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codeName="ThisWorkbook"/>
  <mc:AlternateContent xmlns:mc="http://schemas.openxmlformats.org/markup-compatibility/2006">
    <mc:Choice Requires="x15">
      <x15ac:absPath xmlns:x15ac="http://schemas.microsoft.com/office/spreadsheetml/2010/11/ac" url="D:\งาuวิชากาS\ปพ.6\2568\"/>
    </mc:Choice>
  </mc:AlternateContent>
  <xr:revisionPtr revIDLastSave="0" documentId="13_ncr:1_{CA717889-C149-4658-AA21-202F5F6CBE67}" xr6:coauthVersionLast="47" xr6:coauthVersionMax="47" xr10:uidLastSave="{00000000-0000-0000-0000-000000000000}"/>
  <bookViews>
    <workbookView xWindow="-120" yWindow="-120" windowWidth="20730" windowHeight="11160" tabRatio="774" firstSheet="2" activeTab="2" xr2:uid="{00000000-000D-0000-FFFF-FFFF00000000}"/>
  </bookViews>
  <sheets>
    <sheet name="lists" sheetId="189" state="hidden" r:id="rId1"/>
    <sheet name="โปรแกรม" sheetId="192" state="hidden" r:id="rId2"/>
    <sheet name="ข้อมูลพื้นฐาน  " sheetId="51" r:id="rId3"/>
    <sheet name="เกณฑ์" sheetId="194" r:id="rId4"/>
    <sheet name="คะแนนสอบ" sheetId="174" r:id="rId5"/>
    <sheet name="ร,มส" sheetId="205" r:id="rId6"/>
    <sheet name="คะแนนอ่านคิดเขียน" sheetId="176" r:id="rId7"/>
    <sheet name="คะแนนคุณลักษณะ" sheetId="178" r:id="rId8"/>
    <sheet name="คะแนนสมรรถนะ" sheetId="197" r:id="rId9"/>
    <sheet name="คะแนนสมรรถนะ (2)" sheetId="199" state="hidden" r:id="rId10"/>
    <sheet name="กิจกรรมพัฒนาผู้เรียน" sheetId="181" r:id="rId11"/>
    <sheet name="ข้อมูลกิจกรรม" sheetId="129" state="hidden" r:id="rId12"/>
    <sheet name="แผนภูมิ" sheetId="193" r:id="rId13"/>
    <sheet name="ข้อมูลนักเรียน  " sheetId="127" state="hidden" r:id="rId14"/>
    <sheet name="022" sheetId="187" state="hidden" r:id="rId15"/>
    <sheet name="01" sheetId="188" state="hidden" r:id="rId16"/>
    <sheet name="02" sheetId="124" state="hidden" r:id="rId17"/>
    <sheet name="03" sheetId="13" state="hidden" r:id="rId18"/>
    <sheet name="04" sheetId="175" state="hidden" r:id="rId19"/>
    <sheet name="05" sheetId="177" state="hidden" r:id="rId20"/>
    <sheet name="06" sheetId="179" state="hidden" r:id="rId21"/>
    <sheet name="06-1" sheetId="208" state="hidden" r:id="rId22"/>
    <sheet name="รายงาน 1 " sheetId="123" r:id="rId23"/>
    <sheet name="รายงาน 2" sheetId="182" r:id="rId24"/>
    <sheet name="รายงาน 3" sheetId="186" r:id="rId25"/>
    <sheet name="รายงาน 4" sheetId="185" r:id="rId26"/>
    <sheet name="01-1" sheetId="196" state="hidden" r:id="rId27"/>
    <sheet name="รายงาน 1-1" sheetId="195" r:id="rId28"/>
    <sheet name="รายงาน 5" sheetId="183" r:id="rId29"/>
    <sheet name="รายงาน 6" sheetId="184" r:id="rId30"/>
    <sheet name="รายงาน 1-2" sheetId="206" r:id="rId31"/>
    <sheet name="07-2" sheetId="207" state="hidden" r:id="rId32"/>
    <sheet name="รายงาน 7" sheetId="198" r:id="rId33"/>
    <sheet name="1" sheetId="126" r:id="rId34"/>
    <sheet name="2" sheetId="130" r:id="rId35"/>
    <sheet name="3" sheetId="131" r:id="rId36"/>
    <sheet name="4" sheetId="132" r:id="rId37"/>
    <sheet name="5" sheetId="133" r:id="rId38"/>
    <sheet name="6" sheetId="134" r:id="rId39"/>
    <sheet name="7" sheetId="135" r:id="rId40"/>
    <sheet name="8" sheetId="136" r:id="rId41"/>
    <sheet name="9" sheetId="137" r:id="rId42"/>
    <sheet name="10" sheetId="138" r:id="rId43"/>
    <sheet name="11" sheetId="139" r:id="rId44"/>
    <sheet name="12" sheetId="140" r:id="rId45"/>
    <sheet name="13" sheetId="141" r:id="rId46"/>
    <sheet name="14" sheetId="142" r:id="rId47"/>
    <sheet name="16" sheetId="144" r:id="rId48"/>
    <sheet name="17" sheetId="145" r:id="rId49"/>
    <sheet name="18" sheetId="146" r:id="rId50"/>
    <sheet name="19" sheetId="147" r:id="rId51"/>
    <sheet name="20" sheetId="148" r:id="rId52"/>
    <sheet name="21" sheetId="149" r:id="rId53"/>
    <sheet name="22" sheetId="150" r:id="rId54"/>
    <sheet name="23" sheetId="151" r:id="rId55"/>
    <sheet name="24" sheetId="152" r:id="rId56"/>
    <sheet name="25" sheetId="153" r:id="rId57"/>
    <sheet name="26" sheetId="154" r:id="rId58"/>
    <sheet name="27" sheetId="155" r:id="rId59"/>
    <sheet name="28" sheetId="156" r:id="rId60"/>
    <sheet name="29" sheetId="157" r:id="rId61"/>
    <sheet name="30" sheetId="158" r:id="rId62"/>
    <sheet name="31" sheetId="159" r:id="rId63"/>
    <sheet name="32" sheetId="160" r:id="rId64"/>
    <sheet name="33" sheetId="161" r:id="rId65"/>
    <sheet name="34" sheetId="162" r:id="rId66"/>
    <sheet name="35" sheetId="163" r:id="rId67"/>
    <sheet name="36" sheetId="164" r:id="rId68"/>
    <sheet name="37" sheetId="165" r:id="rId69"/>
    <sheet name="38" sheetId="166" r:id="rId70"/>
    <sheet name="39" sheetId="167" r:id="rId71"/>
    <sheet name="40" sheetId="168" r:id="rId72"/>
    <sheet name="41" sheetId="169" r:id="rId73"/>
    <sheet name="42" sheetId="170" r:id="rId74"/>
    <sheet name="43" sheetId="171" r:id="rId75"/>
    <sheet name="44" sheetId="172" r:id="rId76"/>
    <sheet name="45" sheetId="173" r:id="rId77"/>
    <sheet name="46" sheetId="200" r:id="rId78"/>
    <sheet name="47" sheetId="201" r:id="rId79"/>
    <sheet name="48" sheetId="202" r:id="rId80"/>
    <sheet name="49" sheetId="203" r:id="rId81"/>
    <sheet name="50" sheetId="204" r:id="rId82"/>
    <sheet name="AboutMe" sheetId="190" r:id="rId83"/>
  </sheets>
  <externalReferences>
    <externalReference r:id="rId84"/>
  </externalReferences>
  <definedNames>
    <definedName name="_xlnm._FilterDatabase" localSheetId="15" hidden="1">'01'!$A$2:$B$8</definedName>
    <definedName name="_xlnm._FilterDatabase" localSheetId="26" hidden="1">'01-1'!$B$3:$C$9</definedName>
    <definedName name="_xlnm._FilterDatabase" localSheetId="22" hidden="1">'รายงาน 1 '!$B$3:$C$9</definedName>
    <definedName name="_xlnm._FilterDatabase" localSheetId="27" hidden="1">'รายงาน 1-1'!$B$3:$C$9</definedName>
    <definedName name="_xlnm._FilterDatabase" localSheetId="30" hidden="1">'รายงาน 1-2'!$B$3:$C$9</definedName>
    <definedName name="administ">lists!$A$8:$A$12</definedName>
    <definedName name="class">lists!$K$1:$K$4</definedName>
    <definedName name="class2">lists!$C$1:$C$10</definedName>
    <definedName name="date">lists!$F$1:$F$31</definedName>
    <definedName name="grad01">เกณฑ์!$C$5:$G$13</definedName>
    <definedName name="grad02">เกณฑ์!$J$4:$N$9</definedName>
    <definedName name="grad03">เกณฑ์!$J$11:$N$16</definedName>
    <definedName name="grad04">เกณฑ์!$Q$4:$U$9</definedName>
    <definedName name="gradero">'ร,มส'!$V$4:$V$6</definedName>
    <definedName name="graderoso">'ร,มส'!$V$4:$V$5</definedName>
    <definedName name="mm">lists!$D$1:$D$12</definedName>
    <definedName name="post">lists!$G$1:$G$6</definedName>
    <definedName name="_xlnm.Print_Area" localSheetId="26">'01-1'!$B$2:$N$35</definedName>
    <definedName name="_xlnm.Print_Area" localSheetId="31">'07-2'!#REF!</definedName>
    <definedName name="_xlnm.Print_Area" localSheetId="33">'1'!$B$2:$J$40</definedName>
    <definedName name="_xlnm.Print_Area" localSheetId="42">'10'!$B$2:$J$40</definedName>
    <definedName name="_xlnm.Print_Area" localSheetId="43">'11'!$B$2:$J$40</definedName>
    <definedName name="_xlnm.Print_Area" localSheetId="44">'12'!$B$2:$J$40</definedName>
    <definedName name="_xlnm.Print_Area" localSheetId="45">'13'!$B$2:$J$40</definedName>
    <definedName name="_xlnm.Print_Area" localSheetId="46">'14'!$B$2:$J$40</definedName>
    <definedName name="_xlnm.Print_Area" localSheetId="47">'16'!$B$2:$J$40</definedName>
    <definedName name="_xlnm.Print_Area" localSheetId="48">'17'!$B$2:$J$40</definedName>
    <definedName name="_xlnm.Print_Area" localSheetId="49">'18'!$B$2:$J$40</definedName>
    <definedName name="_xlnm.Print_Area" localSheetId="50">'19'!$B$2:$J$40</definedName>
    <definedName name="_xlnm.Print_Area" localSheetId="34">'2'!$B$2:$J$40</definedName>
    <definedName name="_xlnm.Print_Area" localSheetId="51">'20'!$B$2:$J$40</definedName>
    <definedName name="_xlnm.Print_Area" localSheetId="52">'21'!$B$2:$J$40</definedName>
    <definedName name="_xlnm.Print_Area" localSheetId="53">'22'!$B$2:$J$40</definedName>
    <definedName name="_xlnm.Print_Area" localSheetId="54">'23'!$B$2:$J$40</definedName>
    <definedName name="_xlnm.Print_Area" localSheetId="55">'24'!$B$2:$J$40</definedName>
    <definedName name="_xlnm.Print_Area" localSheetId="56">'25'!$B$2:$J$40</definedName>
    <definedName name="_xlnm.Print_Area" localSheetId="57">'26'!$B$2:$J$40</definedName>
    <definedName name="_xlnm.Print_Area" localSheetId="58">'27'!$B$2:$J$40</definedName>
    <definedName name="_xlnm.Print_Area" localSheetId="59">'28'!$B$2:$J$40</definedName>
    <definedName name="_xlnm.Print_Area" localSheetId="60">'29'!$B$2:$J$40</definedName>
    <definedName name="_xlnm.Print_Area" localSheetId="35">'3'!$B$2:$J$40</definedName>
    <definedName name="_xlnm.Print_Area" localSheetId="61">'30'!$B$2:$J$40</definedName>
    <definedName name="_xlnm.Print_Area" localSheetId="62">'31'!$B$2:$J$40</definedName>
    <definedName name="_xlnm.Print_Area" localSheetId="63">'32'!$B$2:$J$40</definedName>
    <definedName name="_xlnm.Print_Area" localSheetId="64">'33'!$B$2:$J$40</definedName>
    <definedName name="_xlnm.Print_Area" localSheetId="65">'34'!$B$2:$J$40</definedName>
    <definedName name="_xlnm.Print_Area" localSheetId="66">'35'!$B$2:$J$40</definedName>
    <definedName name="_xlnm.Print_Area" localSheetId="67">'36'!$B$2:$J$40</definedName>
    <definedName name="_xlnm.Print_Area" localSheetId="68">'37'!$B$2:$J$40</definedName>
    <definedName name="_xlnm.Print_Area" localSheetId="69">'38'!$B$2:$J$40</definedName>
    <definedName name="_xlnm.Print_Area" localSheetId="70">'39'!$B$2:$J$40</definedName>
    <definedName name="_xlnm.Print_Area" localSheetId="36">'4'!$B$2:$J$40</definedName>
    <definedName name="_xlnm.Print_Area" localSheetId="71">'40'!$B$2:$J$40</definedName>
    <definedName name="_xlnm.Print_Area" localSheetId="72">'41'!$B$2:$J$40</definedName>
    <definedName name="_xlnm.Print_Area" localSheetId="73">'42'!$B$2:$J$40</definedName>
    <definedName name="_xlnm.Print_Area" localSheetId="74">'43'!$B$2:$J$40</definedName>
    <definedName name="_xlnm.Print_Area" localSheetId="75">'44'!$B$2:$J$40</definedName>
    <definedName name="_xlnm.Print_Area" localSheetId="76">'45'!$B$2:$J$40</definedName>
    <definedName name="_xlnm.Print_Area" localSheetId="77">'46'!$B$2:$J$40</definedName>
    <definedName name="_xlnm.Print_Area" localSheetId="78">'47'!$B$2:$J$40</definedName>
    <definedName name="_xlnm.Print_Area" localSheetId="79">'48'!$B$2:$J$40</definedName>
    <definedName name="_xlnm.Print_Area" localSheetId="80">'49'!$B$2:$J$40</definedName>
    <definedName name="_xlnm.Print_Area" localSheetId="37">'5'!$B$2:$J$40</definedName>
    <definedName name="_xlnm.Print_Area" localSheetId="81">'50'!$B$2:$J$40</definedName>
    <definedName name="_xlnm.Print_Area" localSheetId="38">'6'!$B$2:$J$40</definedName>
    <definedName name="_xlnm.Print_Area" localSheetId="39">'7'!$B$2:$J$40</definedName>
    <definedName name="_xlnm.Print_Area" localSheetId="40">'8'!$B$2:$J$40</definedName>
    <definedName name="_xlnm.Print_Area" localSheetId="41">'9'!$B$2:$J$40</definedName>
    <definedName name="_xlnm.Print_Area" localSheetId="4">คะแนนสอบ!$B$2:$AW$55</definedName>
    <definedName name="_xlnm.Print_Area" localSheetId="1">โปรแกรม!$B$2:$G$71</definedName>
    <definedName name="_xlnm.Print_Area" localSheetId="12">แผนภูมิ!$B$2:$Q$51</definedName>
    <definedName name="_xlnm.Print_Area" localSheetId="22">'รายงาน 1 '!$B$2:$N$37</definedName>
    <definedName name="_xlnm.Print_Area" localSheetId="27">'รายงาน 1-1'!$B$2:$M$39</definedName>
    <definedName name="_xlnm.Print_Area" localSheetId="30">'รายงาน 1-2'!$B$2:$M$31</definedName>
    <definedName name="_xlnm.Print_Area" localSheetId="23">'รายงาน 2'!$B$2:$V$59</definedName>
    <definedName name="_xlnm.Print_Area" localSheetId="24">'รายงาน 3'!$B$2:$U$55</definedName>
    <definedName name="_xlnm.Print_Area" localSheetId="25">'รายงาน 4'!$B$2:$U$57</definedName>
    <definedName name="_xlnm.Print_Area" localSheetId="28">'รายงาน 5'!$B$2:$CY$56</definedName>
    <definedName name="_xlnm.Print_Area" localSheetId="29">'รายงาน 6'!$B$2:$GE$56</definedName>
    <definedName name="_xlnm.Print_Area" localSheetId="32">'รายงาน 7'!$A$1:$EG$55</definedName>
    <definedName name="_xlnm.Print_Titles" localSheetId="16">'02'!$A:$A</definedName>
    <definedName name="_xlnm.Print_Titles" localSheetId="14">'022'!$A:$A</definedName>
    <definedName name="_xlnm.Print_Titles" localSheetId="17">'03'!$A:$A</definedName>
    <definedName name="_xlnm.Print_Titles" localSheetId="18">'04'!$A:$C</definedName>
    <definedName name="_xlnm.Print_Titles" localSheetId="19">'05'!$A:$C</definedName>
    <definedName name="_xlnm.Print_Titles" localSheetId="20">'06'!$A:$C</definedName>
    <definedName name="_xlnm.Print_Titles" localSheetId="21">'06-1'!#REF!</definedName>
    <definedName name="_xlnm.Print_Titles" localSheetId="31">'07-2'!#REF!</definedName>
    <definedName name="_xlnm.Print_Titles" localSheetId="10">กิจกรรมพัฒนาผู้เรียน!$B:$B</definedName>
    <definedName name="_xlnm.Print_Titles" localSheetId="11">ข้อมูลกิจกรรม!$A:$A</definedName>
    <definedName name="_xlnm.Print_Titles" localSheetId="13">'ข้อมูลนักเรียน  '!$A:$A</definedName>
    <definedName name="_xlnm.Print_Titles" localSheetId="7">คะแนนคุณลักษณะ!$B:$B</definedName>
    <definedName name="_xlnm.Print_Titles" localSheetId="8">คะแนนสมรรถนะ!$B:$B</definedName>
    <definedName name="_xlnm.Print_Titles" localSheetId="9">'คะแนนสมรรถนะ (2)'!$B:$B</definedName>
    <definedName name="_xlnm.Print_Titles" localSheetId="4">คะแนนสอบ!$B:$B</definedName>
    <definedName name="_xlnm.Print_Titles" localSheetId="6">คะแนนอ่านคิดเขียน!$B:$B</definedName>
    <definedName name="_xlnm.Print_Titles" localSheetId="5">'ร,มส'!$B:$B</definedName>
    <definedName name="_xlnm.Print_Titles" localSheetId="23">'รายงาน 2'!$B:$B</definedName>
    <definedName name="_xlnm.Print_Titles" localSheetId="24">'รายงาน 3'!$B:$B</definedName>
    <definedName name="_xlnm.Print_Titles" localSheetId="25">'รายงาน 4'!$B:$B</definedName>
    <definedName name="_xlnm.Print_Titles" localSheetId="28">'รายงาน 5'!$B:$D</definedName>
    <definedName name="_xlnm.Print_Titles" localSheetId="29">'รายงาน 6'!$B:$D</definedName>
    <definedName name="_xlnm.Print_Titles" localSheetId="32">'รายงาน 7'!$A:$C</definedName>
    <definedName name="ranktype">lists!$H$2:$H$3</definedName>
    <definedName name="reporttype">lists!$H$5:$H$7</definedName>
    <definedName name="scor1">[1]list01!$M$1:$M$11</definedName>
    <definedName name="section">lists!$B$1:$B$4</definedName>
    <definedName name="subjecttype">lists!$I$1:$I$3</definedName>
    <definedName name="teacher">lists!$A$1:$A$5</definedName>
    <definedName name="typekun">lists!$J$2:$J$3</definedName>
    <definedName name="years">lists!$E$1:$E$18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8" i="130" l="1"/>
  <c r="D28" i="131"/>
  <c r="D28" i="132"/>
  <c r="D28" i="133"/>
  <c r="D28" i="134"/>
  <c r="D28" i="135"/>
  <c r="D28" i="136"/>
  <c r="D28" i="137"/>
  <c r="D28" i="138"/>
  <c r="D28" i="139"/>
  <c r="D28" i="140"/>
  <c r="D28" i="141"/>
  <c r="D28" i="142"/>
  <c r="D28" i="144"/>
  <c r="D28" i="145"/>
  <c r="D28" i="146"/>
  <c r="D28" i="147"/>
  <c r="D28" i="148"/>
  <c r="D28" i="149"/>
  <c r="D28" i="150"/>
  <c r="D28" i="151"/>
  <c r="D28" i="152"/>
  <c r="D28" i="153"/>
  <c r="D28" i="154"/>
  <c r="D28" i="155"/>
  <c r="D28" i="156"/>
  <c r="D28" i="157"/>
  <c r="D28" i="158"/>
  <c r="D28" i="159"/>
  <c r="D28" i="160"/>
  <c r="D28" i="161"/>
  <c r="D28" i="162"/>
  <c r="D28" i="163"/>
  <c r="D28" i="164"/>
  <c r="D28" i="165"/>
  <c r="D28" i="166"/>
  <c r="D28" i="167"/>
  <c r="D28" i="168"/>
  <c r="D28" i="169"/>
  <c r="D28" i="170"/>
  <c r="D28" i="171"/>
  <c r="D28" i="172"/>
  <c r="D28" i="173"/>
  <c r="D28" i="200"/>
  <c r="D28" i="201"/>
  <c r="D28" i="202"/>
  <c r="D28" i="203"/>
  <c r="D28" i="204"/>
  <c r="D28" i="126"/>
  <c r="D27" i="130"/>
  <c r="D27" i="131"/>
  <c r="D27" i="132"/>
  <c r="D27" i="133"/>
  <c r="D27" i="134"/>
  <c r="D27" i="135"/>
  <c r="D27" i="136"/>
  <c r="D27" i="137"/>
  <c r="D27" i="138"/>
  <c r="D27" i="139"/>
  <c r="D27" i="140"/>
  <c r="D27" i="141"/>
  <c r="D27" i="142"/>
  <c r="D27" i="144"/>
  <c r="D27" i="145"/>
  <c r="D27" i="146"/>
  <c r="D27" i="147"/>
  <c r="D27" i="148"/>
  <c r="D27" i="149"/>
  <c r="D27" i="150"/>
  <c r="D27" i="151"/>
  <c r="D27" i="152"/>
  <c r="D27" i="153"/>
  <c r="D27" i="154"/>
  <c r="D27" i="155"/>
  <c r="D27" i="156"/>
  <c r="D27" i="157"/>
  <c r="D27" i="158"/>
  <c r="D27" i="159"/>
  <c r="D27" i="160"/>
  <c r="D27" i="161"/>
  <c r="D27" i="162"/>
  <c r="D27" i="163"/>
  <c r="D27" i="164"/>
  <c r="D27" i="165"/>
  <c r="D27" i="166"/>
  <c r="D27" i="167"/>
  <c r="D27" i="168"/>
  <c r="D27" i="169"/>
  <c r="D27" i="170"/>
  <c r="D27" i="171"/>
  <c r="D27" i="172"/>
  <c r="D27" i="173"/>
  <c r="D27" i="200"/>
  <c r="D27" i="201"/>
  <c r="D27" i="202"/>
  <c r="D27" i="203"/>
  <c r="D27" i="204"/>
  <c r="D27" i="126"/>
  <c r="G25" i="193"/>
  <c r="G24" i="193"/>
  <c r="K26" i="193"/>
  <c r="B8" i="123"/>
  <c r="B8" i="195"/>
  <c r="B8" i="206"/>
  <c r="F40" i="130"/>
  <c r="F40" i="131"/>
  <c r="F40" i="132"/>
  <c r="F40" i="133"/>
  <c r="F40" i="134"/>
  <c r="F40" i="135"/>
  <c r="F40" i="136"/>
  <c r="F40" i="137"/>
  <c r="F40" i="138"/>
  <c r="F40" i="139"/>
  <c r="F40" i="140"/>
  <c r="F40" i="141"/>
  <c r="F40" i="142"/>
  <c r="F40" i="144"/>
  <c r="F40" i="145"/>
  <c r="F40" i="146"/>
  <c r="F40" i="147"/>
  <c r="F40" i="148"/>
  <c r="F40" i="149"/>
  <c r="F40" i="150"/>
  <c r="F40" i="151"/>
  <c r="F40" i="152"/>
  <c r="F40" i="153"/>
  <c r="F40" i="154"/>
  <c r="F40" i="155"/>
  <c r="F40" i="156"/>
  <c r="F40" i="157"/>
  <c r="F40" i="158"/>
  <c r="F40" i="159"/>
  <c r="F40" i="160"/>
  <c r="F40" i="161"/>
  <c r="F40" i="162"/>
  <c r="F40" i="163"/>
  <c r="F40" i="164"/>
  <c r="F40" i="165"/>
  <c r="F40" i="166"/>
  <c r="F40" i="167"/>
  <c r="F40" i="168"/>
  <c r="F40" i="169"/>
  <c r="F40" i="170"/>
  <c r="F40" i="171"/>
  <c r="F40" i="172"/>
  <c r="F40" i="173"/>
  <c r="F40" i="200"/>
  <c r="F40" i="201"/>
  <c r="F40" i="202"/>
  <c r="F40" i="203"/>
  <c r="F40" i="204"/>
  <c r="F40" i="126"/>
  <c r="G36" i="130"/>
  <c r="G36" i="131"/>
  <c r="G36" i="132"/>
  <c r="G36" i="133"/>
  <c r="G36" i="134"/>
  <c r="G36" i="135"/>
  <c r="G36" i="136"/>
  <c r="G36" i="137"/>
  <c r="G36" i="138"/>
  <c r="G36" i="139"/>
  <c r="G36" i="140"/>
  <c r="G36" i="141"/>
  <c r="G36" i="142"/>
  <c r="G36" i="144"/>
  <c r="G36" i="145"/>
  <c r="G36" i="146"/>
  <c r="G36" i="147"/>
  <c r="G36" i="148"/>
  <c r="G36" i="149"/>
  <c r="G36" i="150"/>
  <c r="G36" i="151"/>
  <c r="G36" i="152"/>
  <c r="G36" i="153"/>
  <c r="G36" i="154"/>
  <c r="G36" i="155"/>
  <c r="G36" i="156"/>
  <c r="G36" i="157"/>
  <c r="G36" i="158"/>
  <c r="G36" i="159"/>
  <c r="G36" i="160"/>
  <c r="G36" i="161"/>
  <c r="G36" i="162"/>
  <c r="G36" i="163"/>
  <c r="G36" i="164"/>
  <c r="G36" i="165"/>
  <c r="G36" i="166"/>
  <c r="G36" i="167"/>
  <c r="G36" i="168"/>
  <c r="G36" i="169"/>
  <c r="G36" i="170"/>
  <c r="G36" i="171"/>
  <c r="G36" i="172"/>
  <c r="G36" i="173"/>
  <c r="G36" i="200"/>
  <c r="G36" i="201"/>
  <c r="G36" i="202"/>
  <c r="G36" i="203"/>
  <c r="G36" i="204"/>
  <c r="G36" i="126"/>
  <c r="J36" i="130"/>
  <c r="J36" i="131"/>
  <c r="J36" i="132"/>
  <c r="J36" i="133"/>
  <c r="J36" i="134"/>
  <c r="J36" i="135"/>
  <c r="J36" i="136"/>
  <c r="J36" i="137"/>
  <c r="J36" i="138"/>
  <c r="J36" i="139"/>
  <c r="J36" i="140"/>
  <c r="J36" i="141"/>
  <c r="J36" i="142"/>
  <c r="J36" i="144"/>
  <c r="J36" i="145"/>
  <c r="J36" i="146"/>
  <c r="J36" i="147"/>
  <c r="J36" i="148"/>
  <c r="J36" i="149"/>
  <c r="J36" i="150"/>
  <c r="J36" i="151"/>
  <c r="J36" i="152"/>
  <c r="J36" i="153"/>
  <c r="J36" i="154"/>
  <c r="J36" i="155"/>
  <c r="J36" i="156"/>
  <c r="J36" i="157"/>
  <c r="J36" i="158"/>
  <c r="J36" i="159"/>
  <c r="J36" i="160"/>
  <c r="J36" i="161"/>
  <c r="J36" i="162"/>
  <c r="J36" i="163"/>
  <c r="J36" i="164"/>
  <c r="J36" i="165"/>
  <c r="J36" i="166"/>
  <c r="J36" i="167"/>
  <c r="J36" i="168"/>
  <c r="J36" i="169"/>
  <c r="J36" i="170"/>
  <c r="J36" i="171"/>
  <c r="J36" i="172"/>
  <c r="J36" i="173"/>
  <c r="J36" i="200"/>
  <c r="J36" i="201"/>
  <c r="J36" i="202"/>
  <c r="J36" i="203"/>
  <c r="J36" i="204"/>
  <c r="J36" i="126"/>
  <c r="G37" i="130"/>
  <c r="G37" i="131"/>
  <c r="G37" i="132"/>
  <c r="G37" i="133"/>
  <c r="G37" i="134"/>
  <c r="G37" i="135"/>
  <c r="G37" i="136"/>
  <c r="G37" i="137"/>
  <c r="G37" i="138"/>
  <c r="G37" i="139"/>
  <c r="G37" i="140"/>
  <c r="G37" i="141"/>
  <c r="G37" i="142"/>
  <c r="G37" i="144"/>
  <c r="G37" i="145"/>
  <c r="G37" i="146"/>
  <c r="G37" i="147"/>
  <c r="G37" i="148"/>
  <c r="G37" i="149"/>
  <c r="G37" i="150"/>
  <c r="G37" i="151"/>
  <c r="G37" i="152"/>
  <c r="G37" i="153"/>
  <c r="G37" i="154"/>
  <c r="G37" i="155"/>
  <c r="G37" i="156"/>
  <c r="G37" i="157"/>
  <c r="G37" i="158"/>
  <c r="G37" i="159"/>
  <c r="G37" i="160"/>
  <c r="G37" i="161"/>
  <c r="G37" i="162"/>
  <c r="G37" i="163"/>
  <c r="G37" i="164"/>
  <c r="G37" i="165"/>
  <c r="G37" i="166"/>
  <c r="G37" i="167"/>
  <c r="G37" i="168"/>
  <c r="G37" i="169"/>
  <c r="G37" i="170"/>
  <c r="G37" i="171"/>
  <c r="G37" i="172"/>
  <c r="G37" i="173"/>
  <c r="G37" i="200"/>
  <c r="G37" i="201"/>
  <c r="G37" i="202"/>
  <c r="G37" i="203"/>
  <c r="G37" i="204"/>
  <c r="G37" i="126"/>
  <c r="D1" i="198"/>
  <c r="A3" i="207"/>
  <c r="D2" i="198"/>
  <c r="A2" i="207"/>
  <c r="K12" i="206"/>
  <c r="I12" i="206"/>
  <c r="G12" i="206"/>
  <c r="E12" i="206"/>
  <c r="B18" i="206"/>
  <c r="B17" i="206"/>
  <c r="B16" i="206"/>
  <c r="B15" i="206"/>
  <c r="B14" i="206"/>
  <c r="H31" i="206"/>
  <c r="B5" i="206"/>
  <c r="B7" i="206"/>
  <c r="B6" i="206"/>
  <c r="C4" i="206"/>
  <c r="B4" i="206"/>
  <c r="C3" i="206"/>
  <c r="C7" i="198"/>
  <c r="C8" i="198"/>
  <c r="C9" i="198"/>
  <c r="C10" i="198"/>
  <c r="C11" i="198"/>
  <c r="C12" i="198"/>
  <c r="C13" i="198"/>
  <c r="C14" i="198"/>
  <c r="C15" i="198"/>
  <c r="C16" i="198"/>
  <c r="C17" i="198"/>
  <c r="C18" i="198"/>
  <c r="C19" i="198"/>
  <c r="C20" i="198"/>
  <c r="C21" i="198"/>
  <c r="C22" i="198"/>
  <c r="C23" i="198"/>
  <c r="C24" i="198"/>
  <c r="C25" i="198"/>
  <c r="C26" i="198"/>
  <c r="C27" i="198"/>
  <c r="C28" i="198"/>
  <c r="C29" i="198"/>
  <c r="C30" i="198"/>
  <c r="C31" i="198"/>
  <c r="C32" i="198"/>
  <c r="C33" i="198"/>
  <c r="C34" i="198"/>
  <c r="C35" i="198"/>
  <c r="C36" i="198"/>
  <c r="C37" i="198"/>
  <c r="C38" i="198"/>
  <c r="C39" i="198"/>
  <c r="C40" i="198"/>
  <c r="C41" i="198"/>
  <c r="C42" i="198"/>
  <c r="C43" i="198"/>
  <c r="C44" i="198"/>
  <c r="C45" i="198"/>
  <c r="C46" i="198"/>
  <c r="C47" i="198"/>
  <c r="C48" i="198"/>
  <c r="C49" i="198"/>
  <c r="C50" i="198"/>
  <c r="C51" i="198"/>
  <c r="C52" i="198"/>
  <c r="C53" i="198"/>
  <c r="C54" i="198"/>
  <c r="C55" i="198"/>
  <c r="C6" i="198"/>
  <c r="B7" i="198"/>
  <c r="B8" i="198"/>
  <c r="B9" i="198"/>
  <c r="B10" i="198"/>
  <c r="B11" i="198"/>
  <c r="B12" i="198"/>
  <c r="B13" i="198"/>
  <c r="B14" i="198"/>
  <c r="B15" i="198"/>
  <c r="B16" i="198"/>
  <c r="B17" i="198"/>
  <c r="B18" i="198"/>
  <c r="B19" i="198"/>
  <c r="B20" i="198"/>
  <c r="B21" i="198"/>
  <c r="B22" i="198"/>
  <c r="B23" i="198"/>
  <c r="B24" i="198"/>
  <c r="B25" i="198"/>
  <c r="B26" i="198"/>
  <c r="B27" i="198"/>
  <c r="B28" i="198"/>
  <c r="B29" i="198"/>
  <c r="B30" i="198"/>
  <c r="B31" i="198"/>
  <c r="B32" i="198"/>
  <c r="B33" i="198"/>
  <c r="B34" i="198"/>
  <c r="B35" i="198"/>
  <c r="B36" i="198"/>
  <c r="B37" i="198"/>
  <c r="B38" i="198"/>
  <c r="B39" i="198"/>
  <c r="B40" i="198"/>
  <c r="B41" i="198"/>
  <c r="B42" i="198"/>
  <c r="B43" i="198"/>
  <c r="B44" i="198"/>
  <c r="B45" i="198"/>
  <c r="B46" i="198"/>
  <c r="B47" i="198"/>
  <c r="B48" i="198"/>
  <c r="B49" i="198"/>
  <c r="B50" i="198"/>
  <c r="B51" i="198"/>
  <c r="B52" i="198"/>
  <c r="B53" i="198"/>
  <c r="B54" i="198"/>
  <c r="B55" i="198"/>
  <c r="B6" i="198"/>
  <c r="M22" i="204"/>
  <c r="M21" i="204"/>
  <c r="M20" i="204"/>
  <c r="M19" i="204"/>
  <c r="M18" i="204"/>
  <c r="M17" i="204"/>
  <c r="M16" i="204"/>
  <c r="M15" i="204"/>
  <c r="M14" i="204"/>
  <c r="M13" i="204"/>
  <c r="M12" i="204"/>
  <c r="M11" i="204"/>
  <c r="M10" i="204"/>
  <c r="M9" i="204"/>
  <c r="M8" i="204"/>
  <c r="M22" i="203"/>
  <c r="M21" i="203"/>
  <c r="M20" i="203"/>
  <c r="M19" i="203"/>
  <c r="M18" i="203"/>
  <c r="M17" i="203"/>
  <c r="M16" i="203"/>
  <c r="M15" i="203"/>
  <c r="M14" i="203"/>
  <c r="M13" i="203"/>
  <c r="M12" i="203"/>
  <c r="M11" i="203"/>
  <c r="M10" i="203"/>
  <c r="M9" i="203"/>
  <c r="M8" i="203"/>
  <c r="M22" i="202"/>
  <c r="M21" i="202"/>
  <c r="M20" i="202"/>
  <c r="M19" i="202"/>
  <c r="M18" i="202"/>
  <c r="M17" i="202"/>
  <c r="M16" i="202"/>
  <c r="M15" i="202"/>
  <c r="M14" i="202"/>
  <c r="M13" i="202"/>
  <c r="M12" i="202"/>
  <c r="M11" i="202"/>
  <c r="M10" i="202"/>
  <c r="M9" i="202"/>
  <c r="M8" i="202"/>
  <c r="M22" i="201"/>
  <c r="M21" i="201"/>
  <c r="M20" i="201"/>
  <c r="M19" i="201"/>
  <c r="M18" i="201"/>
  <c r="M17" i="201"/>
  <c r="M16" i="201"/>
  <c r="M15" i="201"/>
  <c r="M14" i="201"/>
  <c r="M13" i="201"/>
  <c r="M12" i="201"/>
  <c r="M11" i="201"/>
  <c r="M10" i="201"/>
  <c r="M9" i="201"/>
  <c r="M8" i="201"/>
  <c r="M22" i="200"/>
  <c r="M21" i="200"/>
  <c r="M20" i="200"/>
  <c r="M19" i="200"/>
  <c r="M18" i="200"/>
  <c r="M17" i="200"/>
  <c r="M16" i="200"/>
  <c r="M15" i="200"/>
  <c r="M14" i="200"/>
  <c r="M13" i="200"/>
  <c r="M12" i="200"/>
  <c r="M11" i="200"/>
  <c r="M10" i="200"/>
  <c r="M9" i="200"/>
  <c r="M8" i="200"/>
  <c r="M22" i="173"/>
  <c r="M21" i="173"/>
  <c r="M20" i="173"/>
  <c r="M19" i="173"/>
  <c r="M18" i="173"/>
  <c r="M17" i="173"/>
  <c r="M16" i="173"/>
  <c r="M15" i="173"/>
  <c r="M14" i="173"/>
  <c r="M13" i="173"/>
  <c r="M12" i="173"/>
  <c r="M11" i="173"/>
  <c r="M10" i="173"/>
  <c r="M9" i="173"/>
  <c r="M8" i="173"/>
  <c r="M22" i="172"/>
  <c r="M21" i="172"/>
  <c r="M20" i="172"/>
  <c r="M19" i="172"/>
  <c r="M18" i="172"/>
  <c r="M17" i="172"/>
  <c r="M16" i="172"/>
  <c r="M15" i="172"/>
  <c r="M14" i="172"/>
  <c r="M13" i="172"/>
  <c r="M12" i="172"/>
  <c r="M11" i="172"/>
  <c r="M10" i="172"/>
  <c r="M9" i="172"/>
  <c r="M8" i="172"/>
  <c r="M22" i="171"/>
  <c r="M21" i="171"/>
  <c r="M20" i="171"/>
  <c r="M19" i="171"/>
  <c r="M18" i="171"/>
  <c r="M17" i="171"/>
  <c r="M16" i="171"/>
  <c r="M15" i="171"/>
  <c r="M14" i="171"/>
  <c r="M13" i="171"/>
  <c r="M12" i="171"/>
  <c r="M11" i="171"/>
  <c r="M10" i="171"/>
  <c r="M9" i="171"/>
  <c r="M8" i="171"/>
  <c r="M22" i="170"/>
  <c r="M21" i="170"/>
  <c r="M20" i="170"/>
  <c r="M19" i="170"/>
  <c r="M18" i="170"/>
  <c r="M17" i="170"/>
  <c r="M16" i="170"/>
  <c r="M15" i="170"/>
  <c r="M14" i="170"/>
  <c r="M13" i="170"/>
  <c r="M12" i="170"/>
  <c r="M11" i="170"/>
  <c r="M10" i="170"/>
  <c r="M9" i="170"/>
  <c r="M8" i="170"/>
  <c r="M22" i="169"/>
  <c r="M21" i="169"/>
  <c r="M20" i="169"/>
  <c r="M19" i="169"/>
  <c r="M18" i="169"/>
  <c r="M17" i="169"/>
  <c r="M16" i="169"/>
  <c r="M15" i="169"/>
  <c r="M14" i="169"/>
  <c r="M13" i="169"/>
  <c r="M12" i="169"/>
  <c r="M11" i="169"/>
  <c r="M10" i="169"/>
  <c r="M9" i="169"/>
  <c r="M8" i="169"/>
  <c r="M22" i="168"/>
  <c r="M21" i="168"/>
  <c r="M20" i="168"/>
  <c r="M19" i="168"/>
  <c r="M18" i="168"/>
  <c r="M17" i="168"/>
  <c r="M16" i="168"/>
  <c r="M15" i="168"/>
  <c r="M14" i="168"/>
  <c r="M13" i="168"/>
  <c r="M12" i="168"/>
  <c r="M11" i="168"/>
  <c r="M10" i="168"/>
  <c r="M9" i="168"/>
  <c r="M8" i="168"/>
  <c r="M22" i="167"/>
  <c r="M21" i="167"/>
  <c r="M20" i="167"/>
  <c r="M19" i="167"/>
  <c r="M18" i="167"/>
  <c r="M17" i="167"/>
  <c r="M16" i="167"/>
  <c r="M15" i="167"/>
  <c r="M14" i="167"/>
  <c r="M13" i="167"/>
  <c r="M12" i="167"/>
  <c r="M11" i="167"/>
  <c r="M10" i="167"/>
  <c r="M9" i="167"/>
  <c r="M8" i="167"/>
  <c r="M22" i="166"/>
  <c r="M21" i="166"/>
  <c r="M20" i="166"/>
  <c r="M19" i="166"/>
  <c r="M18" i="166"/>
  <c r="M17" i="166"/>
  <c r="M16" i="166"/>
  <c r="M15" i="166"/>
  <c r="M14" i="166"/>
  <c r="M13" i="166"/>
  <c r="M12" i="166"/>
  <c r="M11" i="166"/>
  <c r="M10" i="166"/>
  <c r="M9" i="166"/>
  <c r="M8" i="166"/>
  <c r="M22" i="165"/>
  <c r="M21" i="165"/>
  <c r="M20" i="165"/>
  <c r="M19" i="165"/>
  <c r="M18" i="165"/>
  <c r="M17" i="165"/>
  <c r="M16" i="165"/>
  <c r="M15" i="165"/>
  <c r="M14" i="165"/>
  <c r="M13" i="165"/>
  <c r="M12" i="165"/>
  <c r="M11" i="165"/>
  <c r="M10" i="165"/>
  <c r="M9" i="165"/>
  <c r="M8" i="165"/>
  <c r="M22" i="164"/>
  <c r="M21" i="164"/>
  <c r="M20" i="164"/>
  <c r="M19" i="164"/>
  <c r="M18" i="164"/>
  <c r="M17" i="164"/>
  <c r="M16" i="164"/>
  <c r="M15" i="164"/>
  <c r="M14" i="164"/>
  <c r="M13" i="164"/>
  <c r="M12" i="164"/>
  <c r="M11" i="164"/>
  <c r="M10" i="164"/>
  <c r="M9" i="164"/>
  <c r="M8" i="164"/>
  <c r="M22" i="163"/>
  <c r="M21" i="163"/>
  <c r="M20" i="163"/>
  <c r="M19" i="163"/>
  <c r="M18" i="163"/>
  <c r="M17" i="163"/>
  <c r="M16" i="163"/>
  <c r="M15" i="163"/>
  <c r="M14" i="163"/>
  <c r="M13" i="163"/>
  <c r="M12" i="163"/>
  <c r="M11" i="163"/>
  <c r="M10" i="163"/>
  <c r="M9" i="163"/>
  <c r="M8" i="163"/>
  <c r="M22" i="162"/>
  <c r="M21" i="162"/>
  <c r="M20" i="162"/>
  <c r="M19" i="162"/>
  <c r="M18" i="162"/>
  <c r="M17" i="162"/>
  <c r="M16" i="162"/>
  <c r="M15" i="162"/>
  <c r="M14" i="162"/>
  <c r="M13" i="162"/>
  <c r="M12" i="162"/>
  <c r="M11" i="162"/>
  <c r="M10" i="162"/>
  <c r="M9" i="162"/>
  <c r="M8" i="162"/>
  <c r="M22" i="161"/>
  <c r="M21" i="161"/>
  <c r="M20" i="161"/>
  <c r="M19" i="161"/>
  <c r="M18" i="161"/>
  <c r="M17" i="161"/>
  <c r="M16" i="161"/>
  <c r="M15" i="161"/>
  <c r="M14" i="161"/>
  <c r="M13" i="161"/>
  <c r="M12" i="161"/>
  <c r="M11" i="161"/>
  <c r="M10" i="161"/>
  <c r="M9" i="161"/>
  <c r="M8" i="161"/>
  <c r="M22" i="160"/>
  <c r="M21" i="160"/>
  <c r="M20" i="160"/>
  <c r="M19" i="160"/>
  <c r="M18" i="160"/>
  <c r="M17" i="160"/>
  <c r="M16" i="160"/>
  <c r="M15" i="160"/>
  <c r="M14" i="160"/>
  <c r="M13" i="160"/>
  <c r="M12" i="160"/>
  <c r="M11" i="160"/>
  <c r="M10" i="160"/>
  <c r="M9" i="160"/>
  <c r="M8" i="160"/>
  <c r="M22" i="159"/>
  <c r="M21" i="159"/>
  <c r="M20" i="159"/>
  <c r="M19" i="159"/>
  <c r="M18" i="159"/>
  <c r="M17" i="159"/>
  <c r="M16" i="159"/>
  <c r="M15" i="159"/>
  <c r="M14" i="159"/>
  <c r="M13" i="159"/>
  <c r="M12" i="159"/>
  <c r="M11" i="159"/>
  <c r="M10" i="159"/>
  <c r="M9" i="159"/>
  <c r="M8" i="159"/>
  <c r="M22" i="158"/>
  <c r="M21" i="158"/>
  <c r="M20" i="158"/>
  <c r="M19" i="158"/>
  <c r="M18" i="158"/>
  <c r="M17" i="158"/>
  <c r="M16" i="158"/>
  <c r="M15" i="158"/>
  <c r="M14" i="158"/>
  <c r="M13" i="158"/>
  <c r="M12" i="158"/>
  <c r="M11" i="158"/>
  <c r="M10" i="158"/>
  <c r="M9" i="158"/>
  <c r="M8" i="158"/>
  <c r="M22" i="157"/>
  <c r="M21" i="157"/>
  <c r="M20" i="157"/>
  <c r="M19" i="157"/>
  <c r="M18" i="157"/>
  <c r="M17" i="157"/>
  <c r="M16" i="157"/>
  <c r="M15" i="157"/>
  <c r="M14" i="157"/>
  <c r="M13" i="157"/>
  <c r="M12" i="157"/>
  <c r="M11" i="157"/>
  <c r="M10" i="157"/>
  <c r="M9" i="157"/>
  <c r="M8" i="157"/>
  <c r="M22" i="156"/>
  <c r="M21" i="156"/>
  <c r="M20" i="156"/>
  <c r="M19" i="156"/>
  <c r="M18" i="156"/>
  <c r="M17" i="156"/>
  <c r="M16" i="156"/>
  <c r="M15" i="156"/>
  <c r="M14" i="156"/>
  <c r="M13" i="156"/>
  <c r="M12" i="156"/>
  <c r="M11" i="156"/>
  <c r="M10" i="156"/>
  <c r="M9" i="156"/>
  <c r="M8" i="156"/>
  <c r="M22" i="155"/>
  <c r="M21" i="155"/>
  <c r="M20" i="155"/>
  <c r="M19" i="155"/>
  <c r="M18" i="155"/>
  <c r="M17" i="155"/>
  <c r="M16" i="155"/>
  <c r="M15" i="155"/>
  <c r="M14" i="155"/>
  <c r="M13" i="155"/>
  <c r="M12" i="155"/>
  <c r="M11" i="155"/>
  <c r="M10" i="155"/>
  <c r="M9" i="155"/>
  <c r="M8" i="155"/>
  <c r="M22" i="154"/>
  <c r="M21" i="154"/>
  <c r="M20" i="154"/>
  <c r="M19" i="154"/>
  <c r="M18" i="154"/>
  <c r="M17" i="154"/>
  <c r="M16" i="154"/>
  <c r="M15" i="154"/>
  <c r="M14" i="154"/>
  <c r="M13" i="154"/>
  <c r="M12" i="154"/>
  <c r="M11" i="154"/>
  <c r="M10" i="154"/>
  <c r="M9" i="154"/>
  <c r="M8" i="154"/>
  <c r="M22" i="153"/>
  <c r="M21" i="153"/>
  <c r="M20" i="153"/>
  <c r="M19" i="153"/>
  <c r="M18" i="153"/>
  <c r="M17" i="153"/>
  <c r="M16" i="153"/>
  <c r="M15" i="153"/>
  <c r="M14" i="153"/>
  <c r="M13" i="153"/>
  <c r="M12" i="153"/>
  <c r="M11" i="153"/>
  <c r="M10" i="153"/>
  <c r="M9" i="153"/>
  <c r="M8" i="153"/>
  <c r="M22" i="152"/>
  <c r="M21" i="152"/>
  <c r="M20" i="152"/>
  <c r="M19" i="152"/>
  <c r="M18" i="152"/>
  <c r="M17" i="152"/>
  <c r="M16" i="152"/>
  <c r="M15" i="152"/>
  <c r="M14" i="152"/>
  <c r="M13" i="152"/>
  <c r="M12" i="152"/>
  <c r="M11" i="152"/>
  <c r="M10" i="152"/>
  <c r="M9" i="152"/>
  <c r="M8" i="152"/>
  <c r="M22" i="151"/>
  <c r="M21" i="151"/>
  <c r="M20" i="151"/>
  <c r="M19" i="151"/>
  <c r="M18" i="151"/>
  <c r="M17" i="151"/>
  <c r="M16" i="151"/>
  <c r="M15" i="151"/>
  <c r="M14" i="151"/>
  <c r="M13" i="151"/>
  <c r="M12" i="151"/>
  <c r="M11" i="151"/>
  <c r="M10" i="151"/>
  <c r="M9" i="151"/>
  <c r="M8" i="151"/>
  <c r="M22" i="150"/>
  <c r="M21" i="150"/>
  <c r="M20" i="150"/>
  <c r="M19" i="150"/>
  <c r="M18" i="150"/>
  <c r="M17" i="150"/>
  <c r="M16" i="150"/>
  <c r="M15" i="150"/>
  <c r="M14" i="150"/>
  <c r="M13" i="150"/>
  <c r="M12" i="150"/>
  <c r="M11" i="150"/>
  <c r="M10" i="150"/>
  <c r="M9" i="150"/>
  <c r="M8" i="150"/>
  <c r="M22" i="149"/>
  <c r="M21" i="149"/>
  <c r="M20" i="149"/>
  <c r="M19" i="149"/>
  <c r="M18" i="149"/>
  <c r="M17" i="149"/>
  <c r="M16" i="149"/>
  <c r="M15" i="149"/>
  <c r="M14" i="149"/>
  <c r="M13" i="149"/>
  <c r="M12" i="149"/>
  <c r="M11" i="149"/>
  <c r="M10" i="149"/>
  <c r="M9" i="149"/>
  <c r="M8" i="149"/>
  <c r="M22" i="148"/>
  <c r="M21" i="148"/>
  <c r="M20" i="148"/>
  <c r="M19" i="148"/>
  <c r="M18" i="148"/>
  <c r="M17" i="148"/>
  <c r="M16" i="148"/>
  <c r="M15" i="148"/>
  <c r="M14" i="148"/>
  <c r="M13" i="148"/>
  <c r="M12" i="148"/>
  <c r="M11" i="148"/>
  <c r="M10" i="148"/>
  <c r="M9" i="148"/>
  <c r="M8" i="148"/>
  <c r="M22" i="147"/>
  <c r="M21" i="147"/>
  <c r="M20" i="147"/>
  <c r="M19" i="147"/>
  <c r="M18" i="147"/>
  <c r="M17" i="147"/>
  <c r="M16" i="147"/>
  <c r="M15" i="147"/>
  <c r="M14" i="147"/>
  <c r="M13" i="147"/>
  <c r="M12" i="147"/>
  <c r="M11" i="147"/>
  <c r="M10" i="147"/>
  <c r="M9" i="147"/>
  <c r="M8" i="147"/>
  <c r="M22" i="146"/>
  <c r="M21" i="146"/>
  <c r="M20" i="146"/>
  <c r="M19" i="146"/>
  <c r="M18" i="146"/>
  <c r="M17" i="146"/>
  <c r="M16" i="146"/>
  <c r="M15" i="146"/>
  <c r="M14" i="146"/>
  <c r="M13" i="146"/>
  <c r="M12" i="146"/>
  <c r="M11" i="146"/>
  <c r="M10" i="146"/>
  <c r="M9" i="146"/>
  <c r="M8" i="146"/>
  <c r="M22" i="145"/>
  <c r="M21" i="145"/>
  <c r="M20" i="145"/>
  <c r="M19" i="145"/>
  <c r="M18" i="145"/>
  <c r="M17" i="145"/>
  <c r="M16" i="145"/>
  <c r="M15" i="145"/>
  <c r="M14" i="145"/>
  <c r="M13" i="145"/>
  <c r="M12" i="145"/>
  <c r="M11" i="145"/>
  <c r="M10" i="145"/>
  <c r="M9" i="145"/>
  <c r="M8" i="145"/>
  <c r="M22" i="144"/>
  <c r="M21" i="144"/>
  <c r="M20" i="144"/>
  <c r="M19" i="144"/>
  <c r="M18" i="144"/>
  <c r="M17" i="144"/>
  <c r="M16" i="144"/>
  <c r="M15" i="144"/>
  <c r="M14" i="144"/>
  <c r="M13" i="144"/>
  <c r="M12" i="144"/>
  <c r="M11" i="144"/>
  <c r="M10" i="144"/>
  <c r="M9" i="144"/>
  <c r="M8" i="144"/>
  <c r="M22" i="142"/>
  <c r="M21" i="142"/>
  <c r="M20" i="142"/>
  <c r="M19" i="142"/>
  <c r="M18" i="142"/>
  <c r="M17" i="142"/>
  <c r="M16" i="142"/>
  <c r="M15" i="142"/>
  <c r="M14" i="142"/>
  <c r="M13" i="142"/>
  <c r="M12" i="142"/>
  <c r="M11" i="142"/>
  <c r="M10" i="142"/>
  <c r="M9" i="142"/>
  <c r="M8" i="142"/>
  <c r="M22" i="141"/>
  <c r="M21" i="141"/>
  <c r="M20" i="141"/>
  <c r="M19" i="141"/>
  <c r="M18" i="141"/>
  <c r="M17" i="141"/>
  <c r="M16" i="141"/>
  <c r="M15" i="141"/>
  <c r="M14" i="141"/>
  <c r="M13" i="141"/>
  <c r="M12" i="141"/>
  <c r="M11" i="141"/>
  <c r="M10" i="141"/>
  <c r="M9" i="141"/>
  <c r="M8" i="141"/>
  <c r="M22" i="140"/>
  <c r="M21" i="140"/>
  <c r="M20" i="140"/>
  <c r="M19" i="140"/>
  <c r="M18" i="140"/>
  <c r="M17" i="140"/>
  <c r="M16" i="140"/>
  <c r="M15" i="140"/>
  <c r="M14" i="140"/>
  <c r="M13" i="140"/>
  <c r="M12" i="140"/>
  <c r="M11" i="140"/>
  <c r="M10" i="140"/>
  <c r="M9" i="140"/>
  <c r="M8" i="140"/>
  <c r="M22" i="139"/>
  <c r="M21" i="139"/>
  <c r="M20" i="139"/>
  <c r="M19" i="139"/>
  <c r="M18" i="139"/>
  <c r="M17" i="139"/>
  <c r="M16" i="139"/>
  <c r="M15" i="139"/>
  <c r="M14" i="139"/>
  <c r="M13" i="139"/>
  <c r="M12" i="139"/>
  <c r="M11" i="139"/>
  <c r="M10" i="139"/>
  <c r="M9" i="139"/>
  <c r="M8" i="139"/>
  <c r="M22" i="138"/>
  <c r="M21" i="138"/>
  <c r="M20" i="138"/>
  <c r="M19" i="138"/>
  <c r="M18" i="138"/>
  <c r="M17" i="138"/>
  <c r="M16" i="138"/>
  <c r="M15" i="138"/>
  <c r="M14" i="138"/>
  <c r="M13" i="138"/>
  <c r="M12" i="138"/>
  <c r="M11" i="138"/>
  <c r="M10" i="138"/>
  <c r="M9" i="138"/>
  <c r="M8" i="138"/>
  <c r="M22" i="137"/>
  <c r="M21" i="137"/>
  <c r="M20" i="137"/>
  <c r="M19" i="137"/>
  <c r="M18" i="137"/>
  <c r="M17" i="137"/>
  <c r="M16" i="137"/>
  <c r="M15" i="137"/>
  <c r="M14" i="137"/>
  <c r="M13" i="137"/>
  <c r="M12" i="137"/>
  <c r="M11" i="137"/>
  <c r="M10" i="137"/>
  <c r="M9" i="137"/>
  <c r="M8" i="137"/>
  <c r="M22" i="136"/>
  <c r="M21" i="136"/>
  <c r="M20" i="136"/>
  <c r="M19" i="136"/>
  <c r="M18" i="136"/>
  <c r="M17" i="136"/>
  <c r="M16" i="136"/>
  <c r="M15" i="136"/>
  <c r="M14" i="136"/>
  <c r="M13" i="136"/>
  <c r="M12" i="136"/>
  <c r="M11" i="136"/>
  <c r="M10" i="136"/>
  <c r="M9" i="136"/>
  <c r="M8" i="136"/>
  <c r="M22" i="135"/>
  <c r="M21" i="135"/>
  <c r="M20" i="135"/>
  <c r="M19" i="135"/>
  <c r="M18" i="135"/>
  <c r="M17" i="135"/>
  <c r="M16" i="135"/>
  <c r="M15" i="135"/>
  <c r="M14" i="135"/>
  <c r="M13" i="135"/>
  <c r="M12" i="135"/>
  <c r="M11" i="135"/>
  <c r="M10" i="135"/>
  <c r="M9" i="135"/>
  <c r="M8" i="135"/>
  <c r="M22" i="134"/>
  <c r="M21" i="134"/>
  <c r="M20" i="134"/>
  <c r="M19" i="134"/>
  <c r="M18" i="134"/>
  <c r="M17" i="134"/>
  <c r="M16" i="134"/>
  <c r="M15" i="134"/>
  <c r="M14" i="134"/>
  <c r="M13" i="134"/>
  <c r="M12" i="134"/>
  <c r="M11" i="134"/>
  <c r="M10" i="134"/>
  <c r="M9" i="134"/>
  <c r="M8" i="134"/>
  <c r="M22" i="133"/>
  <c r="M21" i="133"/>
  <c r="M20" i="133"/>
  <c r="M19" i="133"/>
  <c r="M18" i="133"/>
  <c r="M17" i="133"/>
  <c r="M16" i="133"/>
  <c r="M15" i="133"/>
  <c r="M14" i="133"/>
  <c r="M13" i="133"/>
  <c r="M12" i="133"/>
  <c r="M11" i="133"/>
  <c r="M10" i="133"/>
  <c r="M9" i="133"/>
  <c r="M8" i="133"/>
  <c r="M22" i="132"/>
  <c r="M21" i="132"/>
  <c r="M20" i="132"/>
  <c r="M19" i="132"/>
  <c r="M18" i="132"/>
  <c r="M17" i="132"/>
  <c r="M16" i="132"/>
  <c r="M15" i="132"/>
  <c r="M14" i="132"/>
  <c r="M13" i="132"/>
  <c r="M12" i="132"/>
  <c r="M11" i="132"/>
  <c r="M10" i="132"/>
  <c r="M9" i="132"/>
  <c r="M8" i="132"/>
  <c r="M22" i="131"/>
  <c r="M21" i="131"/>
  <c r="M20" i="131"/>
  <c r="M19" i="131"/>
  <c r="M18" i="131"/>
  <c r="M17" i="131"/>
  <c r="M16" i="131"/>
  <c r="M15" i="131"/>
  <c r="M14" i="131"/>
  <c r="M13" i="131"/>
  <c r="M12" i="131"/>
  <c r="M11" i="131"/>
  <c r="M10" i="131"/>
  <c r="M9" i="131"/>
  <c r="M8" i="131"/>
  <c r="M22" i="130"/>
  <c r="M21" i="130"/>
  <c r="M20" i="130"/>
  <c r="M19" i="130"/>
  <c r="M18" i="130"/>
  <c r="M17" i="130"/>
  <c r="M16" i="130"/>
  <c r="M15" i="130"/>
  <c r="M14" i="130"/>
  <c r="M13" i="130"/>
  <c r="M12" i="130"/>
  <c r="M11" i="130"/>
  <c r="M10" i="130"/>
  <c r="M9" i="130"/>
  <c r="M8" i="130"/>
  <c r="M22" i="126" l="1"/>
  <c r="M21" i="126"/>
  <c r="M20" i="126"/>
  <c r="M19" i="126"/>
  <c r="M18" i="126"/>
  <c r="M17" i="126"/>
  <c r="M16" i="126"/>
  <c r="M15" i="126"/>
  <c r="M14" i="126"/>
  <c r="M13" i="126"/>
  <c r="M12" i="126"/>
  <c r="M11" i="126"/>
  <c r="M8" i="126"/>
  <c r="M9" i="126"/>
  <c r="M10" i="126"/>
  <c r="D56" i="205"/>
  <c r="C56" i="205"/>
  <c r="D55" i="205"/>
  <c r="C55" i="205"/>
  <c r="D54" i="205"/>
  <c r="C54" i="205"/>
  <c r="D53" i="205"/>
  <c r="C53" i="205"/>
  <c r="D52" i="205"/>
  <c r="C52" i="205"/>
  <c r="D51" i="205"/>
  <c r="C51" i="205"/>
  <c r="D50" i="205"/>
  <c r="C50" i="205"/>
  <c r="D49" i="205"/>
  <c r="C49" i="205"/>
  <c r="D48" i="205"/>
  <c r="C48" i="205"/>
  <c r="D47" i="205"/>
  <c r="C47" i="205"/>
  <c r="D46" i="205"/>
  <c r="C46" i="205"/>
  <c r="D45" i="205"/>
  <c r="C45" i="205"/>
  <c r="D44" i="205"/>
  <c r="C44" i="205"/>
  <c r="D43" i="205"/>
  <c r="C43" i="205"/>
  <c r="D42" i="205"/>
  <c r="C42" i="205"/>
  <c r="D41" i="205"/>
  <c r="C41" i="205"/>
  <c r="D40" i="205"/>
  <c r="C40" i="205"/>
  <c r="D39" i="205"/>
  <c r="C39" i="205"/>
  <c r="D38" i="205"/>
  <c r="C38" i="205"/>
  <c r="D37" i="205"/>
  <c r="C37" i="205"/>
  <c r="D36" i="205"/>
  <c r="C36" i="205"/>
  <c r="D35" i="205"/>
  <c r="C35" i="205"/>
  <c r="D34" i="205"/>
  <c r="C34" i="205"/>
  <c r="D33" i="205"/>
  <c r="C33" i="205"/>
  <c r="D32" i="205"/>
  <c r="C32" i="205"/>
  <c r="D31" i="205"/>
  <c r="C31" i="205"/>
  <c r="D30" i="205"/>
  <c r="C30" i="205"/>
  <c r="D29" i="205"/>
  <c r="C29" i="205"/>
  <c r="D28" i="205"/>
  <c r="C28" i="205"/>
  <c r="D27" i="205"/>
  <c r="C27" i="205"/>
  <c r="D26" i="205"/>
  <c r="C26" i="205"/>
  <c r="D25" i="205"/>
  <c r="C25" i="205"/>
  <c r="D24" i="205"/>
  <c r="C24" i="205"/>
  <c r="D23" i="205"/>
  <c r="C23" i="205"/>
  <c r="D22" i="205"/>
  <c r="C22" i="205"/>
  <c r="D21" i="205"/>
  <c r="C21" i="205"/>
  <c r="D20" i="205"/>
  <c r="C20" i="205"/>
  <c r="D19" i="205"/>
  <c r="C19" i="205"/>
  <c r="D18" i="205"/>
  <c r="C18" i="205"/>
  <c r="D17" i="205"/>
  <c r="C17" i="205"/>
  <c r="D16" i="205"/>
  <c r="C16" i="205"/>
  <c r="D15" i="205"/>
  <c r="C15" i="205"/>
  <c r="D14" i="205"/>
  <c r="C14" i="205"/>
  <c r="D13" i="205"/>
  <c r="C13" i="205"/>
  <c r="D12" i="205"/>
  <c r="C12" i="205"/>
  <c r="D11" i="205"/>
  <c r="C11" i="205"/>
  <c r="D10" i="205"/>
  <c r="C10" i="205"/>
  <c r="D9" i="205"/>
  <c r="C9" i="205"/>
  <c r="D8" i="205"/>
  <c r="C8" i="205"/>
  <c r="D7" i="205"/>
  <c r="C7" i="205"/>
  <c r="S4" i="205"/>
  <c r="R4" i="205"/>
  <c r="Q4" i="205"/>
  <c r="P4" i="205"/>
  <c r="O4" i="205"/>
  <c r="N4" i="205"/>
  <c r="M4" i="205"/>
  <c r="L4" i="205"/>
  <c r="K4" i="205"/>
  <c r="J4" i="205"/>
  <c r="I4" i="205"/>
  <c r="H4" i="205"/>
  <c r="G4" i="205"/>
  <c r="F4" i="205"/>
  <c r="E4" i="205"/>
  <c r="C3" i="205"/>
  <c r="C2" i="205"/>
  <c r="CK3" i="183"/>
  <c r="CK2" i="183"/>
  <c r="BY3" i="183"/>
  <c r="BY2" i="183"/>
  <c r="BM3" i="183"/>
  <c r="BM2" i="183"/>
  <c r="BA3" i="183"/>
  <c r="BA2" i="183"/>
  <c r="AO3" i="183"/>
  <c r="AO2" i="183"/>
  <c r="AC3" i="183"/>
  <c r="AC2" i="183"/>
  <c r="Q3" i="183"/>
  <c r="Q2" i="183"/>
  <c r="E7" i="126"/>
  <c r="E7" i="130" s="1"/>
  <c r="G14" i="51"/>
  <c r="E9" i="126" s="1"/>
  <c r="E9" i="130" s="1"/>
  <c r="G15" i="51"/>
  <c r="E10" i="126" s="1"/>
  <c r="E10" i="131" s="1"/>
  <c r="G16" i="51"/>
  <c r="E11" i="126" s="1"/>
  <c r="E11" i="130" s="1"/>
  <c r="G17" i="51"/>
  <c r="E12" i="126" s="1"/>
  <c r="G18" i="51"/>
  <c r="E13" i="126" s="1"/>
  <c r="G19" i="51"/>
  <c r="E14" i="126" s="1"/>
  <c r="G20" i="51"/>
  <c r="E15" i="126" s="1"/>
  <c r="G21" i="51"/>
  <c r="E16" i="126" s="1"/>
  <c r="G22" i="51"/>
  <c r="E17" i="126" s="1"/>
  <c r="G23" i="51"/>
  <c r="E18" i="126" s="1"/>
  <c r="G24" i="51"/>
  <c r="E19" i="126" s="1"/>
  <c r="G25" i="51"/>
  <c r="E20" i="126" s="1"/>
  <c r="G26" i="51"/>
  <c r="E21" i="126" s="1"/>
  <c r="G27" i="51"/>
  <c r="E22" i="126" s="1"/>
  <c r="G13" i="51"/>
  <c r="E8" i="126" s="1"/>
  <c r="E8" i="131" s="1"/>
  <c r="B2" i="185"/>
  <c r="B2" i="186"/>
  <c r="C40" i="130"/>
  <c r="C40" i="131"/>
  <c r="C40" i="132"/>
  <c r="C40" i="133"/>
  <c r="C40" i="134"/>
  <c r="C40" i="135"/>
  <c r="C40" i="136"/>
  <c r="C40" i="137"/>
  <c r="C40" i="138"/>
  <c r="C40" i="139"/>
  <c r="C40" i="140"/>
  <c r="C40" i="141"/>
  <c r="C40" i="142"/>
  <c r="C40" i="144"/>
  <c r="C40" i="145"/>
  <c r="C40" i="146"/>
  <c r="C40" i="147"/>
  <c r="C40" i="148"/>
  <c r="C40" i="149"/>
  <c r="C40" i="150"/>
  <c r="C40" i="151"/>
  <c r="C40" i="152"/>
  <c r="C40" i="153"/>
  <c r="C40" i="154"/>
  <c r="C40" i="155"/>
  <c r="C40" i="156"/>
  <c r="C40" i="157"/>
  <c r="C40" i="158"/>
  <c r="C40" i="159"/>
  <c r="C40" i="160"/>
  <c r="C40" i="161"/>
  <c r="C40" i="162"/>
  <c r="C40" i="163"/>
  <c r="C40" i="164"/>
  <c r="C40" i="165"/>
  <c r="C40" i="166"/>
  <c r="C40" i="167"/>
  <c r="C40" i="168"/>
  <c r="C40" i="169"/>
  <c r="C40" i="170"/>
  <c r="C40" i="171"/>
  <c r="C40" i="172"/>
  <c r="C40" i="173"/>
  <c r="C40" i="200"/>
  <c r="C40" i="201"/>
  <c r="C40" i="202"/>
  <c r="C40" i="203"/>
  <c r="C40" i="204"/>
  <c r="C40" i="126"/>
  <c r="G39" i="130"/>
  <c r="G39" i="131"/>
  <c r="G39" i="132"/>
  <c r="G39" i="133"/>
  <c r="G39" i="134"/>
  <c r="G39" i="135"/>
  <c r="G39" i="136"/>
  <c r="G39" i="137"/>
  <c r="G39" i="138"/>
  <c r="G39" i="139"/>
  <c r="G39" i="140"/>
  <c r="G39" i="141"/>
  <c r="G39" i="142"/>
  <c r="G39" i="144"/>
  <c r="G39" i="145"/>
  <c r="G39" i="146"/>
  <c r="G39" i="147"/>
  <c r="G39" i="148"/>
  <c r="G39" i="149"/>
  <c r="G39" i="150"/>
  <c r="G39" i="151"/>
  <c r="G39" i="152"/>
  <c r="G39" i="153"/>
  <c r="G39" i="154"/>
  <c r="G39" i="155"/>
  <c r="G39" i="156"/>
  <c r="G39" i="157"/>
  <c r="G39" i="158"/>
  <c r="G39" i="159"/>
  <c r="G39" i="160"/>
  <c r="G39" i="161"/>
  <c r="G39" i="162"/>
  <c r="G39" i="163"/>
  <c r="G39" i="164"/>
  <c r="G39" i="165"/>
  <c r="G39" i="166"/>
  <c r="G39" i="167"/>
  <c r="G39" i="168"/>
  <c r="G39" i="169"/>
  <c r="G39" i="170"/>
  <c r="G39" i="171"/>
  <c r="G39" i="172"/>
  <c r="G39" i="173"/>
  <c r="G39" i="200"/>
  <c r="G39" i="201"/>
  <c r="G39" i="202"/>
  <c r="G39" i="203"/>
  <c r="G39" i="204"/>
  <c r="G39" i="126"/>
  <c r="G38" i="130"/>
  <c r="G38" i="131"/>
  <c r="G38" i="132"/>
  <c r="G38" i="133"/>
  <c r="G38" i="134"/>
  <c r="G38" i="135"/>
  <c r="G38" i="136"/>
  <c r="G38" i="137"/>
  <c r="G38" i="138"/>
  <c r="G38" i="139"/>
  <c r="G38" i="140"/>
  <c r="G38" i="141"/>
  <c r="G38" i="142"/>
  <c r="G38" i="144"/>
  <c r="G38" i="145"/>
  <c r="G38" i="146"/>
  <c r="G38" i="147"/>
  <c r="G38" i="148"/>
  <c r="G38" i="149"/>
  <c r="G38" i="150"/>
  <c r="G38" i="151"/>
  <c r="G38" i="152"/>
  <c r="G38" i="153"/>
  <c r="G38" i="154"/>
  <c r="G38" i="155"/>
  <c r="G38" i="156"/>
  <c r="G38" i="157"/>
  <c r="G38" i="158"/>
  <c r="G38" i="159"/>
  <c r="G38" i="160"/>
  <c r="G38" i="161"/>
  <c r="G38" i="162"/>
  <c r="G38" i="163"/>
  <c r="G38" i="164"/>
  <c r="G38" i="165"/>
  <c r="G38" i="166"/>
  <c r="G38" i="167"/>
  <c r="G38" i="168"/>
  <c r="G38" i="169"/>
  <c r="G38" i="170"/>
  <c r="G38" i="171"/>
  <c r="G38" i="172"/>
  <c r="G38" i="173"/>
  <c r="G38" i="200"/>
  <c r="G38" i="201"/>
  <c r="G38" i="202"/>
  <c r="G38" i="203"/>
  <c r="G38" i="204"/>
  <c r="G38" i="126"/>
  <c r="G34" i="130"/>
  <c r="G34" i="131"/>
  <c r="G34" i="132"/>
  <c r="G34" i="133"/>
  <c r="G34" i="134"/>
  <c r="G34" i="135"/>
  <c r="G34" i="136"/>
  <c r="G34" i="137"/>
  <c r="G34" i="138"/>
  <c r="G34" i="139"/>
  <c r="G34" i="140"/>
  <c r="G34" i="141"/>
  <c r="G34" i="142"/>
  <c r="G34" i="144"/>
  <c r="G34" i="145"/>
  <c r="G34" i="146"/>
  <c r="G34" i="147"/>
  <c r="G34" i="148"/>
  <c r="G34" i="149"/>
  <c r="G34" i="150"/>
  <c r="G34" i="151"/>
  <c r="G34" i="152"/>
  <c r="G34" i="153"/>
  <c r="G34" i="154"/>
  <c r="G34" i="155"/>
  <c r="G34" i="156"/>
  <c r="G34" i="157"/>
  <c r="G34" i="158"/>
  <c r="G34" i="159"/>
  <c r="G34" i="160"/>
  <c r="G34" i="161"/>
  <c r="G34" i="162"/>
  <c r="G34" i="163"/>
  <c r="G34" i="164"/>
  <c r="G34" i="165"/>
  <c r="G34" i="166"/>
  <c r="G34" i="167"/>
  <c r="G34" i="168"/>
  <c r="G34" i="169"/>
  <c r="G34" i="170"/>
  <c r="G34" i="171"/>
  <c r="G34" i="172"/>
  <c r="G34" i="173"/>
  <c r="G34" i="200"/>
  <c r="G34" i="201"/>
  <c r="G34" i="202"/>
  <c r="G34" i="203"/>
  <c r="G34" i="204"/>
  <c r="G34" i="126"/>
  <c r="G35" i="130"/>
  <c r="G35" i="131"/>
  <c r="G35" i="132"/>
  <c r="G35" i="133"/>
  <c r="G35" i="134"/>
  <c r="G35" i="135"/>
  <c r="G35" i="136"/>
  <c r="G35" i="137"/>
  <c r="G35" i="138"/>
  <c r="G35" i="139"/>
  <c r="G35" i="140"/>
  <c r="G35" i="141"/>
  <c r="G35" i="142"/>
  <c r="G35" i="144"/>
  <c r="G35" i="145"/>
  <c r="G35" i="146"/>
  <c r="G35" i="147"/>
  <c r="G35" i="148"/>
  <c r="G35" i="149"/>
  <c r="G35" i="150"/>
  <c r="G35" i="151"/>
  <c r="G35" i="152"/>
  <c r="G35" i="153"/>
  <c r="G35" i="154"/>
  <c r="G35" i="155"/>
  <c r="G35" i="156"/>
  <c r="G35" i="157"/>
  <c r="G35" i="158"/>
  <c r="G35" i="159"/>
  <c r="G35" i="160"/>
  <c r="G35" i="161"/>
  <c r="G35" i="162"/>
  <c r="G35" i="163"/>
  <c r="G35" i="164"/>
  <c r="G35" i="165"/>
  <c r="G35" i="166"/>
  <c r="G35" i="167"/>
  <c r="G35" i="168"/>
  <c r="G35" i="169"/>
  <c r="G35" i="170"/>
  <c r="G35" i="171"/>
  <c r="G35" i="172"/>
  <c r="G35" i="173"/>
  <c r="G35" i="200"/>
  <c r="G35" i="201"/>
  <c r="G35" i="202"/>
  <c r="G35" i="203"/>
  <c r="G35" i="204"/>
  <c r="G35" i="126"/>
  <c r="J34" i="130"/>
  <c r="J34" i="131"/>
  <c r="J34" i="132"/>
  <c r="J34" i="133"/>
  <c r="J34" i="134"/>
  <c r="J34" i="135"/>
  <c r="J34" i="136"/>
  <c r="J34" i="137"/>
  <c r="J34" i="138"/>
  <c r="J34" i="139"/>
  <c r="J34" i="140"/>
  <c r="J34" i="141"/>
  <c r="J34" i="142"/>
  <c r="J34" i="144"/>
  <c r="J34" i="145"/>
  <c r="J34" i="146"/>
  <c r="J34" i="147"/>
  <c r="J34" i="148"/>
  <c r="J34" i="149"/>
  <c r="J34" i="150"/>
  <c r="J34" i="151"/>
  <c r="J34" i="152"/>
  <c r="J34" i="153"/>
  <c r="J34" i="154"/>
  <c r="J34" i="155"/>
  <c r="J34" i="156"/>
  <c r="J34" i="157"/>
  <c r="J34" i="158"/>
  <c r="J34" i="159"/>
  <c r="J34" i="160"/>
  <c r="J34" i="161"/>
  <c r="J34" i="162"/>
  <c r="J34" i="163"/>
  <c r="J34" i="164"/>
  <c r="J34" i="165"/>
  <c r="J34" i="166"/>
  <c r="J34" i="167"/>
  <c r="J34" i="168"/>
  <c r="J34" i="169"/>
  <c r="J34" i="170"/>
  <c r="J34" i="171"/>
  <c r="J34" i="172"/>
  <c r="J34" i="173"/>
  <c r="J34" i="200"/>
  <c r="J34" i="201"/>
  <c r="J34" i="202"/>
  <c r="J34" i="203"/>
  <c r="J34" i="204"/>
  <c r="J34" i="126"/>
  <c r="C18" i="130"/>
  <c r="D18" i="130"/>
  <c r="C19" i="130"/>
  <c r="D19" i="130"/>
  <c r="C20" i="130"/>
  <c r="D20" i="130"/>
  <c r="C21" i="130"/>
  <c r="D21" i="130"/>
  <c r="C18" i="131"/>
  <c r="D18" i="131"/>
  <c r="C19" i="131"/>
  <c r="D19" i="131"/>
  <c r="C20" i="131"/>
  <c r="D20" i="131"/>
  <c r="C21" i="131"/>
  <c r="D21" i="131"/>
  <c r="C18" i="132"/>
  <c r="D18" i="132"/>
  <c r="C19" i="132"/>
  <c r="D19" i="132"/>
  <c r="C20" i="132"/>
  <c r="D20" i="132"/>
  <c r="C21" i="132"/>
  <c r="D21" i="132"/>
  <c r="C18" i="133"/>
  <c r="D18" i="133"/>
  <c r="C19" i="133"/>
  <c r="D19" i="133"/>
  <c r="C20" i="133"/>
  <c r="D20" i="133"/>
  <c r="C21" i="133"/>
  <c r="D21" i="133"/>
  <c r="C18" i="134"/>
  <c r="D18" i="134"/>
  <c r="C19" i="134"/>
  <c r="D19" i="134"/>
  <c r="C20" i="134"/>
  <c r="D20" i="134"/>
  <c r="C21" i="134"/>
  <c r="D21" i="134"/>
  <c r="C18" i="135"/>
  <c r="D18" i="135"/>
  <c r="C19" i="135"/>
  <c r="D19" i="135"/>
  <c r="C20" i="135"/>
  <c r="D20" i="135"/>
  <c r="C21" i="135"/>
  <c r="D21" i="135"/>
  <c r="C18" i="136"/>
  <c r="D18" i="136"/>
  <c r="C19" i="136"/>
  <c r="D19" i="136"/>
  <c r="C20" i="136"/>
  <c r="D20" i="136"/>
  <c r="C21" i="136"/>
  <c r="D21" i="136"/>
  <c r="C18" i="137"/>
  <c r="D18" i="137"/>
  <c r="C19" i="137"/>
  <c r="D19" i="137"/>
  <c r="C20" i="137"/>
  <c r="D20" i="137"/>
  <c r="C21" i="137"/>
  <c r="D21" i="137"/>
  <c r="C18" i="138"/>
  <c r="D18" i="138"/>
  <c r="C19" i="138"/>
  <c r="D19" i="138"/>
  <c r="C20" i="138"/>
  <c r="D20" i="138"/>
  <c r="C21" i="138"/>
  <c r="D21" i="138"/>
  <c r="C18" i="139"/>
  <c r="D18" i="139"/>
  <c r="C19" i="139"/>
  <c r="D19" i="139"/>
  <c r="C20" i="139"/>
  <c r="D20" i="139"/>
  <c r="C21" i="139"/>
  <c r="D21" i="139"/>
  <c r="C18" i="140"/>
  <c r="D18" i="140"/>
  <c r="C19" i="140"/>
  <c r="D19" i="140"/>
  <c r="C20" i="140"/>
  <c r="D20" i="140"/>
  <c r="C21" i="140"/>
  <c r="D21" i="140"/>
  <c r="C18" i="141"/>
  <c r="D18" i="141"/>
  <c r="C19" i="141"/>
  <c r="D19" i="141"/>
  <c r="C20" i="141"/>
  <c r="D20" i="141"/>
  <c r="C21" i="141"/>
  <c r="D21" i="141"/>
  <c r="C18" i="142"/>
  <c r="D18" i="142"/>
  <c r="C19" i="142"/>
  <c r="D19" i="142"/>
  <c r="C20" i="142"/>
  <c r="D20" i="142"/>
  <c r="C21" i="142"/>
  <c r="D21" i="142"/>
  <c r="C18" i="144"/>
  <c r="D18" i="144"/>
  <c r="C19" i="144"/>
  <c r="D19" i="144"/>
  <c r="C20" i="144"/>
  <c r="D20" i="144"/>
  <c r="C21" i="144"/>
  <c r="D21" i="144"/>
  <c r="C18" i="145"/>
  <c r="D18" i="145"/>
  <c r="C19" i="145"/>
  <c r="D19" i="145"/>
  <c r="C20" i="145"/>
  <c r="D20" i="145"/>
  <c r="C21" i="145"/>
  <c r="D21" i="145"/>
  <c r="C18" i="146"/>
  <c r="D18" i="146"/>
  <c r="C19" i="146"/>
  <c r="D19" i="146"/>
  <c r="C20" i="146"/>
  <c r="D20" i="146"/>
  <c r="C21" i="146"/>
  <c r="D21" i="146"/>
  <c r="C18" i="147"/>
  <c r="D18" i="147"/>
  <c r="C19" i="147"/>
  <c r="D19" i="147"/>
  <c r="C20" i="147"/>
  <c r="D20" i="147"/>
  <c r="C21" i="147"/>
  <c r="D21" i="147"/>
  <c r="C18" i="148"/>
  <c r="D18" i="148"/>
  <c r="C19" i="148"/>
  <c r="D19" i="148"/>
  <c r="C20" i="148"/>
  <c r="D20" i="148"/>
  <c r="C21" i="148"/>
  <c r="D21" i="148"/>
  <c r="C18" i="149"/>
  <c r="D18" i="149"/>
  <c r="C19" i="149"/>
  <c r="D19" i="149"/>
  <c r="C20" i="149"/>
  <c r="D20" i="149"/>
  <c r="C21" i="149"/>
  <c r="D21" i="149"/>
  <c r="C18" i="150"/>
  <c r="D18" i="150"/>
  <c r="C19" i="150"/>
  <c r="D19" i="150"/>
  <c r="C20" i="150"/>
  <c r="D20" i="150"/>
  <c r="C21" i="150"/>
  <c r="D21" i="150"/>
  <c r="C18" i="151"/>
  <c r="D18" i="151"/>
  <c r="C19" i="151"/>
  <c r="D19" i="151"/>
  <c r="C20" i="151"/>
  <c r="D20" i="151"/>
  <c r="C21" i="151"/>
  <c r="D21" i="151"/>
  <c r="C18" i="152"/>
  <c r="D18" i="152"/>
  <c r="C19" i="152"/>
  <c r="D19" i="152"/>
  <c r="C20" i="152"/>
  <c r="D20" i="152"/>
  <c r="C21" i="152"/>
  <c r="D21" i="152"/>
  <c r="C18" i="153"/>
  <c r="D18" i="153"/>
  <c r="C19" i="153"/>
  <c r="D19" i="153"/>
  <c r="C20" i="153"/>
  <c r="D20" i="153"/>
  <c r="C21" i="153"/>
  <c r="D21" i="153"/>
  <c r="C18" i="154"/>
  <c r="D18" i="154"/>
  <c r="C19" i="154"/>
  <c r="D19" i="154"/>
  <c r="C20" i="154"/>
  <c r="D20" i="154"/>
  <c r="C21" i="154"/>
  <c r="D21" i="154"/>
  <c r="C18" i="155"/>
  <c r="D18" i="155"/>
  <c r="C19" i="155"/>
  <c r="D19" i="155"/>
  <c r="C20" i="155"/>
  <c r="D20" i="155"/>
  <c r="C21" i="155"/>
  <c r="D21" i="155"/>
  <c r="C18" i="156"/>
  <c r="D18" i="156"/>
  <c r="C19" i="156"/>
  <c r="D19" i="156"/>
  <c r="C20" i="156"/>
  <c r="D20" i="156"/>
  <c r="C21" i="156"/>
  <c r="D21" i="156"/>
  <c r="C18" i="157"/>
  <c r="D18" i="157"/>
  <c r="C19" i="157"/>
  <c r="D19" i="157"/>
  <c r="C20" i="157"/>
  <c r="D20" i="157"/>
  <c r="C21" i="157"/>
  <c r="D21" i="157"/>
  <c r="C18" i="158"/>
  <c r="D18" i="158"/>
  <c r="C19" i="158"/>
  <c r="D19" i="158"/>
  <c r="C20" i="158"/>
  <c r="D20" i="158"/>
  <c r="C21" i="158"/>
  <c r="D21" i="158"/>
  <c r="C18" i="159"/>
  <c r="D18" i="159"/>
  <c r="C19" i="159"/>
  <c r="D19" i="159"/>
  <c r="C20" i="159"/>
  <c r="D20" i="159"/>
  <c r="C21" i="159"/>
  <c r="D21" i="159"/>
  <c r="C18" i="160"/>
  <c r="D18" i="160"/>
  <c r="C19" i="160"/>
  <c r="D19" i="160"/>
  <c r="C20" i="160"/>
  <c r="D20" i="160"/>
  <c r="C21" i="160"/>
  <c r="D21" i="160"/>
  <c r="C18" i="161"/>
  <c r="D18" i="161"/>
  <c r="C19" i="161"/>
  <c r="D19" i="161"/>
  <c r="C20" i="161"/>
  <c r="D20" i="161"/>
  <c r="C21" i="161"/>
  <c r="D21" i="161"/>
  <c r="C18" i="162"/>
  <c r="D18" i="162"/>
  <c r="C19" i="162"/>
  <c r="D19" i="162"/>
  <c r="C20" i="162"/>
  <c r="D20" i="162"/>
  <c r="C21" i="162"/>
  <c r="D21" i="162"/>
  <c r="C18" i="163"/>
  <c r="D18" i="163"/>
  <c r="C19" i="163"/>
  <c r="D19" i="163"/>
  <c r="C20" i="163"/>
  <c r="D20" i="163"/>
  <c r="C21" i="163"/>
  <c r="D21" i="163"/>
  <c r="C18" i="164"/>
  <c r="D18" i="164"/>
  <c r="C19" i="164"/>
  <c r="D19" i="164"/>
  <c r="C20" i="164"/>
  <c r="D20" i="164"/>
  <c r="C21" i="164"/>
  <c r="D21" i="164"/>
  <c r="C18" i="165"/>
  <c r="D18" i="165"/>
  <c r="C19" i="165"/>
  <c r="D19" i="165"/>
  <c r="C20" i="165"/>
  <c r="D20" i="165"/>
  <c r="C21" i="165"/>
  <c r="D21" i="165"/>
  <c r="C18" i="166"/>
  <c r="D18" i="166"/>
  <c r="C19" i="166"/>
  <c r="D19" i="166"/>
  <c r="C20" i="166"/>
  <c r="D20" i="166"/>
  <c r="C21" i="166"/>
  <c r="D21" i="166"/>
  <c r="C18" i="167"/>
  <c r="D18" i="167"/>
  <c r="C19" i="167"/>
  <c r="D19" i="167"/>
  <c r="C20" i="167"/>
  <c r="D20" i="167"/>
  <c r="C21" i="167"/>
  <c r="D21" i="167"/>
  <c r="C18" i="168"/>
  <c r="D18" i="168"/>
  <c r="C19" i="168"/>
  <c r="D19" i="168"/>
  <c r="C20" i="168"/>
  <c r="D20" i="168"/>
  <c r="C21" i="168"/>
  <c r="D21" i="168"/>
  <c r="C18" i="169"/>
  <c r="D18" i="169"/>
  <c r="C19" i="169"/>
  <c r="D19" i="169"/>
  <c r="C20" i="169"/>
  <c r="D20" i="169"/>
  <c r="C21" i="169"/>
  <c r="D21" i="169"/>
  <c r="C18" i="170"/>
  <c r="D18" i="170"/>
  <c r="C19" i="170"/>
  <c r="D19" i="170"/>
  <c r="C20" i="170"/>
  <c r="D20" i="170"/>
  <c r="C21" i="170"/>
  <c r="D21" i="170"/>
  <c r="C18" i="171"/>
  <c r="D18" i="171"/>
  <c r="C19" i="171"/>
  <c r="D19" i="171"/>
  <c r="C20" i="171"/>
  <c r="D20" i="171"/>
  <c r="C21" i="171"/>
  <c r="D21" i="171"/>
  <c r="C18" i="172"/>
  <c r="D18" i="172"/>
  <c r="C19" i="172"/>
  <c r="D19" i="172"/>
  <c r="C20" i="172"/>
  <c r="D20" i="172"/>
  <c r="C21" i="172"/>
  <c r="D21" i="172"/>
  <c r="C18" i="173"/>
  <c r="D18" i="173"/>
  <c r="C19" i="173"/>
  <c r="D19" i="173"/>
  <c r="C20" i="173"/>
  <c r="D20" i="173"/>
  <c r="C21" i="173"/>
  <c r="D21" i="173"/>
  <c r="C18" i="200"/>
  <c r="D18" i="200"/>
  <c r="C19" i="200"/>
  <c r="D19" i="200"/>
  <c r="C20" i="200"/>
  <c r="D20" i="200"/>
  <c r="C21" i="200"/>
  <c r="D21" i="200"/>
  <c r="C18" i="201"/>
  <c r="D18" i="201"/>
  <c r="C19" i="201"/>
  <c r="D19" i="201"/>
  <c r="C20" i="201"/>
  <c r="D20" i="201"/>
  <c r="C21" i="201"/>
  <c r="D21" i="201"/>
  <c r="C18" i="202"/>
  <c r="D18" i="202"/>
  <c r="C19" i="202"/>
  <c r="D19" i="202"/>
  <c r="C20" i="202"/>
  <c r="D20" i="202"/>
  <c r="C21" i="202"/>
  <c r="D21" i="202"/>
  <c r="C18" i="203"/>
  <c r="D18" i="203"/>
  <c r="C19" i="203"/>
  <c r="D19" i="203"/>
  <c r="C20" i="203"/>
  <c r="D20" i="203"/>
  <c r="C21" i="203"/>
  <c r="D21" i="203"/>
  <c r="C18" i="204"/>
  <c r="D18" i="204"/>
  <c r="C19" i="204"/>
  <c r="D19" i="204"/>
  <c r="C20" i="204"/>
  <c r="D20" i="204"/>
  <c r="C21" i="204"/>
  <c r="D21" i="204"/>
  <c r="C18" i="126"/>
  <c r="D18" i="126"/>
  <c r="C19" i="126"/>
  <c r="D19" i="126"/>
  <c r="C20" i="126"/>
  <c r="D20" i="126"/>
  <c r="C21" i="126"/>
  <c r="D21" i="126"/>
  <c r="B18" i="130"/>
  <c r="B19" i="130"/>
  <c r="B20" i="130"/>
  <c r="B21" i="130"/>
  <c r="B18" i="131"/>
  <c r="B19" i="131"/>
  <c r="B20" i="131"/>
  <c r="B21" i="131"/>
  <c r="B18" i="132"/>
  <c r="B19" i="132"/>
  <c r="B20" i="132"/>
  <c r="B21" i="132"/>
  <c r="B18" i="133"/>
  <c r="B19" i="133"/>
  <c r="B20" i="133"/>
  <c r="B21" i="133"/>
  <c r="B18" i="134"/>
  <c r="B19" i="134"/>
  <c r="B20" i="134"/>
  <c r="B21" i="134"/>
  <c r="B18" i="135"/>
  <c r="B19" i="135"/>
  <c r="B20" i="135"/>
  <c r="B21" i="135"/>
  <c r="B18" i="136"/>
  <c r="B19" i="136"/>
  <c r="B20" i="136"/>
  <c r="B21" i="136"/>
  <c r="B18" i="137"/>
  <c r="B19" i="137"/>
  <c r="B20" i="137"/>
  <c r="B21" i="137"/>
  <c r="B18" i="138"/>
  <c r="B19" i="138"/>
  <c r="B20" i="138"/>
  <c r="B21" i="138"/>
  <c r="B18" i="139"/>
  <c r="B19" i="139"/>
  <c r="B20" i="139"/>
  <c r="B21" i="139"/>
  <c r="B18" i="140"/>
  <c r="B19" i="140"/>
  <c r="B20" i="140"/>
  <c r="B21" i="140"/>
  <c r="B18" i="141"/>
  <c r="B19" i="141"/>
  <c r="B20" i="141"/>
  <c r="B21" i="141"/>
  <c r="B18" i="142"/>
  <c r="B19" i="142"/>
  <c r="B20" i="142"/>
  <c r="B21" i="142"/>
  <c r="B18" i="144"/>
  <c r="B19" i="144"/>
  <c r="B20" i="144"/>
  <c r="B21" i="144"/>
  <c r="B18" i="145"/>
  <c r="B19" i="145"/>
  <c r="B20" i="145"/>
  <c r="B21" i="145"/>
  <c r="B18" i="146"/>
  <c r="B19" i="146"/>
  <c r="B20" i="146"/>
  <c r="B21" i="146"/>
  <c r="B18" i="147"/>
  <c r="B19" i="147"/>
  <c r="B20" i="147"/>
  <c r="B21" i="147"/>
  <c r="B18" i="148"/>
  <c r="B19" i="148"/>
  <c r="B20" i="148"/>
  <c r="B21" i="148"/>
  <c r="B18" i="149"/>
  <c r="B19" i="149"/>
  <c r="B20" i="149"/>
  <c r="B21" i="149"/>
  <c r="B18" i="150"/>
  <c r="B19" i="150"/>
  <c r="B20" i="150"/>
  <c r="B21" i="150"/>
  <c r="B18" i="151"/>
  <c r="B19" i="151"/>
  <c r="B20" i="151"/>
  <c r="B21" i="151"/>
  <c r="B18" i="152"/>
  <c r="B19" i="152"/>
  <c r="B20" i="152"/>
  <c r="B21" i="152"/>
  <c r="B18" i="153"/>
  <c r="B19" i="153"/>
  <c r="B20" i="153"/>
  <c r="B21" i="153"/>
  <c r="B18" i="154"/>
  <c r="B19" i="154"/>
  <c r="B20" i="154"/>
  <c r="B21" i="154"/>
  <c r="B18" i="155"/>
  <c r="B19" i="155"/>
  <c r="B20" i="155"/>
  <c r="B21" i="155"/>
  <c r="B18" i="156"/>
  <c r="B19" i="156"/>
  <c r="B20" i="156"/>
  <c r="B21" i="156"/>
  <c r="B18" i="157"/>
  <c r="B19" i="157"/>
  <c r="B20" i="157"/>
  <c r="B21" i="157"/>
  <c r="B18" i="158"/>
  <c r="B19" i="158"/>
  <c r="B20" i="158"/>
  <c r="B21" i="158"/>
  <c r="B18" i="159"/>
  <c r="B19" i="159"/>
  <c r="B20" i="159"/>
  <c r="B21" i="159"/>
  <c r="B18" i="160"/>
  <c r="B19" i="160"/>
  <c r="B20" i="160"/>
  <c r="B21" i="160"/>
  <c r="B18" i="161"/>
  <c r="B19" i="161"/>
  <c r="B20" i="161"/>
  <c r="B21" i="161"/>
  <c r="B18" i="162"/>
  <c r="B19" i="162"/>
  <c r="B20" i="162"/>
  <c r="B21" i="162"/>
  <c r="B18" i="163"/>
  <c r="B19" i="163"/>
  <c r="B20" i="163"/>
  <c r="B21" i="163"/>
  <c r="B18" i="164"/>
  <c r="B19" i="164"/>
  <c r="B20" i="164"/>
  <c r="B21" i="164"/>
  <c r="B18" i="165"/>
  <c r="B19" i="165"/>
  <c r="B20" i="165"/>
  <c r="B21" i="165"/>
  <c r="B18" i="166"/>
  <c r="B19" i="166"/>
  <c r="B20" i="166"/>
  <c r="B21" i="166"/>
  <c r="B18" i="167"/>
  <c r="B19" i="167"/>
  <c r="B20" i="167"/>
  <c r="B21" i="167"/>
  <c r="B18" i="168"/>
  <c r="B19" i="168"/>
  <c r="B20" i="168"/>
  <c r="B21" i="168"/>
  <c r="B18" i="169"/>
  <c r="B19" i="169"/>
  <c r="B20" i="169"/>
  <c r="B21" i="169"/>
  <c r="B18" i="170"/>
  <c r="B19" i="170"/>
  <c r="B20" i="170"/>
  <c r="B21" i="170"/>
  <c r="B18" i="171"/>
  <c r="B19" i="171"/>
  <c r="B20" i="171"/>
  <c r="B21" i="171"/>
  <c r="B18" i="172"/>
  <c r="B19" i="172"/>
  <c r="B20" i="172"/>
  <c r="B21" i="172"/>
  <c r="B18" i="173"/>
  <c r="B19" i="173"/>
  <c r="B20" i="173"/>
  <c r="B21" i="173"/>
  <c r="B18" i="200"/>
  <c r="B19" i="200"/>
  <c r="B20" i="200"/>
  <c r="B21" i="200"/>
  <c r="B18" i="201"/>
  <c r="B19" i="201"/>
  <c r="B20" i="201"/>
  <c r="B21" i="201"/>
  <c r="B18" i="202"/>
  <c r="B19" i="202"/>
  <c r="B20" i="202"/>
  <c r="B21" i="202"/>
  <c r="B18" i="203"/>
  <c r="B19" i="203"/>
  <c r="B20" i="203"/>
  <c r="B21" i="203"/>
  <c r="B18" i="204"/>
  <c r="B19" i="204"/>
  <c r="B20" i="204"/>
  <c r="B21" i="204"/>
  <c r="B18" i="126"/>
  <c r="B19" i="126"/>
  <c r="B20" i="126"/>
  <c r="B21" i="126"/>
  <c r="ER4" i="184"/>
  <c r="EG4" i="184"/>
  <c r="DV4" i="184"/>
  <c r="DK4" i="184"/>
  <c r="CE4" i="183"/>
  <c r="BY4" i="183"/>
  <c r="BS4" i="183"/>
  <c r="BM4" i="183"/>
  <c r="BG4" i="183"/>
  <c r="EQ3" i="179"/>
  <c r="EQ6" i="179"/>
  <c r="ER7" i="184" s="1"/>
  <c r="ER6" i="179"/>
  <c r="ES7" i="184" s="1"/>
  <c r="ES6" i="179"/>
  <c r="ET7" i="184" s="1"/>
  <c r="ET6" i="179"/>
  <c r="EU7" i="184" s="1"/>
  <c r="EU6" i="179"/>
  <c r="EV7" i="184" s="1"/>
  <c r="EV6" i="179"/>
  <c r="EW7" i="184" s="1"/>
  <c r="EW6" i="179"/>
  <c r="EX7" i="184" s="1"/>
  <c r="EX6" i="179"/>
  <c r="EY7" i="184" s="1"/>
  <c r="EQ7" i="179"/>
  <c r="ER8" i="184" s="1"/>
  <c r="ER7" i="179"/>
  <c r="ES8" i="184" s="1"/>
  <c r="ES7" i="179"/>
  <c r="ET8" i="184" s="1"/>
  <c r="ET7" i="179"/>
  <c r="EU8" i="184" s="1"/>
  <c r="EU7" i="179"/>
  <c r="EV8" i="184" s="1"/>
  <c r="EV7" i="179"/>
  <c r="EW8" i="184" s="1"/>
  <c r="EW7" i="179"/>
  <c r="EX8" i="184" s="1"/>
  <c r="EX7" i="179"/>
  <c r="EY8" i="184" s="1"/>
  <c r="EQ8" i="179"/>
  <c r="ER9" i="184" s="1"/>
  <c r="ER8" i="179"/>
  <c r="ES9" i="184" s="1"/>
  <c r="ES8" i="179"/>
  <c r="ET9" i="184" s="1"/>
  <c r="ET8" i="179"/>
  <c r="EU9" i="184" s="1"/>
  <c r="EU8" i="179"/>
  <c r="EV9" i="184" s="1"/>
  <c r="EV8" i="179"/>
  <c r="EW9" i="184" s="1"/>
  <c r="EW8" i="179"/>
  <c r="EX9" i="184" s="1"/>
  <c r="EX8" i="179"/>
  <c r="EY9" i="184" s="1"/>
  <c r="EQ9" i="179"/>
  <c r="ER10" i="184" s="1"/>
  <c r="ER9" i="179"/>
  <c r="ES10" i="184" s="1"/>
  <c r="ES9" i="179"/>
  <c r="ET10" i="184" s="1"/>
  <c r="ET9" i="179"/>
  <c r="EU10" i="184" s="1"/>
  <c r="EU9" i="179"/>
  <c r="EV10" i="184" s="1"/>
  <c r="EV9" i="179"/>
  <c r="EW10" i="184" s="1"/>
  <c r="EW9" i="179"/>
  <c r="EX10" i="184" s="1"/>
  <c r="EX9" i="179"/>
  <c r="EY10" i="184" s="1"/>
  <c r="EQ10" i="179"/>
  <c r="ER11" i="184" s="1"/>
  <c r="ER10" i="179"/>
  <c r="ES11" i="184" s="1"/>
  <c r="ES10" i="179"/>
  <c r="ET11" i="184" s="1"/>
  <c r="ET10" i="179"/>
  <c r="EU11" i="184" s="1"/>
  <c r="EU10" i="179"/>
  <c r="EV11" i="184" s="1"/>
  <c r="EV10" i="179"/>
  <c r="EW11" i="184" s="1"/>
  <c r="EW10" i="179"/>
  <c r="EX11" i="184" s="1"/>
  <c r="EX10" i="179"/>
  <c r="EY11" i="184" s="1"/>
  <c r="EQ11" i="179"/>
  <c r="ER12" i="184" s="1"/>
  <c r="ER11" i="179"/>
  <c r="ES12" i="184" s="1"/>
  <c r="ES11" i="179"/>
  <c r="ET12" i="184" s="1"/>
  <c r="ET11" i="179"/>
  <c r="EU12" i="184" s="1"/>
  <c r="EU11" i="179"/>
  <c r="EV12" i="184" s="1"/>
  <c r="EV11" i="179"/>
  <c r="EW12" i="184" s="1"/>
  <c r="EW11" i="179"/>
  <c r="EX12" i="184" s="1"/>
  <c r="EX11" i="179"/>
  <c r="EY12" i="184" s="1"/>
  <c r="EQ12" i="179"/>
  <c r="ER13" i="184" s="1"/>
  <c r="ER12" i="179"/>
  <c r="ES13" i="184" s="1"/>
  <c r="ES12" i="179"/>
  <c r="ET13" i="184" s="1"/>
  <c r="ET12" i="179"/>
  <c r="EU13" i="184" s="1"/>
  <c r="EU12" i="179"/>
  <c r="EV13" i="184" s="1"/>
  <c r="EV12" i="179"/>
  <c r="EW13" i="184" s="1"/>
  <c r="EW12" i="179"/>
  <c r="EX13" i="184" s="1"/>
  <c r="EX12" i="179"/>
  <c r="EY13" i="184" s="1"/>
  <c r="EQ13" i="179"/>
  <c r="ER14" i="184" s="1"/>
  <c r="ER13" i="179"/>
  <c r="ES14" i="184" s="1"/>
  <c r="ES13" i="179"/>
  <c r="ET14" i="184" s="1"/>
  <c r="ET13" i="179"/>
  <c r="EU14" i="184" s="1"/>
  <c r="EU13" i="179"/>
  <c r="EV14" i="184" s="1"/>
  <c r="EV13" i="179"/>
  <c r="EW14" i="184" s="1"/>
  <c r="EW13" i="179"/>
  <c r="EX14" i="184" s="1"/>
  <c r="EX13" i="179"/>
  <c r="EY14" i="184" s="1"/>
  <c r="EQ14" i="179"/>
  <c r="ER15" i="184" s="1"/>
  <c r="ER14" i="179"/>
  <c r="ES15" i="184" s="1"/>
  <c r="ES14" i="179"/>
  <c r="ET15" i="184" s="1"/>
  <c r="ET14" i="179"/>
  <c r="EU15" i="184" s="1"/>
  <c r="EU14" i="179"/>
  <c r="EV15" i="184" s="1"/>
  <c r="EV14" i="179"/>
  <c r="EW15" i="184" s="1"/>
  <c r="EW14" i="179"/>
  <c r="EX15" i="184" s="1"/>
  <c r="EX14" i="179"/>
  <c r="EY15" i="184" s="1"/>
  <c r="EQ15" i="179"/>
  <c r="ER16" i="184" s="1"/>
  <c r="ER15" i="179"/>
  <c r="ES16" i="184" s="1"/>
  <c r="ES15" i="179"/>
  <c r="ET16" i="184" s="1"/>
  <c r="ET15" i="179"/>
  <c r="EU16" i="184" s="1"/>
  <c r="EU15" i="179"/>
  <c r="EV16" i="184" s="1"/>
  <c r="EV15" i="179"/>
  <c r="EW16" i="184" s="1"/>
  <c r="EW15" i="179"/>
  <c r="EX16" i="184" s="1"/>
  <c r="EX15" i="179"/>
  <c r="EY16" i="184" s="1"/>
  <c r="EQ16" i="179"/>
  <c r="ER17" i="184" s="1"/>
  <c r="ER16" i="179"/>
  <c r="ES17" i="184" s="1"/>
  <c r="ES16" i="179"/>
  <c r="ET17" i="184" s="1"/>
  <c r="ET16" i="179"/>
  <c r="EU17" i="184" s="1"/>
  <c r="EU16" i="179"/>
  <c r="EV17" i="184" s="1"/>
  <c r="EV16" i="179"/>
  <c r="EW17" i="184" s="1"/>
  <c r="EW16" i="179"/>
  <c r="EX17" i="184" s="1"/>
  <c r="EX16" i="179"/>
  <c r="EY17" i="184" s="1"/>
  <c r="EQ17" i="179"/>
  <c r="ER18" i="184" s="1"/>
  <c r="ER17" i="179"/>
  <c r="ES18" i="184" s="1"/>
  <c r="ES17" i="179"/>
  <c r="ET18" i="184" s="1"/>
  <c r="ET17" i="179"/>
  <c r="EU18" i="184" s="1"/>
  <c r="EU17" i="179"/>
  <c r="EV18" i="184" s="1"/>
  <c r="EV17" i="179"/>
  <c r="EW18" i="184" s="1"/>
  <c r="EW17" i="179"/>
  <c r="EX18" i="184" s="1"/>
  <c r="EX17" i="179"/>
  <c r="EY18" i="184" s="1"/>
  <c r="EQ18" i="179"/>
  <c r="ER19" i="184" s="1"/>
  <c r="ER18" i="179"/>
  <c r="ES19" i="184" s="1"/>
  <c r="ES18" i="179"/>
  <c r="ET19" i="184" s="1"/>
  <c r="ET18" i="179"/>
  <c r="EU19" i="184" s="1"/>
  <c r="EU18" i="179"/>
  <c r="EV19" i="184" s="1"/>
  <c r="EV18" i="179"/>
  <c r="EW19" i="184" s="1"/>
  <c r="EW18" i="179"/>
  <c r="EX19" i="184" s="1"/>
  <c r="EX18" i="179"/>
  <c r="EY19" i="184" s="1"/>
  <c r="EQ19" i="179"/>
  <c r="ER20" i="184" s="1"/>
  <c r="ER19" i="179"/>
  <c r="ES20" i="184" s="1"/>
  <c r="ES19" i="179"/>
  <c r="ET20" i="184" s="1"/>
  <c r="ET19" i="179"/>
  <c r="EU20" i="184" s="1"/>
  <c r="EU19" i="179"/>
  <c r="EV20" i="184" s="1"/>
  <c r="EV19" i="179"/>
  <c r="EW20" i="184" s="1"/>
  <c r="EW19" i="179"/>
  <c r="EX20" i="184" s="1"/>
  <c r="EX19" i="179"/>
  <c r="EY20" i="184" s="1"/>
  <c r="EQ20" i="179"/>
  <c r="ER21" i="184" s="1"/>
  <c r="ER20" i="179"/>
  <c r="ES21" i="184" s="1"/>
  <c r="ES20" i="179"/>
  <c r="ET21" i="184" s="1"/>
  <c r="ET20" i="179"/>
  <c r="EU21" i="184" s="1"/>
  <c r="EU20" i="179"/>
  <c r="EV21" i="184" s="1"/>
  <c r="EV20" i="179"/>
  <c r="EW21" i="184" s="1"/>
  <c r="EW20" i="179"/>
  <c r="EX21" i="184" s="1"/>
  <c r="EX20" i="179"/>
  <c r="EY21" i="184" s="1"/>
  <c r="EQ21" i="179"/>
  <c r="ER22" i="184" s="1"/>
  <c r="ER21" i="179"/>
  <c r="ES22" i="184" s="1"/>
  <c r="ES21" i="179"/>
  <c r="ET22" i="184" s="1"/>
  <c r="ET21" i="179"/>
  <c r="EU22" i="184" s="1"/>
  <c r="EU21" i="179"/>
  <c r="EV22" i="184" s="1"/>
  <c r="EV21" i="179"/>
  <c r="EW22" i="184" s="1"/>
  <c r="EW21" i="179"/>
  <c r="EX22" i="184" s="1"/>
  <c r="EX21" i="179"/>
  <c r="EY22" i="184" s="1"/>
  <c r="EQ22" i="179"/>
  <c r="ER23" i="184" s="1"/>
  <c r="ER22" i="179"/>
  <c r="ES23" i="184" s="1"/>
  <c r="ES22" i="179"/>
  <c r="ET23" i="184" s="1"/>
  <c r="ET22" i="179"/>
  <c r="EU23" i="184" s="1"/>
  <c r="EU22" i="179"/>
  <c r="EV23" i="184" s="1"/>
  <c r="EV22" i="179"/>
  <c r="EW23" i="184" s="1"/>
  <c r="EW22" i="179"/>
  <c r="EX23" i="184" s="1"/>
  <c r="EX22" i="179"/>
  <c r="EY23" i="184" s="1"/>
  <c r="EQ23" i="179"/>
  <c r="ER24" i="184" s="1"/>
  <c r="ER23" i="179"/>
  <c r="ES24" i="184" s="1"/>
  <c r="ES23" i="179"/>
  <c r="ET24" i="184" s="1"/>
  <c r="ET23" i="179"/>
  <c r="EU24" i="184" s="1"/>
  <c r="EU23" i="179"/>
  <c r="EV24" i="184" s="1"/>
  <c r="EV23" i="179"/>
  <c r="EW24" i="184" s="1"/>
  <c r="EW23" i="179"/>
  <c r="EX24" i="184" s="1"/>
  <c r="EX23" i="179"/>
  <c r="EY24" i="184" s="1"/>
  <c r="EQ24" i="179"/>
  <c r="ER25" i="184" s="1"/>
  <c r="ER24" i="179"/>
  <c r="ES25" i="184" s="1"/>
  <c r="ES24" i="179"/>
  <c r="ET25" i="184" s="1"/>
  <c r="ET24" i="179"/>
  <c r="EU25" i="184" s="1"/>
  <c r="EU24" i="179"/>
  <c r="EV25" i="184" s="1"/>
  <c r="EV24" i="179"/>
  <c r="EW25" i="184" s="1"/>
  <c r="EW24" i="179"/>
  <c r="EX25" i="184" s="1"/>
  <c r="EX24" i="179"/>
  <c r="EY25" i="184" s="1"/>
  <c r="EQ25" i="179"/>
  <c r="ER26" i="184" s="1"/>
  <c r="ER25" i="179"/>
  <c r="ES26" i="184" s="1"/>
  <c r="ES25" i="179"/>
  <c r="ET26" i="184" s="1"/>
  <c r="ET25" i="179"/>
  <c r="EU26" i="184" s="1"/>
  <c r="EU25" i="179"/>
  <c r="EV26" i="184" s="1"/>
  <c r="EV25" i="179"/>
  <c r="EW26" i="184" s="1"/>
  <c r="EW25" i="179"/>
  <c r="EX26" i="184" s="1"/>
  <c r="EX25" i="179"/>
  <c r="EY26" i="184" s="1"/>
  <c r="EQ26" i="179"/>
  <c r="ER27" i="184" s="1"/>
  <c r="ER26" i="179"/>
  <c r="ES27" i="184" s="1"/>
  <c r="ES26" i="179"/>
  <c r="ET27" i="184" s="1"/>
  <c r="ET26" i="179"/>
  <c r="EU27" i="184" s="1"/>
  <c r="EU26" i="179"/>
  <c r="EV27" i="184" s="1"/>
  <c r="EV26" i="179"/>
  <c r="EW27" i="184" s="1"/>
  <c r="EW26" i="179"/>
  <c r="EX27" i="184" s="1"/>
  <c r="EX26" i="179"/>
  <c r="EY27" i="184" s="1"/>
  <c r="EQ27" i="179"/>
  <c r="ER28" i="184" s="1"/>
  <c r="ER27" i="179"/>
  <c r="ES28" i="184" s="1"/>
  <c r="ES27" i="179"/>
  <c r="ET28" i="184" s="1"/>
  <c r="ET27" i="179"/>
  <c r="EU28" i="184" s="1"/>
  <c r="EU27" i="179"/>
  <c r="EV28" i="184" s="1"/>
  <c r="EV27" i="179"/>
  <c r="EW28" i="184" s="1"/>
  <c r="EW27" i="179"/>
  <c r="EX28" i="184" s="1"/>
  <c r="EX27" i="179"/>
  <c r="EY28" i="184" s="1"/>
  <c r="EQ28" i="179"/>
  <c r="ER29" i="184" s="1"/>
  <c r="ER28" i="179"/>
  <c r="ES29" i="184" s="1"/>
  <c r="ES28" i="179"/>
  <c r="ET29" i="184" s="1"/>
  <c r="ET28" i="179"/>
  <c r="EU29" i="184" s="1"/>
  <c r="EU28" i="179"/>
  <c r="EV29" i="184" s="1"/>
  <c r="EV28" i="179"/>
  <c r="EW29" i="184" s="1"/>
  <c r="EW28" i="179"/>
  <c r="EX29" i="184" s="1"/>
  <c r="EX28" i="179"/>
  <c r="EY29" i="184" s="1"/>
  <c r="EQ29" i="179"/>
  <c r="ER30" i="184" s="1"/>
  <c r="ER29" i="179"/>
  <c r="ES30" i="184" s="1"/>
  <c r="ES29" i="179"/>
  <c r="ET30" i="184" s="1"/>
  <c r="ET29" i="179"/>
  <c r="EU30" i="184" s="1"/>
  <c r="EU29" i="179"/>
  <c r="EV30" i="184" s="1"/>
  <c r="EV29" i="179"/>
  <c r="EW30" i="184" s="1"/>
  <c r="EW29" i="179"/>
  <c r="EX30" i="184" s="1"/>
  <c r="EX29" i="179"/>
  <c r="EY30" i="184" s="1"/>
  <c r="EQ30" i="179"/>
  <c r="ER31" i="184" s="1"/>
  <c r="ER30" i="179"/>
  <c r="ES31" i="184" s="1"/>
  <c r="ES30" i="179"/>
  <c r="ET31" i="184" s="1"/>
  <c r="ET30" i="179"/>
  <c r="EU31" i="184" s="1"/>
  <c r="EU30" i="179"/>
  <c r="EV31" i="184" s="1"/>
  <c r="EV30" i="179"/>
  <c r="EW31" i="184" s="1"/>
  <c r="EW30" i="179"/>
  <c r="EX31" i="184" s="1"/>
  <c r="EX30" i="179"/>
  <c r="EY31" i="184" s="1"/>
  <c r="EQ31" i="179"/>
  <c r="ER32" i="184" s="1"/>
  <c r="ER31" i="179"/>
  <c r="ES32" i="184" s="1"/>
  <c r="ES31" i="179"/>
  <c r="ET32" i="184" s="1"/>
  <c r="ET31" i="179"/>
  <c r="EU32" i="184" s="1"/>
  <c r="EU31" i="179"/>
  <c r="EV32" i="184" s="1"/>
  <c r="EV31" i="179"/>
  <c r="EW32" i="184" s="1"/>
  <c r="EW31" i="179"/>
  <c r="EX32" i="184" s="1"/>
  <c r="EX31" i="179"/>
  <c r="EY32" i="184" s="1"/>
  <c r="EQ32" i="179"/>
  <c r="ER33" i="184" s="1"/>
  <c r="ER32" i="179"/>
  <c r="ES33" i="184" s="1"/>
  <c r="ES32" i="179"/>
  <c r="ET33" i="184" s="1"/>
  <c r="ET32" i="179"/>
  <c r="EU33" i="184" s="1"/>
  <c r="EU32" i="179"/>
  <c r="EV33" i="184" s="1"/>
  <c r="EV32" i="179"/>
  <c r="EW33" i="184" s="1"/>
  <c r="EW32" i="179"/>
  <c r="EX33" i="184" s="1"/>
  <c r="EX32" i="179"/>
  <c r="EY33" i="184" s="1"/>
  <c r="EQ33" i="179"/>
  <c r="ER34" i="184" s="1"/>
  <c r="ER33" i="179"/>
  <c r="ES34" i="184" s="1"/>
  <c r="ES33" i="179"/>
  <c r="ET34" i="184" s="1"/>
  <c r="ET33" i="179"/>
  <c r="EU34" i="184" s="1"/>
  <c r="EU33" i="179"/>
  <c r="EV34" i="184" s="1"/>
  <c r="EV33" i="179"/>
  <c r="EW34" i="184" s="1"/>
  <c r="EW33" i="179"/>
  <c r="EX34" i="184" s="1"/>
  <c r="EX33" i="179"/>
  <c r="EY34" i="184" s="1"/>
  <c r="EQ34" i="179"/>
  <c r="ER35" i="184" s="1"/>
  <c r="ER34" i="179"/>
  <c r="ES35" i="184" s="1"/>
  <c r="ES34" i="179"/>
  <c r="ET35" i="184" s="1"/>
  <c r="ET34" i="179"/>
  <c r="EU35" i="184" s="1"/>
  <c r="EU34" i="179"/>
  <c r="EV35" i="184" s="1"/>
  <c r="EV34" i="179"/>
  <c r="EW35" i="184" s="1"/>
  <c r="EW34" i="179"/>
  <c r="EX35" i="184" s="1"/>
  <c r="EX34" i="179"/>
  <c r="EY35" i="184" s="1"/>
  <c r="EQ35" i="179"/>
  <c r="ER36" i="184" s="1"/>
  <c r="ER35" i="179"/>
  <c r="ES36" i="184" s="1"/>
  <c r="ES35" i="179"/>
  <c r="ET36" i="184" s="1"/>
  <c r="ET35" i="179"/>
  <c r="EU36" i="184" s="1"/>
  <c r="EU35" i="179"/>
  <c r="EV36" i="184" s="1"/>
  <c r="EV35" i="179"/>
  <c r="EW36" i="184" s="1"/>
  <c r="EW35" i="179"/>
  <c r="EX36" i="184" s="1"/>
  <c r="EX35" i="179"/>
  <c r="EY36" i="184" s="1"/>
  <c r="EQ36" i="179"/>
  <c r="ER37" i="184" s="1"/>
  <c r="ER36" i="179"/>
  <c r="ES37" i="184" s="1"/>
  <c r="ES36" i="179"/>
  <c r="ET37" i="184" s="1"/>
  <c r="ET36" i="179"/>
  <c r="EU37" i="184" s="1"/>
  <c r="EU36" i="179"/>
  <c r="EV37" i="184" s="1"/>
  <c r="EV36" i="179"/>
  <c r="EW37" i="184" s="1"/>
  <c r="EW36" i="179"/>
  <c r="EX37" i="184" s="1"/>
  <c r="EX36" i="179"/>
  <c r="EY37" i="184" s="1"/>
  <c r="EQ37" i="179"/>
  <c r="ER38" i="184" s="1"/>
  <c r="ER37" i="179"/>
  <c r="ES38" i="184" s="1"/>
  <c r="ES37" i="179"/>
  <c r="ET38" i="184" s="1"/>
  <c r="ET37" i="179"/>
  <c r="EU38" i="184" s="1"/>
  <c r="EU37" i="179"/>
  <c r="EV38" i="184" s="1"/>
  <c r="EV37" i="179"/>
  <c r="EW38" i="184" s="1"/>
  <c r="EW37" i="179"/>
  <c r="EX38" i="184" s="1"/>
  <c r="EX37" i="179"/>
  <c r="EY38" i="184" s="1"/>
  <c r="EQ38" i="179"/>
  <c r="ER39" i="184" s="1"/>
  <c r="ER38" i="179"/>
  <c r="ES39" i="184" s="1"/>
  <c r="ES38" i="179"/>
  <c r="ET39" i="184" s="1"/>
  <c r="ET38" i="179"/>
  <c r="EU39" i="184" s="1"/>
  <c r="EU38" i="179"/>
  <c r="EV39" i="184" s="1"/>
  <c r="EV38" i="179"/>
  <c r="EW39" i="184" s="1"/>
  <c r="EW38" i="179"/>
  <c r="EX39" i="184" s="1"/>
  <c r="EX38" i="179"/>
  <c r="EY39" i="184" s="1"/>
  <c r="EQ39" i="179"/>
  <c r="ER40" i="184" s="1"/>
  <c r="ER39" i="179"/>
  <c r="ES40" i="184" s="1"/>
  <c r="ES39" i="179"/>
  <c r="ET40" i="184" s="1"/>
  <c r="ET39" i="179"/>
  <c r="EU40" i="184" s="1"/>
  <c r="EU39" i="179"/>
  <c r="EV40" i="184" s="1"/>
  <c r="EV39" i="179"/>
  <c r="EW40" i="184" s="1"/>
  <c r="EW39" i="179"/>
  <c r="EX40" i="184" s="1"/>
  <c r="EX39" i="179"/>
  <c r="EY40" i="184" s="1"/>
  <c r="EQ40" i="179"/>
  <c r="ER41" i="184" s="1"/>
  <c r="ER40" i="179"/>
  <c r="ES41" i="184" s="1"/>
  <c r="ES40" i="179"/>
  <c r="ET41" i="184" s="1"/>
  <c r="ET40" i="179"/>
  <c r="EU41" i="184" s="1"/>
  <c r="EU40" i="179"/>
  <c r="EV41" i="184" s="1"/>
  <c r="EV40" i="179"/>
  <c r="EW41" i="184" s="1"/>
  <c r="EW40" i="179"/>
  <c r="EX41" i="184" s="1"/>
  <c r="EX40" i="179"/>
  <c r="EY41" i="184" s="1"/>
  <c r="EQ41" i="179"/>
  <c r="ER42" i="184" s="1"/>
  <c r="ER41" i="179"/>
  <c r="ES42" i="184" s="1"/>
  <c r="ES41" i="179"/>
  <c r="ET42" i="184" s="1"/>
  <c r="ET41" i="179"/>
  <c r="EU42" i="184" s="1"/>
  <c r="EU41" i="179"/>
  <c r="EV42" i="184" s="1"/>
  <c r="EV41" i="179"/>
  <c r="EW42" i="184" s="1"/>
  <c r="EW41" i="179"/>
  <c r="EX42" i="184" s="1"/>
  <c r="EX41" i="179"/>
  <c r="EY42" i="184" s="1"/>
  <c r="EQ42" i="179"/>
  <c r="ER43" i="184" s="1"/>
  <c r="ER42" i="179"/>
  <c r="ES43" i="184" s="1"/>
  <c r="ES42" i="179"/>
  <c r="ET43" i="184" s="1"/>
  <c r="ET42" i="179"/>
  <c r="EU43" i="184" s="1"/>
  <c r="EU42" i="179"/>
  <c r="EV43" i="184" s="1"/>
  <c r="EV42" i="179"/>
  <c r="EW43" i="184" s="1"/>
  <c r="EW42" i="179"/>
  <c r="EX43" i="184" s="1"/>
  <c r="EX42" i="179"/>
  <c r="EY43" i="184" s="1"/>
  <c r="EQ43" i="179"/>
  <c r="ER44" i="184" s="1"/>
  <c r="ER43" i="179"/>
  <c r="ES44" i="184" s="1"/>
  <c r="ES43" i="179"/>
  <c r="ET44" i="184" s="1"/>
  <c r="ET43" i="179"/>
  <c r="EU44" i="184" s="1"/>
  <c r="EU43" i="179"/>
  <c r="EV44" i="184" s="1"/>
  <c r="EV43" i="179"/>
  <c r="EW44" i="184" s="1"/>
  <c r="EW43" i="179"/>
  <c r="EX44" i="184" s="1"/>
  <c r="EX43" i="179"/>
  <c r="EY44" i="184" s="1"/>
  <c r="EQ44" i="179"/>
  <c r="ER45" i="184" s="1"/>
  <c r="ER44" i="179"/>
  <c r="ES45" i="184" s="1"/>
  <c r="ES44" i="179"/>
  <c r="ET45" i="184" s="1"/>
  <c r="ET44" i="179"/>
  <c r="EU45" i="184" s="1"/>
  <c r="EU44" i="179"/>
  <c r="EV45" i="184" s="1"/>
  <c r="EV44" i="179"/>
  <c r="EW45" i="184" s="1"/>
  <c r="EW44" i="179"/>
  <c r="EX45" i="184" s="1"/>
  <c r="EX44" i="179"/>
  <c r="EY45" i="184" s="1"/>
  <c r="EQ45" i="179"/>
  <c r="ER46" i="184" s="1"/>
  <c r="ER45" i="179"/>
  <c r="ES46" i="184" s="1"/>
  <c r="ES45" i="179"/>
  <c r="ET46" i="184" s="1"/>
  <c r="ET45" i="179"/>
  <c r="EU46" i="184" s="1"/>
  <c r="EU45" i="179"/>
  <c r="EV46" i="184" s="1"/>
  <c r="EV45" i="179"/>
  <c r="EW46" i="184" s="1"/>
  <c r="EW45" i="179"/>
  <c r="EX46" i="184" s="1"/>
  <c r="EX45" i="179"/>
  <c r="EY46" i="184" s="1"/>
  <c r="EQ46" i="179"/>
  <c r="ER47" i="184" s="1"/>
  <c r="ER46" i="179"/>
  <c r="ES47" i="184" s="1"/>
  <c r="ES46" i="179"/>
  <c r="ET47" i="184" s="1"/>
  <c r="ET46" i="179"/>
  <c r="EU47" i="184" s="1"/>
  <c r="EU46" i="179"/>
  <c r="EV47" i="184" s="1"/>
  <c r="EV46" i="179"/>
  <c r="EW47" i="184" s="1"/>
  <c r="EW46" i="179"/>
  <c r="EX47" i="184" s="1"/>
  <c r="EX46" i="179"/>
  <c r="EY47" i="184" s="1"/>
  <c r="EQ47" i="179"/>
  <c r="ER48" i="184" s="1"/>
  <c r="ER47" i="179"/>
  <c r="ES48" i="184" s="1"/>
  <c r="ES47" i="179"/>
  <c r="ET48" i="184" s="1"/>
  <c r="ET47" i="179"/>
  <c r="EU48" i="184" s="1"/>
  <c r="EU47" i="179"/>
  <c r="EV48" i="184" s="1"/>
  <c r="EV47" i="179"/>
  <c r="EW48" i="184" s="1"/>
  <c r="EW47" i="179"/>
  <c r="EX48" i="184" s="1"/>
  <c r="EX47" i="179"/>
  <c r="EY48" i="184" s="1"/>
  <c r="EQ48" i="179"/>
  <c r="ER49" i="184" s="1"/>
  <c r="ER48" i="179"/>
  <c r="ES49" i="184" s="1"/>
  <c r="ES48" i="179"/>
  <c r="ET49" i="184" s="1"/>
  <c r="ET48" i="179"/>
  <c r="EU49" i="184" s="1"/>
  <c r="EU48" i="179"/>
  <c r="EV49" i="184" s="1"/>
  <c r="EV48" i="179"/>
  <c r="EW49" i="184" s="1"/>
  <c r="EW48" i="179"/>
  <c r="EX49" i="184" s="1"/>
  <c r="EX48" i="179"/>
  <c r="EY49" i="184" s="1"/>
  <c r="EQ49" i="179"/>
  <c r="ER50" i="184" s="1"/>
  <c r="ER49" i="179"/>
  <c r="ES50" i="184" s="1"/>
  <c r="ES49" i="179"/>
  <c r="ET50" i="184" s="1"/>
  <c r="ET49" i="179"/>
  <c r="EU50" i="184" s="1"/>
  <c r="EU49" i="179"/>
  <c r="EV50" i="184" s="1"/>
  <c r="EV49" i="179"/>
  <c r="EW50" i="184" s="1"/>
  <c r="EW49" i="179"/>
  <c r="EX50" i="184" s="1"/>
  <c r="EX49" i="179"/>
  <c r="EY50" i="184" s="1"/>
  <c r="EQ50" i="179"/>
  <c r="ER51" i="184" s="1"/>
  <c r="ER50" i="179"/>
  <c r="ES51" i="184" s="1"/>
  <c r="ES50" i="179"/>
  <c r="ET51" i="184" s="1"/>
  <c r="ET50" i="179"/>
  <c r="EU51" i="184" s="1"/>
  <c r="EU50" i="179"/>
  <c r="EV51" i="184" s="1"/>
  <c r="EV50" i="179"/>
  <c r="EW51" i="184" s="1"/>
  <c r="EW50" i="179"/>
  <c r="EX51" i="184" s="1"/>
  <c r="EX50" i="179"/>
  <c r="EY51" i="184" s="1"/>
  <c r="EQ51" i="179"/>
  <c r="ER52" i="184" s="1"/>
  <c r="ER51" i="179"/>
  <c r="ES52" i="184" s="1"/>
  <c r="ES51" i="179"/>
  <c r="ET52" i="184" s="1"/>
  <c r="ET51" i="179"/>
  <c r="EU52" i="184" s="1"/>
  <c r="EU51" i="179"/>
  <c r="EV52" i="184" s="1"/>
  <c r="EV51" i="179"/>
  <c r="EW52" i="184" s="1"/>
  <c r="EW51" i="179"/>
  <c r="EX52" i="184" s="1"/>
  <c r="EX51" i="179"/>
  <c r="EY52" i="184" s="1"/>
  <c r="EQ52" i="179"/>
  <c r="ER53" i="184" s="1"/>
  <c r="ER52" i="179"/>
  <c r="ES53" i="184" s="1"/>
  <c r="ES52" i="179"/>
  <c r="ET53" i="184" s="1"/>
  <c r="ET52" i="179"/>
  <c r="EU53" i="184" s="1"/>
  <c r="EU52" i="179"/>
  <c r="EV53" i="184" s="1"/>
  <c r="EV52" i="179"/>
  <c r="EW53" i="184" s="1"/>
  <c r="EW52" i="179"/>
  <c r="EX53" i="184" s="1"/>
  <c r="EX52" i="179"/>
  <c r="EY53" i="184" s="1"/>
  <c r="EQ53" i="179"/>
  <c r="ER54" i="184" s="1"/>
  <c r="ER53" i="179"/>
  <c r="ES54" i="184" s="1"/>
  <c r="ES53" i="179"/>
  <c r="ET54" i="184" s="1"/>
  <c r="ET53" i="179"/>
  <c r="EU54" i="184" s="1"/>
  <c r="EU53" i="179"/>
  <c r="EV54" i="184" s="1"/>
  <c r="EV53" i="179"/>
  <c r="EW54" i="184" s="1"/>
  <c r="EW53" i="179"/>
  <c r="EX54" i="184" s="1"/>
  <c r="EX53" i="179"/>
  <c r="EY54" i="184" s="1"/>
  <c r="EQ54" i="179"/>
  <c r="ER55" i="184" s="1"/>
  <c r="ER54" i="179"/>
  <c r="ES55" i="184" s="1"/>
  <c r="ES54" i="179"/>
  <c r="ET55" i="184" s="1"/>
  <c r="ET54" i="179"/>
  <c r="EU55" i="184" s="1"/>
  <c r="EU54" i="179"/>
  <c r="EV55" i="184" s="1"/>
  <c r="EV54" i="179"/>
  <c r="EW55" i="184" s="1"/>
  <c r="EW54" i="179"/>
  <c r="EX55" i="184" s="1"/>
  <c r="EX54" i="179"/>
  <c r="EY55" i="184" s="1"/>
  <c r="EQ55" i="179"/>
  <c r="ER56" i="184" s="1"/>
  <c r="ER55" i="179"/>
  <c r="ES56" i="184" s="1"/>
  <c r="ES55" i="179"/>
  <c r="ET56" i="184" s="1"/>
  <c r="ET55" i="179"/>
  <c r="EU56" i="184" s="1"/>
  <c r="EU55" i="179"/>
  <c r="EV56" i="184" s="1"/>
  <c r="EV55" i="179"/>
  <c r="EW56" i="184" s="1"/>
  <c r="EW55" i="179"/>
  <c r="EX56" i="184" s="1"/>
  <c r="EX55" i="179"/>
  <c r="EY56" i="184" s="1"/>
  <c r="ER5" i="179"/>
  <c r="ES6" i="184" s="1"/>
  <c r="ES5" i="179"/>
  <c r="ET6" i="184" s="1"/>
  <c r="ET5" i="179"/>
  <c r="EU6" i="184" s="1"/>
  <c r="EU5" i="179"/>
  <c r="EV6" i="184" s="1"/>
  <c r="EV5" i="179"/>
  <c r="EW6" i="184" s="1"/>
  <c r="EW5" i="179"/>
  <c r="EX6" i="184" s="1"/>
  <c r="EX5" i="179"/>
  <c r="EY6" i="184" s="1"/>
  <c r="EQ5" i="179"/>
  <c r="ER6" i="184" s="1"/>
  <c r="EF6" i="179"/>
  <c r="EG7" i="184" s="1"/>
  <c r="EG6" i="179"/>
  <c r="EH7" i="184" s="1"/>
  <c r="EH6" i="179"/>
  <c r="EI7" i="184" s="1"/>
  <c r="EI6" i="179"/>
  <c r="EJ7" i="184" s="1"/>
  <c r="EJ6" i="179"/>
  <c r="EK7" i="184" s="1"/>
  <c r="EK6" i="179"/>
  <c r="EL7" i="184" s="1"/>
  <c r="EL6" i="179"/>
  <c r="EM7" i="184" s="1"/>
  <c r="EM6" i="179"/>
  <c r="EN7" i="184" s="1"/>
  <c r="EF7" i="179"/>
  <c r="EG8" i="184" s="1"/>
  <c r="EG7" i="179"/>
  <c r="EH8" i="184" s="1"/>
  <c r="EH7" i="179"/>
  <c r="EI8" i="184" s="1"/>
  <c r="EI7" i="179"/>
  <c r="EJ8" i="184" s="1"/>
  <c r="EJ7" i="179"/>
  <c r="EK8" i="184" s="1"/>
  <c r="EK7" i="179"/>
  <c r="EL8" i="184" s="1"/>
  <c r="EL7" i="179"/>
  <c r="EM8" i="184" s="1"/>
  <c r="EM7" i="179"/>
  <c r="EN8" i="184" s="1"/>
  <c r="EF8" i="179"/>
  <c r="EG9" i="184" s="1"/>
  <c r="EG8" i="179"/>
  <c r="EH9" i="184" s="1"/>
  <c r="EH8" i="179"/>
  <c r="EI9" i="184" s="1"/>
  <c r="EI8" i="179"/>
  <c r="EJ9" i="184" s="1"/>
  <c r="EJ8" i="179"/>
  <c r="EK9" i="184" s="1"/>
  <c r="EK8" i="179"/>
  <c r="EL9" i="184" s="1"/>
  <c r="EL8" i="179"/>
  <c r="EM9" i="184" s="1"/>
  <c r="EM8" i="179"/>
  <c r="EN9" i="184" s="1"/>
  <c r="EF9" i="179"/>
  <c r="EG10" i="184" s="1"/>
  <c r="EG9" i="179"/>
  <c r="EH10" i="184" s="1"/>
  <c r="EH9" i="179"/>
  <c r="EI10" i="184" s="1"/>
  <c r="EI9" i="179"/>
  <c r="EJ10" i="184" s="1"/>
  <c r="EJ9" i="179"/>
  <c r="EK10" i="184" s="1"/>
  <c r="EK9" i="179"/>
  <c r="EL10" i="184" s="1"/>
  <c r="EL9" i="179"/>
  <c r="EM10" i="184" s="1"/>
  <c r="EM9" i="179"/>
  <c r="EN10" i="184" s="1"/>
  <c r="EF10" i="179"/>
  <c r="EG11" i="184" s="1"/>
  <c r="EG10" i="179"/>
  <c r="EH11" i="184" s="1"/>
  <c r="EH10" i="179"/>
  <c r="EI11" i="184" s="1"/>
  <c r="EI10" i="179"/>
  <c r="EJ11" i="184" s="1"/>
  <c r="EJ10" i="179"/>
  <c r="EK11" i="184" s="1"/>
  <c r="EK10" i="179"/>
  <c r="EL11" i="184" s="1"/>
  <c r="EL10" i="179"/>
  <c r="EM11" i="184" s="1"/>
  <c r="EM10" i="179"/>
  <c r="EN11" i="184" s="1"/>
  <c r="EF11" i="179"/>
  <c r="EG12" i="184" s="1"/>
  <c r="EG11" i="179"/>
  <c r="EH12" i="184" s="1"/>
  <c r="EH11" i="179"/>
  <c r="EI12" i="184" s="1"/>
  <c r="EI11" i="179"/>
  <c r="EJ12" i="184" s="1"/>
  <c r="EJ11" i="179"/>
  <c r="EK12" i="184" s="1"/>
  <c r="EK11" i="179"/>
  <c r="EL12" i="184" s="1"/>
  <c r="EL11" i="179"/>
  <c r="EM12" i="184" s="1"/>
  <c r="EM11" i="179"/>
  <c r="EN12" i="184" s="1"/>
  <c r="EF12" i="179"/>
  <c r="EG13" i="184" s="1"/>
  <c r="EG12" i="179"/>
  <c r="EH13" i="184" s="1"/>
  <c r="EH12" i="179"/>
  <c r="EI13" i="184" s="1"/>
  <c r="EI12" i="179"/>
  <c r="EJ13" i="184" s="1"/>
  <c r="EJ12" i="179"/>
  <c r="EK13" i="184" s="1"/>
  <c r="EK12" i="179"/>
  <c r="EL13" i="184" s="1"/>
  <c r="EL12" i="179"/>
  <c r="EM13" i="184" s="1"/>
  <c r="EM12" i="179"/>
  <c r="EN13" i="184" s="1"/>
  <c r="EF13" i="179"/>
  <c r="EG14" i="184" s="1"/>
  <c r="EG13" i="179"/>
  <c r="EH14" i="184" s="1"/>
  <c r="EH13" i="179"/>
  <c r="EI14" i="184" s="1"/>
  <c r="EI13" i="179"/>
  <c r="EJ14" i="184" s="1"/>
  <c r="EJ13" i="179"/>
  <c r="EK14" i="184" s="1"/>
  <c r="EK13" i="179"/>
  <c r="EL14" i="184" s="1"/>
  <c r="EL13" i="179"/>
  <c r="EM14" i="184" s="1"/>
  <c r="EM13" i="179"/>
  <c r="EN14" i="184" s="1"/>
  <c r="EF14" i="179"/>
  <c r="EG15" i="184" s="1"/>
  <c r="EG14" i="179"/>
  <c r="EH15" i="184" s="1"/>
  <c r="EH14" i="179"/>
  <c r="EI15" i="184" s="1"/>
  <c r="EI14" i="179"/>
  <c r="EJ15" i="184" s="1"/>
  <c r="EJ14" i="179"/>
  <c r="EK15" i="184" s="1"/>
  <c r="EK14" i="179"/>
  <c r="EL15" i="184" s="1"/>
  <c r="EL14" i="179"/>
  <c r="EM15" i="184" s="1"/>
  <c r="EM14" i="179"/>
  <c r="EN15" i="184" s="1"/>
  <c r="EF15" i="179"/>
  <c r="EG16" i="184" s="1"/>
  <c r="EG15" i="179"/>
  <c r="EH16" i="184" s="1"/>
  <c r="EH15" i="179"/>
  <c r="EI16" i="184" s="1"/>
  <c r="EI15" i="179"/>
  <c r="EJ16" i="184" s="1"/>
  <c r="EJ15" i="179"/>
  <c r="EK16" i="184" s="1"/>
  <c r="EK15" i="179"/>
  <c r="EL16" i="184" s="1"/>
  <c r="EL15" i="179"/>
  <c r="EM16" i="184" s="1"/>
  <c r="EM15" i="179"/>
  <c r="EN16" i="184" s="1"/>
  <c r="EF16" i="179"/>
  <c r="EG17" i="184" s="1"/>
  <c r="EG16" i="179"/>
  <c r="EH17" i="184" s="1"/>
  <c r="EH16" i="179"/>
  <c r="EI17" i="184" s="1"/>
  <c r="EI16" i="179"/>
  <c r="EJ17" i="184" s="1"/>
  <c r="EJ16" i="179"/>
  <c r="EK17" i="184" s="1"/>
  <c r="EK16" i="179"/>
  <c r="EL17" i="184" s="1"/>
  <c r="EL16" i="179"/>
  <c r="EM17" i="184" s="1"/>
  <c r="EM16" i="179"/>
  <c r="EN17" i="184" s="1"/>
  <c r="EF17" i="179"/>
  <c r="EG18" i="184" s="1"/>
  <c r="EG17" i="179"/>
  <c r="EH18" i="184" s="1"/>
  <c r="EH17" i="179"/>
  <c r="EI18" i="184" s="1"/>
  <c r="EI17" i="179"/>
  <c r="EJ18" i="184" s="1"/>
  <c r="EJ17" i="179"/>
  <c r="EK18" i="184" s="1"/>
  <c r="EK17" i="179"/>
  <c r="EL18" i="184" s="1"/>
  <c r="EL17" i="179"/>
  <c r="EM18" i="184" s="1"/>
  <c r="EM17" i="179"/>
  <c r="EN18" i="184" s="1"/>
  <c r="EF18" i="179"/>
  <c r="EG19" i="184" s="1"/>
  <c r="EG18" i="179"/>
  <c r="EH19" i="184" s="1"/>
  <c r="EH18" i="179"/>
  <c r="EI19" i="184" s="1"/>
  <c r="EI18" i="179"/>
  <c r="EJ19" i="184" s="1"/>
  <c r="EJ18" i="179"/>
  <c r="EK19" i="184" s="1"/>
  <c r="EK18" i="179"/>
  <c r="EL19" i="184" s="1"/>
  <c r="EL18" i="179"/>
  <c r="EM19" i="184" s="1"/>
  <c r="EM18" i="179"/>
  <c r="EN19" i="184" s="1"/>
  <c r="EF19" i="179"/>
  <c r="EG20" i="184" s="1"/>
  <c r="EG19" i="179"/>
  <c r="EH20" i="184" s="1"/>
  <c r="EH19" i="179"/>
  <c r="EI20" i="184" s="1"/>
  <c r="EI19" i="179"/>
  <c r="EJ20" i="184" s="1"/>
  <c r="EJ19" i="179"/>
  <c r="EK20" i="184" s="1"/>
  <c r="EK19" i="179"/>
  <c r="EL20" i="184" s="1"/>
  <c r="EL19" i="179"/>
  <c r="EM20" i="184" s="1"/>
  <c r="EM19" i="179"/>
  <c r="EN20" i="184" s="1"/>
  <c r="EF20" i="179"/>
  <c r="EG21" i="184" s="1"/>
  <c r="EG20" i="179"/>
  <c r="EH21" i="184" s="1"/>
  <c r="EH20" i="179"/>
  <c r="EI21" i="184" s="1"/>
  <c r="EI20" i="179"/>
  <c r="EJ21" i="184" s="1"/>
  <c r="EJ20" i="179"/>
  <c r="EK21" i="184" s="1"/>
  <c r="EK20" i="179"/>
  <c r="EL21" i="184" s="1"/>
  <c r="EL20" i="179"/>
  <c r="EM21" i="184" s="1"/>
  <c r="EM20" i="179"/>
  <c r="EN21" i="184" s="1"/>
  <c r="EF21" i="179"/>
  <c r="EG22" i="184" s="1"/>
  <c r="EG21" i="179"/>
  <c r="EH22" i="184" s="1"/>
  <c r="EH21" i="179"/>
  <c r="EI22" i="184" s="1"/>
  <c r="EI21" i="179"/>
  <c r="EJ22" i="184" s="1"/>
  <c r="EJ21" i="179"/>
  <c r="EK22" i="184" s="1"/>
  <c r="EK21" i="179"/>
  <c r="EL22" i="184" s="1"/>
  <c r="EL21" i="179"/>
  <c r="EM22" i="184" s="1"/>
  <c r="EM21" i="179"/>
  <c r="EN22" i="184" s="1"/>
  <c r="EF22" i="179"/>
  <c r="EG23" i="184" s="1"/>
  <c r="EG22" i="179"/>
  <c r="EH23" i="184" s="1"/>
  <c r="EH22" i="179"/>
  <c r="EI23" i="184" s="1"/>
  <c r="EI22" i="179"/>
  <c r="EJ23" i="184" s="1"/>
  <c r="EJ22" i="179"/>
  <c r="EK23" i="184" s="1"/>
  <c r="EK22" i="179"/>
  <c r="EL23" i="184" s="1"/>
  <c r="EL22" i="179"/>
  <c r="EM23" i="184" s="1"/>
  <c r="EM22" i="179"/>
  <c r="EN23" i="184" s="1"/>
  <c r="EF23" i="179"/>
  <c r="EG24" i="184" s="1"/>
  <c r="EG23" i="179"/>
  <c r="EH24" i="184" s="1"/>
  <c r="EH23" i="179"/>
  <c r="EI24" i="184" s="1"/>
  <c r="EI23" i="179"/>
  <c r="EJ24" i="184" s="1"/>
  <c r="EJ23" i="179"/>
  <c r="EK24" i="184" s="1"/>
  <c r="EK23" i="179"/>
  <c r="EL24" i="184" s="1"/>
  <c r="EL23" i="179"/>
  <c r="EM24" i="184" s="1"/>
  <c r="EM23" i="179"/>
  <c r="EN24" i="184" s="1"/>
  <c r="EF24" i="179"/>
  <c r="EG25" i="184" s="1"/>
  <c r="EG24" i="179"/>
  <c r="EH25" i="184" s="1"/>
  <c r="EH24" i="179"/>
  <c r="EI25" i="184" s="1"/>
  <c r="EI24" i="179"/>
  <c r="EJ25" i="184" s="1"/>
  <c r="EJ24" i="179"/>
  <c r="EK25" i="184" s="1"/>
  <c r="EK24" i="179"/>
  <c r="EL25" i="184" s="1"/>
  <c r="EL24" i="179"/>
  <c r="EM25" i="184" s="1"/>
  <c r="EM24" i="179"/>
  <c r="EN25" i="184" s="1"/>
  <c r="EF25" i="179"/>
  <c r="EG26" i="184" s="1"/>
  <c r="EG25" i="179"/>
  <c r="EH26" i="184" s="1"/>
  <c r="EH25" i="179"/>
  <c r="EI26" i="184" s="1"/>
  <c r="EI25" i="179"/>
  <c r="EJ26" i="184" s="1"/>
  <c r="EJ25" i="179"/>
  <c r="EK26" i="184" s="1"/>
  <c r="EK25" i="179"/>
  <c r="EL26" i="184" s="1"/>
  <c r="EL25" i="179"/>
  <c r="EM26" i="184" s="1"/>
  <c r="EM25" i="179"/>
  <c r="EN26" i="184" s="1"/>
  <c r="EF26" i="179"/>
  <c r="EG27" i="184" s="1"/>
  <c r="EG26" i="179"/>
  <c r="EH27" i="184" s="1"/>
  <c r="EH26" i="179"/>
  <c r="EI27" i="184" s="1"/>
  <c r="EI26" i="179"/>
  <c r="EJ27" i="184" s="1"/>
  <c r="EJ26" i="179"/>
  <c r="EK27" i="184" s="1"/>
  <c r="EK26" i="179"/>
  <c r="EL27" i="184" s="1"/>
  <c r="EL26" i="179"/>
  <c r="EM27" i="184" s="1"/>
  <c r="EM26" i="179"/>
  <c r="EN27" i="184" s="1"/>
  <c r="EF27" i="179"/>
  <c r="EG28" i="184" s="1"/>
  <c r="EG27" i="179"/>
  <c r="EH28" i="184" s="1"/>
  <c r="EH27" i="179"/>
  <c r="EI28" i="184" s="1"/>
  <c r="EI27" i="179"/>
  <c r="EJ28" i="184" s="1"/>
  <c r="EJ27" i="179"/>
  <c r="EK28" i="184" s="1"/>
  <c r="EK27" i="179"/>
  <c r="EL28" i="184" s="1"/>
  <c r="EL27" i="179"/>
  <c r="EM28" i="184" s="1"/>
  <c r="EM27" i="179"/>
  <c r="EN28" i="184" s="1"/>
  <c r="EF28" i="179"/>
  <c r="EG29" i="184" s="1"/>
  <c r="EG28" i="179"/>
  <c r="EH29" i="184" s="1"/>
  <c r="EH28" i="179"/>
  <c r="EI29" i="184" s="1"/>
  <c r="EI28" i="179"/>
  <c r="EJ29" i="184" s="1"/>
  <c r="EJ28" i="179"/>
  <c r="EK29" i="184" s="1"/>
  <c r="EK28" i="179"/>
  <c r="EL29" i="184" s="1"/>
  <c r="EL28" i="179"/>
  <c r="EM29" i="184" s="1"/>
  <c r="EM28" i="179"/>
  <c r="EN29" i="184" s="1"/>
  <c r="EF29" i="179"/>
  <c r="EG30" i="184" s="1"/>
  <c r="EG29" i="179"/>
  <c r="EH30" i="184" s="1"/>
  <c r="EH29" i="179"/>
  <c r="EI30" i="184" s="1"/>
  <c r="EI29" i="179"/>
  <c r="EJ30" i="184" s="1"/>
  <c r="EJ29" i="179"/>
  <c r="EK30" i="184" s="1"/>
  <c r="EK29" i="179"/>
  <c r="EL30" i="184" s="1"/>
  <c r="EL29" i="179"/>
  <c r="EM30" i="184" s="1"/>
  <c r="EM29" i="179"/>
  <c r="EN30" i="184" s="1"/>
  <c r="EF30" i="179"/>
  <c r="EG31" i="184" s="1"/>
  <c r="EG30" i="179"/>
  <c r="EH31" i="184" s="1"/>
  <c r="EH30" i="179"/>
  <c r="EI31" i="184" s="1"/>
  <c r="EI30" i="179"/>
  <c r="EJ31" i="184" s="1"/>
  <c r="EJ30" i="179"/>
  <c r="EK31" i="184" s="1"/>
  <c r="EK30" i="179"/>
  <c r="EL31" i="184" s="1"/>
  <c r="EL30" i="179"/>
  <c r="EM31" i="184" s="1"/>
  <c r="EM30" i="179"/>
  <c r="EN31" i="184" s="1"/>
  <c r="EF31" i="179"/>
  <c r="EG32" i="184" s="1"/>
  <c r="EG31" i="179"/>
  <c r="EH32" i="184" s="1"/>
  <c r="EH31" i="179"/>
  <c r="EI32" i="184" s="1"/>
  <c r="EI31" i="179"/>
  <c r="EJ32" i="184" s="1"/>
  <c r="EJ31" i="179"/>
  <c r="EK32" i="184" s="1"/>
  <c r="EK31" i="179"/>
  <c r="EL32" i="184" s="1"/>
  <c r="EL31" i="179"/>
  <c r="EM32" i="184" s="1"/>
  <c r="EM31" i="179"/>
  <c r="EN32" i="184" s="1"/>
  <c r="EF32" i="179"/>
  <c r="EG33" i="184" s="1"/>
  <c r="EG32" i="179"/>
  <c r="EH33" i="184" s="1"/>
  <c r="EH32" i="179"/>
  <c r="EI33" i="184" s="1"/>
  <c r="EI32" i="179"/>
  <c r="EJ33" i="184" s="1"/>
  <c r="EJ32" i="179"/>
  <c r="EK33" i="184" s="1"/>
  <c r="EK32" i="179"/>
  <c r="EL33" i="184" s="1"/>
  <c r="EL32" i="179"/>
  <c r="EM33" i="184" s="1"/>
  <c r="EM32" i="179"/>
  <c r="EN33" i="184" s="1"/>
  <c r="EF33" i="179"/>
  <c r="EG34" i="184" s="1"/>
  <c r="EG33" i="179"/>
  <c r="EH34" i="184" s="1"/>
  <c r="EH33" i="179"/>
  <c r="EI34" i="184" s="1"/>
  <c r="EI33" i="179"/>
  <c r="EJ34" i="184" s="1"/>
  <c r="EJ33" i="179"/>
  <c r="EK34" i="184" s="1"/>
  <c r="EK33" i="179"/>
  <c r="EL34" i="184" s="1"/>
  <c r="EL33" i="179"/>
  <c r="EM34" i="184" s="1"/>
  <c r="EM33" i="179"/>
  <c r="EN34" i="184" s="1"/>
  <c r="EF34" i="179"/>
  <c r="EG35" i="184" s="1"/>
  <c r="EG34" i="179"/>
  <c r="EH35" i="184" s="1"/>
  <c r="EH34" i="179"/>
  <c r="EI35" i="184" s="1"/>
  <c r="EI34" i="179"/>
  <c r="EJ35" i="184" s="1"/>
  <c r="EJ34" i="179"/>
  <c r="EK35" i="184" s="1"/>
  <c r="EK34" i="179"/>
  <c r="EL35" i="184" s="1"/>
  <c r="EL34" i="179"/>
  <c r="EM35" i="184" s="1"/>
  <c r="EM34" i="179"/>
  <c r="EN35" i="184" s="1"/>
  <c r="EF35" i="179"/>
  <c r="EG36" i="184" s="1"/>
  <c r="EG35" i="179"/>
  <c r="EH36" i="184" s="1"/>
  <c r="EH35" i="179"/>
  <c r="EI36" i="184" s="1"/>
  <c r="EI35" i="179"/>
  <c r="EJ36" i="184" s="1"/>
  <c r="EJ35" i="179"/>
  <c r="EK36" i="184" s="1"/>
  <c r="EK35" i="179"/>
  <c r="EL36" i="184" s="1"/>
  <c r="EL35" i="179"/>
  <c r="EM36" i="184" s="1"/>
  <c r="EM35" i="179"/>
  <c r="EN36" i="184" s="1"/>
  <c r="EF36" i="179"/>
  <c r="EG37" i="184" s="1"/>
  <c r="EG36" i="179"/>
  <c r="EH37" i="184" s="1"/>
  <c r="EH36" i="179"/>
  <c r="EI37" i="184" s="1"/>
  <c r="EI36" i="179"/>
  <c r="EJ37" i="184" s="1"/>
  <c r="EJ36" i="179"/>
  <c r="EK37" i="184" s="1"/>
  <c r="EK36" i="179"/>
  <c r="EL37" i="184" s="1"/>
  <c r="EL36" i="179"/>
  <c r="EM37" i="184" s="1"/>
  <c r="EM36" i="179"/>
  <c r="EN37" i="184" s="1"/>
  <c r="EF37" i="179"/>
  <c r="EG38" i="184" s="1"/>
  <c r="EG37" i="179"/>
  <c r="EH38" i="184" s="1"/>
  <c r="EH37" i="179"/>
  <c r="EI38" i="184" s="1"/>
  <c r="EI37" i="179"/>
  <c r="EJ38" i="184" s="1"/>
  <c r="EJ37" i="179"/>
  <c r="EK38" i="184" s="1"/>
  <c r="EK37" i="179"/>
  <c r="EL38" i="184" s="1"/>
  <c r="EL37" i="179"/>
  <c r="EM38" i="184" s="1"/>
  <c r="EM37" i="179"/>
  <c r="EN38" i="184" s="1"/>
  <c r="EF38" i="179"/>
  <c r="EG39" i="184" s="1"/>
  <c r="EG38" i="179"/>
  <c r="EH39" i="184" s="1"/>
  <c r="EH38" i="179"/>
  <c r="EI39" i="184" s="1"/>
  <c r="EI38" i="179"/>
  <c r="EJ39" i="184" s="1"/>
  <c r="EJ38" i="179"/>
  <c r="EK39" i="184" s="1"/>
  <c r="EK38" i="179"/>
  <c r="EL39" i="184" s="1"/>
  <c r="EL38" i="179"/>
  <c r="EM39" i="184" s="1"/>
  <c r="EM38" i="179"/>
  <c r="EN39" i="184" s="1"/>
  <c r="EF39" i="179"/>
  <c r="EG40" i="184" s="1"/>
  <c r="EG39" i="179"/>
  <c r="EH40" i="184" s="1"/>
  <c r="EH39" i="179"/>
  <c r="EI40" i="184" s="1"/>
  <c r="EI39" i="179"/>
  <c r="EJ40" i="184" s="1"/>
  <c r="EJ39" i="179"/>
  <c r="EK40" i="184" s="1"/>
  <c r="EK39" i="179"/>
  <c r="EL40" i="184" s="1"/>
  <c r="EL39" i="179"/>
  <c r="EM40" i="184" s="1"/>
  <c r="EM39" i="179"/>
  <c r="EN40" i="184" s="1"/>
  <c r="EF40" i="179"/>
  <c r="EG41" i="184" s="1"/>
  <c r="EG40" i="179"/>
  <c r="EH41" i="184" s="1"/>
  <c r="EH40" i="179"/>
  <c r="EI41" i="184" s="1"/>
  <c r="EI40" i="179"/>
  <c r="EJ41" i="184" s="1"/>
  <c r="EJ40" i="179"/>
  <c r="EK41" i="184" s="1"/>
  <c r="EK40" i="179"/>
  <c r="EL41" i="184" s="1"/>
  <c r="EL40" i="179"/>
  <c r="EM41" i="184" s="1"/>
  <c r="EM40" i="179"/>
  <c r="EN41" i="184" s="1"/>
  <c r="EF41" i="179"/>
  <c r="EG42" i="184" s="1"/>
  <c r="EG41" i="179"/>
  <c r="EH42" i="184" s="1"/>
  <c r="EH41" i="179"/>
  <c r="EI42" i="184" s="1"/>
  <c r="EI41" i="179"/>
  <c r="EJ42" i="184" s="1"/>
  <c r="EJ41" i="179"/>
  <c r="EK42" i="184" s="1"/>
  <c r="EK41" i="179"/>
  <c r="EL42" i="184" s="1"/>
  <c r="EL41" i="179"/>
  <c r="EM42" i="184" s="1"/>
  <c r="EM41" i="179"/>
  <c r="EN42" i="184" s="1"/>
  <c r="EF42" i="179"/>
  <c r="EG43" i="184" s="1"/>
  <c r="EG42" i="179"/>
  <c r="EH43" i="184" s="1"/>
  <c r="EH42" i="179"/>
  <c r="EI43" i="184" s="1"/>
  <c r="EI42" i="179"/>
  <c r="EJ43" i="184" s="1"/>
  <c r="EJ42" i="179"/>
  <c r="EK43" i="184" s="1"/>
  <c r="EK42" i="179"/>
  <c r="EL43" i="184" s="1"/>
  <c r="EL42" i="179"/>
  <c r="EM43" i="184" s="1"/>
  <c r="EM42" i="179"/>
  <c r="EN43" i="184" s="1"/>
  <c r="EF43" i="179"/>
  <c r="EG44" i="184" s="1"/>
  <c r="EG43" i="179"/>
  <c r="EH44" i="184" s="1"/>
  <c r="EH43" i="179"/>
  <c r="EI44" i="184" s="1"/>
  <c r="EI43" i="179"/>
  <c r="EJ44" i="184" s="1"/>
  <c r="EJ43" i="179"/>
  <c r="EK44" i="184" s="1"/>
  <c r="EK43" i="179"/>
  <c r="EL44" i="184" s="1"/>
  <c r="EL43" i="179"/>
  <c r="EM44" i="184" s="1"/>
  <c r="EM43" i="179"/>
  <c r="EN44" i="184" s="1"/>
  <c r="EF44" i="179"/>
  <c r="EG45" i="184" s="1"/>
  <c r="EG44" i="179"/>
  <c r="EH45" i="184" s="1"/>
  <c r="EH44" i="179"/>
  <c r="EI45" i="184" s="1"/>
  <c r="EI44" i="179"/>
  <c r="EJ45" i="184" s="1"/>
  <c r="EJ44" i="179"/>
  <c r="EK45" i="184" s="1"/>
  <c r="EK44" i="179"/>
  <c r="EL45" i="184" s="1"/>
  <c r="EL44" i="179"/>
  <c r="EM45" i="184" s="1"/>
  <c r="EM44" i="179"/>
  <c r="EN45" i="184" s="1"/>
  <c r="EF45" i="179"/>
  <c r="EG46" i="184" s="1"/>
  <c r="EG45" i="179"/>
  <c r="EH46" i="184" s="1"/>
  <c r="EH45" i="179"/>
  <c r="EI46" i="184" s="1"/>
  <c r="EI45" i="179"/>
  <c r="EJ46" i="184" s="1"/>
  <c r="EJ45" i="179"/>
  <c r="EK46" i="184" s="1"/>
  <c r="EK45" i="179"/>
  <c r="EL46" i="184" s="1"/>
  <c r="EL45" i="179"/>
  <c r="EM46" i="184" s="1"/>
  <c r="EM45" i="179"/>
  <c r="EN46" i="184" s="1"/>
  <c r="EF46" i="179"/>
  <c r="EG47" i="184" s="1"/>
  <c r="EG46" i="179"/>
  <c r="EH47" i="184" s="1"/>
  <c r="EH46" i="179"/>
  <c r="EI47" i="184" s="1"/>
  <c r="EI46" i="179"/>
  <c r="EJ47" i="184" s="1"/>
  <c r="EJ46" i="179"/>
  <c r="EK47" i="184" s="1"/>
  <c r="EK46" i="179"/>
  <c r="EL47" i="184" s="1"/>
  <c r="EL46" i="179"/>
  <c r="EM47" i="184" s="1"/>
  <c r="EM46" i="179"/>
  <c r="EN47" i="184" s="1"/>
  <c r="EF47" i="179"/>
  <c r="EG48" i="184" s="1"/>
  <c r="EG47" i="179"/>
  <c r="EH48" i="184" s="1"/>
  <c r="EH47" i="179"/>
  <c r="EI48" i="184" s="1"/>
  <c r="EI47" i="179"/>
  <c r="EJ48" i="184" s="1"/>
  <c r="EJ47" i="179"/>
  <c r="EK48" i="184" s="1"/>
  <c r="EK47" i="179"/>
  <c r="EL48" i="184" s="1"/>
  <c r="EL47" i="179"/>
  <c r="EM48" i="184" s="1"/>
  <c r="EM47" i="179"/>
  <c r="EN48" i="184" s="1"/>
  <c r="EF48" i="179"/>
  <c r="EG49" i="184" s="1"/>
  <c r="EG48" i="179"/>
  <c r="EH49" i="184" s="1"/>
  <c r="EH48" i="179"/>
  <c r="EI49" i="184" s="1"/>
  <c r="EI48" i="179"/>
  <c r="EJ49" i="184" s="1"/>
  <c r="EJ48" i="179"/>
  <c r="EK49" i="184" s="1"/>
  <c r="EK48" i="179"/>
  <c r="EL49" i="184" s="1"/>
  <c r="EL48" i="179"/>
  <c r="EM49" i="184" s="1"/>
  <c r="EM48" i="179"/>
  <c r="EN49" i="184" s="1"/>
  <c r="EF49" i="179"/>
  <c r="EG50" i="184" s="1"/>
  <c r="EG49" i="179"/>
  <c r="EH50" i="184" s="1"/>
  <c r="EH49" i="179"/>
  <c r="EI50" i="184" s="1"/>
  <c r="EI49" i="179"/>
  <c r="EJ50" i="184" s="1"/>
  <c r="EJ49" i="179"/>
  <c r="EK50" i="184" s="1"/>
  <c r="EK49" i="179"/>
  <c r="EL50" i="184" s="1"/>
  <c r="EL49" i="179"/>
  <c r="EM50" i="184" s="1"/>
  <c r="EM49" i="179"/>
  <c r="EN50" i="184" s="1"/>
  <c r="EF50" i="179"/>
  <c r="EG51" i="184" s="1"/>
  <c r="EG50" i="179"/>
  <c r="EH51" i="184" s="1"/>
  <c r="EH50" i="179"/>
  <c r="EI51" i="184" s="1"/>
  <c r="EI50" i="179"/>
  <c r="EJ51" i="184" s="1"/>
  <c r="EJ50" i="179"/>
  <c r="EK51" i="184" s="1"/>
  <c r="EK50" i="179"/>
  <c r="EL51" i="184" s="1"/>
  <c r="EL50" i="179"/>
  <c r="EM51" i="184" s="1"/>
  <c r="EM50" i="179"/>
  <c r="EN51" i="184" s="1"/>
  <c r="EF51" i="179"/>
  <c r="EG52" i="184" s="1"/>
  <c r="EG51" i="179"/>
  <c r="EH52" i="184" s="1"/>
  <c r="EH51" i="179"/>
  <c r="EI52" i="184" s="1"/>
  <c r="EI51" i="179"/>
  <c r="EJ52" i="184" s="1"/>
  <c r="EJ51" i="179"/>
  <c r="EK52" i="184" s="1"/>
  <c r="EK51" i="179"/>
  <c r="EL52" i="184" s="1"/>
  <c r="EL51" i="179"/>
  <c r="EM52" i="184" s="1"/>
  <c r="EM51" i="179"/>
  <c r="EN52" i="184" s="1"/>
  <c r="EF52" i="179"/>
  <c r="EG53" i="184" s="1"/>
  <c r="EG52" i="179"/>
  <c r="EH53" i="184" s="1"/>
  <c r="EH52" i="179"/>
  <c r="EI53" i="184" s="1"/>
  <c r="EI52" i="179"/>
  <c r="EJ53" i="184" s="1"/>
  <c r="EJ52" i="179"/>
  <c r="EK53" i="184" s="1"/>
  <c r="EK52" i="179"/>
  <c r="EL53" i="184" s="1"/>
  <c r="EL52" i="179"/>
  <c r="EM53" i="184" s="1"/>
  <c r="EM52" i="179"/>
  <c r="EN53" i="184" s="1"/>
  <c r="EF53" i="179"/>
  <c r="EG54" i="184" s="1"/>
  <c r="EG53" i="179"/>
  <c r="EH54" i="184" s="1"/>
  <c r="EH53" i="179"/>
  <c r="EI54" i="184" s="1"/>
  <c r="EI53" i="179"/>
  <c r="EJ54" i="184" s="1"/>
  <c r="EJ53" i="179"/>
  <c r="EK54" i="184" s="1"/>
  <c r="EK53" i="179"/>
  <c r="EL54" i="184" s="1"/>
  <c r="EL53" i="179"/>
  <c r="EM54" i="184" s="1"/>
  <c r="EM53" i="179"/>
  <c r="EN54" i="184" s="1"/>
  <c r="EF54" i="179"/>
  <c r="EG55" i="184" s="1"/>
  <c r="EG54" i="179"/>
  <c r="EH55" i="184" s="1"/>
  <c r="EH54" i="179"/>
  <c r="EI55" i="184" s="1"/>
  <c r="EI54" i="179"/>
  <c r="EJ55" i="184" s="1"/>
  <c r="EJ54" i="179"/>
  <c r="EK55" i="184" s="1"/>
  <c r="EK54" i="179"/>
  <c r="EL55" i="184" s="1"/>
  <c r="EL54" i="179"/>
  <c r="EM55" i="184" s="1"/>
  <c r="EM54" i="179"/>
  <c r="EN55" i="184" s="1"/>
  <c r="EF55" i="179"/>
  <c r="EG56" i="184" s="1"/>
  <c r="EG55" i="179"/>
  <c r="EH56" i="184" s="1"/>
  <c r="EH55" i="179"/>
  <c r="EI56" i="184" s="1"/>
  <c r="EI55" i="179"/>
  <c r="EJ56" i="184" s="1"/>
  <c r="EJ55" i="179"/>
  <c r="EK56" i="184" s="1"/>
  <c r="EK55" i="179"/>
  <c r="EL56" i="184" s="1"/>
  <c r="EL55" i="179"/>
  <c r="EM56" i="184" s="1"/>
  <c r="EM55" i="179"/>
  <c r="EN56" i="184" s="1"/>
  <c r="EG5" i="179"/>
  <c r="EH6" i="184" s="1"/>
  <c r="EH5" i="179"/>
  <c r="EI6" i="184" s="1"/>
  <c r="EI5" i="179"/>
  <c r="EJ6" i="184" s="1"/>
  <c r="EJ5" i="179"/>
  <c r="EK6" i="184" s="1"/>
  <c r="EK5" i="179"/>
  <c r="EL6" i="184" s="1"/>
  <c r="EL5" i="179"/>
  <c r="EM6" i="184" s="1"/>
  <c r="EM5" i="179"/>
  <c r="EN6" i="184" s="1"/>
  <c r="EF5" i="179"/>
  <c r="EG6" i="184" s="1"/>
  <c r="EF3" i="179"/>
  <c r="DU6" i="179"/>
  <c r="DV7" i="184" s="1"/>
  <c r="DV6" i="179"/>
  <c r="DW7" i="184" s="1"/>
  <c r="DW6" i="179"/>
  <c r="DX7" i="184" s="1"/>
  <c r="DX6" i="179"/>
  <c r="DY7" i="184" s="1"/>
  <c r="DY6" i="179"/>
  <c r="DZ7" i="184" s="1"/>
  <c r="DZ6" i="179"/>
  <c r="EA7" i="184" s="1"/>
  <c r="EA6" i="179"/>
  <c r="EB7" i="184" s="1"/>
  <c r="EB6" i="179"/>
  <c r="EC7" i="184" s="1"/>
  <c r="DU7" i="179"/>
  <c r="DV8" i="184" s="1"/>
  <c r="DV7" i="179"/>
  <c r="DW8" i="184" s="1"/>
  <c r="DW7" i="179"/>
  <c r="DX8" i="184" s="1"/>
  <c r="DX7" i="179"/>
  <c r="DY8" i="184" s="1"/>
  <c r="DY7" i="179"/>
  <c r="DZ8" i="184" s="1"/>
  <c r="DZ7" i="179"/>
  <c r="EA8" i="184" s="1"/>
  <c r="EA7" i="179"/>
  <c r="EB8" i="184" s="1"/>
  <c r="EB7" i="179"/>
  <c r="EC8" i="184" s="1"/>
  <c r="DU8" i="179"/>
  <c r="DV9" i="184" s="1"/>
  <c r="DV8" i="179"/>
  <c r="DW9" i="184" s="1"/>
  <c r="DW8" i="179"/>
  <c r="DX9" i="184" s="1"/>
  <c r="DX8" i="179"/>
  <c r="DY9" i="184" s="1"/>
  <c r="DY8" i="179"/>
  <c r="DZ9" i="184" s="1"/>
  <c r="DZ8" i="179"/>
  <c r="EA9" i="184" s="1"/>
  <c r="EA8" i="179"/>
  <c r="EB9" i="184" s="1"/>
  <c r="EB8" i="179"/>
  <c r="EC9" i="184" s="1"/>
  <c r="DU9" i="179"/>
  <c r="DV10" i="184" s="1"/>
  <c r="DV9" i="179"/>
  <c r="DW10" i="184" s="1"/>
  <c r="DW9" i="179"/>
  <c r="DX10" i="184" s="1"/>
  <c r="DX9" i="179"/>
  <c r="DY10" i="184" s="1"/>
  <c r="DY9" i="179"/>
  <c r="DZ10" i="184" s="1"/>
  <c r="DZ9" i="179"/>
  <c r="EA10" i="184" s="1"/>
  <c r="EA9" i="179"/>
  <c r="EB10" i="184" s="1"/>
  <c r="EB9" i="179"/>
  <c r="EC10" i="184" s="1"/>
  <c r="DU10" i="179"/>
  <c r="DV11" i="184" s="1"/>
  <c r="DV10" i="179"/>
  <c r="DW11" i="184" s="1"/>
  <c r="DW10" i="179"/>
  <c r="DX11" i="184" s="1"/>
  <c r="DX10" i="179"/>
  <c r="DY11" i="184" s="1"/>
  <c r="DY10" i="179"/>
  <c r="DZ11" i="184" s="1"/>
  <c r="DZ10" i="179"/>
  <c r="EA11" i="184" s="1"/>
  <c r="EA10" i="179"/>
  <c r="EB11" i="184" s="1"/>
  <c r="EB10" i="179"/>
  <c r="EC11" i="184" s="1"/>
  <c r="DU11" i="179"/>
  <c r="DV12" i="184" s="1"/>
  <c r="DV11" i="179"/>
  <c r="DW12" i="184" s="1"/>
  <c r="DW11" i="179"/>
  <c r="DX12" i="184" s="1"/>
  <c r="DX11" i="179"/>
  <c r="DY12" i="184" s="1"/>
  <c r="DY11" i="179"/>
  <c r="DZ12" i="184" s="1"/>
  <c r="DZ11" i="179"/>
  <c r="EA12" i="184" s="1"/>
  <c r="EA11" i="179"/>
  <c r="EB12" i="184" s="1"/>
  <c r="EB11" i="179"/>
  <c r="EC12" i="184" s="1"/>
  <c r="DU12" i="179"/>
  <c r="DV13" i="184" s="1"/>
  <c r="DV12" i="179"/>
  <c r="DW13" i="184" s="1"/>
  <c r="DW12" i="179"/>
  <c r="DX13" i="184" s="1"/>
  <c r="DX12" i="179"/>
  <c r="DY13" i="184" s="1"/>
  <c r="DY12" i="179"/>
  <c r="DZ13" i="184" s="1"/>
  <c r="DZ12" i="179"/>
  <c r="EA13" i="184" s="1"/>
  <c r="EA12" i="179"/>
  <c r="EB13" i="184" s="1"/>
  <c r="EB12" i="179"/>
  <c r="EC13" i="184" s="1"/>
  <c r="DU13" i="179"/>
  <c r="DV14" i="184" s="1"/>
  <c r="DV13" i="179"/>
  <c r="DW14" i="184" s="1"/>
  <c r="DW13" i="179"/>
  <c r="DX14" i="184" s="1"/>
  <c r="DX13" i="179"/>
  <c r="DY14" i="184" s="1"/>
  <c r="DY13" i="179"/>
  <c r="DZ14" i="184" s="1"/>
  <c r="DZ13" i="179"/>
  <c r="EA14" i="184" s="1"/>
  <c r="EA13" i="179"/>
  <c r="EB14" i="184" s="1"/>
  <c r="EB13" i="179"/>
  <c r="EC14" i="184" s="1"/>
  <c r="DU14" i="179"/>
  <c r="DV15" i="184" s="1"/>
  <c r="DV14" i="179"/>
  <c r="DW15" i="184" s="1"/>
  <c r="DW14" i="179"/>
  <c r="DX15" i="184" s="1"/>
  <c r="DX14" i="179"/>
  <c r="DY15" i="184" s="1"/>
  <c r="DY14" i="179"/>
  <c r="DZ15" i="184" s="1"/>
  <c r="DZ14" i="179"/>
  <c r="EA15" i="184" s="1"/>
  <c r="EA14" i="179"/>
  <c r="EB15" i="184" s="1"/>
  <c r="EB14" i="179"/>
  <c r="EC15" i="184" s="1"/>
  <c r="DU15" i="179"/>
  <c r="DV16" i="184" s="1"/>
  <c r="DV15" i="179"/>
  <c r="DW16" i="184" s="1"/>
  <c r="DW15" i="179"/>
  <c r="DX16" i="184" s="1"/>
  <c r="DX15" i="179"/>
  <c r="DY16" i="184" s="1"/>
  <c r="DY15" i="179"/>
  <c r="DZ16" i="184" s="1"/>
  <c r="DZ15" i="179"/>
  <c r="EA16" i="184" s="1"/>
  <c r="EA15" i="179"/>
  <c r="EB16" i="184" s="1"/>
  <c r="EB15" i="179"/>
  <c r="EC16" i="184" s="1"/>
  <c r="DU16" i="179"/>
  <c r="DV17" i="184" s="1"/>
  <c r="DV16" i="179"/>
  <c r="DW17" i="184" s="1"/>
  <c r="DW16" i="179"/>
  <c r="DX17" i="184" s="1"/>
  <c r="DX16" i="179"/>
  <c r="DY17" i="184" s="1"/>
  <c r="DY16" i="179"/>
  <c r="DZ17" i="184" s="1"/>
  <c r="DZ16" i="179"/>
  <c r="EA17" i="184" s="1"/>
  <c r="EA16" i="179"/>
  <c r="EB17" i="184" s="1"/>
  <c r="EB16" i="179"/>
  <c r="EC17" i="184" s="1"/>
  <c r="DU17" i="179"/>
  <c r="DV18" i="184" s="1"/>
  <c r="DV17" i="179"/>
  <c r="DW18" i="184" s="1"/>
  <c r="DW17" i="179"/>
  <c r="DX18" i="184" s="1"/>
  <c r="DX17" i="179"/>
  <c r="DY18" i="184" s="1"/>
  <c r="DY17" i="179"/>
  <c r="DZ18" i="184" s="1"/>
  <c r="DZ17" i="179"/>
  <c r="EA18" i="184" s="1"/>
  <c r="EA17" i="179"/>
  <c r="EB18" i="184" s="1"/>
  <c r="EB17" i="179"/>
  <c r="EC18" i="184" s="1"/>
  <c r="DU18" i="179"/>
  <c r="DV19" i="184" s="1"/>
  <c r="DV18" i="179"/>
  <c r="DW19" i="184" s="1"/>
  <c r="DW18" i="179"/>
  <c r="DX19" i="184" s="1"/>
  <c r="DX18" i="179"/>
  <c r="DY19" i="184" s="1"/>
  <c r="DY18" i="179"/>
  <c r="DZ19" i="184" s="1"/>
  <c r="DZ18" i="179"/>
  <c r="EA19" i="184" s="1"/>
  <c r="EA18" i="179"/>
  <c r="EB19" i="184" s="1"/>
  <c r="EB18" i="179"/>
  <c r="EC19" i="184" s="1"/>
  <c r="DU19" i="179"/>
  <c r="DV20" i="184" s="1"/>
  <c r="DV19" i="179"/>
  <c r="DW20" i="184" s="1"/>
  <c r="DW19" i="179"/>
  <c r="DX20" i="184" s="1"/>
  <c r="DX19" i="179"/>
  <c r="DY20" i="184" s="1"/>
  <c r="DY19" i="179"/>
  <c r="DZ20" i="184" s="1"/>
  <c r="DZ19" i="179"/>
  <c r="EA20" i="184" s="1"/>
  <c r="EA19" i="179"/>
  <c r="EB20" i="184" s="1"/>
  <c r="EB19" i="179"/>
  <c r="EC20" i="184" s="1"/>
  <c r="DU20" i="179"/>
  <c r="DV21" i="184" s="1"/>
  <c r="DV20" i="179"/>
  <c r="DW21" i="184" s="1"/>
  <c r="DW20" i="179"/>
  <c r="DX21" i="184" s="1"/>
  <c r="DX20" i="179"/>
  <c r="DY21" i="184" s="1"/>
  <c r="DY20" i="179"/>
  <c r="DZ21" i="184" s="1"/>
  <c r="DZ20" i="179"/>
  <c r="EA21" i="184" s="1"/>
  <c r="EA20" i="179"/>
  <c r="EB21" i="184" s="1"/>
  <c r="EB20" i="179"/>
  <c r="EC21" i="184" s="1"/>
  <c r="DU21" i="179"/>
  <c r="DV22" i="184" s="1"/>
  <c r="DV21" i="179"/>
  <c r="DW22" i="184" s="1"/>
  <c r="DW21" i="179"/>
  <c r="DX22" i="184" s="1"/>
  <c r="DX21" i="179"/>
  <c r="DY22" i="184" s="1"/>
  <c r="DY21" i="179"/>
  <c r="DZ22" i="184" s="1"/>
  <c r="DZ21" i="179"/>
  <c r="EA22" i="184" s="1"/>
  <c r="EA21" i="179"/>
  <c r="EB22" i="184" s="1"/>
  <c r="EB21" i="179"/>
  <c r="EC22" i="184" s="1"/>
  <c r="DU22" i="179"/>
  <c r="DV23" i="184" s="1"/>
  <c r="DV22" i="179"/>
  <c r="DW23" i="184" s="1"/>
  <c r="DW22" i="179"/>
  <c r="DX23" i="184" s="1"/>
  <c r="DX22" i="179"/>
  <c r="DY23" i="184" s="1"/>
  <c r="DY22" i="179"/>
  <c r="DZ23" i="184" s="1"/>
  <c r="DZ22" i="179"/>
  <c r="EA23" i="184" s="1"/>
  <c r="EA22" i="179"/>
  <c r="EB23" i="184" s="1"/>
  <c r="EB22" i="179"/>
  <c r="EC23" i="184" s="1"/>
  <c r="DU23" i="179"/>
  <c r="DV24" i="184" s="1"/>
  <c r="DV23" i="179"/>
  <c r="DW24" i="184" s="1"/>
  <c r="DW23" i="179"/>
  <c r="DX24" i="184" s="1"/>
  <c r="DX23" i="179"/>
  <c r="DY24" i="184" s="1"/>
  <c r="DY23" i="179"/>
  <c r="DZ24" i="184" s="1"/>
  <c r="DZ23" i="179"/>
  <c r="EA24" i="184" s="1"/>
  <c r="EA23" i="179"/>
  <c r="EB24" i="184" s="1"/>
  <c r="EB23" i="179"/>
  <c r="EC24" i="184" s="1"/>
  <c r="DU24" i="179"/>
  <c r="DV25" i="184" s="1"/>
  <c r="DV24" i="179"/>
  <c r="DW25" i="184" s="1"/>
  <c r="DW24" i="179"/>
  <c r="DX25" i="184" s="1"/>
  <c r="DX24" i="179"/>
  <c r="DY25" i="184" s="1"/>
  <c r="DY24" i="179"/>
  <c r="DZ25" i="184" s="1"/>
  <c r="DZ24" i="179"/>
  <c r="EA25" i="184" s="1"/>
  <c r="EA24" i="179"/>
  <c r="EB25" i="184" s="1"/>
  <c r="EB24" i="179"/>
  <c r="EC25" i="184" s="1"/>
  <c r="DU25" i="179"/>
  <c r="DV26" i="184" s="1"/>
  <c r="DV25" i="179"/>
  <c r="DW26" i="184" s="1"/>
  <c r="DW25" i="179"/>
  <c r="DX26" i="184" s="1"/>
  <c r="DX25" i="179"/>
  <c r="DY26" i="184" s="1"/>
  <c r="DY25" i="179"/>
  <c r="DZ26" i="184" s="1"/>
  <c r="DZ25" i="179"/>
  <c r="EA26" i="184" s="1"/>
  <c r="EA25" i="179"/>
  <c r="EB26" i="184" s="1"/>
  <c r="EB25" i="179"/>
  <c r="EC26" i="184" s="1"/>
  <c r="DU26" i="179"/>
  <c r="DV27" i="184" s="1"/>
  <c r="DV26" i="179"/>
  <c r="DW27" i="184" s="1"/>
  <c r="DW26" i="179"/>
  <c r="DX27" i="184" s="1"/>
  <c r="DX26" i="179"/>
  <c r="DY27" i="184" s="1"/>
  <c r="DY26" i="179"/>
  <c r="DZ27" i="184" s="1"/>
  <c r="DZ26" i="179"/>
  <c r="EA27" i="184" s="1"/>
  <c r="EA26" i="179"/>
  <c r="EB27" i="184" s="1"/>
  <c r="EB26" i="179"/>
  <c r="EC27" i="184" s="1"/>
  <c r="DU27" i="179"/>
  <c r="DV28" i="184" s="1"/>
  <c r="DV27" i="179"/>
  <c r="DW28" i="184" s="1"/>
  <c r="DW27" i="179"/>
  <c r="DX28" i="184" s="1"/>
  <c r="DX27" i="179"/>
  <c r="DY28" i="184" s="1"/>
  <c r="DY27" i="179"/>
  <c r="DZ28" i="184" s="1"/>
  <c r="DZ27" i="179"/>
  <c r="EA28" i="184" s="1"/>
  <c r="EA27" i="179"/>
  <c r="EB28" i="184" s="1"/>
  <c r="EB27" i="179"/>
  <c r="EC28" i="184" s="1"/>
  <c r="DU28" i="179"/>
  <c r="DV29" i="184" s="1"/>
  <c r="DV28" i="179"/>
  <c r="DW29" i="184" s="1"/>
  <c r="DW28" i="179"/>
  <c r="DX29" i="184" s="1"/>
  <c r="DX28" i="179"/>
  <c r="DY29" i="184" s="1"/>
  <c r="DY28" i="179"/>
  <c r="DZ29" i="184" s="1"/>
  <c r="DZ28" i="179"/>
  <c r="EA29" i="184" s="1"/>
  <c r="EA28" i="179"/>
  <c r="EB29" i="184" s="1"/>
  <c r="EB28" i="179"/>
  <c r="EC29" i="184" s="1"/>
  <c r="DU29" i="179"/>
  <c r="DV30" i="184" s="1"/>
  <c r="DV29" i="179"/>
  <c r="DW30" i="184" s="1"/>
  <c r="DW29" i="179"/>
  <c r="DX30" i="184" s="1"/>
  <c r="DX29" i="179"/>
  <c r="DY30" i="184" s="1"/>
  <c r="DY29" i="179"/>
  <c r="DZ30" i="184" s="1"/>
  <c r="DZ29" i="179"/>
  <c r="EA30" i="184" s="1"/>
  <c r="EA29" i="179"/>
  <c r="EB30" i="184" s="1"/>
  <c r="EB29" i="179"/>
  <c r="EC30" i="184" s="1"/>
  <c r="DU30" i="179"/>
  <c r="DV31" i="184" s="1"/>
  <c r="DV30" i="179"/>
  <c r="DW31" i="184" s="1"/>
  <c r="DW30" i="179"/>
  <c r="DX31" i="184" s="1"/>
  <c r="DX30" i="179"/>
  <c r="DY31" i="184" s="1"/>
  <c r="DY30" i="179"/>
  <c r="DZ31" i="184" s="1"/>
  <c r="DZ30" i="179"/>
  <c r="EA31" i="184" s="1"/>
  <c r="EA30" i="179"/>
  <c r="EB31" i="184" s="1"/>
  <c r="EB30" i="179"/>
  <c r="EC31" i="184" s="1"/>
  <c r="DU31" i="179"/>
  <c r="DV32" i="184" s="1"/>
  <c r="DV31" i="179"/>
  <c r="DW32" i="184" s="1"/>
  <c r="DW31" i="179"/>
  <c r="DX32" i="184" s="1"/>
  <c r="DX31" i="179"/>
  <c r="DY32" i="184" s="1"/>
  <c r="DY31" i="179"/>
  <c r="DZ32" i="184" s="1"/>
  <c r="DZ31" i="179"/>
  <c r="EA32" i="184" s="1"/>
  <c r="EA31" i="179"/>
  <c r="EB32" i="184" s="1"/>
  <c r="EB31" i="179"/>
  <c r="EC32" i="184" s="1"/>
  <c r="DU32" i="179"/>
  <c r="DV33" i="184" s="1"/>
  <c r="DV32" i="179"/>
  <c r="DW33" i="184" s="1"/>
  <c r="DW32" i="179"/>
  <c r="DX33" i="184" s="1"/>
  <c r="DX32" i="179"/>
  <c r="DY33" i="184" s="1"/>
  <c r="DY32" i="179"/>
  <c r="DZ33" i="184" s="1"/>
  <c r="DZ32" i="179"/>
  <c r="EA33" i="184" s="1"/>
  <c r="EA32" i="179"/>
  <c r="EB33" i="184" s="1"/>
  <c r="EB32" i="179"/>
  <c r="EC33" i="184" s="1"/>
  <c r="DU33" i="179"/>
  <c r="DV34" i="184" s="1"/>
  <c r="DV33" i="179"/>
  <c r="DW34" i="184" s="1"/>
  <c r="DW33" i="179"/>
  <c r="DX34" i="184" s="1"/>
  <c r="DX33" i="179"/>
  <c r="DY34" i="184" s="1"/>
  <c r="DY33" i="179"/>
  <c r="DZ34" i="184" s="1"/>
  <c r="DZ33" i="179"/>
  <c r="EA34" i="184" s="1"/>
  <c r="EA33" i="179"/>
  <c r="EB34" i="184" s="1"/>
  <c r="EB33" i="179"/>
  <c r="EC34" i="184" s="1"/>
  <c r="DU34" i="179"/>
  <c r="DV35" i="184" s="1"/>
  <c r="DV34" i="179"/>
  <c r="DW35" i="184" s="1"/>
  <c r="DW34" i="179"/>
  <c r="DX35" i="184" s="1"/>
  <c r="DX34" i="179"/>
  <c r="DY35" i="184" s="1"/>
  <c r="DY34" i="179"/>
  <c r="DZ35" i="184" s="1"/>
  <c r="DZ34" i="179"/>
  <c r="EA35" i="184" s="1"/>
  <c r="EA34" i="179"/>
  <c r="EB35" i="184" s="1"/>
  <c r="EB34" i="179"/>
  <c r="EC35" i="184" s="1"/>
  <c r="DU35" i="179"/>
  <c r="DV36" i="184" s="1"/>
  <c r="DV35" i="179"/>
  <c r="DW36" i="184" s="1"/>
  <c r="DW35" i="179"/>
  <c r="DX36" i="184" s="1"/>
  <c r="DX35" i="179"/>
  <c r="DY36" i="184" s="1"/>
  <c r="DY35" i="179"/>
  <c r="DZ36" i="184" s="1"/>
  <c r="DZ35" i="179"/>
  <c r="EA36" i="184" s="1"/>
  <c r="EA35" i="179"/>
  <c r="EB36" i="184" s="1"/>
  <c r="EB35" i="179"/>
  <c r="EC36" i="184" s="1"/>
  <c r="DU36" i="179"/>
  <c r="DV37" i="184" s="1"/>
  <c r="DV36" i="179"/>
  <c r="DW37" i="184" s="1"/>
  <c r="DW36" i="179"/>
  <c r="DX37" i="184" s="1"/>
  <c r="DX36" i="179"/>
  <c r="DY37" i="184" s="1"/>
  <c r="DY36" i="179"/>
  <c r="DZ37" i="184" s="1"/>
  <c r="DZ36" i="179"/>
  <c r="EA37" i="184" s="1"/>
  <c r="EA36" i="179"/>
  <c r="EB37" i="184" s="1"/>
  <c r="EB36" i="179"/>
  <c r="EC37" i="184" s="1"/>
  <c r="DU37" i="179"/>
  <c r="DV38" i="184" s="1"/>
  <c r="DV37" i="179"/>
  <c r="DW38" i="184" s="1"/>
  <c r="DW37" i="179"/>
  <c r="DX38" i="184" s="1"/>
  <c r="DX37" i="179"/>
  <c r="DY38" i="184" s="1"/>
  <c r="DY37" i="179"/>
  <c r="DZ38" i="184" s="1"/>
  <c r="DZ37" i="179"/>
  <c r="EA38" i="184" s="1"/>
  <c r="EA37" i="179"/>
  <c r="EB38" i="184" s="1"/>
  <c r="EB37" i="179"/>
  <c r="EC38" i="184" s="1"/>
  <c r="DU38" i="179"/>
  <c r="DV39" i="184" s="1"/>
  <c r="DV38" i="179"/>
  <c r="DW39" i="184" s="1"/>
  <c r="DW38" i="179"/>
  <c r="DX39" i="184" s="1"/>
  <c r="DX38" i="179"/>
  <c r="DY39" i="184" s="1"/>
  <c r="DY38" i="179"/>
  <c r="DZ39" i="184" s="1"/>
  <c r="DZ38" i="179"/>
  <c r="EA39" i="184" s="1"/>
  <c r="EA38" i="179"/>
  <c r="EB39" i="184" s="1"/>
  <c r="EB38" i="179"/>
  <c r="EC39" i="184" s="1"/>
  <c r="DU39" i="179"/>
  <c r="DV40" i="184" s="1"/>
  <c r="DV39" i="179"/>
  <c r="DW40" i="184" s="1"/>
  <c r="DW39" i="179"/>
  <c r="DX40" i="184" s="1"/>
  <c r="DX39" i="179"/>
  <c r="DY40" i="184" s="1"/>
  <c r="DY39" i="179"/>
  <c r="DZ40" i="184" s="1"/>
  <c r="DZ39" i="179"/>
  <c r="EA40" i="184" s="1"/>
  <c r="EA39" i="179"/>
  <c r="EB40" i="184" s="1"/>
  <c r="EB39" i="179"/>
  <c r="EC40" i="184" s="1"/>
  <c r="DU40" i="179"/>
  <c r="DV41" i="184" s="1"/>
  <c r="DV40" i="179"/>
  <c r="DW41" i="184" s="1"/>
  <c r="DW40" i="179"/>
  <c r="DX41" i="184" s="1"/>
  <c r="DX40" i="179"/>
  <c r="DY41" i="184" s="1"/>
  <c r="DY40" i="179"/>
  <c r="DZ41" i="184" s="1"/>
  <c r="DZ40" i="179"/>
  <c r="EA41" i="184" s="1"/>
  <c r="EA40" i="179"/>
  <c r="EB41" i="184" s="1"/>
  <c r="EB40" i="179"/>
  <c r="EC41" i="184" s="1"/>
  <c r="DU41" i="179"/>
  <c r="DV42" i="184" s="1"/>
  <c r="DV41" i="179"/>
  <c r="DW42" i="184" s="1"/>
  <c r="DW41" i="179"/>
  <c r="DX42" i="184" s="1"/>
  <c r="DX41" i="179"/>
  <c r="DY42" i="184" s="1"/>
  <c r="DY41" i="179"/>
  <c r="DZ42" i="184" s="1"/>
  <c r="DZ41" i="179"/>
  <c r="EA42" i="184" s="1"/>
  <c r="EA41" i="179"/>
  <c r="EB42" i="184" s="1"/>
  <c r="EB41" i="179"/>
  <c r="EC42" i="184" s="1"/>
  <c r="DU42" i="179"/>
  <c r="DV43" i="184" s="1"/>
  <c r="DV42" i="179"/>
  <c r="DW43" i="184" s="1"/>
  <c r="DW42" i="179"/>
  <c r="DX43" i="184" s="1"/>
  <c r="DX42" i="179"/>
  <c r="DY43" i="184" s="1"/>
  <c r="DY42" i="179"/>
  <c r="DZ43" i="184" s="1"/>
  <c r="DZ42" i="179"/>
  <c r="EA43" i="184" s="1"/>
  <c r="EA42" i="179"/>
  <c r="EB43" i="184" s="1"/>
  <c r="EB42" i="179"/>
  <c r="EC43" i="184" s="1"/>
  <c r="DU43" i="179"/>
  <c r="DV44" i="184" s="1"/>
  <c r="DV43" i="179"/>
  <c r="DW44" i="184" s="1"/>
  <c r="DW43" i="179"/>
  <c r="DX44" i="184" s="1"/>
  <c r="DX43" i="179"/>
  <c r="DY44" i="184" s="1"/>
  <c r="DY43" i="179"/>
  <c r="DZ44" i="184" s="1"/>
  <c r="DZ43" i="179"/>
  <c r="EA44" i="184" s="1"/>
  <c r="EA43" i="179"/>
  <c r="EB44" i="184" s="1"/>
  <c r="EB43" i="179"/>
  <c r="EC44" i="184" s="1"/>
  <c r="DU44" i="179"/>
  <c r="DV45" i="184" s="1"/>
  <c r="DV44" i="179"/>
  <c r="DW45" i="184" s="1"/>
  <c r="DW44" i="179"/>
  <c r="DX45" i="184" s="1"/>
  <c r="DX44" i="179"/>
  <c r="DY45" i="184" s="1"/>
  <c r="DY44" i="179"/>
  <c r="DZ45" i="184" s="1"/>
  <c r="DZ44" i="179"/>
  <c r="EA45" i="184" s="1"/>
  <c r="EA44" i="179"/>
  <c r="EB45" i="184" s="1"/>
  <c r="EB44" i="179"/>
  <c r="EC45" i="184" s="1"/>
  <c r="DU45" i="179"/>
  <c r="DV46" i="184" s="1"/>
  <c r="DV45" i="179"/>
  <c r="DW46" i="184" s="1"/>
  <c r="DW45" i="179"/>
  <c r="DX46" i="184" s="1"/>
  <c r="DX45" i="179"/>
  <c r="DY46" i="184" s="1"/>
  <c r="DY45" i="179"/>
  <c r="DZ46" i="184" s="1"/>
  <c r="DZ45" i="179"/>
  <c r="EA46" i="184" s="1"/>
  <c r="EA45" i="179"/>
  <c r="EB46" i="184" s="1"/>
  <c r="EB45" i="179"/>
  <c r="EC46" i="184" s="1"/>
  <c r="DU46" i="179"/>
  <c r="DV47" i="184" s="1"/>
  <c r="DV46" i="179"/>
  <c r="DW47" i="184" s="1"/>
  <c r="DW46" i="179"/>
  <c r="DX47" i="184" s="1"/>
  <c r="DX46" i="179"/>
  <c r="DY47" i="184" s="1"/>
  <c r="DY46" i="179"/>
  <c r="DZ47" i="184" s="1"/>
  <c r="DZ46" i="179"/>
  <c r="EA47" i="184" s="1"/>
  <c r="EA46" i="179"/>
  <c r="EB47" i="184" s="1"/>
  <c r="EB46" i="179"/>
  <c r="EC47" i="184" s="1"/>
  <c r="DU47" i="179"/>
  <c r="DV48" i="184" s="1"/>
  <c r="DV47" i="179"/>
  <c r="DW48" i="184" s="1"/>
  <c r="DW47" i="179"/>
  <c r="DX48" i="184" s="1"/>
  <c r="DX47" i="179"/>
  <c r="DY48" i="184" s="1"/>
  <c r="DY47" i="179"/>
  <c r="DZ48" i="184" s="1"/>
  <c r="DZ47" i="179"/>
  <c r="EA48" i="184" s="1"/>
  <c r="EA47" i="179"/>
  <c r="EB48" i="184" s="1"/>
  <c r="EB47" i="179"/>
  <c r="EC48" i="184" s="1"/>
  <c r="DU48" i="179"/>
  <c r="DV49" i="184" s="1"/>
  <c r="DV48" i="179"/>
  <c r="DW49" i="184" s="1"/>
  <c r="DW48" i="179"/>
  <c r="DX49" i="184" s="1"/>
  <c r="DX48" i="179"/>
  <c r="DY49" i="184" s="1"/>
  <c r="DY48" i="179"/>
  <c r="DZ49" i="184" s="1"/>
  <c r="DZ48" i="179"/>
  <c r="EA49" i="184" s="1"/>
  <c r="EA48" i="179"/>
  <c r="EB49" i="184" s="1"/>
  <c r="EB48" i="179"/>
  <c r="EC49" i="184" s="1"/>
  <c r="DU49" i="179"/>
  <c r="DV50" i="184" s="1"/>
  <c r="DV49" i="179"/>
  <c r="DW50" i="184" s="1"/>
  <c r="DW49" i="179"/>
  <c r="DX50" i="184" s="1"/>
  <c r="DX49" i="179"/>
  <c r="DY50" i="184" s="1"/>
  <c r="DY49" i="179"/>
  <c r="DZ50" i="184" s="1"/>
  <c r="DZ49" i="179"/>
  <c r="EA50" i="184" s="1"/>
  <c r="EA49" i="179"/>
  <c r="EB50" i="184" s="1"/>
  <c r="EB49" i="179"/>
  <c r="EC50" i="184" s="1"/>
  <c r="DU50" i="179"/>
  <c r="DV51" i="184" s="1"/>
  <c r="DV50" i="179"/>
  <c r="DW51" i="184" s="1"/>
  <c r="DW50" i="179"/>
  <c r="DX51" i="184" s="1"/>
  <c r="DX50" i="179"/>
  <c r="DY51" i="184" s="1"/>
  <c r="DY50" i="179"/>
  <c r="DZ51" i="184" s="1"/>
  <c r="DZ50" i="179"/>
  <c r="EA51" i="184" s="1"/>
  <c r="EA50" i="179"/>
  <c r="EB51" i="184" s="1"/>
  <c r="EB50" i="179"/>
  <c r="EC51" i="184" s="1"/>
  <c r="DU51" i="179"/>
  <c r="DV52" i="184" s="1"/>
  <c r="DV51" i="179"/>
  <c r="DW52" i="184" s="1"/>
  <c r="DW51" i="179"/>
  <c r="DX52" i="184" s="1"/>
  <c r="DX51" i="179"/>
  <c r="DY52" i="184" s="1"/>
  <c r="DY51" i="179"/>
  <c r="DZ52" i="184" s="1"/>
  <c r="DZ51" i="179"/>
  <c r="EA52" i="184" s="1"/>
  <c r="EA51" i="179"/>
  <c r="EB52" i="184" s="1"/>
  <c r="EB51" i="179"/>
  <c r="EC52" i="184" s="1"/>
  <c r="DU52" i="179"/>
  <c r="DV53" i="184" s="1"/>
  <c r="DV52" i="179"/>
  <c r="DW53" i="184" s="1"/>
  <c r="DW52" i="179"/>
  <c r="DX53" i="184" s="1"/>
  <c r="DX52" i="179"/>
  <c r="DY53" i="184" s="1"/>
  <c r="DY52" i="179"/>
  <c r="DZ53" i="184" s="1"/>
  <c r="DZ52" i="179"/>
  <c r="EA53" i="184" s="1"/>
  <c r="EA52" i="179"/>
  <c r="EB53" i="184" s="1"/>
  <c r="EB52" i="179"/>
  <c r="EC53" i="184" s="1"/>
  <c r="DU53" i="179"/>
  <c r="DV54" i="184" s="1"/>
  <c r="DV53" i="179"/>
  <c r="DW54" i="184" s="1"/>
  <c r="DW53" i="179"/>
  <c r="DX54" i="184" s="1"/>
  <c r="DX53" i="179"/>
  <c r="DY54" i="184" s="1"/>
  <c r="DY53" i="179"/>
  <c r="DZ54" i="184" s="1"/>
  <c r="DZ53" i="179"/>
  <c r="EA54" i="184" s="1"/>
  <c r="EA53" i="179"/>
  <c r="EB54" i="184" s="1"/>
  <c r="EB53" i="179"/>
  <c r="EC54" i="184" s="1"/>
  <c r="DU54" i="179"/>
  <c r="DV55" i="184" s="1"/>
  <c r="DV54" i="179"/>
  <c r="DW55" i="184" s="1"/>
  <c r="DW54" i="179"/>
  <c r="DX55" i="184" s="1"/>
  <c r="DX54" i="179"/>
  <c r="DY55" i="184" s="1"/>
  <c r="DY54" i="179"/>
  <c r="DZ55" i="184" s="1"/>
  <c r="DZ54" i="179"/>
  <c r="EA55" i="184" s="1"/>
  <c r="EA54" i="179"/>
  <c r="EB55" i="184" s="1"/>
  <c r="EB54" i="179"/>
  <c r="EC55" i="184" s="1"/>
  <c r="DU55" i="179"/>
  <c r="DV56" i="184" s="1"/>
  <c r="DV55" i="179"/>
  <c r="DW56" i="184" s="1"/>
  <c r="DW55" i="179"/>
  <c r="DX56" i="184" s="1"/>
  <c r="DX55" i="179"/>
  <c r="DY56" i="184" s="1"/>
  <c r="DY55" i="179"/>
  <c r="DZ56" i="184" s="1"/>
  <c r="DZ55" i="179"/>
  <c r="EA56" i="184" s="1"/>
  <c r="EA55" i="179"/>
  <c r="EB56" i="184" s="1"/>
  <c r="EB55" i="179"/>
  <c r="EC56" i="184" s="1"/>
  <c r="DV5" i="179"/>
  <c r="DW6" i="184" s="1"/>
  <c r="DW5" i="179"/>
  <c r="DX6" i="184" s="1"/>
  <c r="DX5" i="179"/>
  <c r="DY6" i="184" s="1"/>
  <c r="DY5" i="179"/>
  <c r="DZ6" i="184" s="1"/>
  <c r="DZ5" i="179"/>
  <c r="EA6" i="184" s="1"/>
  <c r="EA5" i="179"/>
  <c r="EB6" i="184" s="1"/>
  <c r="EB5" i="179"/>
  <c r="EC6" i="184" s="1"/>
  <c r="DU5" i="179"/>
  <c r="DV6" i="184" s="1"/>
  <c r="DU3" i="179"/>
  <c r="DJ6" i="179"/>
  <c r="DK7" i="184" s="1"/>
  <c r="DK6" i="179"/>
  <c r="DL7" i="184" s="1"/>
  <c r="DL6" i="179"/>
  <c r="DM7" i="184" s="1"/>
  <c r="DM6" i="179"/>
  <c r="DN7" i="184" s="1"/>
  <c r="DN6" i="179"/>
  <c r="DO7" i="184" s="1"/>
  <c r="DO6" i="179"/>
  <c r="DP7" i="184" s="1"/>
  <c r="DP6" i="179"/>
  <c r="DQ7" i="184" s="1"/>
  <c r="DQ6" i="179"/>
  <c r="DR7" i="184" s="1"/>
  <c r="DJ7" i="179"/>
  <c r="DK8" i="184" s="1"/>
  <c r="DK7" i="179"/>
  <c r="DL8" i="184" s="1"/>
  <c r="DL7" i="179"/>
  <c r="DM8" i="184" s="1"/>
  <c r="DM7" i="179"/>
  <c r="DN8" i="184" s="1"/>
  <c r="DN7" i="179"/>
  <c r="DO8" i="184" s="1"/>
  <c r="DO7" i="179"/>
  <c r="DP8" i="184" s="1"/>
  <c r="DP7" i="179"/>
  <c r="DQ8" i="184" s="1"/>
  <c r="DQ7" i="179"/>
  <c r="DR8" i="184" s="1"/>
  <c r="DJ8" i="179"/>
  <c r="DK9" i="184" s="1"/>
  <c r="DK8" i="179"/>
  <c r="DL9" i="184" s="1"/>
  <c r="DL8" i="179"/>
  <c r="DM9" i="184" s="1"/>
  <c r="DM8" i="179"/>
  <c r="DN9" i="184" s="1"/>
  <c r="DN8" i="179"/>
  <c r="DO9" i="184" s="1"/>
  <c r="DO8" i="179"/>
  <c r="DP9" i="184" s="1"/>
  <c r="DP8" i="179"/>
  <c r="DQ9" i="184" s="1"/>
  <c r="DQ8" i="179"/>
  <c r="DR9" i="184" s="1"/>
  <c r="DJ9" i="179"/>
  <c r="DK10" i="184" s="1"/>
  <c r="DK9" i="179"/>
  <c r="DL10" i="184" s="1"/>
  <c r="DL9" i="179"/>
  <c r="DM10" i="184" s="1"/>
  <c r="DM9" i="179"/>
  <c r="DN10" i="184" s="1"/>
  <c r="DN9" i="179"/>
  <c r="DO10" i="184" s="1"/>
  <c r="DO9" i="179"/>
  <c r="DP10" i="184" s="1"/>
  <c r="DP9" i="179"/>
  <c r="DQ10" i="184" s="1"/>
  <c r="DQ9" i="179"/>
  <c r="DR10" i="184" s="1"/>
  <c r="DJ10" i="179"/>
  <c r="DK11" i="184" s="1"/>
  <c r="DK10" i="179"/>
  <c r="DL11" i="184" s="1"/>
  <c r="DL10" i="179"/>
  <c r="DM11" i="184" s="1"/>
  <c r="DM10" i="179"/>
  <c r="DN11" i="184" s="1"/>
  <c r="DN10" i="179"/>
  <c r="DO11" i="184" s="1"/>
  <c r="DO10" i="179"/>
  <c r="DP11" i="184" s="1"/>
  <c r="DP10" i="179"/>
  <c r="DQ11" i="184" s="1"/>
  <c r="DQ10" i="179"/>
  <c r="DR11" i="184" s="1"/>
  <c r="DJ11" i="179"/>
  <c r="DK12" i="184" s="1"/>
  <c r="DK11" i="179"/>
  <c r="DL12" i="184" s="1"/>
  <c r="DL11" i="179"/>
  <c r="DM12" i="184" s="1"/>
  <c r="DM11" i="179"/>
  <c r="DN12" i="184" s="1"/>
  <c r="DN11" i="179"/>
  <c r="DO12" i="184" s="1"/>
  <c r="DO11" i="179"/>
  <c r="DP12" i="184" s="1"/>
  <c r="DP11" i="179"/>
  <c r="DQ12" i="184" s="1"/>
  <c r="DQ11" i="179"/>
  <c r="DR12" i="184" s="1"/>
  <c r="DJ12" i="179"/>
  <c r="DK13" i="184" s="1"/>
  <c r="DK12" i="179"/>
  <c r="DL13" i="184" s="1"/>
  <c r="DL12" i="179"/>
  <c r="DM13" i="184" s="1"/>
  <c r="DM12" i="179"/>
  <c r="DN13" i="184" s="1"/>
  <c r="DN12" i="179"/>
  <c r="DO13" i="184" s="1"/>
  <c r="DO12" i="179"/>
  <c r="DP13" i="184" s="1"/>
  <c r="DP12" i="179"/>
  <c r="DQ13" i="184" s="1"/>
  <c r="DQ12" i="179"/>
  <c r="DR13" i="184" s="1"/>
  <c r="DJ13" i="179"/>
  <c r="DK14" i="184" s="1"/>
  <c r="DK13" i="179"/>
  <c r="DL14" i="184" s="1"/>
  <c r="DL13" i="179"/>
  <c r="DM14" i="184" s="1"/>
  <c r="DM13" i="179"/>
  <c r="DN14" i="184" s="1"/>
  <c r="DN13" i="179"/>
  <c r="DO14" i="184" s="1"/>
  <c r="DO13" i="179"/>
  <c r="DP14" i="184" s="1"/>
  <c r="DP13" i="179"/>
  <c r="DQ14" i="184" s="1"/>
  <c r="DQ13" i="179"/>
  <c r="DR14" i="184" s="1"/>
  <c r="DJ14" i="179"/>
  <c r="DK15" i="184" s="1"/>
  <c r="DK14" i="179"/>
  <c r="DL15" i="184" s="1"/>
  <c r="DL14" i="179"/>
  <c r="DM15" i="184" s="1"/>
  <c r="DM14" i="179"/>
  <c r="DN15" i="184" s="1"/>
  <c r="DN14" i="179"/>
  <c r="DO15" i="184" s="1"/>
  <c r="DO14" i="179"/>
  <c r="DP15" i="184" s="1"/>
  <c r="DP14" i="179"/>
  <c r="DQ15" i="184" s="1"/>
  <c r="DQ14" i="179"/>
  <c r="DR15" i="184" s="1"/>
  <c r="DJ15" i="179"/>
  <c r="DK16" i="184" s="1"/>
  <c r="DK15" i="179"/>
  <c r="DL16" i="184" s="1"/>
  <c r="DL15" i="179"/>
  <c r="DM16" i="184" s="1"/>
  <c r="DM15" i="179"/>
  <c r="DN16" i="184" s="1"/>
  <c r="DN15" i="179"/>
  <c r="DO16" i="184" s="1"/>
  <c r="DO15" i="179"/>
  <c r="DP16" i="184" s="1"/>
  <c r="DP15" i="179"/>
  <c r="DQ16" i="184" s="1"/>
  <c r="DQ15" i="179"/>
  <c r="DR16" i="184" s="1"/>
  <c r="DJ16" i="179"/>
  <c r="DK17" i="184" s="1"/>
  <c r="DK16" i="179"/>
  <c r="DL17" i="184" s="1"/>
  <c r="DL16" i="179"/>
  <c r="DM17" i="184" s="1"/>
  <c r="DM16" i="179"/>
  <c r="DN17" i="184" s="1"/>
  <c r="DN16" i="179"/>
  <c r="DO17" i="184" s="1"/>
  <c r="DO16" i="179"/>
  <c r="DP17" i="184" s="1"/>
  <c r="DP16" i="179"/>
  <c r="DQ17" i="184" s="1"/>
  <c r="DQ16" i="179"/>
  <c r="DR17" i="184" s="1"/>
  <c r="DJ17" i="179"/>
  <c r="DK18" i="184" s="1"/>
  <c r="DK17" i="179"/>
  <c r="DL18" i="184" s="1"/>
  <c r="DL17" i="179"/>
  <c r="DM18" i="184" s="1"/>
  <c r="DM17" i="179"/>
  <c r="DN18" i="184" s="1"/>
  <c r="DN17" i="179"/>
  <c r="DO18" i="184" s="1"/>
  <c r="DO17" i="179"/>
  <c r="DP18" i="184" s="1"/>
  <c r="DP17" i="179"/>
  <c r="DQ18" i="184" s="1"/>
  <c r="DQ17" i="179"/>
  <c r="DR18" i="184" s="1"/>
  <c r="DJ18" i="179"/>
  <c r="DK19" i="184" s="1"/>
  <c r="DK18" i="179"/>
  <c r="DL19" i="184" s="1"/>
  <c r="DL18" i="179"/>
  <c r="DM19" i="184" s="1"/>
  <c r="DM18" i="179"/>
  <c r="DN19" i="184" s="1"/>
  <c r="DN18" i="179"/>
  <c r="DO19" i="184" s="1"/>
  <c r="DO18" i="179"/>
  <c r="DP19" i="184" s="1"/>
  <c r="DP18" i="179"/>
  <c r="DQ19" i="184" s="1"/>
  <c r="DQ18" i="179"/>
  <c r="DR19" i="184" s="1"/>
  <c r="DJ19" i="179"/>
  <c r="DK20" i="184" s="1"/>
  <c r="DK19" i="179"/>
  <c r="DL20" i="184" s="1"/>
  <c r="DL19" i="179"/>
  <c r="DM20" i="184" s="1"/>
  <c r="DM19" i="179"/>
  <c r="DN20" i="184" s="1"/>
  <c r="DN19" i="179"/>
  <c r="DO20" i="184" s="1"/>
  <c r="DO19" i="179"/>
  <c r="DP20" i="184" s="1"/>
  <c r="DP19" i="179"/>
  <c r="DQ20" i="184" s="1"/>
  <c r="DQ19" i="179"/>
  <c r="DR20" i="184" s="1"/>
  <c r="DJ20" i="179"/>
  <c r="DK21" i="184" s="1"/>
  <c r="DK20" i="179"/>
  <c r="DL21" i="184" s="1"/>
  <c r="DL20" i="179"/>
  <c r="DM21" i="184" s="1"/>
  <c r="DM20" i="179"/>
  <c r="DN21" i="184" s="1"/>
  <c r="DN20" i="179"/>
  <c r="DO21" i="184" s="1"/>
  <c r="DO20" i="179"/>
  <c r="DP21" i="184" s="1"/>
  <c r="DP20" i="179"/>
  <c r="DQ21" i="184" s="1"/>
  <c r="DQ20" i="179"/>
  <c r="DR21" i="184" s="1"/>
  <c r="DJ21" i="179"/>
  <c r="DK22" i="184" s="1"/>
  <c r="DK21" i="179"/>
  <c r="DL22" i="184" s="1"/>
  <c r="DL21" i="179"/>
  <c r="DM22" i="184" s="1"/>
  <c r="DM21" i="179"/>
  <c r="DN22" i="184" s="1"/>
  <c r="DN21" i="179"/>
  <c r="DO22" i="184" s="1"/>
  <c r="DO21" i="179"/>
  <c r="DP22" i="184" s="1"/>
  <c r="DP21" i="179"/>
  <c r="DQ22" i="184" s="1"/>
  <c r="DQ21" i="179"/>
  <c r="DR22" i="184" s="1"/>
  <c r="DJ22" i="179"/>
  <c r="DK23" i="184" s="1"/>
  <c r="DK22" i="179"/>
  <c r="DL23" i="184" s="1"/>
  <c r="DL22" i="179"/>
  <c r="DM23" i="184" s="1"/>
  <c r="DM22" i="179"/>
  <c r="DN23" i="184" s="1"/>
  <c r="DN22" i="179"/>
  <c r="DO23" i="184" s="1"/>
  <c r="DO22" i="179"/>
  <c r="DP23" i="184" s="1"/>
  <c r="DP22" i="179"/>
  <c r="DQ23" i="184" s="1"/>
  <c r="DQ22" i="179"/>
  <c r="DR23" i="184" s="1"/>
  <c r="DJ23" i="179"/>
  <c r="DK24" i="184" s="1"/>
  <c r="DK23" i="179"/>
  <c r="DL24" i="184" s="1"/>
  <c r="DL23" i="179"/>
  <c r="DM24" i="184" s="1"/>
  <c r="DM23" i="179"/>
  <c r="DN24" i="184" s="1"/>
  <c r="DN23" i="179"/>
  <c r="DO24" i="184" s="1"/>
  <c r="DO23" i="179"/>
  <c r="DP24" i="184" s="1"/>
  <c r="DP23" i="179"/>
  <c r="DQ24" i="184" s="1"/>
  <c r="DQ23" i="179"/>
  <c r="DR24" i="184" s="1"/>
  <c r="DJ24" i="179"/>
  <c r="DK25" i="184" s="1"/>
  <c r="DK24" i="179"/>
  <c r="DL25" i="184" s="1"/>
  <c r="DL24" i="179"/>
  <c r="DM25" i="184" s="1"/>
  <c r="DM24" i="179"/>
  <c r="DN25" i="184" s="1"/>
  <c r="DN24" i="179"/>
  <c r="DO25" i="184" s="1"/>
  <c r="DO24" i="179"/>
  <c r="DP25" i="184" s="1"/>
  <c r="DP24" i="179"/>
  <c r="DQ25" i="184" s="1"/>
  <c r="DQ24" i="179"/>
  <c r="DR25" i="184" s="1"/>
  <c r="DJ25" i="179"/>
  <c r="DK26" i="184" s="1"/>
  <c r="DK25" i="179"/>
  <c r="DL26" i="184" s="1"/>
  <c r="DL25" i="179"/>
  <c r="DM26" i="184" s="1"/>
  <c r="DM25" i="179"/>
  <c r="DN26" i="184" s="1"/>
  <c r="DN25" i="179"/>
  <c r="DO26" i="184" s="1"/>
  <c r="DO25" i="179"/>
  <c r="DP26" i="184" s="1"/>
  <c r="DP25" i="179"/>
  <c r="DQ26" i="184" s="1"/>
  <c r="DQ25" i="179"/>
  <c r="DR26" i="184" s="1"/>
  <c r="DJ26" i="179"/>
  <c r="DK27" i="184" s="1"/>
  <c r="DK26" i="179"/>
  <c r="DL27" i="184" s="1"/>
  <c r="DL26" i="179"/>
  <c r="DM27" i="184" s="1"/>
  <c r="DM26" i="179"/>
  <c r="DN27" i="184" s="1"/>
  <c r="DN26" i="179"/>
  <c r="DO27" i="184" s="1"/>
  <c r="DO26" i="179"/>
  <c r="DP27" i="184" s="1"/>
  <c r="DP26" i="179"/>
  <c r="DQ27" i="184" s="1"/>
  <c r="DQ26" i="179"/>
  <c r="DR27" i="184" s="1"/>
  <c r="DJ27" i="179"/>
  <c r="DK28" i="184" s="1"/>
  <c r="DK27" i="179"/>
  <c r="DL28" i="184" s="1"/>
  <c r="DL27" i="179"/>
  <c r="DM28" i="184" s="1"/>
  <c r="DM27" i="179"/>
  <c r="DN28" i="184" s="1"/>
  <c r="DN27" i="179"/>
  <c r="DO28" i="184" s="1"/>
  <c r="DO27" i="179"/>
  <c r="DP28" i="184" s="1"/>
  <c r="DP27" i="179"/>
  <c r="DQ28" i="184" s="1"/>
  <c r="DQ27" i="179"/>
  <c r="DR28" i="184" s="1"/>
  <c r="DJ28" i="179"/>
  <c r="DK29" i="184" s="1"/>
  <c r="DK28" i="179"/>
  <c r="DL29" i="184" s="1"/>
  <c r="DL28" i="179"/>
  <c r="DM29" i="184" s="1"/>
  <c r="DM28" i="179"/>
  <c r="DN29" i="184" s="1"/>
  <c r="DN28" i="179"/>
  <c r="DO29" i="184" s="1"/>
  <c r="DO28" i="179"/>
  <c r="DP29" i="184" s="1"/>
  <c r="DP28" i="179"/>
  <c r="DQ29" i="184" s="1"/>
  <c r="DQ28" i="179"/>
  <c r="DR29" i="184" s="1"/>
  <c r="DJ29" i="179"/>
  <c r="DK30" i="184" s="1"/>
  <c r="DK29" i="179"/>
  <c r="DL30" i="184" s="1"/>
  <c r="DL29" i="179"/>
  <c r="DM30" i="184" s="1"/>
  <c r="DM29" i="179"/>
  <c r="DN30" i="184" s="1"/>
  <c r="DN29" i="179"/>
  <c r="DO30" i="184" s="1"/>
  <c r="DO29" i="179"/>
  <c r="DP30" i="184" s="1"/>
  <c r="DP29" i="179"/>
  <c r="DQ30" i="184" s="1"/>
  <c r="DQ29" i="179"/>
  <c r="DR30" i="184" s="1"/>
  <c r="DJ30" i="179"/>
  <c r="DK31" i="184" s="1"/>
  <c r="DK30" i="179"/>
  <c r="DL31" i="184" s="1"/>
  <c r="DL30" i="179"/>
  <c r="DM31" i="184" s="1"/>
  <c r="DM30" i="179"/>
  <c r="DN31" i="184" s="1"/>
  <c r="DN30" i="179"/>
  <c r="DO31" i="184" s="1"/>
  <c r="DO30" i="179"/>
  <c r="DP31" i="184" s="1"/>
  <c r="DP30" i="179"/>
  <c r="DQ31" i="184" s="1"/>
  <c r="DQ30" i="179"/>
  <c r="DR31" i="184" s="1"/>
  <c r="DJ31" i="179"/>
  <c r="DK32" i="184" s="1"/>
  <c r="DK31" i="179"/>
  <c r="DL32" i="184" s="1"/>
  <c r="DL31" i="179"/>
  <c r="DM32" i="184" s="1"/>
  <c r="DM31" i="179"/>
  <c r="DN32" i="184" s="1"/>
  <c r="DN31" i="179"/>
  <c r="DO32" i="184" s="1"/>
  <c r="DO31" i="179"/>
  <c r="DP32" i="184" s="1"/>
  <c r="DP31" i="179"/>
  <c r="DQ32" i="184" s="1"/>
  <c r="DQ31" i="179"/>
  <c r="DR32" i="184" s="1"/>
  <c r="DJ32" i="179"/>
  <c r="DK33" i="184" s="1"/>
  <c r="DK32" i="179"/>
  <c r="DL33" i="184" s="1"/>
  <c r="DL32" i="179"/>
  <c r="DM33" i="184" s="1"/>
  <c r="DM32" i="179"/>
  <c r="DN33" i="184" s="1"/>
  <c r="DN32" i="179"/>
  <c r="DO33" i="184" s="1"/>
  <c r="DO32" i="179"/>
  <c r="DP33" i="184" s="1"/>
  <c r="DP32" i="179"/>
  <c r="DQ33" i="184" s="1"/>
  <c r="DQ32" i="179"/>
  <c r="DR33" i="184" s="1"/>
  <c r="DJ33" i="179"/>
  <c r="DK34" i="184" s="1"/>
  <c r="DK33" i="179"/>
  <c r="DL34" i="184" s="1"/>
  <c r="DL33" i="179"/>
  <c r="DM34" i="184" s="1"/>
  <c r="DM33" i="179"/>
  <c r="DN34" i="184" s="1"/>
  <c r="DN33" i="179"/>
  <c r="DO34" i="184" s="1"/>
  <c r="DO33" i="179"/>
  <c r="DP34" i="184" s="1"/>
  <c r="DP33" i="179"/>
  <c r="DQ34" i="184" s="1"/>
  <c r="DQ33" i="179"/>
  <c r="DR34" i="184" s="1"/>
  <c r="DJ34" i="179"/>
  <c r="DK35" i="184" s="1"/>
  <c r="DK34" i="179"/>
  <c r="DL35" i="184" s="1"/>
  <c r="DL34" i="179"/>
  <c r="DM35" i="184" s="1"/>
  <c r="DM34" i="179"/>
  <c r="DN35" i="184" s="1"/>
  <c r="DN34" i="179"/>
  <c r="DO35" i="184" s="1"/>
  <c r="DO34" i="179"/>
  <c r="DP35" i="184" s="1"/>
  <c r="DP34" i="179"/>
  <c r="DQ35" i="184" s="1"/>
  <c r="DQ34" i="179"/>
  <c r="DR35" i="184" s="1"/>
  <c r="DJ35" i="179"/>
  <c r="DK36" i="184" s="1"/>
  <c r="DK35" i="179"/>
  <c r="DL36" i="184" s="1"/>
  <c r="DL35" i="179"/>
  <c r="DM36" i="184" s="1"/>
  <c r="DM35" i="179"/>
  <c r="DN36" i="184" s="1"/>
  <c r="DN35" i="179"/>
  <c r="DO36" i="184" s="1"/>
  <c r="DO35" i="179"/>
  <c r="DP36" i="184" s="1"/>
  <c r="DP35" i="179"/>
  <c r="DQ36" i="184" s="1"/>
  <c r="DQ35" i="179"/>
  <c r="DR36" i="184" s="1"/>
  <c r="DJ36" i="179"/>
  <c r="DK37" i="184" s="1"/>
  <c r="DK36" i="179"/>
  <c r="DL37" i="184" s="1"/>
  <c r="DL36" i="179"/>
  <c r="DM37" i="184" s="1"/>
  <c r="DM36" i="179"/>
  <c r="DN37" i="184" s="1"/>
  <c r="DN36" i="179"/>
  <c r="DO37" i="184" s="1"/>
  <c r="DO36" i="179"/>
  <c r="DP37" i="184" s="1"/>
  <c r="DP36" i="179"/>
  <c r="DQ37" i="184" s="1"/>
  <c r="DQ36" i="179"/>
  <c r="DR37" i="184" s="1"/>
  <c r="DJ37" i="179"/>
  <c r="DK38" i="184" s="1"/>
  <c r="DK37" i="179"/>
  <c r="DL38" i="184" s="1"/>
  <c r="DL37" i="179"/>
  <c r="DM38" i="184" s="1"/>
  <c r="DM37" i="179"/>
  <c r="DN38" i="184" s="1"/>
  <c r="DN37" i="179"/>
  <c r="DO38" i="184" s="1"/>
  <c r="DO37" i="179"/>
  <c r="DP38" i="184" s="1"/>
  <c r="DP37" i="179"/>
  <c r="DQ38" i="184" s="1"/>
  <c r="DQ37" i="179"/>
  <c r="DR38" i="184" s="1"/>
  <c r="DJ38" i="179"/>
  <c r="DK39" i="184" s="1"/>
  <c r="DK38" i="179"/>
  <c r="DL39" i="184" s="1"/>
  <c r="DL38" i="179"/>
  <c r="DM39" i="184" s="1"/>
  <c r="DM38" i="179"/>
  <c r="DN39" i="184" s="1"/>
  <c r="DN38" i="179"/>
  <c r="DO39" i="184" s="1"/>
  <c r="DO38" i="179"/>
  <c r="DP39" i="184" s="1"/>
  <c r="DP38" i="179"/>
  <c r="DQ39" i="184" s="1"/>
  <c r="DQ38" i="179"/>
  <c r="DR39" i="184" s="1"/>
  <c r="DJ39" i="179"/>
  <c r="DK40" i="184" s="1"/>
  <c r="DK39" i="179"/>
  <c r="DL40" i="184" s="1"/>
  <c r="DL39" i="179"/>
  <c r="DM40" i="184" s="1"/>
  <c r="DM39" i="179"/>
  <c r="DN40" i="184" s="1"/>
  <c r="DN39" i="179"/>
  <c r="DO40" i="184" s="1"/>
  <c r="DO39" i="179"/>
  <c r="DP40" i="184" s="1"/>
  <c r="DP39" i="179"/>
  <c r="DQ40" i="184" s="1"/>
  <c r="DQ39" i="179"/>
  <c r="DR40" i="184" s="1"/>
  <c r="DJ40" i="179"/>
  <c r="DK41" i="184" s="1"/>
  <c r="DK40" i="179"/>
  <c r="DL41" i="184" s="1"/>
  <c r="DL40" i="179"/>
  <c r="DM41" i="184" s="1"/>
  <c r="DM40" i="179"/>
  <c r="DN41" i="184" s="1"/>
  <c r="DN40" i="179"/>
  <c r="DO41" i="184" s="1"/>
  <c r="DO40" i="179"/>
  <c r="DP41" i="184" s="1"/>
  <c r="DP40" i="179"/>
  <c r="DQ41" i="184" s="1"/>
  <c r="DQ40" i="179"/>
  <c r="DR41" i="184" s="1"/>
  <c r="DJ41" i="179"/>
  <c r="DK42" i="184" s="1"/>
  <c r="DK41" i="179"/>
  <c r="DL42" i="184" s="1"/>
  <c r="DL41" i="179"/>
  <c r="DM42" i="184" s="1"/>
  <c r="DM41" i="179"/>
  <c r="DN42" i="184" s="1"/>
  <c r="DN41" i="179"/>
  <c r="DO42" i="184" s="1"/>
  <c r="DO41" i="179"/>
  <c r="DP42" i="184" s="1"/>
  <c r="DP41" i="179"/>
  <c r="DQ42" i="184" s="1"/>
  <c r="DQ41" i="179"/>
  <c r="DR42" i="184" s="1"/>
  <c r="DJ42" i="179"/>
  <c r="DK43" i="184" s="1"/>
  <c r="DK42" i="179"/>
  <c r="DL43" i="184" s="1"/>
  <c r="DL42" i="179"/>
  <c r="DM43" i="184" s="1"/>
  <c r="DM42" i="179"/>
  <c r="DN43" i="184" s="1"/>
  <c r="DN42" i="179"/>
  <c r="DO43" i="184" s="1"/>
  <c r="DO42" i="179"/>
  <c r="DP43" i="184" s="1"/>
  <c r="DP42" i="179"/>
  <c r="DQ43" i="184" s="1"/>
  <c r="DQ42" i="179"/>
  <c r="DR43" i="184" s="1"/>
  <c r="DJ43" i="179"/>
  <c r="DK44" i="184" s="1"/>
  <c r="DK43" i="179"/>
  <c r="DL44" i="184" s="1"/>
  <c r="DL43" i="179"/>
  <c r="DM44" i="184" s="1"/>
  <c r="DM43" i="179"/>
  <c r="DN44" i="184" s="1"/>
  <c r="DN43" i="179"/>
  <c r="DO44" i="184" s="1"/>
  <c r="DO43" i="179"/>
  <c r="DP44" i="184" s="1"/>
  <c r="DP43" i="179"/>
  <c r="DQ44" i="184" s="1"/>
  <c r="DQ43" i="179"/>
  <c r="DR44" i="184" s="1"/>
  <c r="DJ44" i="179"/>
  <c r="DK45" i="184" s="1"/>
  <c r="DK44" i="179"/>
  <c r="DL45" i="184" s="1"/>
  <c r="DL44" i="179"/>
  <c r="DM45" i="184" s="1"/>
  <c r="DM44" i="179"/>
  <c r="DN45" i="184" s="1"/>
  <c r="DN44" i="179"/>
  <c r="DO45" i="184" s="1"/>
  <c r="DO44" i="179"/>
  <c r="DP45" i="184" s="1"/>
  <c r="DP44" i="179"/>
  <c r="DQ45" i="184" s="1"/>
  <c r="DQ44" i="179"/>
  <c r="DR45" i="184" s="1"/>
  <c r="DJ45" i="179"/>
  <c r="DK46" i="184" s="1"/>
  <c r="DK45" i="179"/>
  <c r="DL46" i="184" s="1"/>
  <c r="DL45" i="179"/>
  <c r="DM46" i="184" s="1"/>
  <c r="DM45" i="179"/>
  <c r="DN46" i="184" s="1"/>
  <c r="DN45" i="179"/>
  <c r="DO46" i="184" s="1"/>
  <c r="DO45" i="179"/>
  <c r="DP46" i="184" s="1"/>
  <c r="DP45" i="179"/>
  <c r="DQ46" i="184" s="1"/>
  <c r="DQ45" i="179"/>
  <c r="DR46" i="184" s="1"/>
  <c r="DJ46" i="179"/>
  <c r="DK47" i="184" s="1"/>
  <c r="DK46" i="179"/>
  <c r="DL47" i="184" s="1"/>
  <c r="DL46" i="179"/>
  <c r="DM47" i="184" s="1"/>
  <c r="DM46" i="179"/>
  <c r="DN47" i="184" s="1"/>
  <c r="DN46" i="179"/>
  <c r="DO47" i="184" s="1"/>
  <c r="DO46" i="179"/>
  <c r="DP47" i="184" s="1"/>
  <c r="DP46" i="179"/>
  <c r="DQ47" i="184" s="1"/>
  <c r="DQ46" i="179"/>
  <c r="DR47" i="184" s="1"/>
  <c r="DJ47" i="179"/>
  <c r="DK48" i="184" s="1"/>
  <c r="DK47" i="179"/>
  <c r="DL48" i="184" s="1"/>
  <c r="DL47" i="179"/>
  <c r="DM48" i="184" s="1"/>
  <c r="DM47" i="179"/>
  <c r="DN48" i="184" s="1"/>
  <c r="DN47" i="179"/>
  <c r="DO48" i="184" s="1"/>
  <c r="DO47" i="179"/>
  <c r="DP48" i="184" s="1"/>
  <c r="DP47" i="179"/>
  <c r="DQ48" i="184" s="1"/>
  <c r="DQ47" i="179"/>
  <c r="DR48" i="184" s="1"/>
  <c r="DJ48" i="179"/>
  <c r="DK49" i="184" s="1"/>
  <c r="DK48" i="179"/>
  <c r="DL49" i="184" s="1"/>
  <c r="DL48" i="179"/>
  <c r="DM49" i="184" s="1"/>
  <c r="DM48" i="179"/>
  <c r="DN49" i="184" s="1"/>
  <c r="DN48" i="179"/>
  <c r="DO49" i="184" s="1"/>
  <c r="DO48" i="179"/>
  <c r="DP49" i="184" s="1"/>
  <c r="DP48" i="179"/>
  <c r="DQ49" i="184" s="1"/>
  <c r="DQ48" i="179"/>
  <c r="DR49" i="184" s="1"/>
  <c r="DJ49" i="179"/>
  <c r="DK50" i="184" s="1"/>
  <c r="DK49" i="179"/>
  <c r="DL50" i="184" s="1"/>
  <c r="DL49" i="179"/>
  <c r="DM50" i="184" s="1"/>
  <c r="DM49" i="179"/>
  <c r="DN50" i="184" s="1"/>
  <c r="DN49" i="179"/>
  <c r="DO50" i="184" s="1"/>
  <c r="DO49" i="179"/>
  <c r="DP50" i="184" s="1"/>
  <c r="DP49" i="179"/>
  <c r="DQ50" i="184" s="1"/>
  <c r="DQ49" i="179"/>
  <c r="DR50" i="184" s="1"/>
  <c r="DJ50" i="179"/>
  <c r="DK51" i="184" s="1"/>
  <c r="DK50" i="179"/>
  <c r="DL51" i="184" s="1"/>
  <c r="DL50" i="179"/>
  <c r="DM51" i="184" s="1"/>
  <c r="DM50" i="179"/>
  <c r="DN51" i="184" s="1"/>
  <c r="DN50" i="179"/>
  <c r="DO51" i="184" s="1"/>
  <c r="DO50" i="179"/>
  <c r="DP51" i="184" s="1"/>
  <c r="DP50" i="179"/>
  <c r="DQ51" i="184" s="1"/>
  <c r="DQ50" i="179"/>
  <c r="DR51" i="184" s="1"/>
  <c r="DJ51" i="179"/>
  <c r="DK52" i="184" s="1"/>
  <c r="DK51" i="179"/>
  <c r="DL52" i="184" s="1"/>
  <c r="DL51" i="179"/>
  <c r="DM52" i="184" s="1"/>
  <c r="DM51" i="179"/>
  <c r="DN52" i="184" s="1"/>
  <c r="DN51" i="179"/>
  <c r="DO52" i="184" s="1"/>
  <c r="DO51" i="179"/>
  <c r="DP52" i="184" s="1"/>
  <c r="DP51" i="179"/>
  <c r="DQ52" i="184" s="1"/>
  <c r="DQ51" i="179"/>
  <c r="DR52" i="184" s="1"/>
  <c r="DJ52" i="179"/>
  <c r="DK53" i="184" s="1"/>
  <c r="DK52" i="179"/>
  <c r="DL53" i="184" s="1"/>
  <c r="DL52" i="179"/>
  <c r="DM53" i="184" s="1"/>
  <c r="DM52" i="179"/>
  <c r="DN53" i="184" s="1"/>
  <c r="DN52" i="179"/>
  <c r="DO53" i="184" s="1"/>
  <c r="DO52" i="179"/>
  <c r="DP53" i="184" s="1"/>
  <c r="DP52" i="179"/>
  <c r="DQ53" i="184" s="1"/>
  <c r="DQ52" i="179"/>
  <c r="DR53" i="184" s="1"/>
  <c r="DJ53" i="179"/>
  <c r="DK54" i="184" s="1"/>
  <c r="DK53" i="179"/>
  <c r="DL54" i="184" s="1"/>
  <c r="DL53" i="179"/>
  <c r="DM54" i="184" s="1"/>
  <c r="DM53" i="179"/>
  <c r="DN54" i="184" s="1"/>
  <c r="DN53" i="179"/>
  <c r="DO54" i="184" s="1"/>
  <c r="DO53" i="179"/>
  <c r="DP54" i="184" s="1"/>
  <c r="DP53" i="179"/>
  <c r="DQ54" i="184" s="1"/>
  <c r="DQ53" i="179"/>
  <c r="DR54" i="184" s="1"/>
  <c r="DJ54" i="179"/>
  <c r="DK55" i="184" s="1"/>
  <c r="DK54" i="179"/>
  <c r="DL55" i="184" s="1"/>
  <c r="DL54" i="179"/>
  <c r="DM55" i="184" s="1"/>
  <c r="DM54" i="179"/>
  <c r="DN55" i="184" s="1"/>
  <c r="DN54" i="179"/>
  <c r="DO55" i="184" s="1"/>
  <c r="DO54" i="179"/>
  <c r="DP55" i="184" s="1"/>
  <c r="DP54" i="179"/>
  <c r="DQ55" i="184" s="1"/>
  <c r="DQ54" i="179"/>
  <c r="DR55" i="184" s="1"/>
  <c r="DJ55" i="179"/>
  <c r="DK56" i="184" s="1"/>
  <c r="DK55" i="179"/>
  <c r="DL56" i="184" s="1"/>
  <c r="DL55" i="179"/>
  <c r="DM56" i="184" s="1"/>
  <c r="DM55" i="179"/>
  <c r="DN56" i="184" s="1"/>
  <c r="DN55" i="179"/>
  <c r="DO56" i="184" s="1"/>
  <c r="DO55" i="179"/>
  <c r="DP56" i="184" s="1"/>
  <c r="DP55" i="179"/>
  <c r="DQ56" i="184" s="1"/>
  <c r="DQ55" i="179"/>
  <c r="DR56" i="184" s="1"/>
  <c r="DK5" i="179"/>
  <c r="DL6" i="184" s="1"/>
  <c r="DL5" i="179"/>
  <c r="DM6" i="184" s="1"/>
  <c r="DM5" i="179"/>
  <c r="DN6" i="184" s="1"/>
  <c r="DN5" i="179"/>
  <c r="DO6" i="184" s="1"/>
  <c r="DO5" i="179"/>
  <c r="DP6" i="184" s="1"/>
  <c r="DP5" i="179"/>
  <c r="DQ6" i="184" s="1"/>
  <c r="DQ5" i="179"/>
  <c r="DR6" i="184" s="1"/>
  <c r="DJ5" i="179"/>
  <c r="DK6" i="184" s="1"/>
  <c r="DJ3" i="179"/>
  <c r="G28" i="51" l="1"/>
  <c r="E12" i="131"/>
  <c r="E12" i="133"/>
  <c r="E12" i="135"/>
  <c r="E12" i="137"/>
  <c r="E12" i="139"/>
  <c r="E12" i="141"/>
  <c r="E12" i="145"/>
  <c r="E12" i="147"/>
  <c r="E12" i="149"/>
  <c r="E12" i="151"/>
  <c r="E12" i="130"/>
  <c r="E12" i="132"/>
  <c r="E12" i="134"/>
  <c r="E12" i="136"/>
  <c r="E12" i="138"/>
  <c r="E12" i="140"/>
  <c r="E12" i="142"/>
  <c r="E12" i="144"/>
  <c r="E12" i="146"/>
  <c r="E12" i="148"/>
  <c r="E12" i="150"/>
  <c r="E14" i="131"/>
  <c r="E14" i="133"/>
  <c r="E14" i="135"/>
  <c r="E14" i="137"/>
  <c r="E14" i="139"/>
  <c r="E14" i="141"/>
  <c r="E14" i="145"/>
  <c r="E14" i="147"/>
  <c r="E14" i="149"/>
  <c r="E14" i="151"/>
  <c r="E14" i="153"/>
  <c r="E14" i="155"/>
  <c r="E14" i="157"/>
  <c r="E14" i="159"/>
  <c r="E14" i="161"/>
  <c r="E14" i="163"/>
  <c r="E14" i="165"/>
  <c r="E14" i="167"/>
  <c r="E14" i="169"/>
  <c r="E14" i="171"/>
  <c r="E14" i="173"/>
  <c r="E14" i="201"/>
  <c r="E14" i="203"/>
  <c r="E14" i="130"/>
  <c r="E14" i="132"/>
  <c r="E14" i="134"/>
  <c r="E14" i="136"/>
  <c r="E14" i="138"/>
  <c r="E14" i="140"/>
  <c r="E14" i="142"/>
  <c r="E14" i="144"/>
  <c r="E14" i="146"/>
  <c r="E14" i="148"/>
  <c r="E14" i="150"/>
  <c r="E14" i="152"/>
  <c r="E14" i="154"/>
  <c r="E14" i="156"/>
  <c r="E14" i="158"/>
  <c r="E14" i="160"/>
  <c r="E14" i="162"/>
  <c r="E14" i="164"/>
  <c r="E14" i="166"/>
  <c r="E14" i="168"/>
  <c r="E14" i="170"/>
  <c r="E14" i="172"/>
  <c r="E14" i="200"/>
  <c r="E14" i="202"/>
  <c r="E14" i="204"/>
  <c r="E16" i="131"/>
  <c r="E16" i="133"/>
  <c r="E16" i="135"/>
  <c r="E16" i="137"/>
  <c r="E16" i="139"/>
  <c r="E16" i="141"/>
  <c r="E16" i="145"/>
  <c r="E16" i="147"/>
  <c r="E16" i="149"/>
  <c r="E16" i="151"/>
  <c r="E16" i="153"/>
  <c r="E16" i="155"/>
  <c r="E16" i="157"/>
  <c r="E16" i="159"/>
  <c r="E16" i="161"/>
  <c r="E16" i="163"/>
  <c r="E16" i="165"/>
  <c r="E16" i="167"/>
  <c r="E16" i="169"/>
  <c r="E16" i="171"/>
  <c r="E16" i="173"/>
  <c r="E16" i="201"/>
  <c r="E16" i="203"/>
  <c r="E16" i="130"/>
  <c r="E16" i="132"/>
  <c r="E16" i="134"/>
  <c r="E16" i="136"/>
  <c r="E16" i="138"/>
  <c r="E16" i="140"/>
  <c r="E16" i="142"/>
  <c r="E16" i="144"/>
  <c r="E16" i="146"/>
  <c r="E16" i="148"/>
  <c r="E16" i="150"/>
  <c r="E16" i="152"/>
  <c r="E16" i="154"/>
  <c r="E16" i="156"/>
  <c r="E16" i="158"/>
  <c r="E16" i="160"/>
  <c r="E16" i="162"/>
  <c r="E16" i="164"/>
  <c r="E16" i="166"/>
  <c r="E16" i="168"/>
  <c r="E16" i="170"/>
  <c r="E16" i="172"/>
  <c r="E16" i="200"/>
  <c r="E16" i="202"/>
  <c r="E16" i="204"/>
  <c r="E18" i="131"/>
  <c r="E18" i="133"/>
  <c r="E18" i="135"/>
  <c r="E18" i="137"/>
  <c r="E18" i="139"/>
  <c r="E18" i="141"/>
  <c r="E18" i="145"/>
  <c r="E18" i="147"/>
  <c r="E18" i="149"/>
  <c r="E18" i="151"/>
  <c r="E18" i="153"/>
  <c r="E18" i="155"/>
  <c r="E18" i="157"/>
  <c r="E18" i="159"/>
  <c r="E18" i="161"/>
  <c r="E18" i="163"/>
  <c r="E18" i="165"/>
  <c r="E18" i="167"/>
  <c r="E18" i="169"/>
  <c r="E18" i="171"/>
  <c r="E18" i="173"/>
  <c r="E18" i="201"/>
  <c r="E18" i="203"/>
  <c r="E18" i="130"/>
  <c r="E18" i="132"/>
  <c r="E18" i="134"/>
  <c r="E18" i="136"/>
  <c r="E18" i="138"/>
  <c r="E18" i="140"/>
  <c r="E18" i="142"/>
  <c r="E18" i="144"/>
  <c r="E18" i="146"/>
  <c r="E18" i="148"/>
  <c r="E18" i="150"/>
  <c r="E18" i="152"/>
  <c r="E18" i="154"/>
  <c r="E18" i="156"/>
  <c r="E18" i="158"/>
  <c r="E18" i="160"/>
  <c r="E18" i="162"/>
  <c r="E18" i="164"/>
  <c r="E18" i="166"/>
  <c r="E18" i="168"/>
  <c r="E18" i="170"/>
  <c r="E18" i="172"/>
  <c r="E18" i="200"/>
  <c r="E18" i="202"/>
  <c r="E18" i="204"/>
  <c r="E20" i="131"/>
  <c r="E20" i="133"/>
  <c r="E20" i="135"/>
  <c r="E20" i="137"/>
  <c r="E20" i="139"/>
  <c r="E20" i="141"/>
  <c r="E20" i="145"/>
  <c r="E20" i="147"/>
  <c r="E20" i="149"/>
  <c r="E20" i="151"/>
  <c r="E20" i="153"/>
  <c r="E20" i="155"/>
  <c r="E20" i="157"/>
  <c r="E20" i="159"/>
  <c r="E20" i="161"/>
  <c r="E20" i="163"/>
  <c r="E20" i="165"/>
  <c r="E20" i="167"/>
  <c r="E20" i="169"/>
  <c r="E20" i="171"/>
  <c r="E20" i="173"/>
  <c r="E20" i="201"/>
  <c r="E20" i="203"/>
  <c r="E20" i="130"/>
  <c r="E20" i="132"/>
  <c r="E20" i="134"/>
  <c r="E20" i="136"/>
  <c r="E20" i="138"/>
  <c r="E20" i="140"/>
  <c r="E20" i="142"/>
  <c r="E20" i="144"/>
  <c r="E20" i="146"/>
  <c r="E20" i="148"/>
  <c r="E20" i="150"/>
  <c r="E20" i="152"/>
  <c r="E20" i="154"/>
  <c r="E20" i="156"/>
  <c r="E20" i="158"/>
  <c r="E20" i="160"/>
  <c r="E20" i="162"/>
  <c r="E20" i="164"/>
  <c r="E20" i="166"/>
  <c r="E20" i="168"/>
  <c r="E20" i="170"/>
  <c r="E20" i="172"/>
  <c r="E20" i="200"/>
  <c r="E20" i="202"/>
  <c r="E20" i="204"/>
  <c r="E22" i="131"/>
  <c r="E22" i="133"/>
  <c r="E22" i="135"/>
  <c r="E22" i="137"/>
  <c r="E22" i="139"/>
  <c r="E22" i="141"/>
  <c r="E22" i="145"/>
  <c r="E22" i="147"/>
  <c r="E22" i="149"/>
  <c r="E22" i="151"/>
  <c r="E22" i="153"/>
  <c r="E22" i="155"/>
  <c r="E22" i="157"/>
  <c r="E22" i="159"/>
  <c r="E22" i="161"/>
  <c r="E22" i="163"/>
  <c r="E22" i="165"/>
  <c r="E22" i="167"/>
  <c r="E22" i="169"/>
  <c r="E22" i="171"/>
  <c r="E22" i="173"/>
  <c r="E22" i="201"/>
  <c r="E22" i="203"/>
  <c r="E22" i="130"/>
  <c r="E22" i="132"/>
  <c r="E22" i="134"/>
  <c r="E22" i="136"/>
  <c r="E22" i="138"/>
  <c r="E22" i="140"/>
  <c r="E22" i="142"/>
  <c r="E22" i="144"/>
  <c r="E22" i="146"/>
  <c r="E22" i="148"/>
  <c r="E22" i="150"/>
  <c r="E22" i="152"/>
  <c r="E22" i="154"/>
  <c r="E22" i="156"/>
  <c r="E22" i="158"/>
  <c r="E22" i="160"/>
  <c r="E22" i="162"/>
  <c r="E22" i="164"/>
  <c r="E22" i="166"/>
  <c r="E22" i="168"/>
  <c r="E22" i="170"/>
  <c r="E22" i="172"/>
  <c r="E22" i="200"/>
  <c r="E22" i="202"/>
  <c r="E22" i="204"/>
  <c r="E7" i="203"/>
  <c r="E7" i="201"/>
  <c r="E7" i="173"/>
  <c r="E7" i="171"/>
  <c r="E7" i="169"/>
  <c r="E7" i="167"/>
  <c r="E7" i="165"/>
  <c r="E7" i="163"/>
  <c r="E7" i="161"/>
  <c r="E7" i="159"/>
  <c r="E7" i="157"/>
  <c r="E7" i="155"/>
  <c r="E7" i="153"/>
  <c r="E7" i="151"/>
  <c r="E7" i="149"/>
  <c r="E7" i="147"/>
  <c r="E7" i="145"/>
  <c r="E7" i="141"/>
  <c r="E7" i="139"/>
  <c r="E7" i="137"/>
  <c r="E7" i="135"/>
  <c r="E7" i="133"/>
  <c r="E7" i="131"/>
  <c r="E8" i="204"/>
  <c r="E8" i="202"/>
  <c r="E8" i="200"/>
  <c r="E8" i="172"/>
  <c r="E8" i="170"/>
  <c r="E8" i="168"/>
  <c r="E8" i="166"/>
  <c r="E8" i="164"/>
  <c r="E8" i="162"/>
  <c r="E8" i="160"/>
  <c r="E8" i="158"/>
  <c r="E8" i="156"/>
  <c r="E8" i="154"/>
  <c r="E8" i="152"/>
  <c r="E8" i="150"/>
  <c r="E8" i="148"/>
  <c r="E8" i="146"/>
  <c r="E8" i="144"/>
  <c r="E8" i="142"/>
  <c r="E8" i="140"/>
  <c r="E8" i="138"/>
  <c r="E8" i="136"/>
  <c r="E8" i="134"/>
  <c r="E8" i="132"/>
  <c r="E8" i="130"/>
  <c r="E9" i="203"/>
  <c r="E9" i="201"/>
  <c r="E9" i="173"/>
  <c r="E9" i="171"/>
  <c r="E9" i="169"/>
  <c r="E9" i="167"/>
  <c r="E9" i="165"/>
  <c r="E9" i="163"/>
  <c r="E9" i="161"/>
  <c r="E9" i="159"/>
  <c r="E9" i="157"/>
  <c r="E9" i="155"/>
  <c r="E9" i="153"/>
  <c r="E9" i="151"/>
  <c r="E9" i="149"/>
  <c r="E9" i="147"/>
  <c r="E9" i="145"/>
  <c r="E9" i="141"/>
  <c r="E9" i="139"/>
  <c r="E9" i="137"/>
  <c r="E9" i="135"/>
  <c r="E9" i="133"/>
  <c r="E9" i="131"/>
  <c r="E10" i="204"/>
  <c r="E10" i="202"/>
  <c r="E10" i="200"/>
  <c r="E10" i="172"/>
  <c r="E10" i="170"/>
  <c r="E10" i="168"/>
  <c r="E10" i="166"/>
  <c r="E10" i="164"/>
  <c r="E10" i="162"/>
  <c r="E10" i="160"/>
  <c r="E10" i="158"/>
  <c r="E10" i="156"/>
  <c r="E10" i="154"/>
  <c r="E10" i="152"/>
  <c r="E10" i="150"/>
  <c r="E10" i="148"/>
  <c r="E10" i="146"/>
  <c r="E10" i="144"/>
  <c r="E10" i="142"/>
  <c r="E10" i="140"/>
  <c r="E10" i="138"/>
  <c r="E10" i="136"/>
  <c r="E10" i="134"/>
  <c r="E10" i="132"/>
  <c r="E10" i="130"/>
  <c r="E11" i="203"/>
  <c r="E11" i="201"/>
  <c r="E11" i="173"/>
  <c r="E11" i="171"/>
  <c r="E11" i="169"/>
  <c r="E11" i="167"/>
  <c r="E11" i="165"/>
  <c r="E11" i="163"/>
  <c r="E11" i="161"/>
  <c r="E11" i="159"/>
  <c r="E11" i="157"/>
  <c r="E11" i="155"/>
  <c r="E11" i="153"/>
  <c r="E11" i="151"/>
  <c r="E11" i="149"/>
  <c r="E11" i="147"/>
  <c r="E11" i="145"/>
  <c r="E11" i="141"/>
  <c r="E11" i="139"/>
  <c r="E11" i="137"/>
  <c r="E11" i="135"/>
  <c r="E11" i="133"/>
  <c r="E11" i="131"/>
  <c r="E12" i="204"/>
  <c r="E12" i="202"/>
  <c r="E12" i="200"/>
  <c r="E12" i="172"/>
  <c r="E12" i="170"/>
  <c r="E12" i="168"/>
  <c r="E12" i="166"/>
  <c r="E12" i="164"/>
  <c r="E12" i="162"/>
  <c r="E12" i="160"/>
  <c r="E12" i="158"/>
  <c r="E12" i="156"/>
  <c r="E12" i="154"/>
  <c r="E12" i="152"/>
  <c r="E13" i="130"/>
  <c r="E13" i="132"/>
  <c r="E13" i="134"/>
  <c r="E13" i="136"/>
  <c r="E13" i="138"/>
  <c r="E13" i="140"/>
  <c r="E13" i="142"/>
  <c r="E13" i="144"/>
  <c r="E13" i="146"/>
  <c r="E13" i="148"/>
  <c r="E13" i="150"/>
  <c r="E13" i="152"/>
  <c r="E13" i="154"/>
  <c r="E13" i="156"/>
  <c r="E13" i="158"/>
  <c r="E13" i="160"/>
  <c r="E13" i="162"/>
  <c r="E13" i="164"/>
  <c r="E13" i="166"/>
  <c r="E13" i="168"/>
  <c r="E13" i="170"/>
  <c r="E13" i="172"/>
  <c r="E13" i="200"/>
  <c r="E13" i="202"/>
  <c r="E13" i="204"/>
  <c r="E13" i="131"/>
  <c r="E13" i="133"/>
  <c r="E13" i="135"/>
  <c r="E13" i="137"/>
  <c r="E13" i="139"/>
  <c r="E13" i="141"/>
  <c r="E13" i="145"/>
  <c r="E13" i="147"/>
  <c r="E13" i="149"/>
  <c r="E13" i="151"/>
  <c r="E13" i="153"/>
  <c r="E13" i="155"/>
  <c r="E13" i="157"/>
  <c r="E13" i="159"/>
  <c r="E13" i="161"/>
  <c r="E13" i="163"/>
  <c r="E13" i="165"/>
  <c r="E13" i="167"/>
  <c r="E13" i="169"/>
  <c r="E13" i="171"/>
  <c r="E13" i="173"/>
  <c r="E13" i="201"/>
  <c r="E13" i="203"/>
  <c r="E15" i="130"/>
  <c r="E15" i="132"/>
  <c r="E15" i="134"/>
  <c r="E15" i="136"/>
  <c r="E15" i="138"/>
  <c r="E15" i="140"/>
  <c r="E15" i="142"/>
  <c r="E15" i="144"/>
  <c r="E15" i="146"/>
  <c r="E15" i="148"/>
  <c r="E15" i="150"/>
  <c r="E15" i="152"/>
  <c r="E15" i="154"/>
  <c r="E15" i="156"/>
  <c r="E15" i="158"/>
  <c r="E15" i="160"/>
  <c r="E15" i="162"/>
  <c r="E15" i="164"/>
  <c r="E15" i="166"/>
  <c r="E15" i="168"/>
  <c r="E15" i="170"/>
  <c r="E15" i="172"/>
  <c r="E15" i="200"/>
  <c r="E15" i="202"/>
  <c r="E15" i="204"/>
  <c r="E15" i="131"/>
  <c r="E15" i="133"/>
  <c r="E15" i="135"/>
  <c r="E15" i="137"/>
  <c r="E15" i="139"/>
  <c r="E15" i="141"/>
  <c r="E15" i="145"/>
  <c r="E15" i="147"/>
  <c r="E15" i="149"/>
  <c r="E15" i="151"/>
  <c r="E15" i="153"/>
  <c r="E15" i="155"/>
  <c r="E15" i="157"/>
  <c r="E15" i="159"/>
  <c r="E15" i="161"/>
  <c r="E15" i="163"/>
  <c r="E15" i="165"/>
  <c r="E15" i="167"/>
  <c r="E15" i="169"/>
  <c r="E15" i="171"/>
  <c r="E15" i="173"/>
  <c r="E15" i="201"/>
  <c r="E15" i="203"/>
  <c r="E17" i="130"/>
  <c r="E17" i="132"/>
  <c r="E17" i="134"/>
  <c r="E17" i="136"/>
  <c r="E17" i="138"/>
  <c r="E17" i="140"/>
  <c r="E17" i="142"/>
  <c r="E17" i="144"/>
  <c r="E17" i="146"/>
  <c r="E17" i="148"/>
  <c r="E17" i="150"/>
  <c r="E17" i="152"/>
  <c r="E17" i="154"/>
  <c r="E17" i="156"/>
  <c r="E17" i="158"/>
  <c r="E17" i="160"/>
  <c r="E17" i="162"/>
  <c r="E17" i="164"/>
  <c r="E17" i="166"/>
  <c r="E17" i="168"/>
  <c r="E17" i="170"/>
  <c r="E17" i="172"/>
  <c r="E17" i="200"/>
  <c r="E17" i="202"/>
  <c r="E17" i="204"/>
  <c r="E17" i="131"/>
  <c r="E17" i="133"/>
  <c r="E17" i="135"/>
  <c r="E17" i="137"/>
  <c r="E17" i="139"/>
  <c r="E17" i="141"/>
  <c r="E17" i="145"/>
  <c r="E17" i="147"/>
  <c r="E17" i="149"/>
  <c r="E17" i="151"/>
  <c r="E17" i="153"/>
  <c r="E17" i="155"/>
  <c r="E17" i="157"/>
  <c r="E17" i="159"/>
  <c r="E17" i="161"/>
  <c r="E17" i="163"/>
  <c r="E17" i="165"/>
  <c r="E17" i="167"/>
  <c r="E17" i="169"/>
  <c r="E17" i="171"/>
  <c r="E17" i="173"/>
  <c r="E17" i="201"/>
  <c r="E17" i="203"/>
  <c r="E19" i="130"/>
  <c r="E19" i="132"/>
  <c r="E19" i="134"/>
  <c r="E19" i="136"/>
  <c r="E19" i="138"/>
  <c r="E19" i="140"/>
  <c r="E19" i="142"/>
  <c r="E19" i="144"/>
  <c r="E19" i="146"/>
  <c r="E19" i="148"/>
  <c r="E19" i="150"/>
  <c r="E19" i="152"/>
  <c r="E19" i="154"/>
  <c r="E19" i="156"/>
  <c r="E19" i="158"/>
  <c r="E19" i="160"/>
  <c r="E19" i="162"/>
  <c r="E19" i="164"/>
  <c r="E19" i="166"/>
  <c r="E19" i="168"/>
  <c r="E19" i="170"/>
  <c r="E19" i="172"/>
  <c r="E19" i="200"/>
  <c r="E19" i="202"/>
  <c r="E19" i="204"/>
  <c r="E19" i="131"/>
  <c r="E19" i="133"/>
  <c r="E19" i="135"/>
  <c r="E19" i="137"/>
  <c r="E19" i="139"/>
  <c r="E19" i="141"/>
  <c r="E19" i="145"/>
  <c r="E19" i="147"/>
  <c r="E19" i="149"/>
  <c r="E19" i="151"/>
  <c r="E19" i="153"/>
  <c r="E19" i="155"/>
  <c r="E19" i="157"/>
  <c r="E19" i="159"/>
  <c r="E19" i="161"/>
  <c r="E19" i="163"/>
  <c r="E19" i="165"/>
  <c r="E19" i="167"/>
  <c r="E19" i="169"/>
  <c r="E19" i="171"/>
  <c r="E19" i="173"/>
  <c r="E19" i="201"/>
  <c r="E19" i="203"/>
  <c r="E21" i="130"/>
  <c r="E21" i="132"/>
  <c r="E21" i="134"/>
  <c r="E21" i="136"/>
  <c r="E21" i="138"/>
  <c r="E21" i="140"/>
  <c r="E21" i="142"/>
  <c r="E21" i="144"/>
  <c r="E21" i="146"/>
  <c r="E21" i="148"/>
  <c r="E21" i="150"/>
  <c r="E21" i="152"/>
  <c r="E21" i="154"/>
  <c r="E21" i="156"/>
  <c r="E21" i="158"/>
  <c r="E21" i="160"/>
  <c r="E21" i="162"/>
  <c r="E21" i="164"/>
  <c r="E21" i="166"/>
  <c r="E21" i="168"/>
  <c r="E21" i="170"/>
  <c r="E21" i="172"/>
  <c r="E21" i="200"/>
  <c r="E21" i="202"/>
  <c r="E21" i="204"/>
  <c r="E21" i="131"/>
  <c r="E21" i="133"/>
  <c r="E21" i="135"/>
  <c r="E21" i="137"/>
  <c r="E21" i="139"/>
  <c r="E21" i="141"/>
  <c r="E21" i="145"/>
  <c r="E21" i="147"/>
  <c r="E21" i="149"/>
  <c r="E21" i="151"/>
  <c r="E21" i="153"/>
  <c r="E21" i="155"/>
  <c r="E21" i="157"/>
  <c r="E21" i="159"/>
  <c r="E21" i="161"/>
  <c r="E21" i="163"/>
  <c r="E21" i="165"/>
  <c r="E21" i="167"/>
  <c r="E21" i="169"/>
  <c r="E21" i="171"/>
  <c r="E21" i="173"/>
  <c r="E21" i="201"/>
  <c r="E21" i="203"/>
  <c r="E7" i="204"/>
  <c r="E7" i="202"/>
  <c r="E7" i="200"/>
  <c r="E7" i="172"/>
  <c r="E7" i="170"/>
  <c r="E7" i="168"/>
  <c r="E7" i="166"/>
  <c r="E7" i="164"/>
  <c r="E7" i="162"/>
  <c r="E7" i="160"/>
  <c r="E7" i="158"/>
  <c r="E7" i="156"/>
  <c r="E7" i="154"/>
  <c r="E7" i="152"/>
  <c r="E7" i="150"/>
  <c r="E7" i="148"/>
  <c r="E7" i="146"/>
  <c r="E7" i="144"/>
  <c r="E7" i="142"/>
  <c r="E7" i="140"/>
  <c r="E7" i="138"/>
  <c r="E7" i="136"/>
  <c r="E7" i="134"/>
  <c r="E7" i="132"/>
  <c r="E8" i="203"/>
  <c r="E8" i="201"/>
  <c r="E8" i="173"/>
  <c r="E8" i="171"/>
  <c r="E8" i="169"/>
  <c r="E8" i="167"/>
  <c r="E8" i="165"/>
  <c r="E8" i="163"/>
  <c r="E8" i="161"/>
  <c r="E8" i="159"/>
  <c r="E8" i="157"/>
  <c r="E8" i="155"/>
  <c r="E8" i="153"/>
  <c r="E8" i="151"/>
  <c r="E8" i="149"/>
  <c r="E8" i="147"/>
  <c r="E8" i="145"/>
  <c r="E8" i="141"/>
  <c r="E8" i="139"/>
  <c r="E8" i="137"/>
  <c r="E8" i="135"/>
  <c r="E8" i="133"/>
  <c r="E9" i="204"/>
  <c r="E9" i="202"/>
  <c r="E9" i="200"/>
  <c r="E9" i="172"/>
  <c r="E9" i="170"/>
  <c r="E9" i="168"/>
  <c r="E9" i="166"/>
  <c r="E9" i="164"/>
  <c r="E9" i="162"/>
  <c r="E9" i="160"/>
  <c r="E9" i="158"/>
  <c r="E9" i="156"/>
  <c r="E9" i="154"/>
  <c r="E9" i="152"/>
  <c r="E9" i="150"/>
  <c r="E9" i="148"/>
  <c r="E9" i="146"/>
  <c r="E9" i="144"/>
  <c r="E9" i="142"/>
  <c r="E9" i="140"/>
  <c r="E9" i="138"/>
  <c r="E9" i="136"/>
  <c r="E9" i="134"/>
  <c r="E9" i="132"/>
  <c r="E10" i="203"/>
  <c r="E10" i="201"/>
  <c r="E10" i="173"/>
  <c r="E10" i="171"/>
  <c r="E10" i="169"/>
  <c r="E10" i="167"/>
  <c r="E10" i="165"/>
  <c r="E10" i="163"/>
  <c r="E10" i="161"/>
  <c r="E10" i="159"/>
  <c r="E10" i="157"/>
  <c r="E10" i="155"/>
  <c r="E10" i="153"/>
  <c r="E10" i="151"/>
  <c r="E10" i="149"/>
  <c r="E10" i="147"/>
  <c r="E10" i="145"/>
  <c r="E10" i="141"/>
  <c r="E10" i="139"/>
  <c r="E10" i="137"/>
  <c r="E10" i="135"/>
  <c r="E10" i="133"/>
  <c r="E11" i="204"/>
  <c r="E11" i="202"/>
  <c r="E11" i="200"/>
  <c r="E11" i="172"/>
  <c r="E11" i="170"/>
  <c r="E11" i="168"/>
  <c r="E11" i="166"/>
  <c r="E11" i="164"/>
  <c r="E11" i="162"/>
  <c r="E11" i="160"/>
  <c r="E11" i="158"/>
  <c r="E11" i="156"/>
  <c r="E11" i="154"/>
  <c r="E11" i="152"/>
  <c r="E11" i="150"/>
  <c r="E11" i="148"/>
  <c r="E11" i="146"/>
  <c r="E11" i="144"/>
  <c r="E11" i="142"/>
  <c r="E11" i="140"/>
  <c r="E11" i="138"/>
  <c r="E11" i="136"/>
  <c r="E11" i="134"/>
  <c r="E11" i="132"/>
  <c r="E12" i="203"/>
  <c r="E12" i="201"/>
  <c r="E12" i="173"/>
  <c r="E12" i="171"/>
  <c r="E12" i="169"/>
  <c r="E12" i="167"/>
  <c r="E12" i="165"/>
  <c r="E12" i="163"/>
  <c r="E12" i="161"/>
  <c r="E12" i="159"/>
  <c r="E12" i="157"/>
  <c r="E12" i="155"/>
  <c r="E12" i="153"/>
  <c r="DR54" i="179"/>
  <c r="DS55" i="184" s="1"/>
  <c r="DR52" i="179"/>
  <c r="DS53" i="184" s="1"/>
  <c r="DR50" i="179"/>
  <c r="DS51" i="184" s="1"/>
  <c r="DR48" i="179"/>
  <c r="DS49" i="184" s="1"/>
  <c r="DR46" i="179"/>
  <c r="DS47" i="184" s="1"/>
  <c r="DR44" i="179"/>
  <c r="DS45" i="184" s="1"/>
  <c r="DR42" i="179"/>
  <c r="DS43" i="184" s="1"/>
  <c r="DR40" i="179"/>
  <c r="DS41" i="184" s="1"/>
  <c r="DR38" i="179"/>
  <c r="DS39" i="184" s="1"/>
  <c r="DR36" i="179"/>
  <c r="DS37" i="184" s="1"/>
  <c r="DR34" i="179"/>
  <c r="DS35" i="184" s="1"/>
  <c r="DR32" i="179"/>
  <c r="DS33" i="184" s="1"/>
  <c r="DR30" i="179"/>
  <c r="DS31" i="184" s="1"/>
  <c r="DR28" i="179"/>
  <c r="DS29" i="184" s="1"/>
  <c r="DR26" i="179"/>
  <c r="DS27" i="184" s="1"/>
  <c r="DR24" i="179"/>
  <c r="DS25" i="184" s="1"/>
  <c r="DR22" i="179"/>
  <c r="DS23" i="184" s="1"/>
  <c r="DR20" i="179"/>
  <c r="DS21" i="184" s="1"/>
  <c r="EC55" i="179"/>
  <c r="ED56" i="184" s="1"/>
  <c r="EC53" i="179"/>
  <c r="ED54" i="184" s="1"/>
  <c r="EC51" i="179"/>
  <c r="ED52" i="184" s="1"/>
  <c r="EC49" i="179"/>
  <c r="ED50" i="184" s="1"/>
  <c r="EC47" i="179"/>
  <c r="ED48" i="184" s="1"/>
  <c r="EC45" i="179"/>
  <c r="ED46" i="184" s="1"/>
  <c r="EC43" i="179"/>
  <c r="ED44" i="184" s="1"/>
  <c r="EC41" i="179"/>
  <c r="ED42" i="184" s="1"/>
  <c r="EC39" i="179"/>
  <c r="ED40" i="184" s="1"/>
  <c r="EC37" i="179"/>
  <c r="ED38" i="184" s="1"/>
  <c r="EC35" i="179"/>
  <c r="ED36" i="184" s="1"/>
  <c r="EC33" i="179"/>
  <c r="ED34" i="184" s="1"/>
  <c r="EC31" i="179"/>
  <c r="ED32" i="184" s="1"/>
  <c r="EC29" i="179"/>
  <c r="ED30" i="184" s="1"/>
  <c r="EC27" i="179"/>
  <c r="ED28" i="184" s="1"/>
  <c r="EC25" i="179"/>
  <c r="ED26" i="184" s="1"/>
  <c r="EC23" i="179"/>
  <c r="ED24" i="184" s="1"/>
  <c r="EC21" i="179"/>
  <c r="ED22" i="184" s="1"/>
  <c r="EC17" i="179"/>
  <c r="ED18" i="184" s="1"/>
  <c r="EN54" i="179"/>
  <c r="EO55" i="184" s="1"/>
  <c r="EN52" i="179"/>
  <c r="EO53" i="184" s="1"/>
  <c r="EN50" i="179"/>
  <c r="EO51" i="184" s="1"/>
  <c r="EN48" i="179"/>
  <c r="EO49" i="184" s="1"/>
  <c r="EN46" i="179"/>
  <c r="EO47" i="184" s="1"/>
  <c r="EN44" i="179"/>
  <c r="EO45" i="184" s="1"/>
  <c r="EN42" i="179"/>
  <c r="EO43" i="184" s="1"/>
  <c r="EN40" i="179"/>
  <c r="EO41" i="184" s="1"/>
  <c r="EN38" i="179"/>
  <c r="EO39" i="184" s="1"/>
  <c r="EN36" i="179"/>
  <c r="EO37" i="184" s="1"/>
  <c r="EN34" i="179"/>
  <c r="EO35" i="184" s="1"/>
  <c r="EN32" i="179"/>
  <c r="EO33" i="184" s="1"/>
  <c r="EN30" i="179"/>
  <c r="EO31" i="184" s="1"/>
  <c r="EN28" i="179"/>
  <c r="EO29" i="184" s="1"/>
  <c r="EN26" i="179"/>
  <c r="EO27" i="184" s="1"/>
  <c r="EN24" i="179"/>
  <c r="EO25" i="184" s="1"/>
  <c r="EN22" i="179"/>
  <c r="EO23" i="184" s="1"/>
  <c r="EN20" i="179"/>
  <c r="EO21" i="184" s="1"/>
  <c r="EY54" i="179"/>
  <c r="EZ55" i="184" s="1"/>
  <c r="EY52" i="179"/>
  <c r="EZ53" i="184" s="1"/>
  <c r="EY50" i="179"/>
  <c r="EZ51" i="184" s="1"/>
  <c r="EY48" i="179"/>
  <c r="EZ49" i="184" s="1"/>
  <c r="EY46" i="179"/>
  <c r="EZ47" i="184" s="1"/>
  <c r="EY44" i="179"/>
  <c r="EZ45" i="184" s="1"/>
  <c r="EY42" i="179"/>
  <c r="EZ43" i="184" s="1"/>
  <c r="EY40" i="179"/>
  <c r="EZ41" i="184" s="1"/>
  <c r="EY38" i="179"/>
  <c r="EZ39" i="184" s="1"/>
  <c r="EY36" i="179"/>
  <c r="EZ37" i="184" s="1"/>
  <c r="EY34" i="179"/>
  <c r="EZ35" i="184" s="1"/>
  <c r="EY32" i="179"/>
  <c r="EZ33" i="184" s="1"/>
  <c r="EY30" i="179"/>
  <c r="EZ31" i="184" s="1"/>
  <c r="EY28" i="179"/>
  <c r="EZ29" i="184" s="1"/>
  <c r="EY26" i="179"/>
  <c r="EZ27" i="184" s="1"/>
  <c r="EY24" i="179"/>
  <c r="EZ25" i="184" s="1"/>
  <c r="EY22" i="179"/>
  <c r="EZ23" i="184" s="1"/>
  <c r="EY20" i="179"/>
  <c r="EZ21" i="184" s="1"/>
  <c r="EY12" i="179"/>
  <c r="EZ13" i="184" s="1"/>
  <c r="DR55" i="179"/>
  <c r="DS56" i="184" s="1"/>
  <c r="DR53" i="179"/>
  <c r="DS54" i="184" s="1"/>
  <c r="DR51" i="179"/>
  <c r="DS52" i="184" s="1"/>
  <c r="DR49" i="179"/>
  <c r="DS50" i="184" s="1"/>
  <c r="DR47" i="179"/>
  <c r="DS48" i="184" s="1"/>
  <c r="DR45" i="179"/>
  <c r="DS46" i="184" s="1"/>
  <c r="DR43" i="179"/>
  <c r="DS44" i="184" s="1"/>
  <c r="DR41" i="179"/>
  <c r="DS42" i="184" s="1"/>
  <c r="DR39" i="179"/>
  <c r="DS40" i="184" s="1"/>
  <c r="DR37" i="179"/>
  <c r="DS38" i="184" s="1"/>
  <c r="DR35" i="179"/>
  <c r="DS36" i="184" s="1"/>
  <c r="DR33" i="179"/>
  <c r="DS34" i="184" s="1"/>
  <c r="DR31" i="179"/>
  <c r="DS32" i="184" s="1"/>
  <c r="DR29" i="179"/>
  <c r="DS30" i="184" s="1"/>
  <c r="DR27" i="179"/>
  <c r="DS28" i="184" s="1"/>
  <c r="DR25" i="179"/>
  <c r="DS26" i="184" s="1"/>
  <c r="DR23" i="179"/>
  <c r="DS24" i="184" s="1"/>
  <c r="DR21" i="179"/>
  <c r="DS22" i="184" s="1"/>
  <c r="EC54" i="179"/>
  <c r="ED55" i="184" s="1"/>
  <c r="EC52" i="179"/>
  <c r="ED53" i="184" s="1"/>
  <c r="EC50" i="179"/>
  <c r="ED51" i="184" s="1"/>
  <c r="EC48" i="179"/>
  <c r="ED49" i="184" s="1"/>
  <c r="EC46" i="179"/>
  <c r="ED47" i="184" s="1"/>
  <c r="EC44" i="179"/>
  <c r="ED45" i="184" s="1"/>
  <c r="EC42" i="179"/>
  <c r="ED43" i="184" s="1"/>
  <c r="EC40" i="179"/>
  <c r="ED41" i="184" s="1"/>
  <c r="EC38" i="179"/>
  <c r="ED39" i="184" s="1"/>
  <c r="EC36" i="179"/>
  <c r="ED37" i="184" s="1"/>
  <c r="EC34" i="179"/>
  <c r="ED35" i="184" s="1"/>
  <c r="EC32" i="179"/>
  <c r="ED33" i="184" s="1"/>
  <c r="EC30" i="179"/>
  <c r="ED31" i="184" s="1"/>
  <c r="EC28" i="179"/>
  <c r="ED29" i="184" s="1"/>
  <c r="EC26" i="179"/>
  <c r="ED27" i="184" s="1"/>
  <c r="EC24" i="179"/>
  <c r="ED25" i="184" s="1"/>
  <c r="EC22" i="179"/>
  <c r="ED23" i="184" s="1"/>
  <c r="EC20" i="179"/>
  <c r="ED21" i="184" s="1"/>
  <c r="EC18" i="179"/>
  <c r="ED19" i="184" s="1"/>
  <c r="EN55" i="179"/>
  <c r="EO56" i="184" s="1"/>
  <c r="EN53" i="179"/>
  <c r="EO54" i="184" s="1"/>
  <c r="EN51" i="179"/>
  <c r="EO52" i="184" s="1"/>
  <c r="EN49" i="179"/>
  <c r="EO50" i="184" s="1"/>
  <c r="EN47" i="179"/>
  <c r="EO48" i="184" s="1"/>
  <c r="EN45" i="179"/>
  <c r="EO46" i="184" s="1"/>
  <c r="EN43" i="179"/>
  <c r="EO44" i="184" s="1"/>
  <c r="EN41" i="179"/>
  <c r="EO42" i="184" s="1"/>
  <c r="EN39" i="179"/>
  <c r="EO40" i="184" s="1"/>
  <c r="EN37" i="179"/>
  <c r="EO38" i="184" s="1"/>
  <c r="EN35" i="179"/>
  <c r="EO36" i="184" s="1"/>
  <c r="EN33" i="179"/>
  <c r="EO34" i="184" s="1"/>
  <c r="EN31" i="179"/>
  <c r="EO32" i="184" s="1"/>
  <c r="EN29" i="179"/>
  <c r="EO30" i="184" s="1"/>
  <c r="EN27" i="179"/>
  <c r="EO28" i="184" s="1"/>
  <c r="EN25" i="179"/>
  <c r="EO26" i="184" s="1"/>
  <c r="EN23" i="179"/>
  <c r="EO24" i="184" s="1"/>
  <c r="EN21" i="179"/>
  <c r="EO22" i="184" s="1"/>
  <c r="EY55" i="179"/>
  <c r="EZ56" i="184" s="1"/>
  <c r="EY53" i="179"/>
  <c r="EZ54" i="184" s="1"/>
  <c r="EY51" i="179"/>
  <c r="EZ52" i="184" s="1"/>
  <c r="EY49" i="179"/>
  <c r="EZ50" i="184" s="1"/>
  <c r="EY47" i="179"/>
  <c r="EZ48" i="184" s="1"/>
  <c r="EY45" i="179"/>
  <c r="EZ46" i="184" s="1"/>
  <c r="EY43" i="179"/>
  <c r="EZ44" i="184" s="1"/>
  <c r="EY41" i="179"/>
  <c r="EZ42" i="184" s="1"/>
  <c r="EY39" i="179"/>
  <c r="EZ40" i="184" s="1"/>
  <c r="EY37" i="179"/>
  <c r="EZ38" i="184" s="1"/>
  <c r="EY35" i="179"/>
  <c r="EZ36" i="184" s="1"/>
  <c r="EY33" i="179"/>
  <c r="EZ34" i="184" s="1"/>
  <c r="EY31" i="179"/>
  <c r="EZ32" i="184" s="1"/>
  <c r="EY29" i="179"/>
  <c r="EZ30" i="184" s="1"/>
  <c r="EY27" i="179"/>
  <c r="EZ28" i="184" s="1"/>
  <c r="EY25" i="179"/>
  <c r="EZ26" i="184" s="1"/>
  <c r="EY23" i="179"/>
  <c r="EZ24" i="184" s="1"/>
  <c r="EY21" i="179"/>
  <c r="EZ22" i="184" s="1"/>
  <c r="EY19" i="179"/>
  <c r="EZ20" i="184" s="1"/>
  <c r="EY11" i="179"/>
  <c r="EZ12" i="184" s="1"/>
  <c r="EY5" i="179"/>
  <c r="EY6" i="179" s="1"/>
  <c r="EN5" i="179"/>
  <c r="EN6" i="179" s="1"/>
  <c r="EZ22" i="179"/>
  <c r="FA23" i="184" s="1"/>
  <c r="FA24" i="179"/>
  <c r="FB25" i="184" s="1"/>
  <c r="EZ24" i="179"/>
  <c r="FA25" i="184" s="1"/>
  <c r="FA25" i="179"/>
  <c r="FB26" i="184" s="1"/>
  <c r="FA30" i="179"/>
  <c r="FB31" i="184" s="1"/>
  <c r="FA32" i="179"/>
  <c r="FB33" i="184" s="1"/>
  <c r="EZ32" i="179"/>
  <c r="FA33" i="184" s="1"/>
  <c r="FA33" i="179"/>
  <c r="FB34" i="184" s="1"/>
  <c r="FA36" i="179"/>
  <c r="FB37" i="184" s="1"/>
  <c r="EZ36" i="179"/>
  <c r="FA37" i="184" s="1"/>
  <c r="FA38" i="179"/>
  <c r="FB39" i="184" s="1"/>
  <c r="FA40" i="179"/>
  <c r="FB41" i="184" s="1"/>
  <c r="EZ40" i="179"/>
  <c r="FA41" i="184" s="1"/>
  <c r="EZ41" i="179"/>
  <c r="FA42" i="184" s="1"/>
  <c r="EZ44" i="179"/>
  <c r="FA45" i="184" s="1"/>
  <c r="FA48" i="179"/>
  <c r="FB49" i="184" s="1"/>
  <c r="EZ48" i="179"/>
  <c r="FA49" i="184" s="1"/>
  <c r="FA49" i="179"/>
  <c r="FB50" i="184" s="1"/>
  <c r="FA52" i="179"/>
  <c r="FB53" i="184" s="1"/>
  <c r="FA53" i="179"/>
  <c r="FB54" i="184" s="1"/>
  <c r="EC5" i="179"/>
  <c r="EC6" i="179" s="1"/>
  <c r="EP20" i="179"/>
  <c r="EQ21" i="184" s="1"/>
  <c r="EO20" i="179"/>
  <c r="EP21" i="184" s="1"/>
  <c r="EO22" i="179"/>
  <c r="EP23" i="184" s="1"/>
  <c r="EO23" i="179"/>
  <c r="EP24" i="184" s="1"/>
  <c r="EP23" i="179"/>
  <c r="EQ24" i="184" s="1"/>
  <c r="EP24" i="179"/>
  <c r="EQ25" i="184" s="1"/>
  <c r="EO24" i="179"/>
  <c r="EP25" i="184" s="1"/>
  <c r="EP25" i="179"/>
  <c r="EQ26" i="184" s="1"/>
  <c r="EP27" i="179"/>
  <c r="EQ28" i="184" s="1"/>
  <c r="EP28" i="179"/>
  <c r="EQ29" i="184" s="1"/>
  <c r="EO28" i="179"/>
  <c r="EP29" i="184" s="1"/>
  <c r="EO30" i="179"/>
  <c r="EP31" i="184" s="1"/>
  <c r="EO31" i="179"/>
  <c r="EP32" i="184" s="1"/>
  <c r="EP31" i="179"/>
  <c r="EQ32" i="184" s="1"/>
  <c r="EP32" i="179"/>
  <c r="EQ33" i="184" s="1"/>
  <c r="EO32" i="179"/>
  <c r="EP33" i="184" s="1"/>
  <c r="EO33" i="179"/>
  <c r="EP34" i="184" s="1"/>
  <c r="EP33" i="179"/>
  <c r="EQ34" i="184" s="1"/>
  <c r="EO35" i="179"/>
  <c r="EP36" i="184" s="1"/>
  <c r="EP35" i="179"/>
  <c r="EQ36" i="184" s="1"/>
  <c r="EP36" i="179"/>
  <c r="EQ37" i="184" s="1"/>
  <c r="EO36" i="179"/>
  <c r="EP37" i="184" s="1"/>
  <c r="EO38" i="179"/>
  <c r="EP39" i="184" s="1"/>
  <c r="EO39" i="179"/>
  <c r="EP40" i="184" s="1"/>
  <c r="EP39" i="179"/>
  <c r="EQ40" i="184" s="1"/>
  <c r="EP40" i="179"/>
  <c r="EQ41" i="184" s="1"/>
  <c r="EO40" i="179"/>
  <c r="EP41" i="184" s="1"/>
  <c r="EP41" i="179"/>
  <c r="EQ42" i="184" s="1"/>
  <c r="EO43" i="179"/>
  <c r="EP44" i="184" s="1"/>
  <c r="EP43" i="179"/>
  <c r="EQ44" i="184" s="1"/>
  <c r="EP44" i="179"/>
  <c r="EQ45" i="184" s="1"/>
  <c r="EO44" i="179"/>
  <c r="EP45" i="184" s="1"/>
  <c r="EP46" i="179"/>
  <c r="EQ47" i="184" s="1"/>
  <c r="EO47" i="179"/>
  <c r="EP48" i="184" s="1"/>
  <c r="EP47" i="179"/>
  <c r="EQ48" i="184" s="1"/>
  <c r="EP48" i="179"/>
  <c r="EQ49" i="184" s="1"/>
  <c r="EO48" i="179"/>
  <c r="EP49" i="184" s="1"/>
  <c r="EO49" i="179"/>
  <c r="EP50" i="184" s="1"/>
  <c r="EP49" i="179"/>
  <c r="EQ50" i="184" s="1"/>
  <c r="EO51" i="179"/>
  <c r="EP52" i="184" s="1"/>
  <c r="EP51" i="179"/>
  <c r="EQ52" i="184" s="1"/>
  <c r="EP52" i="179"/>
  <c r="EQ53" i="184" s="1"/>
  <c r="EO52" i="179"/>
  <c r="EP53" i="184" s="1"/>
  <c r="EP53" i="179"/>
  <c r="EQ54" i="184" s="1"/>
  <c r="EO54" i="179"/>
  <c r="EP55" i="184" s="1"/>
  <c r="EO55" i="179"/>
  <c r="EP56" i="184" s="1"/>
  <c r="EP55" i="179"/>
  <c r="EQ56" i="184" s="1"/>
  <c r="DR5" i="179"/>
  <c r="DR6" i="179" s="1"/>
  <c r="ED24" i="179"/>
  <c r="EE25" i="184" s="1"/>
  <c r="EE24" i="179"/>
  <c r="EF25" i="184" s="1"/>
  <c r="EE21" i="179"/>
  <c r="EF22" i="184" s="1"/>
  <c r="ED21" i="179"/>
  <c r="EE22" i="184" s="1"/>
  <c r="ED22" i="179"/>
  <c r="EE23" i="184" s="1"/>
  <c r="EE22" i="179"/>
  <c r="EF23" i="184" s="1"/>
  <c r="EE23" i="179"/>
  <c r="EF24" i="184" s="1"/>
  <c r="ED23" i="179"/>
  <c r="EE24" i="184" s="1"/>
  <c r="ED26" i="179"/>
  <c r="EE27" i="184" s="1"/>
  <c r="EE26" i="179"/>
  <c r="EF27" i="184" s="1"/>
  <c r="EE27" i="179"/>
  <c r="EF28" i="184" s="1"/>
  <c r="ED27" i="179"/>
  <c r="EE28" i="184" s="1"/>
  <c r="EE28" i="179"/>
  <c r="EF29" i="184" s="1"/>
  <c r="EE29" i="179"/>
  <c r="EF30" i="184" s="1"/>
  <c r="ED29" i="179"/>
  <c r="EE30" i="184" s="1"/>
  <c r="ED30" i="179"/>
  <c r="EE31" i="184" s="1"/>
  <c r="EE30" i="179"/>
  <c r="EF31" i="184" s="1"/>
  <c r="ED31" i="179"/>
  <c r="EE32" i="184" s="1"/>
  <c r="ED32" i="179"/>
  <c r="EE33" i="184" s="1"/>
  <c r="EE32" i="179"/>
  <c r="EF33" i="184" s="1"/>
  <c r="EE34" i="179"/>
  <c r="EF35" i="184" s="1"/>
  <c r="ED35" i="179"/>
  <c r="EE36" i="184" s="1"/>
  <c r="EE35" i="179"/>
  <c r="EF36" i="184" s="1"/>
  <c r="EE36" i="179"/>
  <c r="EF37" i="184" s="1"/>
  <c r="EE37" i="179"/>
  <c r="EF38" i="184" s="1"/>
  <c r="ED37" i="179"/>
  <c r="EE38" i="184" s="1"/>
  <c r="ED38" i="179"/>
  <c r="EE39" i="184" s="1"/>
  <c r="EE38" i="179"/>
  <c r="EF39" i="184" s="1"/>
  <c r="ED39" i="179"/>
  <c r="EE40" i="184" s="1"/>
  <c r="ED40" i="179"/>
  <c r="EE41" i="184" s="1"/>
  <c r="EE40" i="179"/>
  <c r="EF41" i="184" s="1"/>
  <c r="EE43" i="179"/>
  <c r="EF44" i="184" s="1"/>
  <c r="ED43" i="179"/>
  <c r="EE44" i="184" s="1"/>
  <c r="EE44" i="179"/>
  <c r="EF45" i="184" s="1"/>
  <c r="EE45" i="179"/>
  <c r="EF46" i="184" s="1"/>
  <c r="ED45" i="179"/>
  <c r="EE46" i="184" s="1"/>
  <c r="ED46" i="179"/>
  <c r="EE47" i="184" s="1"/>
  <c r="EE46" i="179"/>
  <c r="EF47" i="184" s="1"/>
  <c r="EE47" i="179"/>
  <c r="EF48" i="184" s="1"/>
  <c r="ED48" i="179"/>
  <c r="EE49" i="184" s="1"/>
  <c r="EE48" i="179"/>
  <c r="EF49" i="184" s="1"/>
  <c r="EE50" i="179"/>
  <c r="EF51" i="184" s="1"/>
  <c r="EE51" i="179"/>
  <c r="EF52" i="184" s="1"/>
  <c r="ED51" i="179"/>
  <c r="EE52" i="184" s="1"/>
  <c r="EE52" i="179"/>
  <c r="EF53" i="184" s="1"/>
  <c r="EE53" i="179"/>
  <c r="EF54" i="184" s="1"/>
  <c r="ED53" i="179"/>
  <c r="EE54" i="184" s="1"/>
  <c r="ED54" i="179"/>
  <c r="EE55" i="184" s="1"/>
  <c r="EE54" i="179"/>
  <c r="EF55" i="184" s="1"/>
  <c r="EE55" i="179"/>
  <c r="EF56" i="184" s="1"/>
  <c r="ED55" i="179"/>
  <c r="EE56" i="184" s="1"/>
  <c r="DS21" i="179"/>
  <c r="DT22" i="184" s="1"/>
  <c r="DT21" i="179"/>
  <c r="DU22" i="184" s="1"/>
  <c r="DS23" i="179"/>
  <c r="DT24" i="184" s="1"/>
  <c r="DT23" i="179"/>
  <c r="DU24" i="184" s="1"/>
  <c r="DS25" i="179"/>
  <c r="DT26" i="184" s="1"/>
  <c r="DT25" i="179"/>
  <c r="DU26" i="184" s="1"/>
  <c r="DT27" i="179"/>
  <c r="DU28" i="184" s="1"/>
  <c r="DS29" i="179"/>
  <c r="DT30" i="184" s="1"/>
  <c r="DT29" i="179"/>
  <c r="DU30" i="184" s="1"/>
  <c r="DS31" i="179"/>
  <c r="DT32" i="184" s="1"/>
  <c r="DT31" i="179"/>
  <c r="DU32" i="184" s="1"/>
  <c r="DT35" i="179"/>
  <c r="DU36" i="184" s="1"/>
  <c r="DT20" i="179"/>
  <c r="DU21" i="184" s="1"/>
  <c r="DS20" i="179"/>
  <c r="DT21" i="184" s="1"/>
  <c r="DT22" i="179"/>
  <c r="DU23" i="184" s="1"/>
  <c r="DS22" i="179"/>
  <c r="DT23" i="184" s="1"/>
  <c r="DT26" i="179"/>
  <c r="DU27" i="184" s="1"/>
  <c r="DS26" i="179"/>
  <c r="DT27" i="184" s="1"/>
  <c r="DT28" i="179"/>
  <c r="DU29" i="184" s="1"/>
  <c r="DS28" i="179"/>
  <c r="DT29" i="184" s="1"/>
  <c r="DT30" i="179"/>
  <c r="DU31" i="184" s="1"/>
  <c r="DS30" i="179"/>
  <c r="DT31" i="184" s="1"/>
  <c r="DS32" i="179"/>
  <c r="DT33" i="184" s="1"/>
  <c r="DT34" i="179"/>
  <c r="DU35" i="184" s="1"/>
  <c r="DS34" i="179"/>
  <c r="DT35" i="184" s="1"/>
  <c r="DT36" i="179"/>
  <c r="DU37" i="184" s="1"/>
  <c r="DS36" i="179"/>
  <c r="DT37" i="184" s="1"/>
  <c r="DS37" i="179"/>
  <c r="DT38" i="184" s="1"/>
  <c r="DT37" i="179"/>
  <c r="DU38" i="184" s="1"/>
  <c r="DT38" i="179"/>
  <c r="DU39" i="184" s="1"/>
  <c r="DS38" i="179"/>
  <c r="DT39" i="184" s="1"/>
  <c r="DS39" i="179"/>
  <c r="DT40" i="184" s="1"/>
  <c r="DT39" i="179"/>
  <c r="DU40" i="184" s="1"/>
  <c r="DS40" i="179"/>
  <c r="DT41" i="184" s="1"/>
  <c r="DT42" i="179"/>
  <c r="DU43" i="184" s="1"/>
  <c r="DS42" i="179"/>
  <c r="DT43" i="184" s="1"/>
  <c r="DT43" i="179"/>
  <c r="DU44" i="184" s="1"/>
  <c r="DT44" i="179"/>
  <c r="DU45" i="184" s="1"/>
  <c r="DS44" i="179"/>
  <c r="DT45" i="184" s="1"/>
  <c r="DS45" i="179"/>
  <c r="DT46" i="184" s="1"/>
  <c r="DT45" i="179"/>
  <c r="DU46" i="184" s="1"/>
  <c r="DT46" i="179"/>
  <c r="DU47" i="184" s="1"/>
  <c r="DS46" i="179"/>
  <c r="DT47" i="184" s="1"/>
  <c r="DS47" i="179"/>
  <c r="DT48" i="184" s="1"/>
  <c r="DT47" i="179"/>
  <c r="DU48" i="184" s="1"/>
  <c r="DS49" i="179"/>
  <c r="DT50" i="184" s="1"/>
  <c r="DT50" i="179"/>
  <c r="DU51" i="184" s="1"/>
  <c r="DS50" i="179"/>
  <c r="DT51" i="184" s="1"/>
  <c r="DT51" i="179"/>
  <c r="DU52" i="184" s="1"/>
  <c r="DT52" i="179"/>
  <c r="DU53" i="184" s="1"/>
  <c r="DS52" i="179"/>
  <c r="DT53" i="184" s="1"/>
  <c r="DS53" i="179"/>
  <c r="DT54" i="184" s="1"/>
  <c r="DT53" i="179"/>
  <c r="DU54" i="184" s="1"/>
  <c r="DT54" i="179"/>
  <c r="DU55" i="184" s="1"/>
  <c r="DS54" i="179"/>
  <c r="DT55" i="184" s="1"/>
  <c r="DS55" i="179"/>
  <c r="DT56" i="184" s="1"/>
  <c r="DT55" i="179"/>
  <c r="DU56" i="184" s="1"/>
  <c r="CD7" i="177"/>
  <c r="CE8" i="183" s="1"/>
  <c r="CE7" i="177"/>
  <c r="CF8" i="183" s="1"/>
  <c r="CF7" i="177"/>
  <c r="CG8" i="183" s="1"/>
  <c r="CD8" i="177"/>
  <c r="CE9" i="183" s="1"/>
  <c r="CE8" i="177"/>
  <c r="CF9" i="183" s="1"/>
  <c r="CF8" i="177"/>
  <c r="CG9" i="183" s="1"/>
  <c r="CD9" i="177"/>
  <c r="CE10" i="183" s="1"/>
  <c r="CE9" i="177"/>
  <c r="CF10" i="183" s="1"/>
  <c r="CF9" i="177"/>
  <c r="CG10" i="183" s="1"/>
  <c r="CD10" i="177"/>
  <c r="CE11" i="183" s="1"/>
  <c r="CE10" i="177"/>
  <c r="CF11" i="183" s="1"/>
  <c r="CF10" i="177"/>
  <c r="CG11" i="183" s="1"/>
  <c r="CD11" i="177"/>
  <c r="CE12" i="183" s="1"/>
  <c r="CE11" i="177"/>
  <c r="CF12" i="183" s="1"/>
  <c r="CF11" i="177"/>
  <c r="CG12" i="183" s="1"/>
  <c r="CD12" i="177"/>
  <c r="CE13" i="183" s="1"/>
  <c r="CE12" i="177"/>
  <c r="CF13" i="183" s="1"/>
  <c r="CF12" i="177"/>
  <c r="CG13" i="183" s="1"/>
  <c r="CD13" i="177"/>
  <c r="CE14" i="183" s="1"/>
  <c r="CE13" i="177"/>
  <c r="CF14" i="183" s="1"/>
  <c r="CF13" i="177"/>
  <c r="CG14" i="183" s="1"/>
  <c r="CD14" i="177"/>
  <c r="CE15" i="183" s="1"/>
  <c r="CE14" i="177"/>
  <c r="CF15" i="183" s="1"/>
  <c r="CF14" i="177"/>
  <c r="CG15" i="183" s="1"/>
  <c r="CD15" i="177"/>
  <c r="CE16" i="183" s="1"/>
  <c r="CE15" i="177"/>
  <c r="CF16" i="183" s="1"/>
  <c r="CF15" i="177"/>
  <c r="CG16" i="183" s="1"/>
  <c r="CD16" i="177"/>
  <c r="CE17" i="183" s="1"/>
  <c r="CE16" i="177"/>
  <c r="CF17" i="183" s="1"/>
  <c r="CF16" i="177"/>
  <c r="CG17" i="183" s="1"/>
  <c r="CD17" i="177"/>
  <c r="CE18" i="183" s="1"/>
  <c r="CE17" i="177"/>
  <c r="CF18" i="183" s="1"/>
  <c r="CF17" i="177"/>
  <c r="CG18" i="183" s="1"/>
  <c r="CD18" i="177"/>
  <c r="CE19" i="183" s="1"/>
  <c r="CE18" i="177"/>
  <c r="CF19" i="183" s="1"/>
  <c r="CF18" i="177"/>
  <c r="CG19" i="183" s="1"/>
  <c r="CD19" i="177"/>
  <c r="CE20" i="183" s="1"/>
  <c r="CE19" i="177"/>
  <c r="CF20" i="183" s="1"/>
  <c r="CF19" i="177"/>
  <c r="CG20" i="183" s="1"/>
  <c r="CD20" i="177"/>
  <c r="CE21" i="183" s="1"/>
  <c r="CE20" i="177"/>
  <c r="CF21" i="183" s="1"/>
  <c r="CF20" i="177"/>
  <c r="CG21" i="183" s="1"/>
  <c r="CD21" i="177"/>
  <c r="CE22" i="183" s="1"/>
  <c r="CE21" i="177"/>
  <c r="CF22" i="183" s="1"/>
  <c r="CF21" i="177"/>
  <c r="CG22" i="183" s="1"/>
  <c r="CD22" i="177"/>
  <c r="CE23" i="183" s="1"/>
  <c r="CE22" i="177"/>
  <c r="CF23" i="183" s="1"/>
  <c r="CF22" i="177"/>
  <c r="CG23" i="183" s="1"/>
  <c r="CD23" i="177"/>
  <c r="CE24" i="183" s="1"/>
  <c r="CE23" i="177"/>
  <c r="CF24" i="183" s="1"/>
  <c r="CF23" i="177"/>
  <c r="CG24" i="183" s="1"/>
  <c r="CD24" i="177"/>
  <c r="CE25" i="183" s="1"/>
  <c r="CE24" i="177"/>
  <c r="CF25" i="183" s="1"/>
  <c r="CF24" i="177"/>
  <c r="CG25" i="183" s="1"/>
  <c r="CD25" i="177"/>
  <c r="CE26" i="183" s="1"/>
  <c r="CE25" i="177"/>
  <c r="CF26" i="183" s="1"/>
  <c r="CF25" i="177"/>
  <c r="CG26" i="183" s="1"/>
  <c r="CD26" i="177"/>
  <c r="CE27" i="183" s="1"/>
  <c r="CE26" i="177"/>
  <c r="CF27" i="183" s="1"/>
  <c r="CF26" i="177"/>
  <c r="CG27" i="183" s="1"/>
  <c r="CD27" i="177"/>
  <c r="CE28" i="183" s="1"/>
  <c r="CE27" i="177"/>
  <c r="CF28" i="183" s="1"/>
  <c r="CF27" i="177"/>
  <c r="CG28" i="183" s="1"/>
  <c r="CD28" i="177"/>
  <c r="CE29" i="183" s="1"/>
  <c r="CE28" i="177"/>
  <c r="CF29" i="183" s="1"/>
  <c r="CF28" i="177"/>
  <c r="CG29" i="183" s="1"/>
  <c r="CD29" i="177"/>
  <c r="CE30" i="183" s="1"/>
  <c r="CE29" i="177"/>
  <c r="CF30" i="183" s="1"/>
  <c r="CF29" i="177"/>
  <c r="CG30" i="183" s="1"/>
  <c r="CD30" i="177"/>
  <c r="CE31" i="183" s="1"/>
  <c r="CE30" i="177"/>
  <c r="CF31" i="183" s="1"/>
  <c r="CF30" i="177"/>
  <c r="CG31" i="183" s="1"/>
  <c r="CD31" i="177"/>
  <c r="CE32" i="183" s="1"/>
  <c r="CE31" i="177"/>
  <c r="CF32" i="183" s="1"/>
  <c r="CF31" i="177"/>
  <c r="CG32" i="183" s="1"/>
  <c r="CD32" i="177"/>
  <c r="CE33" i="183" s="1"/>
  <c r="CE32" i="177"/>
  <c r="CF33" i="183" s="1"/>
  <c r="CF32" i="177"/>
  <c r="CG33" i="183" s="1"/>
  <c r="CD33" i="177"/>
  <c r="CE34" i="183" s="1"/>
  <c r="CE33" i="177"/>
  <c r="CF34" i="183" s="1"/>
  <c r="CF33" i="177"/>
  <c r="CG34" i="183" s="1"/>
  <c r="CD34" i="177"/>
  <c r="CE35" i="183" s="1"/>
  <c r="CE34" i="177"/>
  <c r="CF35" i="183" s="1"/>
  <c r="CF34" i="177"/>
  <c r="CG35" i="183" s="1"/>
  <c r="CD35" i="177"/>
  <c r="CE36" i="183" s="1"/>
  <c r="CE35" i="177"/>
  <c r="CF36" i="183" s="1"/>
  <c r="CF35" i="177"/>
  <c r="CD36" i="177"/>
  <c r="CE37" i="183" s="1"/>
  <c r="CE36" i="177"/>
  <c r="CF37" i="183" s="1"/>
  <c r="CF36" i="177"/>
  <c r="CG37" i="183" s="1"/>
  <c r="CD37" i="177"/>
  <c r="CE38" i="183" s="1"/>
  <c r="CE37" i="177"/>
  <c r="CF38" i="183" s="1"/>
  <c r="CF37" i="177"/>
  <c r="CG38" i="183" s="1"/>
  <c r="CD38" i="177"/>
  <c r="CE39" i="183" s="1"/>
  <c r="CE38" i="177"/>
  <c r="CF39" i="183" s="1"/>
  <c r="CF38" i="177"/>
  <c r="CG39" i="183" s="1"/>
  <c r="CD39" i="177"/>
  <c r="CE40" i="183" s="1"/>
  <c r="CE39" i="177"/>
  <c r="CF40" i="183" s="1"/>
  <c r="CF39" i="177"/>
  <c r="CG40" i="183" s="1"/>
  <c r="CD40" i="177"/>
  <c r="CE41" i="183" s="1"/>
  <c r="CE40" i="177"/>
  <c r="CF41" i="183" s="1"/>
  <c r="CF40" i="177"/>
  <c r="CG41" i="183" s="1"/>
  <c r="CD41" i="177"/>
  <c r="CE42" i="183" s="1"/>
  <c r="CE41" i="177"/>
  <c r="CF42" i="183" s="1"/>
  <c r="CF41" i="177"/>
  <c r="CG42" i="183" s="1"/>
  <c r="CD42" i="177"/>
  <c r="CE43" i="183" s="1"/>
  <c r="CE42" i="177"/>
  <c r="CF43" i="183" s="1"/>
  <c r="CF42" i="177"/>
  <c r="CG43" i="183" s="1"/>
  <c r="CD43" i="177"/>
  <c r="CE44" i="183" s="1"/>
  <c r="CE43" i="177"/>
  <c r="CF44" i="183" s="1"/>
  <c r="CF43" i="177"/>
  <c r="CG44" i="183" s="1"/>
  <c r="CD44" i="177"/>
  <c r="CE45" i="183" s="1"/>
  <c r="CE44" i="177"/>
  <c r="CF45" i="183" s="1"/>
  <c r="CF44" i="177"/>
  <c r="CG45" i="183" s="1"/>
  <c r="CD45" i="177"/>
  <c r="CE46" i="183" s="1"/>
  <c r="CE45" i="177"/>
  <c r="CF46" i="183" s="1"/>
  <c r="CF45" i="177"/>
  <c r="CG46" i="183" s="1"/>
  <c r="CD46" i="177"/>
  <c r="CE47" i="183" s="1"/>
  <c r="CE46" i="177"/>
  <c r="CF47" i="183" s="1"/>
  <c r="CF46" i="177"/>
  <c r="CG47" i="183" s="1"/>
  <c r="CD47" i="177"/>
  <c r="CE48" i="183" s="1"/>
  <c r="CE47" i="177"/>
  <c r="CF48" i="183" s="1"/>
  <c r="CF47" i="177"/>
  <c r="CG48" i="183" s="1"/>
  <c r="CD48" i="177"/>
  <c r="CE49" i="183" s="1"/>
  <c r="CE48" i="177"/>
  <c r="CF49" i="183" s="1"/>
  <c r="CF48" i="177"/>
  <c r="CD49" i="177"/>
  <c r="CE50" i="183" s="1"/>
  <c r="CE49" i="177"/>
  <c r="CF50" i="183" s="1"/>
  <c r="CF49" i="177"/>
  <c r="CD50" i="177"/>
  <c r="CE51" i="183" s="1"/>
  <c r="CE50" i="177"/>
  <c r="CF51" i="183" s="1"/>
  <c r="CF50" i="177"/>
  <c r="CD51" i="177"/>
  <c r="CE52" i="183" s="1"/>
  <c r="CE51" i="177"/>
  <c r="CF52" i="183" s="1"/>
  <c r="CF51" i="177"/>
  <c r="CD52" i="177"/>
  <c r="CE53" i="183" s="1"/>
  <c r="CE52" i="177"/>
  <c r="CF53" i="183" s="1"/>
  <c r="CF52" i="177"/>
  <c r="CD53" i="177"/>
  <c r="CE54" i="183" s="1"/>
  <c r="CE53" i="177"/>
  <c r="CF54" i="183" s="1"/>
  <c r="CF53" i="177"/>
  <c r="CD54" i="177"/>
  <c r="CE55" i="183" s="1"/>
  <c r="CE54" i="177"/>
  <c r="CF55" i="183" s="1"/>
  <c r="CF54" i="177"/>
  <c r="CD55" i="177"/>
  <c r="CE56" i="183" s="1"/>
  <c r="CE55" i="177"/>
  <c r="CF56" i="183" s="1"/>
  <c r="CF55" i="177"/>
  <c r="CE6" i="177"/>
  <c r="CF7" i="183" s="1"/>
  <c r="CF6" i="177"/>
  <c r="CG7" i="183" s="1"/>
  <c r="CD6" i="177"/>
  <c r="CE7" i="183" s="1"/>
  <c r="CE5" i="177"/>
  <c r="CF6" i="183" s="1"/>
  <c r="CF5" i="177"/>
  <c r="CG6" i="183" s="1"/>
  <c r="CD5" i="177"/>
  <c r="CE6" i="183" s="1"/>
  <c r="CD3" i="177"/>
  <c r="BX7" i="177"/>
  <c r="BY8" i="183" s="1"/>
  <c r="BY7" i="177"/>
  <c r="BZ8" i="183" s="1"/>
  <c r="BZ7" i="177"/>
  <c r="CA8" i="183" s="1"/>
  <c r="BX8" i="177"/>
  <c r="BY9" i="183" s="1"/>
  <c r="BY8" i="177"/>
  <c r="BZ9" i="183" s="1"/>
  <c r="BZ8" i="177"/>
  <c r="CA9" i="183" s="1"/>
  <c r="BX9" i="177"/>
  <c r="BY10" i="183" s="1"/>
  <c r="BY9" i="177"/>
  <c r="BZ10" i="183" s="1"/>
  <c r="BZ9" i="177"/>
  <c r="CA10" i="183" s="1"/>
  <c r="BX10" i="177"/>
  <c r="BY11" i="183" s="1"/>
  <c r="BY10" i="177"/>
  <c r="BZ11" i="183" s="1"/>
  <c r="BZ10" i="177"/>
  <c r="CA11" i="183" s="1"/>
  <c r="BX11" i="177"/>
  <c r="BY12" i="183" s="1"/>
  <c r="BY11" i="177"/>
  <c r="BZ12" i="183" s="1"/>
  <c r="BZ11" i="177"/>
  <c r="CA12" i="183" s="1"/>
  <c r="BX12" i="177"/>
  <c r="BY13" i="183" s="1"/>
  <c r="BY12" i="177"/>
  <c r="BZ13" i="183" s="1"/>
  <c r="BZ12" i="177"/>
  <c r="CA13" i="183" s="1"/>
  <c r="BX13" i="177"/>
  <c r="BY14" i="183" s="1"/>
  <c r="BY13" i="177"/>
  <c r="BZ14" i="183" s="1"/>
  <c r="BZ13" i="177"/>
  <c r="CA14" i="183" s="1"/>
  <c r="BX14" i="177"/>
  <c r="BY15" i="183" s="1"/>
  <c r="BY14" i="177"/>
  <c r="BZ15" i="183" s="1"/>
  <c r="BZ14" i="177"/>
  <c r="CA15" i="183" s="1"/>
  <c r="BX15" i="177"/>
  <c r="BY16" i="183" s="1"/>
  <c r="BY15" i="177"/>
  <c r="BZ16" i="183" s="1"/>
  <c r="BZ15" i="177"/>
  <c r="CA16" i="183" s="1"/>
  <c r="BX16" i="177"/>
  <c r="BY17" i="183" s="1"/>
  <c r="BY16" i="177"/>
  <c r="BZ17" i="183" s="1"/>
  <c r="BZ16" i="177"/>
  <c r="CA17" i="183" s="1"/>
  <c r="BX17" i="177"/>
  <c r="BY18" i="183" s="1"/>
  <c r="BY17" i="177"/>
  <c r="BZ18" i="183" s="1"/>
  <c r="BZ17" i="177"/>
  <c r="CA18" i="183" s="1"/>
  <c r="BX18" i="177"/>
  <c r="BY19" i="183" s="1"/>
  <c r="BY18" i="177"/>
  <c r="BZ19" i="183" s="1"/>
  <c r="BZ18" i="177"/>
  <c r="CA19" i="183" s="1"/>
  <c r="BX19" i="177"/>
  <c r="BY20" i="183" s="1"/>
  <c r="BY19" i="177"/>
  <c r="BZ20" i="183" s="1"/>
  <c r="BZ19" i="177"/>
  <c r="CA20" i="183" s="1"/>
  <c r="BX20" i="177"/>
  <c r="BY21" i="183" s="1"/>
  <c r="BY20" i="177"/>
  <c r="BZ21" i="183" s="1"/>
  <c r="BZ20" i="177"/>
  <c r="CA21" i="183" s="1"/>
  <c r="BX21" i="177"/>
  <c r="BY22" i="183" s="1"/>
  <c r="BY21" i="177"/>
  <c r="BZ22" i="183" s="1"/>
  <c r="BZ21" i="177"/>
  <c r="CA22" i="183" s="1"/>
  <c r="BX22" i="177"/>
  <c r="BY23" i="183" s="1"/>
  <c r="BY22" i="177"/>
  <c r="BZ23" i="183" s="1"/>
  <c r="BZ22" i="177"/>
  <c r="CA23" i="183" s="1"/>
  <c r="BX23" i="177"/>
  <c r="BY24" i="183" s="1"/>
  <c r="BY23" i="177"/>
  <c r="BZ24" i="183" s="1"/>
  <c r="BZ23" i="177"/>
  <c r="CA24" i="183" s="1"/>
  <c r="BX24" i="177"/>
  <c r="BY25" i="183" s="1"/>
  <c r="BY24" i="177"/>
  <c r="BZ25" i="183" s="1"/>
  <c r="BZ24" i="177"/>
  <c r="CA25" i="183" s="1"/>
  <c r="BX25" i="177"/>
  <c r="BY26" i="183" s="1"/>
  <c r="BY25" i="177"/>
  <c r="BZ26" i="183" s="1"/>
  <c r="BZ25" i="177"/>
  <c r="CA26" i="183" s="1"/>
  <c r="BX26" i="177"/>
  <c r="BY27" i="183" s="1"/>
  <c r="BY26" i="177"/>
  <c r="BZ27" i="183" s="1"/>
  <c r="BZ26" i="177"/>
  <c r="CA27" i="183" s="1"/>
  <c r="BX27" i="177"/>
  <c r="BY28" i="183" s="1"/>
  <c r="BY27" i="177"/>
  <c r="BZ28" i="183" s="1"/>
  <c r="BZ27" i="177"/>
  <c r="CA28" i="183" s="1"/>
  <c r="BX28" i="177"/>
  <c r="BY29" i="183" s="1"/>
  <c r="BY28" i="177"/>
  <c r="BZ29" i="183" s="1"/>
  <c r="BZ28" i="177"/>
  <c r="CA29" i="183" s="1"/>
  <c r="BX29" i="177"/>
  <c r="BY30" i="183" s="1"/>
  <c r="BY29" i="177"/>
  <c r="BZ30" i="183" s="1"/>
  <c r="BZ29" i="177"/>
  <c r="CA30" i="183" s="1"/>
  <c r="BX30" i="177"/>
  <c r="BY31" i="183" s="1"/>
  <c r="BY30" i="177"/>
  <c r="BZ31" i="183" s="1"/>
  <c r="BZ30" i="177"/>
  <c r="CA31" i="183" s="1"/>
  <c r="BX31" i="177"/>
  <c r="BY32" i="183" s="1"/>
  <c r="BY31" i="177"/>
  <c r="BZ32" i="183" s="1"/>
  <c r="BZ31" i="177"/>
  <c r="CA32" i="183" s="1"/>
  <c r="BX32" i="177"/>
  <c r="BY33" i="183" s="1"/>
  <c r="BY32" i="177"/>
  <c r="BZ33" i="183" s="1"/>
  <c r="BZ32" i="177"/>
  <c r="CA33" i="183" s="1"/>
  <c r="BX33" i="177"/>
  <c r="BY34" i="183" s="1"/>
  <c r="BY33" i="177"/>
  <c r="BZ34" i="183" s="1"/>
  <c r="BZ33" i="177"/>
  <c r="CA34" i="183" s="1"/>
  <c r="BX34" i="177"/>
  <c r="BY35" i="183" s="1"/>
  <c r="BY34" i="177"/>
  <c r="BZ35" i="183" s="1"/>
  <c r="BZ34" i="177"/>
  <c r="CA35" i="183" s="1"/>
  <c r="BX35" i="177"/>
  <c r="BY36" i="183" s="1"/>
  <c r="BY35" i="177"/>
  <c r="BZ36" i="183" s="1"/>
  <c r="BZ35" i="177"/>
  <c r="CA36" i="183" s="1"/>
  <c r="BX36" i="177"/>
  <c r="BY37" i="183" s="1"/>
  <c r="BY36" i="177"/>
  <c r="BZ37" i="183" s="1"/>
  <c r="BZ36" i="177"/>
  <c r="CA37" i="183" s="1"/>
  <c r="BX37" i="177"/>
  <c r="BY38" i="183" s="1"/>
  <c r="BY37" i="177"/>
  <c r="BZ38" i="183" s="1"/>
  <c r="BZ37" i="177"/>
  <c r="CA38" i="183" s="1"/>
  <c r="BX38" i="177"/>
  <c r="BY39" i="183" s="1"/>
  <c r="BY38" i="177"/>
  <c r="BZ39" i="183" s="1"/>
  <c r="BZ38" i="177"/>
  <c r="CA39" i="183" s="1"/>
  <c r="BX39" i="177"/>
  <c r="BY40" i="183" s="1"/>
  <c r="BY39" i="177"/>
  <c r="BZ40" i="183" s="1"/>
  <c r="BZ39" i="177"/>
  <c r="CA40" i="183" s="1"/>
  <c r="BX40" i="177"/>
  <c r="BY41" i="183" s="1"/>
  <c r="BY40" i="177"/>
  <c r="BZ41" i="183" s="1"/>
  <c r="BZ40" i="177"/>
  <c r="CA41" i="183" s="1"/>
  <c r="BX41" i="177"/>
  <c r="BY42" i="183" s="1"/>
  <c r="BY41" i="177"/>
  <c r="BZ42" i="183" s="1"/>
  <c r="BZ41" i="177"/>
  <c r="CA42" i="183" s="1"/>
  <c r="BX42" i="177"/>
  <c r="BY43" i="183" s="1"/>
  <c r="BY42" i="177"/>
  <c r="BZ43" i="183" s="1"/>
  <c r="BZ42" i="177"/>
  <c r="CA43" i="183" s="1"/>
  <c r="BX43" i="177"/>
  <c r="BY44" i="183" s="1"/>
  <c r="BY43" i="177"/>
  <c r="BZ44" i="183" s="1"/>
  <c r="BZ43" i="177"/>
  <c r="CA44" i="183" s="1"/>
  <c r="BX44" i="177"/>
  <c r="BY45" i="183" s="1"/>
  <c r="BY44" i="177"/>
  <c r="BZ45" i="183" s="1"/>
  <c r="BZ44" i="177"/>
  <c r="CA45" i="183" s="1"/>
  <c r="BX45" i="177"/>
  <c r="BY46" i="183" s="1"/>
  <c r="BY45" i="177"/>
  <c r="BZ46" i="183" s="1"/>
  <c r="BZ45" i="177"/>
  <c r="CA46" i="183" s="1"/>
  <c r="BX46" i="177"/>
  <c r="BY47" i="183" s="1"/>
  <c r="BY46" i="177"/>
  <c r="BZ47" i="183" s="1"/>
  <c r="BZ46" i="177"/>
  <c r="CA47" i="183" s="1"/>
  <c r="BX47" i="177"/>
  <c r="BY48" i="183" s="1"/>
  <c r="BY47" i="177"/>
  <c r="BZ48" i="183" s="1"/>
  <c r="BZ47" i="177"/>
  <c r="CA48" i="183" s="1"/>
  <c r="BX48" i="177"/>
  <c r="BY49" i="183" s="1"/>
  <c r="BY48" i="177"/>
  <c r="BZ49" i="183" s="1"/>
  <c r="BZ48" i="177"/>
  <c r="CA49" i="183" s="1"/>
  <c r="BX49" i="177"/>
  <c r="BY50" i="183" s="1"/>
  <c r="BY49" i="177"/>
  <c r="BZ50" i="183" s="1"/>
  <c r="BZ49" i="177"/>
  <c r="BX50" i="177"/>
  <c r="BY51" i="183" s="1"/>
  <c r="BY50" i="177"/>
  <c r="BZ51" i="183" s="1"/>
  <c r="BZ50" i="177"/>
  <c r="CA51" i="183" s="1"/>
  <c r="BX51" i="177"/>
  <c r="BY52" i="183" s="1"/>
  <c r="BY51" i="177"/>
  <c r="BZ52" i="183" s="1"/>
  <c r="BZ51" i="177"/>
  <c r="BX52" i="177"/>
  <c r="BY53" i="183" s="1"/>
  <c r="BY52" i="177"/>
  <c r="BZ53" i="183" s="1"/>
  <c r="BZ52" i="177"/>
  <c r="BX53" i="177"/>
  <c r="BY54" i="183" s="1"/>
  <c r="BY53" i="177"/>
  <c r="BZ54" i="183" s="1"/>
  <c r="BZ53" i="177"/>
  <c r="BX54" i="177"/>
  <c r="BY55" i="183" s="1"/>
  <c r="BY54" i="177"/>
  <c r="BZ55" i="183" s="1"/>
  <c r="BZ54" i="177"/>
  <c r="BX55" i="177"/>
  <c r="BY56" i="183" s="1"/>
  <c r="BY55" i="177"/>
  <c r="BZ56" i="183" s="1"/>
  <c r="BZ55" i="177"/>
  <c r="BY6" i="177"/>
  <c r="BZ7" i="183" s="1"/>
  <c r="BZ6" i="177"/>
  <c r="CA7" i="183" s="1"/>
  <c r="BX6" i="177"/>
  <c r="BY7" i="183" s="1"/>
  <c r="BY5" i="177"/>
  <c r="BZ6" i="183" s="1"/>
  <c r="BZ5" i="177"/>
  <c r="CA6" i="183" s="1"/>
  <c r="BX5" i="177"/>
  <c r="BY6" i="183" s="1"/>
  <c r="BX3" i="177"/>
  <c r="BR7" i="177"/>
  <c r="BS8" i="183" s="1"/>
  <c r="BS7" i="177"/>
  <c r="BT8" i="183" s="1"/>
  <c r="BT7" i="177"/>
  <c r="BU8" i="183" s="1"/>
  <c r="BR8" i="177"/>
  <c r="BS9" i="183" s="1"/>
  <c r="BS8" i="177"/>
  <c r="BT9" i="183" s="1"/>
  <c r="BT8" i="177"/>
  <c r="BU9" i="183" s="1"/>
  <c r="BR9" i="177"/>
  <c r="BS10" i="183" s="1"/>
  <c r="BS9" i="177"/>
  <c r="BT10" i="183" s="1"/>
  <c r="BT9" i="177"/>
  <c r="BU10" i="183" s="1"/>
  <c r="BR10" i="177"/>
  <c r="BS11" i="183" s="1"/>
  <c r="BS10" i="177"/>
  <c r="BT11" i="183" s="1"/>
  <c r="BT10" i="177"/>
  <c r="BU11" i="183" s="1"/>
  <c r="BR11" i="177"/>
  <c r="BS12" i="183" s="1"/>
  <c r="BS11" i="177"/>
  <c r="BT12" i="183" s="1"/>
  <c r="BT11" i="177"/>
  <c r="BU12" i="183" s="1"/>
  <c r="BR12" i="177"/>
  <c r="BS13" i="183" s="1"/>
  <c r="BS12" i="177"/>
  <c r="BT13" i="183" s="1"/>
  <c r="BT12" i="177"/>
  <c r="BU13" i="183" s="1"/>
  <c r="BR13" i="177"/>
  <c r="BS14" i="183" s="1"/>
  <c r="BS13" i="177"/>
  <c r="BT14" i="183" s="1"/>
  <c r="BT13" i="177"/>
  <c r="BU14" i="183" s="1"/>
  <c r="BR14" i="177"/>
  <c r="BS15" i="183" s="1"/>
  <c r="BS14" i="177"/>
  <c r="BT15" i="183" s="1"/>
  <c r="BT14" i="177"/>
  <c r="BU15" i="183" s="1"/>
  <c r="BR15" i="177"/>
  <c r="BS16" i="183" s="1"/>
  <c r="BS15" i="177"/>
  <c r="BT16" i="183" s="1"/>
  <c r="BT15" i="177"/>
  <c r="BU16" i="183" s="1"/>
  <c r="BR16" i="177"/>
  <c r="BS17" i="183" s="1"/>
  <c r="BS16" i="177"/>
  <c r="BT17" i="183" s="1"/>
  <c r="BT16" i="177"/>
  <c r="BU17" i="183" s="1"/>
  <c r="BR17" i="177"/>
  <c r="BS18" i="183" s="1"/>
  <c r="BS17" i="177"/>
  <c r="BT18" i="183" s="1"/>
  <c r="BT17" i="177"/>
  <c r="BU18" i="183" s="1"/>
  <c r="BR18" i="177"/>
  <c r="BS19" i="183" s="1"/>
  <c r="BS18" i="177"/>
  <c r="BT19" i="183" s="1"/>
  <c r="BT18" i="177"/>
  <c r="BU19" i="183" s="1"/>
  <c r="BR19" i="177"/>
  <c r="BS20" i="183" s="1"/>
  <c r="BS19" i="177"/>
  <c r="BT20" i="183" s="1"/>
  <c r="BT19" i="177"/>
  <c r="BU20" i="183" s="1"/>
  <c r="BR20" i="177"/>
  <c r="BS21" i="183" s="1"/>
  <c r="BS20" i="177"/>
  <c r="BT21" i="183" s="1"/>
  <c r="BT20" i="177"/>
  <c r="BU21" i="183" s="1"/>
  <c r="BR21" i="177"/>
  <c r="BS22" i="183" s="1"/>
  <c r="BS21" i="177"/>
  <c r="BT22" i="183" s="1"/>
  <c r="BT21" i="177"/>
  <c r="BU22" i="183" s="1"/>
  <c r="BR22" i="177"/>
  <c r="BS23" i="183" s="1"/>
  <c r="BS22" i="177"/>
  <c r="BT23" i="183" s="1"/>
  <c r="BT22" i="177"/>
  <c r="BU23" i="183" s="1"/>
  <c r="BR23" i="177"/>
  <c r="BS24" i="183" s="1"/>
  <c r="BS23" i="177"/>
  <c r="BT24" i="183" s="1"/>
  <c r="BT23" i="177"/>
  <c r="BU24" i="183" s="1"/>
  <c r="BR24" i="177"/>
  <c r="BS25" i="183" s="1"/>
  <c r="BS24" i="177"/>
  <c r="BT25" i="183" s="1"/>
  <c r="BT24" i="177"/>
  <c r="BU25" i="183" s="1"/>
  <c r="BR25" i="177"/>
  <c r="BS26" i="183" s="1"/>
  <c r="BS25" i="177"/>
  <c r="BT26" i="183" s="1"/>
  <c r="BT25" i="177"/>
  <c r="BU26" i="183" s="1"/>
  <c r="BR26" i="177"/>
  <c r="BS27" i="183" s="1"/>
  <c r="BS26" i="177"/>
  <c r="BT27" i="183" s="1"/>
  <c r="BT26" i="177"/>
  <c r="BU27" i="183" s="1"/>
  <c r="BR27" i="177"/>
  <c r="BS28" i="183" s="1"/>
  <c r="BS27" i="177"/>
  <c r="BT28" i="183" s="1"/>
  <c r="BT27" i="177"/>
  <c r="BU28" i="183" s="1"/>
  <c r="BR28" i="177"/>
  <c r="BS29" i="183" s="1"/>
  <c r="BS28" i="177"/>
  <c r="BT29" i="183" s="1"/>
  <c r="BT28" i="177"/>
  <c r="BU29" i="183" s="1"/>
  <c r="BR29" i="177"/>
  <c r="BS30" i="183" s="1"/>
  <c r="BS29" i="177"/>
  <c r="BT30" i="183" s="1"/>
  <c r="BT29" i="177"/>
  <c r="BU30" i="183" s="1"/>
  <c r="BR30" i="177"/>
  <c r="BS31" i="183" s="1"/>
  <c r="BS30" i="177"/>
  <c r="BT31" i="183" s="1"/>
  <c r="BT30" i="177"/>
  <c r="BU31" i="183" s="1"/>
  <c r="BR31" i="177"/>
  <c r="BS32" i="183" s="1"/>
  <c r="BS31" i="177"/>
  <c r="BT32" i="183" s="1"/>
  <c r="BT31" i="177"/>
  <c r="BU32" i="183" s="1"/>
  <c r="BR32" i="177"/>
  <c r="BS33" i="183" s="1"/>
  <c r="BS32" i="177"/>
  <c r="BT33" i="183" s="1"/>
  <c r="BT32" i="177"/>
  <c r="BR33" i="177"/>
  <c r="BS34" i="183" s="1"/>
  <c r="BS33" i="177"/>
  <c r="BT34" i="183" s="1"/>
  <c r="BT33" i="177"/>
  <c r="BU34" i="183" s="1"/>
  <c r="BR34" i="177"/>
  <c r="BS35" i="183" s="1"/>
  <c r="BS34" i="177"/>
  <c r="BT35" i="183" s="1"/>
  <c r="BT34" i="177"/>
  <c r="BU35" i="183" s="1"/>
  <c r="BR35" i="177"/>
  <c r="BS36" i="183" s="1"/>
  <c r="BS35" i="177"/>
  <c r="BT36" i="183" s="1"/>
  <c r="BT35" i="177"/>
  <c r="BU36" i="183" s="1"/>
  <c r="BR36" i="177"/>
  <c r="BS37" i="183" s="1"/>
  <c r="BS36" i="177"/>
  <c r="BT37" i="183" s="1"/>
  <c r="BT36" i="177"/>
  <c r="BU37" i="183" s="1"/>
  <c r="BR37" i="177"/>
  <c r="BS38" i="183" s="1"/>
  <c r="BS37" i="177"/>
  <c r="BT38" i="183" s="1"/>
  <c r="BT37" i="177"/>
  <c r="BU38" i="183" s="1"/>
  <c r="BR38" i="177"/>
  <c r="BS39" i="183" s="1"/>
  <c r="BS38" i="177"/>
  <c r="BT39" i="183" s="1"/>
  <c r="BT38" i="177"/>
  <c r="BU39" i="183" s="1"/>
  <c r="BR39" i="177"/>
  <c r="BS40" i="183" s="1"/>
  <c r="BS39" i="177"/>
  <c r="BT40" i="183" s="1"/>
  <c r="BT39" i="177"/>
  <c r="BU40" i="183" s="1"/>
  <c r="BR40" i="177"/>
  <c r="BS41" i="183" s="1"/>
  <c r="BS40" i="177"/>
  <c r="BT41" i="183" s="1"/>
  <c r="BT40" i="177"/>
  <c r="BU41" i="183" s="1"/>
  <c r="BR41" i="177"/>
  <c r="BS42" i="183" s="1"/>
  <c r="BS41" i="177"/>
  <c r="BT42" i="183" s="1"/>
  <c r="BT41" i="177"/>
  <c r="BR42" i="177"/>
  <c r="BS43" i="183" s="1"/>
  <c r="BS42" i="177"/>
  <c r="BT43" i="183" s="1"/>
  <c r="BT42" i="177"/>
  <c r="BR43" i="177"/>
  <c r="BS44" i="183" s="1"/>
  <c r="BS43" i="177"/>
  <c r="BT44" i="183" s="1"/>
  <c r="BT43" i="177"/>
  <c r="BR44" i="177"/>
  <c r="BS45" i="183" s="1"/>
  <c r="BS44" i="177"/>
  <c r="BT45" i="183" s="1"/>
  <c r="BT44" i="177"/>
  <c r="BR45" i="177"/>
  <c r="BS46" i="183" s="1"/>
  <c r="BS45" i="177"/>
  <c r="BT46" i="183" s="1"/>
  <c r="BT45" i="177"/>
  <c r="BR46" i="177"/>
  <c r="BS46" i="177"/>
  <c r="BT47" i="183" s="1"/>
  <c r="BT46" i="177"/>
  <c r="BU47" i="183" s="1"/>
  <c r="BR47" i="177"/>
  <c r="BS47" i="177"/>
  <c r="BT48" i="183" s="1"/>
  <c r="BT47" i="177"/>
  <c r="BU48" i="183" s="1"/>
  <c r="BR48" i="177"/>
  <c r="BS48" i="177"/>
  <c r="BT49" i="183" s="1"/>
  <c r="BT48" i="177"/>
  <c r="BU49" i="183" s="1"/>
  <c r="BR49" i="177"/>
  <c r="BS49" i="177"/>
  <c r="BT50" i="183" s="1"/>
  <c r="BT49" i="177"/>
  <c r="BU50" i="183" s="1"/>
  <c r="BR50" i="177"/>
  <c r="BS50" i="177"/>
  <c r="BT51" i="183" s="1"/>
  <c r="BT50" i="177"/>
  <c r="BU51" i="183" s="1"/>
  <c r="BR51" i="177"/>
  <c r="BS51" i="177"/>
  <c r="BT52" i="183" s="1"/>
  <c r="BT51" i="177"/>
  <c r="BU52" i="183" s="1"/>
  <c r="BR52" i="177"/>
  <c r="BS52" i="177"/>
  <c r="BT53" i="183" s="1"/>
  <c r="BT52" i="177"/>
  <c r="BU53" i="183" s="1"/>
  <c r="BR53" i="177"/>
  <c r="BS53" i="177"/>
  <c r="BT54" i="183" s="1"/>
  <c r="BT53" i="177"/>
  <c r="BU54" i="183" s="1"/>
  <c r="BR54" i="177"/>
  <c r="BS54" i="177"/>
  <c r="BT55" i="183" s="1"/>
  <c r="BT54" i="177"/>
  <c r="BU55" i="183" s="1"/>
  <c r="BR55" i="177"/>
  <c r="BS55" i="177"/>
  <c r="BT56" i="183" s="1"/>
  <c r="BT55" i="177"/>
  <c r="BU56" i="183" s="1"/>
  <c r="BS6" i="177"/>
  <c r="BT7" i="183" s="1"/>
  <c r="BT6" i="177"/>
  <c r="BU7" i="183" s="1"/>
  <c r="BR6" i="177"/>
  <c r="BS7" i="183" s="1"/>
  <c r="BS5" i="177"/>
  <c r="BT6" i="183" s="1"/>
  <c r="BT5" i="177"/>
  <c r="BU6" i="183" s="1"/>
  <c r="BR5" i="177"/>
  <c r="BS6" i="183" s="1"/>
  <c r="BR3" i="177"/>
  <c r="BL7" i="177"/>
  <c r="BM8" i="183" s="1"/>
  <c r="BM7" i="177"/>
  <c r="BN8" i="183" s="1"/>
  <c r="BN7" i="177"/>
  <c r="BO8" i="183" s="1"/>
  <c r="BL8" i="177"/>
  <c r="BM9" i="183" s="1"/>
  <c r="BM8" i="177"/>
  <c r="BN9" i="183" s="1"/>
  <c r="BN8" i="177"/>
  <c r="BO9" i="183" s="1"/>
  <c r="BL9" i="177"/>
  <c r="BM10" i="183" s="1"/>
  <c r="BM9" i="177"/>
  <c r="BN10" i="183" s="1"/>
  <c r="BN9" i="177"/>
  <c r="BO10" i="183" s="1"/>
  <c r="BL10" i="177"/>
  <c r="BM11" i="183" s="1"/>
  <c r="BM10" i="177"/>
  <c r="BN11" i="183" s="1"/>
  <c r="BN10" i="177"/>
  <c r="BO11" i="183" s="1"/>
  <c r="BL11" i="177"/>
  <c r="BM12" i="183" s="1"/>
  <c r="BM11" i="177"/>
  <c r="BN12" i="183" s="1"/>
  <c r="BN11" i="177"/>
  <c r="BO12" i="183" s="1"/>
  <c r="BL12" i="177"/>
  <c r="BM13" i="183" s="1"/>
  <c r="BM12" i="177"/>
  <c r="BN13" i="183" s="1"/>
  <c r="BN12" i="177"/>
  <c r="BO13" i="183" s="1"/>
  <c r="BL13" i="177"/>
  <c r="BM14" i="183" s="1"/>
  <c r="BM13" i="177"/>
  <c r="BN14" i="183" s="1"/>
  <c r="BN13" i="177"/>
  <c r="BO14" i="183" s="1"/>
  <c r="BL14" i="177"/>
  <c r="BM15" i="183" s="1"/>
  <c r="BM14" i="177"/>
  <c r="BN15" i="183" s="1"/>
  <c r="BN14" i="177"/>
  <c r="BO15" i="183" s="1"/>
  <c r="BL15" i="177"/>
  <c r="BM16" i="183" s="1"/>
  <c r="BM15" i="177"/>
  <c r="BN16" i="183" s="1"/>
  <c r="BN15" i="177"/>
  <c r="BO16" i="183" s="1"/>
  <c r="BL16" i="177"/>
  <c r="BM17" i="183" s="1"/>
  <c r="BM16" i="177"/>
  <c r="BN17" i="183" s="1"/>
  <c r="BN16" i="177"/>
  <c r="BL17" i="177"/>
  <c r="BM18" i="183" s="1"/>
  <c r="BM17" i="177"/>
  <c r="BN18" i="183" s="1"/>
  <c r="BN17" i="177"/>
  <c r="BO18" i="183" s="1"/>
  <c r="BL18" i="177"/>
  <c r="BM19" i="183" s="1"/>
  <c r="BM18" i="177"/>
  <c r="BN19" i="183" s="1"/>
  <c r="BN18" i="177"/>
  <c r="BO19" i="183" s="1"/>
  <c r="BL19" i="177"/>
  <c r="BM20" i="183" s="1"/>
  <c r="BM19" i="177"/>
  <c r="BN20" i="183" s="1"/>
  <c r="BN19" i="177"/>
  <c r="BO20" i="183" s="1"/>
  <c r="BL20" i="177"/>
  <c r="BM21" i="183" s="1"/>
  <c r="BM20" i="177"/>
  <c r="BN21" i="183" s="1"/>
  <c r="BN20" i="177"/>
  <c r="BO21" i="183" s="1"/>
  <c r="BL21" i="177"/>
  <c r="BM22" i="183" s="1"/>
  <c r="BM21" i="177"/>
  <c r="BN22" i="183" s="1"/>
  <c r="BN21" i="177"/>
  <c r="BO22" i="183" s="1"/>
  <c r="BL22" i="177"/>
  <c r="BM23" i="183" s="1"/>
  <c r="BM22" i="177"/>
  <c r="BN23" i="183" s="1"/>
  <c r="BN22" i="177"/>
  <c r="BL23" i="177"/>
  <c r="BM24" i="183" s="1"/>
  <c r="BM23" i="177"/>
  <c r="BN24" i="183" s="1"/>
  <c r="BN23" i="177"/>
  <c r="BL24" i="177"/>
  <c r="BM25" i="183" s="1"/>
  <c r="BM24" i="177"/>
  <c r="BN25" i="183" s="1"/>
  <c r="BN24" i="177"/>
  <c r="BL25" i="177"/>
  <c r="BM26" i="183" s="1"/>
  <c r="BM25" i="177"/>
  <c r="BN26" i="183" s="1"/>
  <c r="BN25" i="177"/>
  <c r="BL26" i="177"/>
  <c r="BM27" i="183" s="1"/>
  <c r="BM26" i="177"/>
  <c r="BN27" i="183" s="1"/>
  <c r="BN26" i="177"/>
  <c r="BL27" i="177"/>
  <c r="BM28" i="183" s="1"/>
  <c r="BM27" i="177"/>
  <c r="BN28" i="183" s="1"/>
  <c r="BN27" i="177"/>
  <c r="BL28" i="177"/>
  <c r="BM29" i="183" s="1"/>
  <c r="BM28" i="177"/>
  <c r="BN29" i="183" s="1"/>
  <c r="BN28" i="177"/>
  <c r="BL29" i="177"/>
  <c r="BM30" i="183" s="1"/>
  <c r="BM29" i="177"/>
  <c r="BN30" i="183" s="1"/>
  <c r="BN29" i="177"/>
  <c r="BL30" i="177"/>
  <c r="BM31" i="183" s="1"/>
  <c r="BM30" i="177"/>
  <c r="BN31" i="183" s="1"/>
  <c r="BN30" i="177"/>
  <c r="BL31" i="177"/>
  <c r="BM31" i="177"/>
  <c r="BN32" i="183" s="1"/>
  <c r="BN31" i="177"/>
  <c r="BO32" i="183" s="1"/>
  <c r="BL32" i="177"/>
  <c r="BM32" i="177"/>
  <c r="BN33" i="183" s="1"/>
  <c r="BN32" i="177"/>
  <c r="BO33" i="183" s="1"/>
  <c r="BL33" i="177"/>
  <c r="BM34" i="183" s="1"/>
  <c r="BM33" i="177"/>
  <c r="BN34" i="183" s="1"/>
  <c r="BN33" i="177"/>
  <c r="BL34" i="177"/>
  <c r="BM35" i="183" s="1"/>
  <c r="BM34" i="177"/>
  <c r="BN35" i="183" s="1"/>
  <c r="BN34" i="177"/>
  <c r="BL35" i="177"/>
  <c r="BM36" i="183" s="1"/>
  <c r="BM35" i="177"/>
  <c r="BN36" i="183" s="1"/>
  <c r="BN35" i="177"/>
  <c r="BL36" i="177"/>
  <c r="BM36" i="177"/>
  <c r="BN37" i="183" s="1"/>
  <c r="BN36" i="177"/>
  <c r="BO37" i="183" s="1"/>
  <c r="BL37" i="177"/>
  <c r="BM37" i="177"/>
  <c r="BN38" i="183" s="1"/>
  <c r="BN37" i="177"/>
  <c r="BO38" i="183" s="1"/>
  <c r="BL38" i="177"/>
  <c r="BM38" i="177"/>
  <c r="BN39" i="183" s="1"/>
  <c r="BN38" i="177"/>
  <c r="BO39" i="183" s="1"/>
  <c r="BL39" i="177"/>
  <c r="BM39" i="177"/>
  <c r="BN40" i="183" s="1"/>
  <c r="BN39" i="177"/>
  <c r="BO40" i="183" s="1"/>
  <c r="BL40" i="177"/>
  <c r="BM40" i="177"/>
  <c r="BN41" i="183" s="1"/>
  <c r="BN40" i="177"/>
  <c r="BO41" i="183" s="1"/>
  <c r="BL41" i="177"/>
  <c r="BM41" i="177"/>
  <c r="BN42" i="183" s="1"/>
  <c r="BN41" i="177"/>
  <c r="BO42" i="183" s="1"/>
  <c r="BL42" i="177"/>
  <c r="BM42" i="177"/>
  <c r="BN43" i="183" s="1"/>
  <c r="BN42" i="177"/>
  <c r="BO43" i="183" s="1"/>
  <c r="BL43" i="177"/>
  <c r="BM43" i="177"/>
  <c r="BN44" i="183" s="1"/>
  <c r="BN43" i="177"/>
  <c r="BO44" i="183" s="1"/>
  <c r="BL44" i="177"/>
  <c r="BM44" i="177"/>
  <c r="BN45" i="183" s="1"/>
  <c r="BN44" i="177"/>
  <c r="BO45" i="183" s="1"/>
  <c r="BL45" i="177"/>
  <c r="BM45" i="177"/>
  <c r="BN46" i="183" s="1"/>
  <c r="BN45" i="177"/>
  <c r="BO46" i="183" s="1"/>
  <c r="BL46" i="177"/>
  <c r="BM46" i="177"/>
  <c r="BN47" i="183" s="1"/>
  <c r="BN46" i="177"/>
  <c r="BO47" i="183" s="1"/>
  <c r="BL47" i="177"/>
  <c r="BM47" i="177"/>
  <c r="BN48" i="183" s="1"/>
  <c r="BN47" i="177"/>
  <c r="BO48" i="183" s="1"/>
  <c r="BL48" i="177"/>
  <c r="BM48" i="177"/>
  <c r="BN49" i="183" s="1"/>
  <c r="BN48" i="177"/>
  <c r="BO49" i="183" s="1"/>
  <c r="BL49" i="177"/>
  <c r="BM49" i="177"/>
  <c r="BN50" i="183" s="1"/>
  <c r="BN49" i="177"/>
  <c r="BO50" i="183" s="1"/>
  <c r="BL50" i="177"/>
  <c r="BM50" i="177"/>
  <c r="BN51" i="183" s="1"/>
  <c r="BN50" i="177"/>
  <c r="BO51" i="183" s="1"/>
  <c r="BL51" i="177"/>
  <c r="BM51" i="177"/>
  <c r="BN52" i="183" s="1"/>
  <c r="BN51" i="177"/>
  <c r="BO52" i="183" s="1"/>
  <c r="BL52" i="177"/>
  <c r="BM52" i="177"/>
  <c r="BN53" i="183" s="1"/>
  <c r="BN52" i="177"/>
  <c r="BO53" i="183" s="1"/>
  <c r="BL53" i="177"/>
  <c r="BM53" i="177"/>
  <c r="BN54" i="183" s="1"/>
  <c r="BN53" i="177"/>
  <c r="BO54" i="183" s="1"/>
  <c r="BL54" i="177"/>
  <c r="BM54" i="177"/>
  <c r="BN55" i="183" s="1"/>
  <c r="BN54" i="177"/>
  <c r="BO55" i="183" s="1"/>
  <c r="BL55" i="177"/>
  <c r="BM55" i="177"/>
  <c r="BN56" i="183" s="1"/>
  <c r="BN55" i="177"/>
  <c r="BO56" i="183" s="1"/>
  <c r="BM6" i="177"/>
  <c r="BN7" i="183" s="1"/>
  <c r="BN6" i="177"/>
  <c r="BO7" i="183" s="1"/>
  <c r="BL6" i="177"/>
  <c r="BM7" i="183" s="1"/>
  <c r="BM5" i="177"/>
  <c r="BN6" i="183" s="1"/>
  <c r="BN5" i="177"/>
  <c r="BO6" i="183" s="1"/>
  <c r="BL5" i="177"/>
  <c r="BM6" i="183" s="1"/>
  <c r="BL3" i="177"/>
  <c r="CD2" i="177"/>
  <c r="CD1" i="177"/>
  <c r="BX2" i="177"/>
  <c r="BX1" i="177"/>
  <c r="BR2" i="177"/>
  <c r="BR1" i="177"/>
  <c r="BL2" i="177"/>
  <c r="BL1" i="177"/>
  <c r="Q2" i="187"/>
  <c r="P2" i="187"/>
  <c r="O2" i="187"/>
  <c r="N2" i="187"/>
  <c r="DD7" i="198"/>
  <c r="DE7" i="198"/>
  <c r="DF7" i="198"/>
  <c r="DG7" i="198"/>
  <c r="DH7" i="198"/>
  <c r="DD8" i="198"/>
  <c r="DE8" i="198"/>
  <c r="DF8" i="198"/>
  <c r="DG8" i="198"/>
  <c r="DH8" i="198"/>
  <c r="DD9" i="198"/>
  <c r="DE9" i="198"/>
  <c r="DF9" i="198"/>
  <c r="DG9" i="198"/>
  <c r="DH9" i="198"/>
  <c r="DD10" i="198"/>
  <c r="DE10" i="198"/>
  <c r="DF10" i="198"/>
  <c r="DG10" i="198"/>
  <c r="DH10" i="198"/>
  <c r="DD11" i="198"/>
  <c r="DE11" i="198"/>
  <c r="DF11" i="198"/>
  <c r="DG11" i="198"/>
  <c r="DH11" i="198"/>
  <c r="DD12" i="198"/>
  <c r="DE12" i="198"/>
  <c r="DF12" i="198"/>
  <c r="DG12" i="198"/>
  <c r="DH12" i="198"/>
  <c r="DD13" i="198"/>
  <c r="DE13" i="198"/>
  <c r="DF13" i="198"/>
  <c r="DG13" i="198"/>
  <c r="DH13" i="198"/>
  <c r="DD14" i="198"/>
  <c r="DE14" i="198"/>
  <c r="DF14" i="198"/>
  <c r="DG14" i="198"/>
  <c r="DH14" i="198"/>
  <c r="DD15" i="198"/>
  <c r="DE15" i="198"/>
  <c r="DF15" i="198"/>
  <c r="DG15" i="198"/>
  <c r="DH15" i="198"/>
  <c r="DD16" i="198"/>
  <c r="DE16" i="198"/>
  <c r="DF16" i="198"/>
  <c r="DG16" i="198"/>
  <c r="DH16" i="198"/>
  <c r="DD17" i="198"/>
  <c r="DE17" i="198"/>
  <c r="DF17" i="198"/>
  <c r="DG17" i="198"/>
  <c r="DH17" i="198"/>
  <c r="DD18" i="198"/>
  <c r="DE18" i="198"/>
  <c r="DF18" i="198"/>
  <c r="DG18" i="198"/>
  <c r="DH18" i="198"/>
  <c r="DD19" i="198"/>
  <c r="DE19" i="198"/>
  <c r="DF19" i="198"/>
  <c r="DG19" i="198"/>
  <c r="DH19" i="198"/>
  <c r="DD20" i="198"/>
  <c r="DE20" i="198"/>
  <c r="DF20" i="198"/>
  <c r="DG20" i="198"/>
  <c r="DH20" i="198"/>
  <c r="DD21" i="198"/>
  <c r="DE21" i="198"/>
  <c r="DF21" i="198"/>
  <c r="DG21" i="198"/>
  <c r="DH21" i="198"/>
  <c r="DD22" i="198"/>
  <c r="DE22" i="198"/>
  <c r="DF22" i="198"/>
  <c r="DG22" i="198"/>
  <c r="DH22" i="198"/>
  <c r="DD23" i="198"/>
  <c r="DE23" i="198"/>
  <c r="DF23" i="198"/>
  <c r="DG23" i="198"/>
  <c r="DH23" i="198"/>
  <c r="DD24" i="198"/>
  <c r="DE24" i="198"/>
  <c r="DF24" i="198"/>
  <c r="DG24" i="198"/>
  <c r="DH24" i="198"/>
  <c r="DD25" i="198"/>
  <c r="DE25" i="198"/>
  <c r="DF25" i="198"/>
  <c r="DG25" i="198"/>
  <c r="DH25" i="198"/>
  <c r="DD26" i="198"/>
  <c r="DE26" i="198"/>
  <c r="DF26" i="198"/>
  <c r="DG26" i="198"/>
  <c r="DH26" i="198"/>
  <c r="DD27" i="198"/>
  <c r="DE27" i="198"/>
  <c r="DF27" i="198"/>
  <c r="DG27" i="198"/>
  <c r="DH27" i="198"/>
  <c r="DD28" i="198"/>
  <c r="DE28" i="198"/>
  <c r="DF28" i="198"/>
  <c r="DG28" i="198"/>
  <c r="DH28" i="198"/>
  <c r="DD29" i="198"/>
  <c r="DE29" i="198"/>
  <c r="DF29" i="198"/>
  <c r="DG29" i="198"/>
  <c r="DH29" i="198"/>
  <c r="DD30" i="198"/>
  <c r="DE30" i="198"/>
  <c r="DF30" i="198"/>
  <c r="DG30" i="198"/>
  <c r="DH30" i="198"/>
  <c r="DD31" i="198"/>
  <c r="DE31" i="198"/>
  <c r="DF31" i="198"/>
  <c r="DG31" i="198"/>
  <c r="DH31" i="198"/>
  <c r="DD32" i="198"/>
  <c r="DE32" i="198"/>
  <c r="DF32" i="198"/>
  <c r="DG32" i="198"/>
  <c r="DH32" i="198"/>
  <c r="DD33" i="198"/>
  <c r="DE33" i="198"/>
  <c r="DF33" i="198"/>
  <c r="DG33" i="198"/>
  <c r="DH33" i="198"/>
  <c r="DD34" i="198"/>
  <c r="DE34" i="198"/>
  <c r="DF34" i="198"/>
  <c r="DG34" i="198"/>
  <c r="DH34" i="198"/>
  <c r="DD35" i="198"/>
  <c r="DE35" i="198"/>
  <c r="DF35" i="198"/>
  <c r="DG35" i="198"/>
  <c r="DH35" i="198"/>
  <c r="DD36" i="198"/>
  <c r="DE36" i="198"/>
  <c r="DF36" i="198"/>
  <c r="DG36" i="198"/>
  <c r="DH36" i="198"/>
  <c r="DD37" i="198"/>
  <c r="DE37" i="198"/>
  <c r="DF37" i="198"/>
  <c r="DG37" i="198"/>
  <c r="DH37" i="198"/>
  <c r="DD38" i="198"/>
  <c r="DE38" i="198"/>
  <c r="DF38" i="198"/>
  <c r="DG38" i="198"/>
  <c r="DH38" i="198"/>
  <c r="DD39" i="198"/>
  <c r="DE39" i="198"/>
  <c r="DF39" i="198"/>
  <c r="DG39" i="198"/>
  <c r="DH39" i="198"/>
  <c r="DD40" i="198"/>
  <c r="DE40" i="198"/>
  <c r="DF40" i="198"/>
  <c r="DG40" i="198"/>
  <c r="DH40" i="198"/>
  <c r="DD41" i="198"/>
  <c r="DE41" i="198"/>
  <c r="DF41" i="198"/>
  <c r="DG41" i="198"/>
  <c r="DH41" i="198"/>
  <c r="DD42" i="198"/>
  <c r="DE42" i="198"/>
  <c r="DF42" i="198"/>
  <c r="DG42" i="198"/>
  <c r="DH42" i="198"/>
  <c r="DD43" i="198"/>
  <c r="DE43" i="198"/>
  <c r="DF43" i="198"/>
  <c r="DG43" i="198"/>
  <c r="DH43" i="198"/>
  <c r="DD44" i="198"/>
  <c r="DE44" i="198"/>
  <c r="DF44" i="198"/>
  <c r="DG44" i="198"/>
  <c r="DH44" i="198"/>
  <c r="DD45" i="198"/>
  <c r="DE45" i="198"/>
  <c r="DF45" i="198"/>
  <c r="DG45" i="198"/>
  <c r="DH45" i="198"/>
  <c r="DD46" i="198"/>
  <c r="DE46" i="198"/>
  <c r="DF46" i="198"/>
  <c r="DG46" i="198"/>
  <c r="DH46" i="198"/>
  <c r="DD47" i="198"/>
  <c r="DE47" i="198"/>
  <c r="DF47" i="198"/>
  <c r="DG47" i="198"/>
  <c r="DH47" i="198"/>
  <c r="DD48" i="198"/>
  <c r="DE48" i="198"/>
  <c r="DF48" i="198"/>
  <c r="DG48" i="198"/>
  <c r="DH48" i="198"/>
  <c r="DD49" i="198"/>
  <c r="DE49" i="198"/>
  <c r="DF49" i="198"/>
  <c r="DG49" i="198"/>
  <c r="DH49" i="198"/>
  <c r="DD50" i="198"/>
  <c r="DE50" i="198"/>
  <c r="DF50" i="198"/>
  <c r="DG50" i="198"/>
  <c r="DH50" i="198"/>
  <c r="DD51" i="198"/>
  <c r="DE51" i="198"/>
  <c r="DF51" i="198"/>
  <c r="DG51" i="198"/>
  <c r="DH51" i="198"/>
  <c r="DD52" i="198"/>
  <c r="DE52" i="198"/>
  <c r="DF52" i="198"/>
  <c r="DG52" i="198"/>
  <c r="DH52" i="198"/>
  <c r="DD53" i="198"/>
  <c r="DE53" i="198"/>
  <c r="DF53" i="198"/>
  <c r="DG53" i="198"/>
  <c r="DH53" i="198"/>
  <c r="DD54" i="198"/>
  <c r="DE54" i="198"/>
  <c r="DF54" i="198"/>
  <c r="DG54" i="198"/>
  <c r="DH54" i="198"/>
  <c r="DD55" i="198"/>
  <c r="DE55" i="198"/>
  <c r="DF55" i="198"/>
  <c r="DG55" i="198"/>
  <c r="DH55" i="198"/>
  <c r="DD6" i="198"/>
  <c r="DE6" i="198"/>
  <c r="DF6" i="198"/>
  <c r="DG6" i="198"/>
  <c r="DH6" i="198"/>
  <c r="DE5" i="198"/>
  <c r="DF5" i="198"/>
  <c r="DG5" i="198"/>
  <c r="DH5" i="198"/>
  <c r="DD5" i="198"/>
  <c r="DD3" i="198"/>
  <c r="CV6" i="198"/>
  <c r="CW6" i="198"/>
  <c r="CX6" i="198"/>
  <c r="CY6" i="198"/>
  <c r="CZ6" i="198"/>
  <c r="CV7" i="198"/>
  <c r="CW7" i="198"/>
  <c r="CX7" i="198"/>
  <c r="CY7" i="198"/>
  <c r="CZ7" i="198"/>
  <c r="CV8" i="198"/>
  <c r="CW8" i="198"/>
  <c r="CX8" i="198"/>
  <c r="CY8" i="198"/>
  <c r="CZ8" i="198"/>
  <c r="CV9" i="198"/>
  <c r="CW9" i="198"/>
  <c r="CX9" i="198"/>
  <c r="CY9" i="198"/>
  <c r="CZ9" i="198"/>
  <c r="CV10" i="198"/>
  <c r="CW10" i="198"/>
  <c r="CX10" i="198"/>
  <c r="CY10" i="198"/>
  <c r="CZ10" i="198"/>
  <c r="CV11" i="198"/>
  <c r="CW11" i="198"/>
  <c r="CX11" i="198"/>
  <c r="CY11" i="198"/>
  <c r="CZ11" i="198"/>
  <c r="CV12" i="198"/>
  <c r="CW12" i="198"/>
  <c r="CX12" i="198"/>
  <c r="CY12" i="198"/>
  <c r="CZ12" i="198"/>
  <c r="CV13" i="198"/>
  <c r="CW13" i="198"/>
  <c r="CX13" i="198"/>
  <c r="CY13" i="198"/>
  <c r="CZ13" i="198"/>
  <c r="CV14" i="198"/>
  <c r="CW14" i="198"/>
  <c r="CX14" i="198"/>
  <c r="CY14" i="198"/>
  <c r="CZ14" i="198"/>
  <c r="CV15" i="198"/>
  <c r="CW15" i="198"/>
  <c r="CX15" i="198"/>
  <c r="CY15" i="198"/>
  <c r="CZ15" i="198"/>
  <c r="CV16" i="198"/>
  <c r="CW16" i="198"/>
  <c r="CX16" i="198"/>
  <c r="CY16" i="198"/>
  <c r="CZ16" i="198"/>
  <c r="CV17" i="198"/>
  <c r="CW17" i="198"/>
  <c r="CX17" i="198"/>
  <c r="CY17" i="198"/>
  <c r="CZ17" i="198"/>
  <c r="CV18" i="198"/>
  <c r="CW18" i="198"/>
  <c r="CX18" i="198"/>
  <c r="CY18" i="198"/>
  <c r="CZ18" i="198"/>
  <c r="CV19" i="198"/>
  <c r="CW19" i="198"/>
  <c r="CX19" i="198"/>
  <c r="CY19" i="198"/>
  <c r="CZ19" i="198"/>
  <c r="CV20" i="198"/>
  <c r="CW20" i="198"/>
  <c r="CX20" i="198"/>
  <c r="CY20" i="198"/>
  <c r="CZ20" i="198"/>
  <c r="CV21" i="198"/>
  <c r="CW21" i="198"/>
  <c r="CX21" i="198"/>
  <c r="CY21" i="198"/>
  <c r="CZ21" i="198"/>
  <c r="CV22" i="198"/>
  <c r="CW22" i="198"/>
  <c r="CX22" i="198"/>
  <c r="CY22" i="198"/>
  <c r="CZ22" i="198"/>
  <c r="CV23" i="198"/>
  <c r="CW23" i="198"/>
  <c r="CX23" i="198"/>
  <c r="CY23" i="198"/>
  <c r="CZ23" i="198"/>
  <c r="CV24" i="198"/>
  <c r="CW24" i="198"/>
  <c r="CX24" i="198"/>
  <c r="CY24" i="198"/>
  <c r="CZ24" i="198"/>
  <c r="CV25" i="198"/>
  <c r="CW25" i="198"/>
  <c r="CX25" i="198"/>
  <c r="CY25" i="198"/>
  <c r="CZ25" i="198"/>
  <c r="CV26" i="198"/>
  <c r="CW26" i="198"/>
  <c r="CX26" i="198"/>
  <c r="CY26" i="198"/>
  <c r="CZ26" i="198"/>
  <c r="CV27" i="198"/>
  <c r="CW27" i="198"/>
  <c r="CX27" i="198"/>
  <c r="CY27" i="198"/>
  <c r="CZ27" i="198"/>
  <c r="CV28" i="198"/>
  <c r="CW28" i="198"/>
  <c r="CX28" i="198"/>
  <c r="CY28" i="198"/>
  <c r="CZ28" i="198"/>
  <c r="CV29" i="198"/>
  <c r="CW29" i="198"/>
  <c r="CX29" i="198"/>
  <c r="CY29" i="198"/>
  <c r="CZ29" i="198"/>
  <c r="CV30" i="198"/>
  <c r="CW30" i="198"/>
  <c r="CX30" i="198"/>
  <c r="CY30" i="198"/>
  <c r="CZ30" i="198"/>
  <c r="CV31" i="198"/>
  <c r="CW31" i="198"/>
  <c r="CX31" i="198"/>
  <c r="CY31" i="198"/>
  <c r="CZ31" i="198"/>
  <c r="CV32" i="198"/>
  <c r="CW32" i="198"/>
  <c r="CX32" i="198"/>
  <c r="CY32" i="198"/>
  <c r="CZ32" i="198"/>
  <c r="CV33" i="198"/>
  <c r="CW33" i="198"/>
  <c r="CX33" i="198"/>
  <c r="CY33" i="198"/>
  <c r="CZ33" i="198"/>
  <c r="CV34" i="198"/>
  <c r="CW34" i="198"/>
  <c r="CX34" i="198"/>
  <c r="CY34" i="198"/>
  <c r="CZ34" i="198"/>
  <c r="CV35" i="198"/>
  <c r="CW35" i="198"/>
  <c r="CX35" i="198"/>
  <c r="CY35" i="198"/>
  <c r="CZ35" i="198"/>
  <c r="CV36" i="198"/>
  <c r="CW36" i="198"/>
  <c r="CX36" i="198"/>
  <c r="CY36" i="198"/>
  <c r="CZ36" i="198"/>
  <c r="CV37" i="198"/>
  <c r="CW37" i="198"/>
  <c r="CX37" i="198"/>
  <c r="CY37" i="198"/>
  <c r="CZ37" i="198"/>
  <c r="CV38" i="198"/>
  <c r="CW38" i="198"/>
  <c r="CX38" i="198"/>
  <c r="CY38" i="198"/>
  <c r="CZ38" i="198"/>
  <c r="CV39" i="198"/>
  <c r="CW39" i="198"/>
  <c r="CX39" i="198"/>
  <c r="CY39" i="198"/>
  <c r="CZ39" i="198"/>
  <c r="CV40" i="198"/>
  <c r="CW40" i="198"/>
  <c r="CX40" i="198"/>
  <c r="CY40" i="198"/>
  <c r="CZ40" i="198"/>
  <c r="CV41" i="198"/>
  <c r="CW41" i="198"/>
  <c r="CX41" i="198"/>
  <c r="CY41" i="198"/>
  <c r="CZ41" i="198"/>
  <c r="CV42" i="198"/>
  <c r="CW42" i="198"/>
  <c r="CX42" i="198"/>
  <c r="CY42" i="198"/>
  <c r="CZ42" i="198"/>
  <c r="CV43" i="198"/>
  <c r="CW43" i="198"/>
  <c r="CX43" i="198"/>
  <c r="CY43" i="198"/>
  <c r="CZ43" i="198"/>
  <c r="CV44" i="198"/>
  <c r="CW44" i="198"/>
  <c r="CX44" i="198"/>
  <c r="CY44" i="198"/>
  <c r="CZ44" i="198"/>
  <c r="CV45" i="198"/>
  <c r="CW45" i="198"/>
  <c r="CX45" i="198"/>
  <c r="CY45" i="198"/>
  <c r="CZ45" i="198"/>
  <c r="CV46" i="198"/>
  <c r="CW46" i="198"/>
  <c r="CX46" i="198"/>
  <c r="CY46" i="198"/>
  <c r="CZ46" i="198"/>
  <c r="CV47" i="198"/>
  <c r="CW47" i="198"/>
  <c r="CX47" i="198"/>
  <c r="CY47" i="198"/>
  <c r="CZ47" i="198"/>
  <c r="CV48" i="198"/>
  <c r="CW48" i="198"/>
  <c r="CX48" i="198"/>
  <c r="CY48" i="198"/>
  <c r="CZ48" i="198"/>
  <c r="CV49" i="198"/>
  <c r="CW49" i="198"/>
  <c r="CX49" i="198"/>
  <c r="CY49" i="198"/>
  <c r="CZ49" i="198"/>
  <c r="CV50" i="198"/>
  <c r="CW50" i="198"/>
  <c r="CX50" i="198"/>
  <c r="CY50" i="198"/>
  <c r="CZ50" i="198"/>
  <c r="CV51" i="198"/>
  <c r="CW51" i="198"/>
  <c r="CX51" i="198"/>
  <c r="CY51" i="198"/>
  <c r="CZ51" i="198"/>
  <c r="CV52" i="198"/>
  <c r="CW52" i="198"/>
  <c r="CX52" i="198"/>
  <c r="CY52" i="198"/>
  <c r="CZ52" i="198"/>
  <c r="CV53" i="198"/>
  <c r="CW53" i="198"/>
  <c r="CX53" i="198"/>
  <c r="CY53" i="198"/>
  <c r="CZ53" i="198"/>
  <c r="CV54" i="198"/>
  <c r="CW54" i="198"/>
  <c r="CX54" i="198"/>
  <c r="CY54" i="198"/>
  <c r="CZ54" i="198"/>
  <c r="CV55" i="198"/>
  <c r="CW55" i="198"/>
  <c r="CX55" i="198"/>
  <c r="CY55" i="198"/>
  <c r="CZ55" i="198"/>
  <c r="CW5" i="198"/>
  <c r="CX5" i="198"/>
  <c r="CY5" i="198"/>
  <c r="CZ5" i="198"/>
  <c r="CV5" i="198"/>
  <c r="CV3" i="198"/>
  <c r="CN6" i="198"/>
  <c r="CO6" i="198"/>
  <c r="CP6" i="198"/>
  <c r="CQ6" i="198"/>
  <c r="CR6" i="198"/>
  <c r="CN7" i="198"/>
  <c r="CO7" i="198"/>
  <c r="CP7" i="198"/>
  <c r="CQ7" i="198"/>
  <c r="CR7" i="198"/>
  <c r="CN8" i="198"/>
  <c r="CO8" i="198"/>
  <c r="CP8" i="198"/>
  <c r="CQ8" i="198"/>
  <c r="CR8" i="198"/>
  <c r="CN9" i="198"/>
  <c r="CO9" i="198"/>
  <c r="CP9" i="198"/>
  <c r="CQ9" i="198"/>
  <c r="CR9" i="198"/>
  <c r="CN10" i="198"/>
  <c r="CO10" i="198"/>
  <c r="CP10" i="198"/>
  <c r="CQ10" i="198"/>
  <c r="CR10" i="198"/>
  <c r="CN11" i="198"/>
  <c r="CO11" i="198"/>
  <c r="CP11" i="198"/>
  <c r="CQ11" i="198"/>
  <c r="CR11" i="198"/>
  <c r="CN12" i="198"/>
  <c r="CO12" i="198"/>
  <c r="CP12" i="198"/>
  <c r="CQ12" i="198"/>
  <c r="CR12" i="198"/>
  <c r="CN13" i="198"/>
  <c r="CO13" i="198"/>
  <c r="CP13" i="198"/>
  <c r="CQ13" i="198"/>
  <c r="CR13" i="198"/>
  <c r="CN14" i="198"/>
  <c r="CO14" i="198"/>
  <c r="CP14" i="198"/>
  <c r="CQ14" i="198"/>
  <c r="CR14" i="198"/>
  <c r="CN15" i="198"/>
  <c r="CO15" i="198"/>
  <c r="CP15" i="198"/>
  <c r="CQ15" i="198"/>
  <c r="CR15" i="198"/>
  <c r="CN16" i="198"/>
  <c r="CO16" i="198"/>
  <c r="CP16" i="198"/>
  <c r="CQ16" i="198"/>
  <c r="CR16" i="198"/>
  <c r="CN17" i="198"/>
  <c r="CO17" i="198"/>
  <c r="CP17" i="198"/>
  <c r="CQ17" i="198"/>
  <c r="CR17" i="198"/>
  <c r="CN18" i="198"/>
  <c r="CO18" i="198"/>
  <c r="CP18" i="198"/>
  <c r="CQ18" i="198"/>
  <c r="CR18" i="198"/>
  <c r="CN19" i="198"/>
  <c r="CO19" i="198"/>
  <c r="CP19" i="198"/>
  <c r="CQ19" i="198"/>
  <c r="CR19" i="198"/>
  <c r="CN20" i="198"/>
  <c r="CO20" i="198"/>
  <c r="CP20" i="198"/>
  <c r="CQ20" i="198"/>
  <c r="CR20" i="198"/>
  <c r="CN21" i="198"/>
  <c r="CO21" i="198"/>
  <c r="CP21" i="198"/>
  <c r="CQ21" i="198"/>
  <c r="CR21" i="198"/>
  <c r="CN22" i="198"/>
  <c r="CO22" i="198"/>
  <c r="CP22" i="198"/>
  <c r="CQ22" i="198"/>
  <c r="CR22" i="198"/>
  <c r="CN23" i="198"/>
  <c r="CO23" i="198"/>
  <c r="CP23" i="198"/>
  <c r="CQ23" i="198"/>
  <c r="CR23" i="198"/>
  <c r="CN24" i="198"/>
  <c r="CO24" i="198"/>
  <c r="CP24" i="198"/>
  <c r="CQ24" i="198"/>
  <c r="CR24" i="198"/>
  <c r="CN25" i="198"/>
  <c r="CO25" i="198"/>
  <c r="CP25" i="198"/>
  <c r="CQ25" i="198"/>
  <c r="CR25" i="198"/>
  <c r="CN26" i="198"/>
  <c r="CO26" i="198"/>
  <c r="CP26" i="198"/>
  <c r="CQ26" i="198"/>
  <c r="CR26" i="198"/>
  <c r="CN27" i="198"/>
  <c r="CO27" i="198"/>
  <c r="CP27" i="198"/>
  <c r="CQ27" i="198"/>
  <c r="CR27" i="198"/>
  <c r="CN28" i="198"/>
  <c r="CO28" i="198"/>
  <c r="CP28" i="198"/>
  <c r="CQ28" i="198"/>
  <c r="CR28" i="198"/>
  <c r="CN29" i="198"/>
  <c r="CO29" i="198"/>
  <c r="CP29" i="198"/>
  <c r="CQ29" i="198"/>
  <c r="CR29" i="198"/>
  <c r="CN30" i="198"/>
  <c r="CO30" i="198"/>
  <c r="CP30" i="198"/>
  <c r="CQ30" i="198"/>
  <c r="CR30" i="198"/>
  <c r="CN31" i="198"/>
  <c r="CO31" i="198"/>
  <c r="CP31" i="198"/>
  <c r="CQ31" i="198"/>
  <c r="CR31" i="198"/>
  <c r="CN32" i="198"/>
  <c r="CO32" i="198"/>
  <c r="CP32" i="198"/>
  <c r="CQ32" i="198"/>
  <c r="CR32" i="198"/>
  <c r="CN33" i="198"/>
  <c r="CO33" i="198"/>
  <c r="CP33" i="198"/>
  <c r="CQ33" i="198"/>
  <c r="CR33" i="198"/>
  <c r="CN34" i="198"/>
  <c r="CO34" i="198"/>
  <c r="CP34" i="198"/>
  <c r="CQ34" i="198"/>
  <c r="CR34" i="198"/>
  <c r="CN35" i="198"/>
  <c r="CO35" i="198"/>
  <c r="CP35" i="198"/>
  <c r="CQ35" i="198"/>
  <c r="CR35" i="198"/>
  <c r="CN36" i="198"/>
  <c r="CO36" i="198"/>
  <c r="CP36" i="198"/>
  <c r="CQ36" i="198"/>
  <c r="CR36" i="198"/>
  <c r="CN37" i="198"/>
  <c r="CO37" i="198"/>
  <c r="CP37" i="198"/>
  <c r="CQ37" i="198"/>
  <c r="CR37" i="198"/>
  <c r="CN38" i="198"/>
  <c r="CO38" i="198"/>
  <c r="CP38" i="198"/>
  <c r="CQ38" i="198"/>
  <c r="CR38" i="198"/>
  <c r="CN39" i="198"/>
  <c r="CO39" i="198"/>
  <c r="CP39" i="198"/>
  <c r="CQ39" i="198"/>
  <c r="CR39" i="198"/>
  <c r="CN40" i="198"/>
  <c r="CO40" i="198"/>
  <c r="CP40" i="198"/>
  <c r="CQ40" i="198"/>
  <c r="CR40" i="198"/>
  <c r="CN41" i="198"/>
  <c r="CO41" i="198"/>
  <c r="CP41" i="198"/>
  <c r="CQ41" i="198"/>
  <c r="CR41" i="198"/>
  <c r="CN42" i="198"/>
  <c r="CO42" i="198"/>
  <c r="CP42" i="198"/>
  <c r="CQ42" i="198"/>
  <c r="CR42" i="198"/>
  <c r="CN43" i="198"/>
  <c r="CO43" i="198"/>
  <c r="CP43" i="198"/>
  <c r="CQ43" i="198"/>
  <c r="CR43" i="198"/>
  <c r="CN44" i="198"/>
  <c r="CO44" i="198"/>
  <c r="CP44" i="198"/>
  <c r="CQ44" i="198"/>
  <c r="CR44" i="198"/>
  <c r="CN45" i="198"/>
  <c r="CO45" i="198"/>
  <c r="CP45" i="198"/>
  <c r="CQ45" i="198"/>
  <c r="CR45" i="198"/>
  <c r="CN46" i="198"/>
  <c r="CO46" i="198"/>
  <c r="CP46" i="198"/>
  <c r="CQ46" i="198"/>
  <c r="CR46" i="198"/>
  <c r="CN47" i="198"/>
  <c r="CO47" i="198"/>
  <c r="CP47" i="198"/>
  <c r="CQ47" i="198"/>
  <c r="CR47" i="198"/>
  <c r="CN48" i="198"/>
  <c r="CO48" i="198"/>
  <c r="CP48" i="198"/>
  <c r="CQ48" i="198"/>
  <c r="CR48" i="198"/>
  <c r="CN49" i="198"/>
  <c r="CO49" i="198"/>
  <c r="CP49" i="198"/>
  <c r="CQ49" i="198"/>
  <c r="CR49" i="198"/>
  <c r="CN50" i="198"/>
  <c r="CO50" i="198"/>
  <c r="CP50" i="198"/>
  <c r="CQ50" i="198"/>
  <c r="CR50" i="198"/>
  <c r="CN51" i="198"/>
  <c r="CO51" i="198"/>
  <c r="CP51" i="198"/>
  <c r="CQ51" i="198"/>
  <c r="CR51" i="198"/>
  <c r="CN52" i="198"/>
  <c r="CO52" i="198"/>
  <c r="CP52" i="198"/>
  <c r="CQ52" i="198"/>
  <c r="CR52" i="198"/>
  <c r="CN53" i="198"/>
  <c r="CO53" i="198"/>
  <c r="CP53" i="198"/>
  <c r="CQ53" i="198"/>
  <c r="CR53" i="198"/>
  <c r="CN54" i="198"/>
  <c r="CO54" i="198"/>
  <c r="CP54" i="198"/>
  <c r="CQ54" i="198"/>
  <c r="CR54" i="198"/>
  <c r="CN55" i="198"/>
  <c r="CO55" i="198"/>
  <c r="CP55" i="198"/>
  <c r="CQ55" i="198"/>
  <c r="CR55" i="198"/>
  <c r="CO5" i="198"/>
  <c r="CP5" i="198"/>
  <c r="CQ5" i="198"/>
  <c r="CR5" i="198"/>
  <c r="CN5" i="198"/>
  <c r="CN3" i="198"/>
  <c r="CF6" i="198"/>
  <c r="CG6" i="198"/>
  <c r="CH6" i="198"/>
  <c r="CI6" i="198"/>
  <c r="CJ6" i="198"/>
  <c r="CF7" i="198"/>
  <c r="CG7" i="198"/>
  <c r="CH7" i="198"/>
  <c r="CI7" i="198"/>
  <c r="CJ7" i="198"/>
  <c r="CF8" i="198"/>
  <c r="CG8" i="198"/>
  <c r="CH8" i="198"/>
  <c r="CI8" i="198"/>
  <c r="CJ8" i="198"/>
  <c r="CF9" i="198"/>
  <c r="CG9" i="198"/>
  <c r="CH9" i="198"/>
  <c r="CI9" i="198"/>
  <c r="CJ9" i="198"/>
  <c r="CF10" i="198"/>
  <c r="CG10" i="198"/>
  <c r="CH10" i="198"/>
  <c r="CI10" i="198"/>
  <c r="CJ10" i="198"/>
  <c r="CF11" i="198"/>
  <c r="CG11" i="198"/>
  <c r="CH11" i="198"/>
  <c r="CI11" i="198"/>
  <c r="CJ11" i="198"/>
  <c r="CF12" i="198"/>
  <c r="CG12" i="198"/>
  <c r="CH12" i="198"/>
  <c r="CI12" i="198"/>
  <c r="CJ12" i="198"/>
  <c r="CF13" i="198"/>
  <c r="CG13" i="198"/>
  <c r="CH13" i="198"/>
  <c r="CI13" i="198"/>
  <c r="CJ13" i="198"/>
  <c r="CF14" i="198"/>
  <c r="CG14" i="198"/>
  <c r="CH14" i="198"/>
  <c r="CI14" i="198"/>
  <c r="CJ14" i="198"/>
  <c r="CF15" i="198"/>
  <c r="CG15" i="198"/>
  <c r="CH15" i="198"/>
  <c r="CI15" i="198"/>
  <c r="CJ15" i="198"/>
  <c r="CF16" i="198"/>
  <c r="CG16" i="198"/>
  <c r="CH16" i="198"/>
  <c r="CI16" i="198"/>
  <c r="CJ16" i="198"/>
  <c r="CF17" i="198"/>
  <c r="CG17" i="198"/>
  <c r="CH17" i="198"/>
  <c r="CI17" i="198"/>
  <c r="CJ17" i="198"/>
  <c r="CF18" i="198"/>
  <c r="CG18" i="198"/>
  <c r="CH18" i="198"/>
  <c r="CI18" i="198"/>
  <c r="CJ18" i="198"/>
  <c r="CF19" i="198"/>
  <c r="CG19" i="198"/>
  <c r="CH19" i="198"/>
  <c r="CI19" i="198"/>
  <c r="CJ19" i="198"/>
  <c r="CF20" i="198"/>
  <c r="CG20" i="198"/>
  <c r="CH20" i="198"/>
  <c r="CI20" i="198"/>
  <c r="CJ20" i="198"/>
  <c r="CF21" i="198"/>
  <c r="CG21" i="198"/>
  <c r="CH21" i="198"/>
  <c r="CI21" i="198"/>
  <c r="CJ21" i="198"/>
  <c r="CF22" i="198"/>
  <c r="CG22" i="198"/>
  <c r="CH22" i="198"/>
  <c r="CI22" i="198"/>
  <c r="CJ22" i="198"/>
  <c r="CF23" i="198"/>
  <c r="CG23" i="198"/>
  <c r="CH23" i="198"/>
  <c r="CI23" i="198"/>
  <c r="CJ23" i="198"/>
  <c r="CF24" i="198"/>
  <c r="CG24" i="198"/>
  <c r="CH24" i="198"/>
  <c r="CI24" i="198"/>
  <c r="CJ24" i="198"/>
  <c r="CF25" i="198"/>
  <c r="CG25" i="198"/>
  <c r="CH25" i="198"/>
  <c r="CI25" i="198"/>
  <c r="CJ25" i="198"/>
  <c r="CF26" i="198"/>
  <c r="CG26" i="198"/>
  <c r="CH26" i="198"/>
  <c r="CI26" i="198"/>
  <c r="CJ26" i="198"/>
  <c r="CF27" i="198"/>
  <c r="CG27" i="198"/>
  <c r="CH27" i="198"/>
  <c r="CI27" i="198"/>
  <c r="CJ27" i="198"/>
  <c r="CF28" i="198"/>
  <c r="CG28" i="198"/>
  <c r="CH28" i="198"/>
  <c r="CI28" i="198"/>
  <c r="CJ28" i="198"/>
  <c r="CF29" i="198"/>
  <c r="CG29" i="198"/>
  <c r="CH29" i="198"/>
  <c r="CI29" i="198"/>
  <c r="CJ29" i="198"/>
  <c r="CF30" i="198"/>
  <c r="CG30" i="198"/>
  <c r="CH30" i="198"/>
  <c r="CI30" i="198"/>
  <c r="CJ30" i="198"/>
  <c r="CF31" i="198"/>
  <c r="CG31" i="198"/>
  <c r="CH31" i="198"/>
  <c r="CI31" i="198"/>
  <c r="CJ31" i="198"/>
  <c r="CF32" i="198"/>
  <c r="CG32" i="198"/>
  <c r="CH32" i="198"/>
  <c r="CI32" i="198"/>
  <c r="CJ32" i="198"/>
  <c r="CF33" i="198"/>
  <c r="CG33" i="198"/>
  <c r="CH33" i="198"/>
  <c r="CI33" i="198"/>
  <c r="CJ33" i="198"/>
  <c r="CF34" i="198"/>
  <c r="CG34" i="198"/>
  <c r="CH34" i="198"/>
  <c r="CI34" i="198"/>
  <c r="CJ34" i="198"/>
  <c r="CF35" i="198"/>
  <c r="CG35" i="198"/>
  <c r="CH35" i="198"/>
  <c r="CI35" i="198"/>
  <c r="CJ35" i="198"/>
  <c r="CF36" i="198"/>
  <c r="CG36" i="198"/>
  <c r="CH36" i="198"/>
  <c r="CI36" i="198"/>
  <c r="CJ36" i="198"/>
  <c r="CF37" i="198"/>
  <c r="CG37" i="198"/>
  <c r="CH37" i="198"/>
  <c r="CI37" i="198"/>
  <c r="CJ37" i="198"/>
  <c r="CF38" i="198"/>
  <c r="CG38" i="198"/>
  <c r="CH38" i="198"/>
  <c r="CI38" i="198"/>
  <c r="CJ38" i="198"/>
  <c r="CF39" i="198"/>
  <c r="CG39" i="198"/>
  <c r="CH39" i="198"/>
  <c r="CI39" i="198"/>
  <c r="CJ39" i="198"/>
  <c r="CF40" i="198"/>
  <c r="CG40" i="198"/>
  <c r="CH40" i="198"/>
  <c r="CI40" i="198"/>
  <c r="CJ40" i="198"/>
  <c r="CF41" i="198"/>
  <c r="CG41" i="198"/>
  <c r="CH41" i="198"/>
  <c r="CI41" i="198"/>
  <c r="CJ41" i="198"/>
  <c r="CF42" i="198"/>
  <c r="CG42" i="198"/>
  <c r="CH42" i="198"/>
  <c r="CI42" i="198"/>
  <c r="CJ42" i="198"/>
  <c r="CF43" i="198"/>
  <c r="CG43" i="198"/>
  <c r="CH43" i="198"/>
  <c r="CI43" i="198"/>
  <c r="CJ43" i="198"/>
  <c r="CF44" i="198"/>
  <c r="CG44" i="198"/>
  <c r="CH44" i="198"/>
  <c r="CI44" i="198"/>
  <c r="CJ44" i="198"/>
  <c r="CF45" i="198"/>
  <c r="CG45" i="198"/>
  <c r="CH45" i="198"/>
  <c r="CI45" i="198"/>
  <c r="CJ45" i="198"/>
  <c r="CF46" i="198"/>
  <c r="CG46" i="198"/>
  <c r="CH46" i="198"/>
  <c r="CI46" i="198"/>
  <c r="CJ46" i="198"/>
  <c r="CF47" i="198"/>
  <c r="CG47" i="198"/>
  <c r="CH47" i="198"/>
  <c r="CI47" i="198"/>
  <c r="CJ47" i="198"/>
  <c r="CF48" i="198"/>
  <c r="CG48" i="198"/>
  <c r="CH48" i="198"/>
  <c r="CI48" i="198"/>
  <c r="CJ48" i="198"/>
  <c r="CF49" i="198"/>
  <c r="CG49" i="198"/>
  <c r="CH49" i="198"/>
  <c r="CI49" i="198"/>
  <c r="CJ49" i="198"/>
  <c r="CF50" i="198"/>
  <c r="CG50" i="198"/>
  <c r="CH50" i="198"/>
  <c r="CI50" i="198"/>
  <c r="CJ50" i="198"/>
  <c r="CF51" i="198"/>
  <c r="CG51" i="198"/>
  <c r="CH51" i="198"/>
  <c r="CI51" i="198"/>
  <c r="CJ51" i="198"/>
  <c r="CF52" i="198"/>
  <c r="CG52" i="198"/>
  <c r="CH52" i="198"/>
  <c r="CI52" i="198"/>
  <c r="CJ52" i="198"/>
  <c r="CF53" i="198"/>
  <c r="CG53" i="198"/>
  <c r="CH53" i="198"/>
  <c r="CI53" i="198"/>
  <c r="CJ53" i="198"/>
  <c r="CF54" i="198"/>
  <c r="CG54" i="198"/>
  <c r="CH54" i="198"/>
  <c r="CI54" i="198"/>
  <c r="CJ54" i="198"/>
  <c r="CF55" i="198"/>
  <c r="CG55" i="198"/>
  <c r="CH55" i="198"/>
  <c r="CI55" i="198"/>
  <c r="CJ55" i="198"/>
  <c r="CG5" i="198"/>
  <c r="CH5" i="198"/>
  <c r="CI5" i="198"/>
  <c r="CJ5" i="198"/>
  <c r="CF5" i="198"/>
  <c r="CF3" i="198"/>
  <c r="A22" i="188"/>
  <c r="B23" i="123" s="1"/>
  <c r="S32" i="193" s="1"/>
  <c r="A23" i="188"/>
  <c r="B24" i="123" s="1"/>
  <c r="S33" i="193" s="1"/>
  <c r="A24" i="188"/>
  <c r="B25" i="123" s="1"/>
  <c r="S34" i="193" s="1"/>
  <c r="A25" i="188"/>
  <c r="B26" i="123" s="1"/>
  <c r="S35" i="193" s="1"/>
  <c r="Q4" i="127"/>
  <c r="P4" i="127"/>
  <c r="O4" i="127"/>
  <c r="N4" i="127"/>
  <c r="CQ7" i="175"/>
  <c r="CR7" i="175"/>
  <c r="CS7" i="175"/>
  <c r="CQ8" i="175"/>
  <c r="CR8" i="175"/>
  <c r="CS8" i="175"/>
  <c r="CQ9" i="175"/>
  <c r="CR9" i="175"/>
  <c r="CS9" i="175"/>
  <c r="CQ10" i="175"/>
  <c r="CR10" i="175"/>
  <c r="CS10" i="175"/>
  <c r="CQ11" i="175"/>
  <c r="CR11" i="175"/>
  <c r="CS11" i="175"/>
  <c r="CQ12" i="175"/>
  <c r="CR12" i="175"/>
  <c r="CS12" i="175"/>
  <c r="CQ13" i="175"/>
  <c r="CR13" i="175"/>
  <c r="CS13" i="175"/>
  <c r="CQ14" i="175"/>
  <c r="CR14" i="175"/>
  <c r="CS14" i="175"/>
  <c r="CQ15" i="175"/>
  <c r="CR15" i="175"/>
  <c r="CS15" i="175"/>
  <c r="CQ16" i="175"/>
  <c r="CR16" i="175"/>
  <c r="CS16" i="175"/>
  <c r="CQ17" i="175"/>
  <c r="CR17" i="175"/>
  <c r="CS17" i="175"/>
  <c r="CQ18" i="175"/>
  <c r="CR18" i="175"/>
  <c r="CS18" i="175"/>
  <c r="CQ19" i="175"/>
  <c r="CR19" i="175"/>
  <c r="CS19" i="175"/>
  <c r="CQ20" i="175"/>
  <c r="CR20" i="175"/>
  <c r="CS20" i="175"/>
  <c r="CQ21" i="175"/>
  <c r="CR21" i="175"/>
  <c r="CS21" i="175"/>
  <c r="CQ22" i="175"/>
  <c r="CR22" i="175"/>
  <c r="CS22" i="175"/>
  <c r="CQ23" i="175"/>
  <c r="CR23" i="175"/>
  <c r="CS23" i="175"/>
  <c r="CQ24" i="175"/>
  <c r="CR24" i="175"/>
  <c r="CS24" i="175"/>
  <c r="CQ25" i="175"/>
  <c r="CR25" i="175"/>
  <c r="CS25" i="175"/>
  <c r="CQ26" i="175"/>
  <c r="CR26" i="175"/>
  <c r="CS26" i="175"/>
  <c r="CQ27" i="175"/>
  <c r="CR27" i="175"/>
  <c r="CS27" i="175"/>
  <c r="CQ28" i="175"/>
  <c r="CR28" i="175"/>
  <c r="CS28" i="175"/>
  <c r="CQ29" i="175"/>
  <c r="CR29" i="175"/>
  <c r="CS29" i="175"/>
  <c r="CQ30" i="175"/>
  <c r="CR30" i="175"/>
  <c r="CS30" i="175"/>
  <c r="CQ31" i="175"/>
  <c r="CR31" i="175"/>
  <c r="CS31" i="175"/>
  <c r="CQ32" i="175"/>
  <c r="CR32" i="175"/>
  <c r="CS32" i="175"/>
  <c r="CQ33" i="175"/>
  <c r="CR33" i="175"/>
  <c r="CS33" i="175"/>
  <c r="CQ34" i="175"/>
  <c r="CR34" i="175"/>
  <c r="CS34" i="175"/>
  <c r="CQ35" i="175"/>
  <c r="CR35" i="175"/>
  <c r="CS35" i="175"/>
  <c r="CQ36" i="175"/>
  <c r="CR36" i="175"/>
  <c r="CS36" i="175"/>
  <c r="CQ37" i="175"/>
  <c r="CR37" i="175"/>
  <c r="CS37" i="175"/>
  <c r="CQ38" i="175"/>
  <c r="CR38" i="175"/>
  <c r="CS38" i="175"/>
  <c r="CQ39" i="175"/>
  <c r="CR39" i="175"/>
  <c r="CS39" i="175"/>
  <c r="CQ40" i="175"/>
  <c r="CR40" i="175"/>
  <c r="CS40" i="175"/>
  <c r="CQ41" i="175"/>
  <c r="CR41" i="175"/>
  <c r="CS41" i="175"/>
  <c r="CQ42" i="175"/>
  <c r="CR42" i="175"/>
  <c r="CS42" i="175"/>
  <c r="CQ43" i="175"/>
  <c r="CR43" i="175"/>
  <c r="CS43" i="175"/>
  <c r="CQ44" i="175"/>
  <c r="CR44" i="175"/>
  <c r="CS44" i="175"/>
  <c r="CQ45" i="175"/>
  <c r="CR45" i="175"/>
  <c r="CS45" i="175"/>
  <c r="CQ46" i="175"/>
  <c r="CR46" i="175"/>
  <c r="CS46" i="175"/>
  <c r="CQ47" i="175"/>
  <c r="CR47" i="175"/>
  <c r="CS47" i="175"/>
  <c r="CQ48" i="175"/>
  <c r="CR48" i="175"/>
  <c r="CS48" i="175"/>
  <c r="CQ49" i="175"/>
  <c r="CR49" i="175"/>
  <c r="CS49" i="175"/>
  <c r="CQ50" i="175"/>
  <c r="CR50" i="175"/>
  <c r="CS50" i="175"/>
  <c r="CQ51" i="175"/>
  <c r="CR51" i="175"/>
  <c r="CS51" i="175"/>
  <c r="CQ52" i="175"/>
  <c r="CR52" i="175"/>
  <c r="CS52" i="175"/>
  <c r="CQ53" i="175"/>
  <c r="CR53" i="175"/>
  <c r="CS53" i="175"/>
  <c r="CQ54" i="175"/>
  <c r="CR54" i="175"/>
  <c r="CS54" i="175"/>
  <c r="CQ55" i="175"/>
  <c r="CR55" i="175"/>
  <c r="CS55" i="175"/>
  <c r="CR6" i="175"/>
  <c r="CS6" i="175"/>
  <c r="CQ6" i="175"/>
  <c r="CR5" i="175"/>
  <c r="CS5" i="175"/>
  <c r="CQ5" i="175"/>
  <c r="CQ3" i="175"/>
  <c r="CJ7" i="175"/>
  <c r="CK7" i="175"/>
  <c r="CL7" i="175"/>
  <c r="CJ8" i="175"/>
  <c r="CK8" i="175"/>
  <c r="CL8" i="175"/>
  <c r="CJ9" i="175"/>
  <c r="CK9" i="175"/>
  <c r="CL9" i="175"/>
  <c r="CJ10" i="175"/>
  <c r="CK10" i="175"/>
  <c r="CL10" i="175"/>
  <c r="CJ11" i="175"/>
  <c r="CK11" i="175"/>
  <c r="CL11" i="175"/>
  <c r="CJ12" i="175"/>
  <c r="CK12" i="175"/>
  <c r="CL12" i="175"/>
  <c r="CJ13" i="175"/>
  <c r="CK13" i="175"/>
  <c r="CL13" i="175"/>
  <c r="CJ14" i="175"/>
  <c r="CK14" i="175"/>
  <c r="CL14" i="175"/>
  <c r="CJ15" i="175"/>
  <c r="CK15" i="175"/>
  <c r="CL15" i="175"/>
  <c r="CJ16" i="175"/>
  <c r="CK16" i="175"/>
  <c r="CL16" i="175"/>
  <c r="CJ17" i="175"/>
  <c r="CK17" i="175"/>
  <c r="CL17" i="175"/>
  <c r="CJ18" i="175"/>
  <c r="CK18" i="175"/>
  <c r="CL18" i="175"/>
  <c r="CJ19" i="175"/>
  <c r="CK19" i="175"/>
  <c r="CL19" i="175"/>
  <c r="CJ20" i="175"/>
  <c r="CK20" i="175"/>
  <c r="CL20" i="175"/>
  <c r="CJ21" i="175"/>
  <c r="CK21" i="175"/>
  <c r="CL21" i="175"/>
  <c r="CJ22" i="175"/>
  <c r="CK22" i="175"/>
  <c r="CL22" i="175"/>
  <c r="CJ23" i="175"/>
  <c r="CK23" i="175"/>
  <c r="CL23" i="175"/>
  <c r="CJ24" i="175"/>
  <c r="CK24" i="175"/>
  <c r="CL24" i="175"/>
  <c r="CJ25" i="175"/>
  <c r="CK25" i="175"/>
  <c r="CL25" i="175"/>
  <c r="CJ26" i="175"/>
  <c r="CK26" i="175"/>
  <c r="CL26" i="175"/>
  <c r="CJ27" i="175"/>
  <c r="CK27" i="175"/>
  <c r="CL27" i="175"/>
  <c r="CJ28" i="175"/>
  <c r="CK28" i="175"/>
  <c r="CL28" i="175"/>
  <c r="CJ29" i="175"/>
  <c r="CK29" i="175"/>
  <c r="CL29" i="175"/>
  <c r="CJ30" i="175"/>
  <c r="CK30" i="175"/>
  <c r="CL30" i="175"/>
  <c r="CJ31" i="175"/>
  <c r="CK31" i="175"/>
  <c r="CL31" i="175"/>
  <c r="CJ32" i="175"/>
  <c r="CK32" i="175"/>
  <c r="CL32" i="175"/>
  <c r="CJ33" i="175"/>
  <c r="CK33" i="175"/>
  <c r="CL33" i="175"/>
  <c r="CJ34" i="175"/>
  <c r="CK34" i="175"/>
  <c r="CL34" i="175"/>
  <c r="CJ35" i="175"/>
  <c r="CK35" i="175"/>
  <c r="CL35" i="175"/>
  <c r="CJ36" i="175"/>
  <c r="CK36" i="175"/>
  <c r="CL36" i="175"/>
  <c r="CJ37" i="175"/>
  <c r="CK37" i="175"/>
  <c r="CL37" i="175"/>
  <c r="CJ38" i="175"/>
  <c r="CK38" i="175"/>
  <c r="CL38" i="175"/>
  <c r="CJ39" i="175"/>
  <c r="CK39" i="175"/>
  <c r="CL39" i="175"/>
  <c r="CJ40" i="175"/>
  <c r="CK40" i="175"/>
  <c r="CL40" i="175"/>
  <c r="CJ41" i="175"/>
  <c r="CK41" i="175"/>
  <c r="CL41" i="175"/>
  <c r="CJ42" i="175"/>
  <c r="CK42" i="175"/>
  <c r="CL42" i="175"/>
  <c r="CJ43" i="175"/>
  <c r="CK43" i="175"/>
  <c r="CL43" i="175"/>
  <c r="CJ44" i="175"/>
  <c r="CK44" i="175"/>
  <c r="CL44" i="175"/>
  <c r="CJ45" i="175"/>
  <c r="CK45" i="175"/>
  <c r="CL45" i="175"/>
  <c r="CJ46" i="175"/>
  <c r="CK46" i="175"/>
  <c r="CL46" i="175"/>
  <c r="CJ47" i="175"/>
  <c r="CK47" i="175"/>
  <c r="CL47" i="175"/>
  <c r="CJ48" i="175"/>
  <c r="CK48" i="175"/>
  <c r="CL48" i="175"/>
  <c r="CJ49" i="175"/>
  <c r="CK49" i="175"/>
  <c r="CL49" i="175"/>
  <c r="CJ50" i="175"/>
  <c r="CK50" i="175"/>
  <c r="CL50" i="175"/>
  <c r="CJ51" i="175"/>
  <c r="CK51" i="175"/>
  <c r="CL51" i="175"/>
  <c r="CJ52" i="175"/>
  <c r="CK52" i="175"/>
  <c r="CL52" i="175"/>
  <c r="CJ53" i="175"/>
  <c r="CK53" i="175"/>
  <c r="CL53" i="175"/>
  <c r="CJ54" i="175"/>
  <c r="CK54" i="175"/>
  <c r="CL54" i="175"/>
  <c r="CJ55" i="175"/>
  <c r="CK55" i="175"/>
  <c r="CL55" i="175"/>
  <c r="CK6" i="175"/>
  <c r="CL6" i="175"/>
  <c r="CJ6" i="175"/>
  <c r="CK5" i="175"/>
  <c r="CL5" i="175"/>
  <c r="CJ5" i="175"/>
  <c r="CJ3" i="175"/>
  <c r="CC7" i="175"/>
  <c r="CD7" i="175"/>
  <c r="CE7" i="175"/>
  <c r="CC8" i="175"/>
  <c r="CD8" i="175"/>
  <c r="CE8" i="175"/>
  <c r="CC9" i="175"/>
  <c r="CD9" i="175"/>
  <c r="CE9" i="175"/>
  <c r="CC10" i="175"/>
  <c r="CD10" i="175"/>
  <c r="CE10" i="175"/>
  <c r="CC11" i="175"/>
  <c r="CD11" i="175"/>
  <c r="CE11" i="175"/>
  <c r="CC12" i="175"/>
  <c r="CD12" i="175"/>
  <c r="CE12" i="175"/>
  <c r="CC13" i="175"/>
  <c r="CD13" i="175"/>
  <c r="CE13" i="175"/>
  <c r="CC14" i="175"/>
  <c r="CD14" i="175"/>
  <c r="CE14" i="175"/>
  <c r="CC15" i="175"/>
  <c r="CD15" i="175"/>
  <c r="CE15" i="175"/>
  <c r="CC16" i="175"/>
  <c r="CD16" i="175"/>
  <c r="CE16" i="175"/>
  <c r="CC17" i="175"/>
  <c r="CD17" i="175"/>
  <c r="CE17" i="175"/>
  <c r="CC18" i="175"/>
  <c r="CD18" i="175"/>
  <c r="CE18" i="175"/>
  <c r="CC19" i="175"/>
  <c r="CD19" i="175"/>
  <c r="CE19" i="175"/>
  <c r="CC20" i="175"/>
  <c r="CD20" i="175"/>
  <c r="CE20" i="175"/>
  <c r="CC21" i="175"/>
  <c r="CD21" i="175"/>
  <c r="CE21" i="175"/>
  <c r="CC22" i="175"/>
  <c r="CD22" i="175"/>
  <c r="CE22" i="175"/>
  <c r="CC23" i="175"/>
  <c r="CD23" i="175"/>
  <c r="CE23" i="175"/>
  <c r="CC24" i="175"/>
  <c r="CD24" i="175"/>
  <c r="CE24" i="175"/>
  <c r="CC25" i="175"/>
  <c r="CD25" i="175"/>
  <c r="CE25" i="175"/>
  <c r="CC26" i="175"/>
  <c r="CD26" i="175"/>
  <c r="CE26" i="175"/>
  <c r="CC27" i="175"/>
  <c r="CD27" i="175"/>
  <c r="CE27" i="175"/>
  <c r="CC28" i="175"/>
  <c r="CD28" i="175"/>
  <c r="CE28" i="175"/>
  <c r="CC29" i="175"/>
  <c r="CD29" i="175"/>
  <c r="CE29" i="175"/>
  <c r="CC30" i="175"/>
  <c r="CD30" i="175"/>
  <c r="CE30" i="175"/>
  <c r="CC31" i="175"/>
  <c r="CD31" i="175"/>
  <c r="CE31" i="175"/>
  <c r="CC32" i="175"/>
  <c r="CD32" i="175"/>
  <c r="CE32" i="175"/>
  <c r="CC33" i="175"/>
  <c r="CD33" i="175"/>
  <c r="CE33" i="175"/>
  <c r="CC34" i="175"/>
  <c r="CD34" i="175"/>
  <c r="CE34" i="175"/>
  <c r="CC35" i="175"/>
  <c r="CD35" i="175"/>
  <c r="CE35" i="175"/>
  <c r="CC36" i="175"/>
  <c r="CD36" i="175"/>
  <c r="CE36" i="175"/>
  <c r="CC37" i="175"/>
  <c r="CD37" i="175"/>
  <c r="CE37" i="175"/>
  <c r="CC38" i="175"/>
  <c r="CD38" i="175"/>
  <c r="CE38" i="175"/>
  <c r="CC39" i="175"/>
  <c r="CD39" i="175"/>
  <c r="CE39" i="175"/>
  <c r="CC40" i="175"/>
  <c r="CD40" i="175"/>
  <c r="CE40" i="175"/>
  <c r="CC41" i="175"/>
  <c r="CD41" i="175"/>
  <c r="CE41" i="175"/>
  <c r="CC42" i="175"/>
  <c r="CD42" i="175"/>
  <c r="CE42" i="175"/>
  <c r="CC43" i="175"/>
  <c r="CD43" i="175"/>
  <c r="CE43" i="175"/>
  <c r="CC44" i="175"/>
  <c r="CD44" i="175"/>
  <c r="CE44" i="175"/>
  <c r="CC45" i="175"/>
  <c r="CD45" i="175"/>
  <c r="CE45" i="175"/>
  <c r="CC46" i="175"/>
  <c r="CD46" i="175"/>
  <c r="CE46" i="175"/>
  <c r="CC47" i="175"/>
  <c r="CD47" i="175"/>
  <c r="CE47" i="175"/>
  <c r="CC48" i="175"/>
  <c r="CD48" i="175"/>
  <c r="CE48" i="175"/>
  <c r="CC49" i="175"/>
  <c r="CD49" i="175"/>
  <c r="CE49" i="175"/>
  <c r="CC50" i="175"/>
  <c r="CD50" i="175"/>
  <c r="CE50" i="175"/>
  <c r="CC51" i="175"/>
  <c r="CD51" i="175"/>
  <c r="CE51" i="175"/>
  <c r="CC52" i="175"/>
  <c r="CD52" i="175"/>
  <c r="CE52" i="175"/>
  <c r="CC53" i="175"/>
  <c r="CD53" i="175"/>
  <c r="CE53" i="175"/>
  <c r="CC54" i="175"/>
  <c r="CD54" i="175"/>
  <c r="CE54" i="175"/>
  <c r="CC55" i="175"/>
  <c r="CD55" i="175"/>
  <c r="CE55" i="175"/>
  <c r="CD6" i="175"/>
  <c r="CE6" i="175"/>
  <c r="CC6" i="175"/>
  <c r="CD5" i="175"/>
  <c r="CE5" i="175"/>
  <c r="CC5" i="175"/>
  <c r="CC3" i="175"/>
  <c r="BV7" i="175"/>
  <c r="BW7" i="175"/>
  <c r="BX7" i="175"/>
  <c r="BV8" i="175"/>
  <c r="BW8" i="175"/>
  <c r="BX8" i="175"/>
  <c r="BV9" i="175"/>
  <c r="BW9" i="175"/>
  <c r="BX9" i="175"/>
  <c r="BV10" i="175"/>
  <c r="BW10" i="175"/>
  <c r="BX10" i="175"/>
  <c r="BV11" i="175"/>
  <c r="BW11" i="175"/>
  <c r="BX11" i="175"/>
  <c r="BV12" i="175"/>
  <c r="BW12" i="175"/>
  <c r="BX12" i="175"/>
  <c r="BV13" i="175"/>
  <c r="BW13" i="175"/>
  <c r="BX13" i="175"/>
  <c r="BV14" i="175"/>
  <c r="BW14" i="175"/>
  <c r="BX14" i="175"/>
  <c r="BV15" i="175"/>
  <c r="BW15" i="175"/>
  <c r="BX15" i="175"/>
  <c r="BV16" i="175"/>
  <c r="BW16" i="175"/>
  <c r="BX16" i="175"/>
  <c r="BV17" i="175"/>
  <c r="BW17" i="175"/>
  <c r="BX17" i="175"/>
  <c r="BV18" i="175"/>
  <c r="BW18" i="175"/>
  <c r="BX18" i="175"/>
  <c r="BV19" i="175"/>
  <c r="BW19" i="175"/>
  <c r="BX19" i="175"/>
  <c r="BV20" i="175"/>
  <c r="BW20" i="175"/>
  <c r="BX20" i="175"/>
  <c r="BV21" i="175"/>
  <c r="BW21" i="175"/>
  <c r="BX21" i="175"/>
  <c r="BV22" i="175"/>
  <c r="BW22" i="175"/>
  <c r="BX22" i="175"/>
  <c r="BV23" i="175"/>
  <c r="BW23" i="175"/>
  <c r="BX23" i="175"/>
  <c r="BV24" i="175"/>
  <c r="BW24" i="175"/>
  <c r="BX24" i="175"/>
  <c r="BV25" i="175"/>
  <c r="BW25" i="175"/>
  <c r="BX25" i="175"/>
  <c r="BV26" i="175"/>
  <c r="BW26" i="175"/>
  <c r="BX26" i="175"/>
  <c r="BV27" i="175"/>
  <c r="BW27" i="175"/>
  <c r="BX27" i="175"/>
  <c r="BV28" i="175"/>
  <c r="BW28" i="175"/>
  <c r="BX28" i="175"/>
  <c r="BV29" i="175"/>
  <c r="BW29" i="175"/>
  <c r="BX29" i="175"/>
  <c r="BV30" i="175"/>
  <c r="BW30" i="175"/>
  <c r="BX30" i="175"/>
  <c r="BV31" i="175"/>
  <c r="BW31" i="175"/>
  <c r="BX31" i="175"/>
  <c r="BV32" i="175"/>
  <c r="BW32" i="175"/>
  <c r="BX32" i="175"/>
  <c r="BV33" i="175"/>
  <c r="BW33" i="175"/>
  <c r="BX33" i="175"/>
  <c r="BV34" i="175"/>
  <c r="BW34" i="175"/>
  <c r="BX34" i="175"/>
  <c r="BV35" i="175"/>
  <c r="BW35" i="175"/>
  <c r="BX35" i="175"/>
  <c r="BV36" i="175"/>
  <c r="BW36" i="175"/>
  <c r="BX36" i="175"/>
  <c r="BV37" i="175"/>
  <c r="BW37" i="175"/>
  <c r="BX37" i="175"/>
  <c r="BV38" i="175"/>
  <c r="BW38" i="175"/>
  <c r="BX38" i="175"/>
  <c r="BV39" i="175"/>
  <c r="BW39" i="175"/>
  <c r="BX39" i="175"/>
  <c r="BV40" i="175"/>
  <c r="BW40" i="175"/>
  <c r="BX40" i="175"/>
  <c r="BV41" i="175"/>
  <c r="BW41" i="175"/>
  <c r="BX41" i="175"/>
  <c r="BV42" i="175"/>
  <c r="BW42" i="175"/>
  <c r="BX42" i="175"/>
  <c r="BV43" i="175"/>
  <c r="BW43" i="175"/>
  <c r="BX43" i="175"/>
  <c r="BV44" i="175"/>
  <c r="BW44" i="175"/>
  <c r="BX44" i="175"/>
  <c r="BV45" i="175"/>
  <c r="BW45" i="175"/>
  <c r="BX45" i="175"/>
  <c r="BV46" i="175"/>
  <c r="BW46" i="175"/>
  <c r="BX46" i="175"/>
  <c r="BV47" i="175"/>
  <c r="BW47" i="175"/>
  <c r="BX47" i="175"/>
  <c r="BV48" i="175"/>
  <c r="BW48" i="175"/>
  <c r="BX48" i="175"/>
  <c r="BV49" i="175"/>
  <c r="BW49" i="175"/>
  <c r="BX49" i="175"/>
  <c r="BV50" i="175"/>
  <c r="BW50" i="175"/>
  <c r="BX50" i="175"/>
  <c r="BV51" i="175"/>
  <c r="BW51" i="175"/>
  <c r="BX51" i="175"/>
  <c r="BV52" i="175"/>
  <c r="BW52" i="175"/>
  <c r="BX52" i="175"/>
  <c r="BV53" i="175"/>
  <c r="BW53" i="175"/>
  <c r="BX53" i="175"/>
  <c r="BV54" i="175"/>
  <c r="BW54" i="175"/>
  <c r="BX54" i="175"/>
  <c r="BV55" i="175"/>
  <c r="BW55" i="175"/>
  <c r="BX55" i="175"/>
  <c r="BW6" i="175"/>
  <c r="BX6" i="175"/>
  <c r="BV6" i="175"/>
  <c r="BW5" i="175"/>
  <c r="BX5" i="175"/>
  <c r="BV5" i="175"/>
  <c r="BV3" i="175"/>
  <c r="CQ2" i="175"/>
  <c r="CQ1" i="175"/>
  <c r="CJ2" i="175"/>
  <c r="CJ1" i="175"/>
  <c r="CC2" i="175"/>
  <c r="CC1" i="175"/>
  <c r="BV2" i="175"/>
  <c r="BV1" i="175"/>
  <c r="BR4" i="197"/>
  <c r="BM4" i="197"/>
  <c r="BH4" i="197"/>
  <c r="BC4" i="197"/>
  <c r="DE4" i="178"/>
  <c r="CW4" i="178"/>
  <c r="CO4" i="178"/>
  <c r="CG4" i="178"/>
  <c r="AR4" i="176"/>
  <c r="AO4" i="176"/>
  <c r="AL4" i="176"/>
  <c r="AI4" i="176"/>
  <c r="AR4" i="174"/>
  <c r="AO4" i="174"/>
  <c r="AL4" i="174"/>
  <c r="AI4" i="174"/>
  <c r="W54" i="129"/>
  <c r="D30" i="204" s="1"/>
  <c r="W53" i="129"/>
  <c r="D30" i="203" s="1"/>
  <c r="W52" i="129"/>
  <c r="D30" i="202" s="1"/>
  <c r="W51" i="129"/>
  <c r="D30" i="201" s="1"/>
  <c r="W50" i="129"/>
  <c r="D30" i="200" s="1"/>
  <c r="W49" i="129"/>
  <c r="D30" i="173" s="1"/>
  <c r="W48" i="129"/>
  <c r="D30" i="172" s="1"/>
  <c r="W47" i="129"/>
  <c r="W46" i="129"/>
  <c r="W45" i="129"/>
  <c r="W44" i="129"/>
  <c r="W43" i="129"/>
  <c r="W42" i="129"/>
  <c r="W41" i="129"/>
  <c r="W40" i="129"/>
  <c r="W39" i="129"/>
  <c r="W38" i="129"/>
  <c r="W37" i="129"/>
  <c r="W36" i="129"/>
  <c r="W35" i="129"/>
  <c r="W34" i="129"/>
  <c r="W33" i="129"/>
  <c r="W32" i="129"/>
  <c r="W31" i="129"/>
  <c r="W30" i="129"/>
  <c r="W29" i="129"/>
  <c r="W28" i="129"/>
  <c r="W27" i="129"/>
  <c r="W26" i="129"/>
  <c r="W25" i="129"/>
  <c r="W24" i="129"/>
  <c r="W23" i="129"/>
  <c r="W22" i="129"/>
  <c r="W21" i="129"/>
  <c r="W20" i="129"/>
  <c r="W19" i="129"/>
  <c r="W18" i="129"/>
  <c r="W17" i="129"/>
  <c r="W16" i="129"/>
  <c r="W15" i="129"/>
  <c r="W14" i="129"/>
  <c r="W13" i="129"/>
  <c r="W12" i="129"/>
  <c r="W11" i="129"/>
  <c r="W10" i="129"/>
  <c r="W9" i="129"/>
  <c r="W8" i="129"/>
  <c r="W7" i="129"/>
  <c r="W6" i="129"/>
  <c r="W5" i="129"/>
  <c r="I6" i="203"/>
  <c r="I6" i="202"/>
  <c r="I6" i="201"/>
  <c r="I6" i="200"/>
  <c r="I6" i="173"/>
  <c r="D38" i="204"/>
  <c r="D37" i="204"/>
  <c r="D36" i="204"/>
  <c r="D35" i="204"/>
  <c r="D34" i="204"/>
  <c r="D33" i="204"/>
  <c r="D32" i="204"/>
  <c r="D31" i="204"/>
  <c r="D26" i="204"/>
  <c r="D22" i="204"/>
  <c r="C22" i="204"/>
  <c r="B22" i="204"/>
  <c r="D17" i="204"/>
  <c r="C17" i="204"/>
  <c r="B17" i="204"/>
  <c r="D16" i="204"/>
  <c r="C16" i="204"/>
  <c r="B16" i="204"/>
  <c r="D15" i="204"/>
  <c r="C15" i="204"/>
  <c r="B15" i="204"/>
  <c r="D14" i="204"/>
  <c r="C14" i="204"/>
  <c r="B14" i="204"/>
  <c r="D13" i="204"/>
  <c r="C13" i="204"/>
  <c r="B13" i="204"/>
  <c r="D12" i="204"/>
  <c r="C12" i="204"/>
  <c r="B12" i="204"/>
  <c r="D11" i="204"/>
  <c r="C11" i="204"/>
  <c r="B11" i="204"/>
  <c r="D10" i="204"/>
  <c r="C10" i="204"/>
  <c r="B10" i="204"/>
  <c r="D9" i="204"/>
  <c r="C9" i="204"/>
  <c r="B9" i="204"/>
  <c r="D8" i="204"/>
  <c r="C8" i="204"/>
  <c r="B8" i="204"/>
  <c r="I6" i="204"/>
  <c r="B2" i="204"/>
  <c r="D38" i="203"/>
  <c r="D37" i="203"/>
  <c r="D36" i="203"/>
  <c r="D35" i="203"/>
  <c r="D34" i="203"/>
  <c r="D33" i="203"/>
  <c r="D32" i="203"/>
  <c r="D31" i="203"/>
  <c r="D26" i="203"/>
  <c r="D22" i="203"/>
  <c r="C22" i="203"/>
  <c r="B22" i="203"/>
  <c r="D17" i="203"/>
  <c r="C17" i="203"/>
  <c r="B17" i="203"/>
  <c r="D16" i="203"/>
  <c r="C16" i="203"/>
  <c r="B16" i="203"/>
  <c r="D15" i="203"/>
  <c r="C15" i="203"/>
  <c r="B15" i="203"/>
  <c r="D14" i="203"/>
  <c r="C14" i="203"/>
  <c r="B14" i="203"/>
  <c r="D13" i="203"/>
  <c r="C13" i="203"/>
  <c r="B13" i="203"/>
  <c r="D12" i="203"/>
  <c r="C12" i="203"/>
  <c r="B12" i="203"/>
  <c r="D11" i="203"/>
  <c r="C11" i="203"/>
  <c r="B11" i="203"/>
  <c r="D10" i="203"/>
  <c r="C10" i="203"/>
  <c r="B10" i="203"/>
  <c r="D9" i="203"/>
  <c r="C9" i="203"/>
  <c r="B9" i="203"/>
  <c r="D8" i="203"/>
  <c r="C8" i="203"/>
  <c r="B8" i="203"/>
  <c r="B2" i="203"/>
  <c r="D38" i="202"/>
  <c r="D37" i="202"/>
  <c r="D36" i="202"/>
  <c r="D35" i="202"/>
  <c r="D34" i="202"/>
  <c r="D33" i="202"/>
  <c r="D32" i="202"/>
  <c r="D31" i="202"/>
  <c r="D26" i="202"/>
  <c r="D22" i="202"/>
  <c r="C22" i="202"/>
  <c r="B22" i="202"/>
  <c r="D17" i="202"/>
  <c r="C17" i="202"/>
  <c r="B17" i="202"/>
  <c r="D16" i="202"/>
  <c r="C16" i="202"/>
  <c r="B16" i="202"/>
  <c r="D15" i="202"/>
  <c r="C15" i="202"/>
  <c r="B15" i="202"/>
  <c r="D14" i="202"/>
  <c r="C14" i="202"/>
  <c r="B14" i="202"/>
  <c r="D13" i="202"/>
  <c r="C13" i="202"/>
  <c r="B13" i="202"/>
  <c r="D12" i="202"/>
  <c r="C12" i="202"/>
  <c r="B12" i="202"/>
  <c r="D11" i="202"/>
  <c r="C11" i="202"/>
  <c r="B11" i="202"/>
  <c r="D10" i="202"/>
  <c r="C10" i="202"/>
  <c r="B10" i="202"/>
  <c r="D9" i="202"/>
  <c r="C9" i="202"/>
  <c r="B9" i="202"/>
  <c r="D8" i="202"/>
  <c r="C8" i="202"/>
  <c r="B8" i="202"/>
  <c r="B2" i="202"/>
  <c r="D38" i="201"/>
  <c r="D37" i="201"/>
  <c r="D36" i="201"/>
  <c r="D35" i="201"/>
  <c r="D34" i="201"/>
  <c r="D33" i="201"/>
  <c r="D32" i="201"/>
  <c r="D31" i="201"/>
  <c r="D26" i="201"/>
  <c r="D22" i="201"/>
  <c r="C22" i="201"/>
  <c r="B22" i="201"/>
  <c r="D17" i="201"/>
  <c r="C17" i="201"/>
  <c r="B17" i="201"/>
  <c r="D16" i="201"/>
  <c r="C16" i="201"/>
  <c r="B16" i="201"/>
  <c r="D15" i="201"/>
  <c r="C15" i="201"/>
  <c r="B15" i="201"/>
  <c r="D14" i="201"/>
  <c r="C14" i="201"/>
  <c r="B14" i="201"/>
  <c r="D13" i="201"/>
  <c r="C13" i="201"/>
  <c r="B13" i="201"/>
  <c r="D12" i="201"/>
  <c r="C12" i="201"/>
  <c r="B12" i="201"/>
  <c r="D11" i="201"/>
  <c r="C11" i="201"/>
  <c r="B11" i="201"/>
  <c r="D10" i="201"/>
  <c r="C10" i="201"/>
  <c r="B10" i="201"/>
  <c r="D9" i="201"/>
  <c r="C9" i="201"/>
  <c r="B9" i="201"/>
  <c r="D8" i="201"/>
  <c r="C8" i="201"/>
  <c r="B8" i="201"/>
  <c r="B2" i="201"/>
  <c r="D38" i="200"/>
  <c r="D37" i="200"/>
  <c r="D36" i="200"/>
  <c r="D35" i="200"/>
  <c r="D34" i="200"/>
  <c r="D33" i="200"/>
  <c r="D32" i="200"/>
  <c r="D31" i="200"/>
  <c r="D26" i="200"/>
  <c r="D22" i="200"/>
  <c r="C22" i="200"/>
  <c r="B22" i="200"/>
  <c r="D17" i="200"/>
  <c r="C17" i="200"/>
  <c r="B17" i="200"/>
  <c r="D16" i="200"/>
  <c r="C16" i="200"/>
  <c r="B16" i="200"/>
  <c r="D15" i="200"/>
  <c r="C15" i="200"/>
  <c r="B15" i="200"/>
  <c r="D14" i="200"/>
  <c r="C14" i="200"/>
  <c r="B14" i="200"/>
  <c r="D13" i="200"/>
  <c r="C13" i="200"/>
  <c r="B13" i="200"/>
  <c r="D12" i="200"/>
  <c r="C12" i="200"/>
  <c r="B12" i="200"/>
  <c r="D11" i="200"/>
  <c r="C11" i="200"/>
  <c r="B11" i="200"/>
  <c r="D10" i="200"/>
  <c r="C10" i="200"/>
  <c r="B10" i="200"/>
  <c r="D9" i="200"/>
  <c r="C9" i="200"/>
  <c r="B9" i="200"/>
  <c r="D8" i="200"/>
  <c r="C8" i="200"/>
  <c r="B8" i="200"/>
  <c r="B2" i="200"/>
  <c r="V49" i="129"/>
  <c r="D29" i="173" s="1"/>
  <c r="V50" i="129"/>
  <c r="D29" i="200" s="1"/>
  <c r="V51" i="129"/>
  <c r="D29" i="201" s="1"/>
  <c r="V52" i="129"/>
  <c r="D29" i="202" s="1"/>
  <c r="V53" i="129"/>
  <c r="D29" i="203" s="1"/>
  <c r="V54" i="129"/>
  <c r="D29" i="204" s="1"/>
  <c r="C51" i="184"/>
  <c r="D51" i="184"/>
  <c r="C52" i="184"/>
  <c r="D52" i="184"/>
  <c r="C53" i="184"/>
  <c r="D53" i="184"/>
  <c r="C54" i="184"/>
  <c r="D54" i="184"/>
  <c r="C55" i="184"/>
  <c r="D55" i="184"/>
  <c r="C56" i="184"/>
  <c r="D56" i="184"/>
  <c r="C51" i="183"/>
  <c r="D51" i="183"/>
  <c r="C52" i="183"/>
  <c r="D52" i="183"/>
  <c r="C53" i="183"/>
  <c r="D53" i="183"/>
  <c r="C54" i="183"/>
  <c r="D54" i="183"/>
  <c r="C55" i="183"/>
  <c r="D55" i="183"/>
  <c r="C56" i="183"/>
  <c r="D56" i="183"/>
  <c r="AL49" i="124"/>
  <c r="U50" i="185" s="1"/>
  <c r="AL50" i="124"/>
  <c r="U51" i="185" s="1"/>
  <c r="AL51" i="124"/>
  <c r="U52" i="185" s="1"/>
  <c r="AL52" i="124"/>
  <c r="U53" i="185" s="1"/>
  <c r="AL53" i="124"/>
  <c r="U54" i="185" s="1"/>
  <c r="AL54" i="124"/>
  <c r="U55" i="185" s="1"/>
  <c r="D50" i="198"/>
  <c r="E50" i="198"/>
  <c r="F50" i="198"/>
  <c r="G50" i="198"/>
  <c r="H50" i="198"/>
  <c r="L50" i="198"/>
  <c r="M50" i="198"/>
  <c r="N50" i="198"/>
  <c r="O50" i="198"/>
  <c r="P50" i="198"/>
  <c r="T50" i="198"/>
  <c r="U50" i="198"/>
  <c r="V50" i="198"/>
  <c r="W50" i="198"/>
  <c r="X50" i="198"/>
  <c r="AB50" i="198"/>
  <c r="AC50" i="198"/>
  <c r="AD50" i="198"/>
  <c r="AE50" i="198"/>
  <c r="AF50" i="198"/>
  <c r="AJ50" i="198"/>
  <c r="AK50" i="198"/>
  <c r="AL50" i="198"/>
  <c r="AM50" i="198"/>
  <c r="AN50" i="198"/>
  <c r="AR50" i="198"/>
  <c r="AS50" i="198"/>
  <c r="AT50" i="198"/>
  <c r="AU50" i="198"/>
  <c r="AV50" i="198"/>
  <c r="AZ50" i="198"/>
  <c r="BA50" i="198"/>
  <c r="BB50" i="198"/>
  <c r="BC50" i="198"/>
  <c r="BD50" i="198"/>
  <c r="BH50" i="198"/>
  <c r="BI50" i="198"/>
  <c r="BJ50" i="198"/>
  <c r="BK50" i="198"/>
  <c r="BL50" i="198"/>
  <c r="BP50" i="198"/>
  <c r="BQ50" i="198"/>
  <c r="BR50" i="198"/>
  <c r="BS50" i="198"/>
  <c r="BT50" i="198"/>
  <c r="BX50" i="198"/>
  <c r="BY50" i="198"/>
  <c r="BZ50" i="198"/>
  <c r="CA50" i="198"/>
  <c r="CB50" i="198"/>
  <c r="DL50" i="198"/>
  <c r="DM50" i="198"/>
  <c r="DN50" i="198"/>
  <c r="DO50" i="198"/>
  <c r="DP50" i="198"/>
  <c r="D51" i="198"/>
  <c r="E51" i="198"/>
  <c r="F51" i="198"/>
  <c r="G51" i="198"/>
  <c r="H51" i="198"/>
  <c r="L51" i="198"/>
  <c r="M51" i="198"/>
  <c r="N51" i="198"/>
  <c r="O51" i="198"/>
  <c r="P51" i="198"/>
  <c r="T51" i="198"/>
  <c r="U51" i="198"/>
  <c r="V51" i="198"/>
  <c r="W51" i="198"/>
  <c r="X51" i="198"/>
  <c r="AB51" i="198"/>
  <c r="AC51" i="198"/>
  <c r="AD51" i="198"/>
  <c r="AE51" i="198"/>
  <c r="AF51" i="198"/>
  <c r="AJ51" i="198"/>
  <c r="AK51" i="198"/>
  <c r="AL51" i="198"/>
  <c r="AM51" i="198"/>
  <c r="AN51" i="198"/>
  <c r="AR51" i="198"/>
  <c r="AS51" i="198"/>
  <c r="AT51" i="198"/>
  <c r="AU51" i="198"/>
  <c r="AV51" i="198"/>
  <c r="AZ51" i="198"/>
  <c r="BA51" i="198"/>
  <c r="BB51" i="198"/>
  <c r="BC51" i="198"/>
  <c r="BD51" i="198"/>
  <c r="BH51" i="198"/>
  <c r="BI51" i="198"/>
  <c r="BJ51" i="198"/>
  <c r="BK51" i="198"/>
  <c r="BL51" i="198"/>
  <c r="BP51" i="198"/>
  <c r="BQ51" i="198"/>
  <c r="BR51" i="198"/>
  <c r="BS51" i="198"/>
  <c r="BT51" i="198"/>
  <c r="BX51" i="198"/>
  <c r="BY51" i="198"/>
  <c r="BZ51" i="198"/>
  <c r="CA51" i="198"/>
  <c r="CB51" i="198"/>
  <c r="DL51" i="198"/>
  <c r="DM51" i="198"/>
  <c r="DN51" i="198"/>
  <c r="DO51" i="198"/>
  <c r="DP51" i="198"/>
  <c r="D52" i="198"/>
  <c r="E52" i="198"/>
  <c r="F52" i="198"/>
  <c r="G52" i="198"/>
  <c r="H52" i="198"/>
  <c r="L52" i="198"/>
  <c r="M52" i="198"/>
  <c r="N52" i="198"/>
  <c r="O52" i="198"/>
  <c r="P52" i="198"/>
  <c r="T52" i="198"/>
  <c r="U52" i="198"/>
  <c r="V52" i="198"/>
  <c r="W52" i="198"/>
  <c r="X52" i="198"/>
  <c r="AB52" i="198"/>
  <c r="AC52" i="198"/>
  <c r="AD52" i="198"/>
  <c r="AE52" i="198"/>
  <c r="AF52" i="198"/>
  <c r="AJ52" i="198"/>
  <c r="AK52" i="198"/>
  <c r="AL52" i="198"/>
  <c r="AM52" i="198"/>
  <c r="AN52" i="198"/>
  <c r="AR52" i="198"/>
  <c r="AS52" i="198"/>
  <c r="AT52" i="198"/>
  <c r="AU52" i="198"/>
  <c r="AV52" i="198"/>
  <c r="AZ52" i="198"/>
  <c r="BA52" i="198"/>
  <c r="BB52" i="198"/>
  <c r="BC52" i="198"/>
  <c r="BD52" i="198"/>
  <c r="BH52" i="198"/>
  <c r="BI52" i="198"/>
  <c r="BJ52" i="198"/>
  <c r="BK52" i="198"/>
  <c r="BL52" i="198"/>
  <c r="BP52" i="198"/>
  <c r="BQ52" i="198"/>
  <c r="BR52" i="198"/>
  <c r="BS52" i="198"/>
  <c r="BT52" i="198"/>
  <c r="BX52" i="198"/>
  <c r="BY52" i="198"/>
  <c r="BZ52" i="198"/>
  <c r="CA52" i="198"/>
  <c r="CB52" i="198"/>
  <c r="DL52" i="198"/>
  <c r="DM52" i="198"/>
  <c r="DN52" i="198"/>
  <c r="DO52" i="198"/>
  <c r="DP52" i="198"/>
  <c r="D53" i="198"/>
  <c r="E53" i="198"/>
  <c r="F53" i="198"/>
  <c r="G53" i="198"/>
  <c r="H53" i="198"/>
  <c r="L53" i="198"/>
  <c r="M53" i="198"/>
  <c r="N53" i="198"/>
  <c r="O53" i="198"/>
  <c r="P53" i="198"/>
  <c r="T53" i="198"/>
  <c r="U53" i="198"/>
  <c r="V53" i="198"/>
  <c r="W53" i="198"/>
  <c r="X53" i="198"/>
  <c r="AB53" i="198"/>
  <c r="AC53" i="198"/>
  <c r="AD53" i="198"/>
  <c r="AE53" i="198"/>
  <c r="AF53" i="198"/>
  <c r="AJ53" i="198"/>
  <c r="AK53" i="198"/>
  <c r="AL53" i="198"/>
  <c r="AM53" i="198"/>
  <c r="AN53" i="198"/>
  <c r="AR53" i="198"/>
  <c r="AS53" i="198"/>
  <c r="AT53" i="198"/>
  <c r="AU53" i="198"/>
  <c r="AV53" i="198"/>
  <c r="AZ53" i="198"/>
  <c r="BA53" i="198"/>
  <c r="BB53" i="198"/>
  <c r="BC53" i="198"/>
  <c r="BD53" i="198"/>
  <c r="BH53" i="198"/>
  <c r="BI53" i="198"/>
  <c r="BJ53" i="198"/>
  <c r="BK53" i="198"/>
  <c r="BL53" i="198"/>
  <c r="BP53" i="198"/>
  <c r="BQ53" i="198"/>
  <c r="BR53" i="198"/>
  <c r="BS53" i="198"/>
  <c r="BT53" i="198"/>
  <c r="BX53" i="198"/>
  <c r="BY53" i="198"/>
  <c r="BZ53" i="198"/>
  <c r="CA53" i="198"/>
  <c r="CB53" i="198"/>
  <c r="DL53" i="198"/>
  <c r="DM53" i="198"/>
  <c r="DN53" i="198"/>
  <c r="DO53" i="198"/>
  <c r="DP53" i="198"/>
  <c r="D54" i="198"/>
  <c r="E54" i="198"/>
  <c r="F54" i="198"/>
  <c r="G54" i="198"/>
  <c r="H54" i="198"/>
  <c r="L54" i="198"/>
  <c r="M54" i="198"/>
  <c r="N54" i="198"/>
  <c r="O54" i="198"/>
  <c r="P54" i="198"/>
  <c r="T54" i="198"/>
  <c r="U54" i="198"/>
  <c r="V54" i="198"/>
  <c r="W54" i="198"/>
  <c r="X54" i="198"/>
  <c r="AB54" i="198"/>
  <c r="AC54" i="198"/>
  <c r="AD54" i="198"/>
  <c r="AE54" i="198"/>
  <c r="AF54" i="198"/>
  <c r="AJ54" i="198"/>
  <c r="AK54" i="198"/>
  <c r="AL54" i="198"/>
  <c r="AM54" i="198"/>
  <c r="AN54" i="198"/>
  <c r="AR54" i="198"/>
  <c r="AS54" i="198"/>
  <c r="AT54" i="198"/>
  <c r="AU54" i="198"/>
  <c r="AV54" i="198"/>
  <c r="AZ54" i="198"/>
  <c r="BA54" i="198"/>
  <c r="BB54" i="198"/>
  <c r="BC54" i="198"/>
  <c r="BD54" i="198"/>
  <c r="BH54" i="198"/>
  <c r="BI54" i="198"/>
  <c r="BJ54" i="198"/>
  <c r="BK54" i="198"/>
  <c r="BL54" i="198"/>
  <c r="BP54" i="198"/>
  <c r="BQ54" i="198"/>
  <c r="BR54" i="198"/>
  <c r="BS54" i="198"/>
  <c r="BT54" i="198"/>
  <c r="BX54" i="198"/>
  <c r="BY54" i="198"/>
  <c r="BZ54" i="198"/>
  <c r="CA54" i="198"/>
  <c r="CB54" i="198"/>
  <c r="DL54" i="198"/>
  <c r="DM54" i="198"/>
  <c r="DN54" i="198"/>
  <c r="DO54" i="198"/>
  <c r="DP54" i="198"/>
  <c r="D55" i="198"/>
  <c r="E55" i="198"/>
  <c r="F55" i="198"/>
  <c r="G55" i="198"/>
  <c r="H55" i="198"/>
  <c r="L55" i="198"/>
  <c r="M55" i="198"/>
  <c r="N55" i="198"/>
  <c r="O55" i="198"/>
  <c r="P55" i="198"/>
  <c r="T55" i="198"/>
  <c r="U55" i="198"/>
  <c r="V55" i="198"/>
  <c r="W55" i="198"/>
  <c r="X55" i="198"/>
  <c r="AB55" i="198"/>
  <c r="AC55" i="198"/>
  <c r="AD55" i="198"/>
  <c r="AE55" i="198"/>
  <c r="AF55" i="198"/>
  <c r="AJ55" i="198"/>
  <c r="AK55" i="198"/>
  <c r="AL55" i="198"/>
  <c r="AM55" i="198"/>
  <c r="AN55" i="198"/>
  <c r="AR55" i="198"/>
  <c r="AS55" i="198"/>
  <c r="AT55" i="198"/>
  <c r="AU55" i="198"/>
  <c r="AV55" i="198"/>
  <c r="AZ55" i="198"/>
  <c r="BA55" i="198"/>
  <c r="BB55" i="198"/>
  <c r="BC55" i="198"/>
  <c r="BD55" i="198"/>
  <c r="BH55" i="198"/>
  <c r="BI55" i="198"/>
  <c r="BJ55" i="198"/>
  <c r="BK55" i="198"/>
  <c r="BL55" i="198"/>
  <c r="BP55" i="198"/>
  <c r="BQ55" i="198"/>
  <c r="BR55" i="198"/>
  <c r="BS55" i="198"/>
  <c r="BT55" i="198"/>
  <c r="BX55" i="198"/>
  <c r="BY55" i="198"/>
  <c r="BZ55" i="198"/>
  <c r="CA55" i="198"/>
  <c r="CB55" i="198"/>
  <c r="DL55" i="198"/>
  <c r="DM55" i="198"/>
  <c r="DN55" i="198"/>
  <c r="DO55" i="198"/>
  <c r="DP55" i="198"/>
  <c r="B49" i="127"/>
  <c r="B49" i="129" s="1"/>
  <c r="C49" i="127"/>
  <c r="D50" i="181" s="1"/>
  <c r="B50" i="127"/>
  <c r="B50" i="129" s="1"/>
  <c r="C50" i="127"/>
  <c r="D51" i="181" s="1"/>
  <c r="B51" i="127"/>
  <c r="C51" i="127"/>
  <c r="D52" i="181" s="1"/>
  <c r="B52" i="127"/>
  <c r="B52" i="129" s="1"/>
  <c r="C52" i="127"/>
  <c r="D53" i="181" s="1"/>
  <c r="B53" i="127"/>
  <c r="B53" i="129" s="1"/>
  <c r="C53" i="127"/>
  <c r="D54" i="181" s="1"/>
  <c r="B54" i="127"/>
  <c r="B54" i="13" s="1"/>
  <c r="C55" i="186" s="1"/>
  <c r="C54" i="127"/>
  <c r="D55" i="181" s="1"/>
  <c r="D49" i="129"/>
  <c r="T49" i="124" s="1"/>
  <c r="C50" i="185" s="1"/>
  <c r="E49" i="129"/>
  <c r="U49" i="124" s="1"/>
  <c r="D50" i="185" s="1"/>
  <c r="F49" i="129"/>
  <c r="E29" i="173" s="1"/>
  <c r="G49" i="129"/>
  <c r="D50" i="129"/>
  <c r="T50" i="124" s="1"/>
  <c r="C51" i="185" s="1"/>
  <c r="E50" i="129"/>
  <c r="E28" i="200" s="1"/>
  <c r="F50" i="129"/>
  <c r="E29" i="200" s="1"/>
  <c r="G50" i="129"/>
  <c r="B51" i="129"/>
  <c r="C51" i="129"/>
  <c r="D51" i="129"/>
  <c r="T51" i="124" s="1"/>
  <c r="C52" i="185" s="1"/>
  <c r="E51" i="129"/>
  <c r="E28" i="201" s="1"/>
  <c r="F51" i="129"/>
  <c r="E29" i="201" s="1"/>
  <c r="G51" i="129"/>
  <c r="D52" i="129"/>
  <c r="T52" i="124" s="1"/>
  <c r="C53" i="185" s="1"/>
  <c r="E52" i="129"/>
  <c r="E28" i="202" s="1"/>
  <c r="F52" i="129"/>
  <c r="E29" i="202" s="1"/>
  <c r="G52" i="129"/>
  <c r="D53" i="129"/>
  <c r="T53" i="124" s="1"/>
  <c r="C54" i="185" s="1"/>
  <c r="E53" i="129"/>
  <c r="U53" i="124" s="1"/>
  <c r="D54" i="185" s="1"/>
  <c r="F53" i="129"/>
  <c r="E29" i="203" s="1"/>
  <c r="G53" i="129"/>
  <c r="B54" i="129"/>
  <c r="C54" i="129"/>
  <c r="D54" i="129"/>
  <c r="T54" i="124" s="1"/>
  <c r="C55" i="185" s="1"/>
  <c r="E54" i="129"/>
  <c r="E28" i="204" s="1"/>
  <c r="F54" i="129"/>
  <c r="E29" i="204" s="1"/>
  <c r="G54" i="129"/>
  <c r="B50" i="177"/>
  <c r="C50" i="177"/>
  <c r="D50" i="177"/>
  <c r="E50" i="177"/>
  <c r="F50" i="177"/>
  <c r="J50" i="177"/>
  <c r="K51" i="183" s="1"/>
  <c r="K50" i="177"/>
  <c r="L51" i="183" s="1"/>
  <c r="L50" i="177"/>
  <c r="M51" i="183" s="1"/>
  <c r="P50" i="177"/>
  <c r="Q51" i="183" s="1"/>
  <c r="Q50" i="177"/>
  <c r="R51" i="183" s="1"/>
  <c r="R50" i="177"/>
  <c r="S51" i="183" s="1"/>
  <c r="V50" i="177"/>
  <c r="W51" i="183" s="1"/>
  <c r="W50" i="177"/>
  <c r="X51" i="183" s="1"/>
  <c r="X50" i="177"/>
  <c r="Y51" i="183" s="1"/>
  <c r="AB50" i="177"/>
  <c r="AC51" i="183" s="1"/>
  <c r="AC50" i="177"/>
  <c r="AD51" i="183" s="1"/>
  <c r="AD50" i="177"/>
  <c r="AE51" i="183" s="1"/>
  <c r="AH50" i="177"/>
  <c r="AI51" i="183" s="1"/>
  <c r="AI50" i="177"/>
  <c r="AJ51" i="183" s="1"/>
  <c r="AJ50" i="177"/>
  <c r="AK51" i="183" s="1"/>
  <c r="AN50" i="177"/>
  <c r="AO51" i="183" s="1"/>
  <c r="AO50" i="177"/>
  <c r="AP51" i="183" s="1"/>
  <c r="AP50" i="177"/>
  <c r="AQ51" i="183" s="1"/>
  <c r="AT50" i="177"/>
  <c r="AU51" i="183" s="1"/>
  <c r="AU50" i="177"/>
  <c r="AV51" i="183" s="1"/>
  <c r="AV50" i="177"/>
  <c r="AW51" i="183" s="1"/>
  <c r="AZ50" i="177"/>
  <c r="BA51" i="183" s="1"/>
  <c r="BA50" i="177"/>
  <c r="BB51" i="183" s="1"/>
  <c r="BB50" i="177"/>
  <c r="BC51" i="183" s="1"/>
  <c r="BF50" i="177"/>
  <c r="BG51" i="183" s="1"/>
  <c r="BG50" i="177"/>
  <c r="BH51" i="183" s="1"/>
  <c r="BH50" i="177"/>
  <c r="BI51" i="183" s="1"/>
  <c r="CJ50" i="177"/>
  <c r="CK51" i="183" s="1"/>
  <c r="CK50" i="177"/>
  <c r="CL50" i="177"/>
  <c r="CM51" i="183" s="1"/>
  <c r="B51" i="177"/>
  <c r="C51" i="177"/>
  <c r="D51" i="177"/>
  <c r="E51" i="177"/>
  <c r="F51" i="177"/>
  <c r="J51" i="177"/>
  <c r="K51" i="177"/>
  <c r="L52" i="183" s="1"/>
  <c r="L51" i="177"/>
  <c r="M52" i="183" s="1"/>
  <c r="P51" i="177"/>
  <c r="Q51" i="177"/>
  <c r="R52" i="183" s="1"/>
  <c r="R51" i="177"/>
  <c r="S52" i="183" s="1"/>
  <c r="V51" i="177"/>
  <c r="W51" i="177"/>
  <c r="X52" i="183" s="1"/>
  <c r="X51" i="177"/>
  <c r="Y52" i="183" s="1"/>
  <c r="AB51" i="177"/>
  <c r="AC51" i="177"/>
  <c r="AD52" i="183" s="1"/>
  <c r="AD51" i="177"/>
  <c r="AE52" i="183" s="1"/>
  <c r="AH51" i="177"/>
  <c r="AI51" i="177"/>
  <c r="AJ52" i="183" s="1"/>
  <c r="AJ51" i="177"/>
  <c r="AK52" i="183" s="1"/>
  <c r="AN51" i="177"/>
  <c r="AO51" i="177"/>
  <c r="AP52" i="183" s="1"/>
  <c r="AP51" i="177"/>
  <c r="AQ52" i="183" s="1"/>
  <c r="AT51" i="177"/>
  <c r="AU51" i="177"/>
  <c r="AV52" i="183" s="1"/>
  <c r="AV51" i="177"/>
  <c r="AW52" i="183" s="1"/>
  <c r="AZ51" i="177"/>
  <c r="BA51" i="177"/>
  <c r="BB52" i="183" s="1"/>
  <c r="BB51" i="177"/>
  <c r="BC52" i="183" s="1"/>
  <c r="BF51" i="177"/>
  <c r="BG51" i="177"/>
  <c r="BH52" i="183" s="1"/>
  <c r="BH51" i="177"/>
  <c r="BI52" i="183" s="1"/>
  <c r="CJ51" i="177"/>
  <c r="CK51" i="177"/>
  <c r="CL52" i="183" s="1"/>
  <c r="CL51" i="177"/>
  <c r="CM52" i="183" s="1"/>
  <c r="B52" i="177"/>
  <c r="C52" i="177"/>
  <c r="D52" i="177"/>
  <c r="E52" i="177"/>
  <c r="F52" i="177"/>
  <c r="J52" i="177"/>
  <c r="K53" i="183" s="1"/>
  <c r="K52" i="177"/>
  <c r="L53" i="183" s="1"/>
  <c r="L52" i="177"/>
  <c r="M53" i="183" s="1"/>
  <c r="P52" i="177"/>
  <c r="Q53" i="183" s="1"/>
  <c r="Q52" i="177"/>
  <c r="R53" i="183" s="1"/>
  <c r="R52" i="177"/>
  <c r="S53" i="183" s="1"/>
  <c r="V52" i="177"/>
  <c r="W53" i="183" s="1"/>
  <c r="W52" i="177"/>
  <c r="X53" i="183" s="1"/>
  <c r="X52" i="177"/>
  <c r="Y53" i="183" s="1"/>
  <c r="AB52" i="177"/>
  <c r="AC53" i="183" s="1"/>
  <c r="AC52" i="177"/>
  <c r="AD52" i="177"/>
  <c r="AE53" i="183" s="1"/>
  <c r="AH52" i="177"/>
  <c r="AI53" i="183" s="1"/>
  <c r="AI52" i="177"/>
  <c r="AJ53" i="183" s="1"/>
  <c r="AJ52" i="177"/>
  <c r="AK53" i="183" s="1"/>
  <c r="AN52" i="177"/>
  <c r="AO53" i="183" s="1"/>
  <c r="AO52" i="177"/>
  <c r="AP53" i="183" s="1"/>
  <c r="AP52" i="177"/>
  <c r="AQ53" i="183" s="1"/>
  <c r="AT52" i="177"/>
  <c r="AU53" i="183" s="1"/>
  <c r="AU52" i="177"/>
  <c r="AV53" i="183" s="1"/>
  <c r="AV52" i="177"/>
  <c r="AW53" i="183" s="1"/>
  <c r="AZ52" i="177"/>
  <c r="BA53" i="183" s="1"/>
  <c r="BA52" i="177"/>
  <c r="BB53" i="183" s="1"/>
  <c r="BB52" i="177"/>
  <c r="BC53" i="183" s="1"/>
  <c r="BF52" i="177"/>
  <c r="BG53" i="183" s="1"/>
  <c r="BG52" i="177"/>
  <c r="BH53" i="183" s="1"/>
  <c r="BH52" i="177"/>
  <c r="BI53" i="183" s="1"/>
  <c r="CJ52" i="177"/>
  <c r="CK53" i="183" s="1"/>
  <c r="CK52" i="177"/>
  <c r="CL53" i="183" s="1"/>
  <c r="CL52" i="177"/>
  <c r="CM53" i="183" s="1"/>
  <c r="B53" i="177"/>
  <c r="C53" i="177"/>
  <c r="D53" i="177"/>
  <c r="E53" i="177"/>
  <c r="F53" i="177"/>
  <c r="J53" i="177"/>
  <c r="K53" i="177"/>
  <c r="L54" i="183" s="1"/>
  <c r="L53" i="177"/>
  <c r="M54" i="183" s="1"/>
  <c r="P53" i="177"/>
  <c r="Q53" i="177"/>
  <c r="R54" i="183" s="1"/>
  <c r="R53" i="177"/>
  <c r="S54" i="183" s="1"/>
  <c r="V53" i="177"/>
  <c r="W53" i="177"/>
  <c r="X54" i="183" s="1"/>
  <c r="X53" i="177"/>
  <c r="Y54" i="183" s="1"/>
  <c r="AB53" i="177"/>
  <c r="AC53" i="177"/>
  <c r="AD54" i="183" s="1"/>
  <c r="AD53" i="177"/>
  <c r="AE54" i="183" s="1"/>
  <c r="AH53" i="177"/>
  <c r="AI53" i="177"/>
  <c r="AJ54" i="183" s="1"/>
  <c r="AJ53" i="177"/>
  <c r="AK54" i="183" s="1"/>
  <c r="AN53" i="177"/>
  <c r="AO53" i="177"/>
  <c r="AP54" i="183" s="1"/>
  <c r="AP53" i="177"/>
  <c r="AQ54" i="183" s="1"/>
  <c r="AT53" i="177"/>
  <c r="AU53" i="177"/>
  <c r="AV54" i="183" s="1"/>
  <c r="AV53" i="177"/>
  <c r="AW54" i="183" s="1"/>
  <c r="AZ53" i="177"/>
  <c r="BA53" i="177"/>
  <c r="BB54" i="183" s="1"/>
  <c r="BB53" i="177"/>
  <c r="BC54" i="183" s="1"/>
  <c r="BF53" i="177"/>
  <c r="BG53" i="177"/>
  <c r="BH54" i="183" s="1"/>
  <c r="BH53" i="177"/>
  <c r="BI54" i="183" s="1"/>
  <c r="CJ53" i="177"/>
  <c r="CK53" i="177"/>
  <c r="CL54" i="183" s="1"/>
  <c r="CL53" i="177"/>
  <c r="CM54" i="183" s="1"/>
  <c r="B54" i="177"/>
  <c r="C54" i="177"/>
  <c r="D54" i="177"/>
  <c r="E54" i="177"/>
  <c r="F54" i="177"/>
  <c r="J54" i="177"/>
  <c r="K55" i="183" s="1"/>
  <c r="K54" i="177"/>
  <c r="L55" i="183" s="1"/>
  <c r="L54" i="177"/>
  <c r="M55" i="183" s="1"/>
  <c r="P54" i="177"/>
  <c r="Q55" i="183" s="1"/>
  <c r="Q54" i="177"/>
  <c r="R55" i="183" s="1"/>
  <c r="R54" i="177"/>
  <c r="S55" i="183" s="1"/>
  <c r="V54" i="177"/>
  <c r="W55" i="183" s="1"/>
  <c r="W54" i="177"/>
  <c r="X55" i="183" s="1"/>
  <c r="X54" i="177"/>
  <c r="Y55" i="183" s="1"/>
  <c r="AB54" i="177"/>
  <c r="AC55" i="183" s="1"/>
  <c r="AC54" i="177"/>
  <c r="AD55" i="183" s="1"/>
  <c r="AD54" i="177"/>
  <c r="AE55" i="183" s="1"/>
  <c r="AH54" i="177"/>
  <c r="AI55" i="183" s="1"/>
  <c r="AI54" i="177"/>
  <c r="AJ55" i="183" s="1"/>
  <c r="AJ54" i="177"/>
  <c r="AK55" i="183" s="1"/>
  <c r="AN54" i="177"/>
  <c r="AO55" i="183" s="1"/>
  <c r="AO54" i="177"/>
  <c r="AP55" i="183" s="1"/>
  <c r="AP54" i="177"/>
  <c r="AQ55" i="183" s="1"/>
  <c r="AT54" i="177"/>
  <c r="AU55" i="183" s="1"/>
  <c r="AU54" i="177"/>
  <c r="AV55" i="183" s="1"/>
  <c r="AV54" i="177"/>
  <c r="AW55" i="183" s="1"/>
  <c r="AZ54" i="177"/>
  <c r="BA55" i="183" s="1"/>
  <c r="BA54" i="177"/>
  <c r="BB55" i="183" s="1"/>
  <c r="BB54" i="177"/>
  <c r="BC55" i="183" s="1"/>
  <c r="BF54" i="177"/>
  <c r="BG55" i="183" s="1"/>
  <c r="BG54" i="177"/>
  <c r="BH55" i="183" s="1"/>
  <c r="BH54" i="177"/>
  <c r="BI55" i="183" s="1"/>
  <c r="CJ54" i="177"/>
  <c r="CK55" i="183" s="1"/>
  <c r="CK54" i="177"/>
  <c r="CL55" i="183" s="1"/>
  <c r="CL54" i="177"/>
  <c r="CM55" i="183" s="1"/>
  <c r="B55" i="177"/>
  <c r="C55" i="177"/>
  <c r="D55" i="177"/>
  <c r="E55" i="177"/>
  <c r="F55" i="177"/>
  <c r="J55" i="177"/>
  <c r="K55" i="177"/>
  <c r="L56" i="183" s="1"/>
  <c r="L55" i="177"/>
  <c r="M56" i="183" s="1"/>
  <c r="P55" i="177"/>
  <c r="Q55" i="177"/>
  <c r="R56" i="183" s="1"/>
  <c r="R55" i="177"/>
  <c r="S56" i="183" s="1"/>
  <c r="V55" i="177"/>
  <c r="W55" i="177"/>
  <c r="X56" i="183" s="1"/>
  <c r="X55" i="177"/>
  <c r="Y56" i="183" s="1"/>
  <c r="AB55" i="177"/>
  <c r="AC55" i="177"/>
  <c r="AD56" i="183" s="1"/>
  <c r="AD55" i="177"/>
  <c r="AE56" i="183" s="1"/>
  <c r="AH55" i="177"/>
  <c r="AI55" i="177"/>
  <c r="AJ56" i="183" s="1"/>
  <c r="AJ55" i="177"/>
  <c r="AK56" i="183" s="1"/>
  <c r="AN55" i="177"/>
  <c r="AO55" i="177"/>
  <c r="AP56" i="183" s="1"/>
  <c r="AP55" i="177"/>
  <c r="AQ56" i="183" s="1"/>
  <c r="AT55" i="177"/>
  <c r="AU55" i="177"/>
  <c r="AV56" i="183" s="1"/>
  <c r="AV55" i="177"/>
  <c r="AW56" i="183" s="1"/>
  <c r="AZ55" i="177"/>
  <c r="BA55" i="177"/>
  <c r="BB56" i="183" s="1"/>
  <c r="BB55" i="177"/>
  <c r="BC56" i="183" s="1"/>
  <c r="BF55" i="177"/>
  <c r="BG55" i="177"/>
  <c r="BH56" i="183" s="1"/>
  <c r="BH55" i="177"/>
  <c r="BI56" i="183" s="1"/>
  <c r="CJ55" i="177"/>
  <c r="CK55" i="177"/>
  <c r="CL56" i="183" s="1"/>
  <c r="CL55" i="177"/>
  <c r="CM56" i="183" s="1"/>
  <c r="B50" i="179"/>
  <c r="C50" i="179"/>
  <c r="D50" i="179"/>
  <c r="E50" i="179"/>
  <c r="F50" i="179"/>
  <c r="G50" i="179"/>
  <c r="H50" i="179"/>
  <c r="I50" i="179"/>
  <c r="J50" i="179"/>
  <c r="K50" i="179"/>
  <c r="O50" i="179"/>
  <c r="P51" i="184" s="1"/>
  <c r="P50" i="179"/>
  <c r="Q50" i="179"/>
  <c r="R51" i="184" s="1"/>
  <c r="R50" i="179"/>
  <c r="S51" i="184" s="1"/>
  <c r="S50" i="179"/>
  <c r="T51" i="184" s="1"/>
  <c r="T50" i="179"/>
  <c r="U51" i="184" s="1"/>
  <c r="U50" i="179"/>
  <c r="V51" i="184" s="1"/>
  <c r="V50" i="179"/>
  <c r="W51" i="184" s="1"/>
  <c r="Z50" i="179"/>
  <c r="AA51" i="184" s="1"/>
  <c r="AA50" i="179"/>
  <c r="AB51" i="184" s="1"/>
  <c r="AB50" i="179"/>
  <c r="AC51" i="184" s="1"/>
  <c r="AC50" i="179"/>
  <c r="AD51" i="184" s="1"/>
  <c r="AD50" i="179"/>
  <c r="AE51" i="184" s="1"/>
  <c r="AE50" i="179"/>
  <c r="AF51" i="184" s="1"/>
  <c r="AF50" i="179"/>
  <c r="AG51" i="184" s="1"/>
  <c r="AG50" i="179"/>
  <c r="AH51" i="184" s="1"/>
  <c r="AK50" i="179"/>
  <c r="AL51" i="184" s="1"/>
  <c r="AL50" i="179"/>
  <c r="AM50" i="179"/>
  <c r="AN51" i="184" s="1"/>
  <c r="AN50" i="179"/>
  <c r="AO51" i="184" s="1"/>
  <c r="AO50" i="179"/>
  <c r="AP51" i="184" s="1"/>
  <c r="AP50" i="179"/>
  <c r="AQ51" i="184" s="1"/>
  <c r="AQ50" i="179"/>
  <c r="AR51" i="184" s="1"/>
  <c r="AR50" i="179"/>
  <c r="AS51" i="184" s="1"/>
  <c r="AV50" i="179"/>
  <c r="AW51" i="184" s="1"/>
  <c r="AW50" i="179"/>
  <c r="AX51" i="184" s="1"/>
  <c r="AX50" i="179"/>
  <c r="AY51" i="184" s="1"/>
  <c r="AY50" i="179"/>
  <c r="AZ51" i="184" s="1"/>
  <c r="AZ50" i="179"/>
  <c r="BA51" i="184" s="1"/>
  <c r="BA50" i="179"/>
  <c r="BB51" i="184" s="1"/>
  <c r="BB50" i="179"/>
  <c r="BC51" i="184" s="1"/>
  <c r="BC50" i="179"/>
  <c r="BD51" i="184" s="1"/>
  <c r="BG50" i="179"/>
  <c r="BH51" i="184" s="1"/>
  <c r="BH50" i="179"/>
  <c r="BI50" i="179"/>
  <c r="BJ51" i="184" s="1"/>
  <c r="BJ50" i="179"/>
  <c r="BK51" i="184" s="1"/>
  <c r="BK50" i="179"/>
  <c r="BL51" i="184" s="1"/>
  <c r="BL50" i="179"/>
  <c r="BM51" i="184" s="1"/>
  <c r="BM50" i="179"/>
  <c r="BN51" i="184" s="1"/>
  <c r="BN50" i="179"/>
  <c r="BO51" i="184" s="1"/>
  <c r="BR50" i="179"/>
  <c r="BS51" i="184" s="1"/>
  <c r="BS50" i="179"/>
  <c r="BT51" i="184" s="1"/>
  <c r="BT50" i="179"/>
  <c r="BU51" i="184" s="1"/>
  <c r="BU50" i="179"/>
  <c r="BV51" i="184" s="1"/>
  <c r="BV50" i="179"/>
  <c r="BW51" i="184" s="1"/>
  <c r="BW50" i="179"/>
  <c r="BX51" i="184" s="1"/>
  <c r="BX50" i="179"/>
  <c r="BY51" i="184" s="1"/>
  <c r="BY50" i="179"/>
  <c r="BZ51" i="184" s="1"/>
  <c r="CC50" i="179"/>
  <c r="CD51" i="184" s="1"/>
  <c r="CD50" i="179"/>
  <c r="CE50" i="179"/>
  <c r="CF51" i="184" s="1"/>
  <c r="CF50" i="179"/>
  <c r="CG51" i="184" s="1"/>
  <c r="CG50" i="179"/>
  <c r="CH51" i="184" s="1"/>
  <c r="CH50" i="179"/>
  <c r="CI51" i="184" s="1"/>
  <c r="CI50" i="179"/>
  <c r="CJ51" i="184" s="1"/>
  <c r="CJ50" i="179"/>
  <c r="CK51" i="184" s="1"/>
  <c r="CN50" i="179"/>
  <c r="CO51" i="184" s="1"/>
  <c r="CO50" i="179"/>
  <c r="CP51" i="184" s="1"/>
  <c r="CP50" i="179"/>
  <c r="CQ51" i="184" s="1"/>
  <c r="CQ50" i="179"/>
  <c r="CR51" i="184" s="1"/>
  <c r="CR50" i="179"/>
  <c r="CS51" i="184" s="1"/>
  <c r="CS50" i="179"/>
  <c r="CT51" i="184" s="1"/>
  <c r="CT50" i="179"/>
  <c r="CU51" i="184" s="1"/>
  <c r="CU50" i="179"/>
  <c r="CV51" i="184" s="1"/>
  <c r="CY50" i="179"/>
  <c r="CZ51" i="184" s="1"/>
  <c r="CZ50" i="179"/>
  <c r="DA50" i="179"/>
  <c r="DB51" i="184" s="1"/>
  <c r="DB50" i="179"/>
  <c r="DC51" i="184" s="1"/>
  <c r="DC50" i="179"/>
  <c r="DD51" i="184" s="1"/>
  <c r="DD50" i="179"/>
  <c r="DE51" i="184" s="1"/>
  <c r="DE50" i="179"/>
  <c r="DF51" i="184" s="1"/>
  <c r="DF50" i="179"/>
  <c r="DG51" i="184" s="1"/>
  <c r="FB50" i="179"/>
  <c r="FC51" i="184" s="1"/>
  <c r="FC50" i="179"/>
  <c r="FD51" i="184" s="1"/>
  <c r="FD50" i="179"/>
  <c r="FE51" i="184" s="1"/>
  <c r="FE50" i="179"/>
  <c r="FF51" i="184" s="1"/>
  <c r="FF50" i="179"/>
  <c r="FG51" i="184" s="1"/>
  <c r="FG50" i="179"/>
  <c r="FH51" i="184" s="1"/>
  <c r="FH50" i="179"/>
  <c r="FI51" i="184" s="1"/>
  <c r="FI50" i="179"/>
  <c r="FJ51" i="184" s="1"/>
  <c r="B51" i="179"/>
  <c r="C51" i="179"/>
  <c r="D51" i="179"/>
  <c r="E51" i="179"/>
  <c r="F51" i="179"/>
  <c r="G51" i="179"/>
  <c r="H51" i="179"/>
  <c r="I51" i="179"/>
  <c r="J51" i="179"/>
  <c r="K51" i="179"/>
  <c r="O51" i="179"/>
  <c r="P52" i="184" s="1"/>
  <c r="P51" i="179"/>
  <c r="Q51" i="179"/>
  <c r="R52" i="184" s="1"/>
  <c r="R51" i="179"/>
  <c r="S52" i="184" s="1"/>
  <c r="S51" i="179"/>
  <c r="T52" i="184" s="1"/>
  <c r="T51" i="179"/>
  <c r="U52" i="184" s="1"/>
  <c r="U51" i="179"/>
  <c r="V52" i="184" s="1"/>
  <c r="V51" i="179"/>
  <c r="W52" i="184" s="1"/>
  <c r="Z51" i="179"/>
  <c r="AA52" i="184" s="1"/>
  <c r="AA51" i="179"/>
  <c r="AB52" i="184" s="1"/>
  <c r="AB51" i="179"/>
  <c r="AC52" i="184" s="1"/>
  <c r="AC51" i="179"/>
  <c r="AD52" i="184" s="1"/>
  <c r="AD51" i="179"/>
  <c r="AE52" i="184" s="1"/>
  <c r="AE51" i="179"/>
  <c r="AF52" i="184" s="1"/>
  <c r="AF51" i="179"/>
  <c r="AG52" i="184" s="1"/>
  <c r="AG51" i="179"/>
  <c r="AH52" i="184" s="1"/>
  <c r="AK51" i="179"/>
  <c r="AL52" i="184" s="1"/>
  <c r="AL51" i="179"/>
  <c r="AM51" i="179"/>
  <c r="AN52" i="184" s="1"/>
  <c r="AN51" i="179"/>
  <c r="AO52" i="184" s="1"/>
  <c r="AO51" i="179"/>
  <c r="AP52" i="184" s="1"/>
  <c r="AP51" i="179"/>
  <c r="AQ52" i="184" s="1"/>
  <c r="AQ51" i="179"/>
  <c r="AR52" i="184" s="1"/>
  <c r="AR51" i="179"/>
  <c r="AS52" i="184" s="1"/>
  <c r="AV51" i="179"/>
  <c r="AW52" i="184" s="1"/>
  <c r="AW51" i="179"/>
  <c r="AX52" i="184" s="1"/>
  <c r="AX51" i="179"/>
  <c r="AY52" i="184" s="1"/>
  <c r="AY51" i="179"/>
  <c r="AZ52" i="184" s="1"/>
  <c r="AZ51" i="179"/>
  <c r="BA52" i="184" s="1"/>
  <c r="BA51" i="179"/>
  <c r="BB52" i="184" s="1"/>
  <c r="BB51" i="179"/>
  <c r="BC52" i="184" s="1"/>
  <c r="BC51" i="179"/>
  <c r="BD52" i="184" s="1"/>
  <c r="BG51" i="179"/>
  <c r="BH52" i="184" s="1"/>
  <c r="BH51" i="179"/>
  <c r="BI51" i="179"/>
  <c r="BJ52" i="184" s="1"/>
  <c r="BJ51" i="179"/>
  <c r="BK52" i="184" s="1"/>
  <c r="BK51" i="179"/>
  <c r="BL52" i="184" s="1"/>
  <c r="BL51" i="179"/>
  <c r="BM52" i="184" s="1"/>
  <c r="BM51" i="179"/>
  <c r="BN52" i="184" s="1"/>
  <c r="BN51" i="179"/>
  <c r="BO52" i="184" s="1"/>
  <c r="BR51" i="179"/>
  <c r="BS52" i="184" s="1"/>
  <c r="BS51" i="179"/>
  <c r="BT52" i="184" s="1"/>
  <c r="BT51" i="179"/>
  <c r="BU52" i="184" s="1"/>
  <c r="BU51" i="179"/>
  <c r="BV52" i="184" s="1"/>
  <c r="BV51" i="179"/>
  <c r="BW52" i="184" s="1"/>
  <c r="BW51" i="179"/>
  <c r="BX52" i="184" s="1"/>
  <c r="BX51" i="179"/>
  <c r="BY52" i="184" s="1"/>
  <c r="BY51" i="179"/>
  <c r="BZ52" i="184" s="1"/>
  <c r="CC51" i="179"/>
  <c r="CD52" i="184" s="1"/>
  <c r="CD51" i="179"/>
  <c r="CE51" i="179"/>
  <c r="CF52" i="184" s="1"/>
  <c r="CF51" i="179"/>
  <c r="CG52" i="184" s="1"/>
  <c r="CG51" i="179"/>
  <c r="CH52" i="184" s="1"/>
  <c r="CH51" i="179"/>
  <c r="CI52" i="184" s="1"/>
  <c r="CI51" i="179"/>
  <c r="CJ52" i="184" s="1"/>
  <c r="CJ51" i="179"/>
  <c r="CK52" i="184" s="1"/>
  <c r="CN51" i="179"/>
  <c r="CO52" i="184" s="1"/>
  <c r="CO51" i="179"/>
  <c r="CP52" i="184" s="1"/>
  <c r="CP51" i="179"/>
  <c r="CQ52" i="184" s="1"/>
  <c r="CQ51" i="179"/>
  <c r="CR52" i="184" s="1"/>
  <c r="CR51" i="179"/>
  <c r="CS52" i="184" s="1"/>
  <c r="CS51" i="179"/>
  <c r="CT52" i="184" s="1"/>
  <c r="CT51" i="179"/>
  <c r="CU52" i="184" s="1"/>
  <c r="CU51" i="179"/>
  <c r="CV52" i="184" s="1"/>
  <c r="CY51" i="179"/>
  <c r="CZ52" i="184" s="1"/>
  <c r="CZ51" i="179"/>
  <c r="DA51" i="179"/>
  <c r="DB52" i="184" s="1"/>
  <c r="DB51" i="179"/>
  <c r="DC52" i="184" s="1"/>
  <c r="DC51" i="179"/>
  <c r="DD52" i="184" s="1"/>
  <c r="DD51" i="179"/>
  <c r="DE52" i="184" s="1"/>
  <c r="DE51" i="179"/>
  <c r="DF52" i="184" s="1"/>
  <c r="DF51" i="179"/>
  <c r="DG52" i="184" s="1"/>
  <c r="FB51" i="179"/>
  <c r="FC52" i="184" s="1"/>
  <c r="FC51" i="179"/>
  <c r="FD52" i="184" s="1"/>
  <c r="FD51" i="179"/>
  <c r="FE52" i="184" s="1"/>
  <c r="FE51" i="179"/>
  <c r="FF52" i="184" s="1"/>
  <c r="FF51" i="179"/>
  <c r="FG52" i="184" s="1"/>
  <c r="FG51" i="179"/>
  <c r="FH52" i="184" s="1"/>
  <c r="FH51" i="179"/>
  <c r="FI52" i="184" s="1"/>
  <c r="FI51" i="179"/>
  <c r="FJ52" i="184" s="1"/>
  <c r="B52" i="179"/>
  <c r="C52" i="179"/>
  <c r="D52" i="179"/>
  <c r="E52" i="179"/>
  <c r="F52" i="179"/>
  <c r="G52" i="179"/>
  <c r="H52" i="179"/>
  <c r="I52" i="179"/>
  <c r="J52" i="179"/>
  <c r="K52" i="179"/>
  <c r="O52" i="179"/>
  <c r="P53" i="184" s="1"/>
  <c r="P52" i="179"/>
  <c r="Q53" i="184" s="1"/>
  <c r="Q52" i="179"/>
  <c r="R53" i="184" s="1"/>
  <c r="R52" i="179"/>
  <c r="S52" i="179"/>
  <c r="T53" i="184" s="1"/>
  <c r="T52" i="179"/>
  <c r="U53" i="184" s="1"/>
  <c r="U52" i="179"/>
  <c r="V53" i="184" s="1"/>
  <c r="V52" i="179"/>
  <c r="W53" i="184" s="1"/>
  <c r="Z52" i="179"/>
  <c r="AA53" i="184" s="1"/>
  <c r="AA52" i="179"/>
  <c r="AB53" i="184" s="1"/>
  <c r="AB52" i="179"/>
  <c r="AC53" i="184" s="1"/>
  <c r="AC52" i="179"/>
  <c r="AD53" i="184" s="1"/>
  <c r="AD52" i="179"/>
  <c r="AE53" i="184" s="1"/>
  <c r="AE52" i="179"/>
  <c r="AF53" i="184" s="1"/>
  <c r="AF52" i="179"/>
  <c r="AG53" i="184" s="1"/>
  <c r="AG52" i="179"/>
  <c r="AH53" i="184" s="1"/>
  <c r="AK52" i="179"/>
  <c r="AL53" i="184" s="1"/>
  <c r="AL52" i="179"/>
  <c r="AM52" i="179"/>
  <c r="AN53" i="184" s="1"/>
  <c r="AN52" i="179"/>
  <c r="AO53" i="184" s="1"/>
  <c r="AO52" i="179"/>
  <c r="AP53" i="184" s="1"/>
  <c r="AP52" i="179"/>
  <c r="AQ53" i="184" s="1"/>
  <c r="AQ52" i="179"/>
  <c r="AR53" i="184" s="1"/>
  <c r="AR52" i="179"/>
  <c r="AS53" i="184" s="1"/>
  <c r="AV52" i="179"/>
  <c r="AW53" i="184" s="1"/>
  <c r="AW52" i="179"/>
  <c r="AX53" i="184" s="1"/>
  <c r="AX52" i="179"/>
  <c r="AY53" i="184" s="1"/>
  <c r="AY52" i="179"/>
  <c r="AZ53" i="184" s="1"/>
  <c r="AZ52" i="179"/>
  <c r="BA53" i="184" s="1"/>
  <c r="BA52" i="179"/>
  <c r="BB53" i="184" s="1"/>
  <c r="BB52" i="179"/>
  <c r="BC53" i="184" s="1"/>
  <c r="BC52" i="179"/>
  <c r="BD53" i="184" s="1"/>
  <c r="BG52" i="179"/>
  <c r="BH53" i="184" s="1"/>
  <c r="BH52" i="179"/>
  <c r="BI52" i="179"/>
  <c r="BJ53" i="184" s="1"/>
  <c r="BJ52" i="179"/>
  <c r="BK53" i="184" s="1"/>
  <c r="BK52" i="179"/>
  <c r="BL53" i="184" s="1"/>
  <c r="BL52" i="179"/>
  <c r="BM53" i="184" s="1"/>
  <c r="BM52" i="179"/>
  <c r="BN53" i="184" s="1"/>
  <c r="BN52" i="179"/>
  <c r="BO53" i="184" s="1"/>
  <c r="BR52" i="179"/>
  <c r="BS53" i="184" s="1"/>
  <c r="BS52" i="179"/>
  <c r="BT53" i="184" s="1"/>
  <c r="BT52" i="179"/>
  <c r="BU53" i="184" s="1"/>
  <c r="BU52" i="179"/>
  <c r="BV53" i="184" s="1"/>
  <c r="BV52" i="179"/>
  <c r="BW53" i="184" s="1"/>
  <c r="BW52" i="179"/>
  <c r="BX53" i="184" s="1"/>
  <c r="BX52" i="179"/>
  <c r="BY53" i="184" s="1"/>
  <c r="BY52" i="179"/>
  <c r="BZ53" i="184" s="1"/>
  <c r="CC52" i="179"/>
  <c r="CD53" i="184" s="1"/>
  <c r="CD52" i="179"/>
  <c r="CE52" i="179"/>
  <c r="CF53" i="184" s="1"/>
  <c r="CF52" i="179"/>
  <c r="CG53" i="184" s="1"/>
  <c r="CG52" i="179"/>
  <c r="CH53" i="184" s="1"/>
  <c r="CH52" i="179"/>
  <c r="CI53" i="184" s="1"/>
  <c r="CI52" i="179"/>
  <c r="CJ53" i="184" s="1"/>
  <c r="CJ52" i="179"/>
  <c r="CK53" i="184" s="1"/>
  <c r="CN52" i="179"/>
  <c r="CO53" i="184" s="1"/>
  <c r="CO52" i="179"/>
  <c r="CP53" i="184" s="1"/>
  <c r="CP52" i="179"/>
  <c r="CQ53" i="184" s="1"/>
  <c r="CQ52" i="179"/>
  <c r="CR53" i="184" s="1"/>
  <c r="CR52" i="179"/>
  <c r="CS53" i="184" s="1"/>
  <c r="CS52" i="179"/>
  <c r="CT53" i="184" s="1"/>
  <c r="CT52" i="179"/>
  <c r="CU53" i="184" s="1"/>
  <c r="CU52" i="179"/>
  <c r="CV53" i="184" s="1"/>
  <c r="CY52" i="179"/>
  <c r="CZ53" i="184" s="1"/>
  <c r="CZ52" i="179"/>
  <c r="DA52" i="179"/>
  <c r="DB53" i="184" s="1"/>
  <c r="DB52" i="179"/>
  <c r="DC53" i="184" s="1"/>
  <c r="DC52" i="179"/>
  <c r="DD53" i="184" s="1"/>
  <c r="DD52" i="179"/>
  <c r="DE53" i="184" s="1"/>
  <c r="DE52" i="179"/>
  <c r="DF53" i="184" s="1"/>
  <c r="DF52" i="179"/>
  <c r="DG53" i="184" s="1"/>
  <c r="FB52" i="179"/>
  <c r="FC52" i="179"/>
  <c r="FD53" i="184" s="1"/>
  <c r="FD52" i="179"/>
  <c r="FE52" i="179"/>
  <c r="FF53" i="184" s="1"/>
  <c r="FF52" i="179"/>
  <c r="FG53" i="184" s="1"/>
  <c r="FG52" i="179"/>
  <c r="FH53" i="184" s="1"/>
  <c r="FH52" i="179"/>
  <c r="FI53" i="184" s="1"/>
  <c r="FI52" i="179"/>
  <c r="FJ53" i="184" s="1"/>
  <c r="B53" i="179"/>
  <c r="C53" i="179"/>
  <c r="D53" i="179"/>
  <c r="E53" i="179"/>
  <c r="F53" i="179"/>
  <c r="G53" i="179"/>
  <c r="H53" i="179"/>
  <c r="I53" i="179"/>
  <c r="J53" i="179"/>
  <c r="K53" i="179"/>
  <c r="O53" i="179"/>
  <c r="P54" i="184" s="1"/>
  <c r="P53" i="179"/>
  <c r="Q54" i="184" s="1"/>
  <c r="Q53" i="179"/>
  <c r="R54" i="184" s="1"/>
  <c r="R53" i="179"/>
  <c r="S54" i="184" s="1"/>
  <c r="S53" i="179"/>
  <c r="T54" i="184" s="1"/>
  <c r="T53" i="179"/>
  <c r="U54" i="184" s="1"/>
  <c r="U53" i="179"/>
  <c r="V54" i="184" s="1"/>
  <c r="V53" i="179"/>
  <c r="W54" i="184" s="1"/>
  <c r="Z53" i="179"/>
  <c r="AA54" i="184" s="1"/>
  <c r="AA53" i="179"/>
  <c r="AB54" i="184" s="1"/>
  <c r="AB53" i="179"/>
  <c r="AC54" i="184" s="1"/>
  <c r="AC53" i="179"/>
  <c r="AD54" i="184" s="1"/>
  <c r="AD53" i="179"/>
  <c r="AE54" i="184" s="1"/>
  <c r="AE53" i="179"/>
  <c r="AF53" i="179"/>
  <c r="AG54" i="184" s="1"/>
  <c r="AG53" i="179"/>
  <c r="AH54" i="184" s="1"/>
  <c r="AK53" i="179"/>
  <c r="AL54" i="184" s="1"/>
  <c r="AL53" i="179"/>
  <c r="AM54" i="184" s="1"/>
  <c r="AM53" i="179"/>
  <c r="AN54" i="184" s="1"/>
  <c r="AN53" i="179"/>
  <c r="AO54" i="184" s="1"/>
  <c r="AO53" i="179"/>
  <c r="AP54" i="184" s="1"/>
  <c r="AP53" i="179"/>
  <c r="AQ54" i="184" s="1"/>
  <c r="AQ53" i="179"/>
  <c r="AR54" i="184" s="1"/>
  <c r="AR53" i="179"/>
  <c r="AS54" i="184" s="1"/>
  <c r="AV53" i="179"/>
  <c r="AW54" i="184" s="1"/>
  <c r="AW53" i="179"/>
  <c r="AX53" i="179"/>
  <c r="AY54" i="184" s="1"/>
  <c r="AY53" i="179"/>
  <c r="AZ54" i="184" s="1"/>
  <c r="AZ53" i="179"/>
  <c r="BA54" i="184" s="1"/>
  <c r="BA53" i="179"/>
  <c r="BB54" i="184" s="1"/>
  <c r="BB53" i="179"/>
  <c r="BC54" i="184" s="1"/>
  <c r="BC53" i="179"/>
  <c r="BD54" i="184" s="1"/>
  <c r="BG53" i="179"/>
  <c r="BH54" i="184" s="1"/>
  <c r="BH53" i="179"/>
  <c r="BI54" i="184" s="1"/>
  <c r="BI53" i="179"/>
  <c r="BJ54" i="184" s="1"/>
  <c r="BJ53" i="179"/>
  <c r="BK54" i="184" s="1"/>
  <c r="BK53" i="179"/>
  <c r="BL54" i="184" s="1"/>
  <c r="BL53" i="179"/>
  <c r="BM54" i="184" s="1"/>
  <c r="BM53" i="179"/>
  <c r="BN54" i="184" s="1"/>
  <c r="BN53" i="179"/>
  <c r="BO54" i="184" s="1"/>
  <c r="BR53" i="179"/>
  <c r="BS54" i="184" s="1"/>
  <c r="BS53" i="179"/>
  <c r="BT53" i="179"/>
  <c r="BU54" i="184" s="1"/>
  <c r="BU53" i="179"/>
  <c r="BV54" i="184" s="1"/>
  <c r="BV53" i="179"/>
  <c r="BW54" i="184" s="1"/>
  <c r="BW53" i="179"/>
  <c r="BX54" i="184" s="1"/>
  <c r="BX53" i="179"/>
  <c r="BY54" i="184" s="1"/>
  <c r="BY53" i="179"/>
  <c r="BZ54" i="184" s="1"/>
  <c r="CC53" i="179"/>
  <c r="CD54" i="184" s="1"/>
  <c r="CD53" i="179"/>
  <c r="CE54" i="184" s="1"/>
  <c r="CE53" i="179"/>
  <c r="CF54" i="184" s="1"/>
  <c r="CF53" i="179"/>
  <c r="CG54" i="184" s="1"/>
  <c r="CG53" i="179"/>
  <c r="CH54" i="184" s="1"/>
  <c r="CH53" i="179"/>
  <c r="CI54" i="184" s="1"/>
  <c r="CI53" i="179"/>
  <c r="CJ54" i="184" s="1"/>
  <c r="CJ53" i="179"/>
  <c r="CK54" i="184" s="1"/>
  <c r="CN53" i="179"/>
  <c r="CO54" i="184" s="1"/>
  <c r="CO53" i="179"/>
  <c r="CP53" i="179"/>
  <c r="CQ54" i="184" s="1"/>
  <c r="CQ53" i="179"/>
  <c r="CR54" i="184" s="1"/>
  <c r="CR53" i="179"/>
  <c r="CS54" i="184" s="1"/>
  <c r="CS53" i="179"/>
  <c r="CT54" i="184" s="1"/>
  <c r="CT53" i="179"/>
  <c r="CU54" i="184" s="1"/>
  <c r="CU53" i="179"/>
  <c r="CV54" i="184" s="1"/>
  <c r="CY53" i="179"/>
  <c r="CZ54" i="184" s="1"/>
  <c r="CZ53" i="179"/>
  <c r="DA54" i="184" s="1"/>
  <c r="DA53" i="179"/>
  <c r="DB54" i="184" s="1"/>
  <c r="DB53" i="179"/>
  <c r="DC54" i="184" s="1"/>
  <c r="DC53" i="179"/>
  <c r="DD54" i="184" s="1"/>
  <c r="DD53" i="179"/>
  <c r="DE54" i="184" s="1"/>
  <c r="DE53" i="179"/>
  <c r="DF54" i="184" s="1"/>
  <c r="DF53" i="179"/>
  <c r="DG54" i="184" s="1"/>
  <c r="FB53" i="179"/>
  <c r="FC54" i="184" s="1"/>
  <c r="FC53" i="179"/>
  <c r="FD53" i="179"/>
  <c r="FE54" i="184" s="1"/>
  <c r="FE53" i="179"/>
  <c r="FF54" i="184" s="1"/>
  <c r="FF53" i="179"/>
  <c r="FG54" i="184" s="1"/>
  <c r="FG53" i="179"/>
  <c r="FH54" i="184" s="1"/>
  <c r="FH53" i="179"/>
  <c r="FI54" i="184" s="1"/>
  <c r="FI53" i="179"/>
  <c r="FJ54" i="184" s="1"/>
  <c r="B54" i="179"/>
  <c r="C54" i="179"/>
  <c r="D54" i="179"/>
  <c r="E54" i="179"/>
  <c r="F54" i="179"/>
  <c r="G54" i="179"/>
  <c r="H54" i="179"/>
  <c r="I54" i="179"/>
  <c r="J54" i="179"/>
  <c r="K54" i="179"/>
  <c r="O54" i="179"/>
  <c r="P55" i="184" s="1"/>
  <c r="P54" i="179"/>
  <c r="Q54" i="179"/>
  <c r="R55" i="184" s="1"/>
  <c r="R54" i="179"/>
  <c r="S55" i="184" s="1"/>
  <c r="S54" i="179"/>
  <c r="T55" i="184" s="1"/>
  <c r="T54" i="179"/>
  <c r="U55" i="184" s="1"/>
  <c r="U54" i="179"/>
  <c r="V55" i="184" s="1"/>
  <c r="V54" i="179"/>
  <c r="W55" i="184" s="1"/>
  <c r="Z54" i="179"/>
  <c r="AA55" i="184" s="1"/>
  <c r="AA54" i="179"/>
  <c r="AB55" i="184" s="1"/>
  <c r="AB54" i="179"/>
  <c r="AC55" i="184" s="1"/>
  <c r="AC54" i="179"/>
  <c r="AD55" i="184" s="1"/>
  <c r="AD54" i="179"/>
  <c r="AE55" i="184" s="1"/>
  <c r="AE54" i="179"/>
  <c r="AF55" i="184" s="1"/>
  <c r="AF54" i="179"/>
  <c r="AG55" i="184" s="1"/>
  <c r="AG54" i="179"/>
  <c r="AH55" i="184" s="1"/>
  <c r="AK54" i="179"/>
  <c r="AL55" i="184" s="1"/>
  <c r="AL54" i="179"/>
  <c r="AM54" i="179"/>
  <c r="AN55" i="184" s="1"/>
  <c r="AN54" i="179"/>
  <c r="AO55" i="184" s="1"/>
  <c r="AO54" i="179"/>
  <c r="AP55" i="184" s="1"/>
  <c r="AP54" i="179"/>
  <c r="AQ55" i="184" s="1"/>
  <c r="AQ54" i="179"/>
  <c r="AR55" i="184" s="1"/>
  <c r="AR54" i="179"/>
  <c r="AS55" i="184" s="1"/>
  <c r="AV54" i="179"/>
  <c r="AW55" i="184" s="1"/>
  <c r="AW54" i="179"/>
  <c r="AX55" i="184" s="1"/>
  <c r="AX54" i="179"/>
  <c r="AY55" i="184" s="1"/>
  <c r="AY54" i="179"/>
  <c r="AZ55" i="184" s="1"/>
  <c r="AZ54" i="179"/>
  <c r="BA55" i="184" s="1"/>
  <c r="BA54" i="179"/>
  <c r="BB55" i="184" s="1"/>
  <c r="BB54" i="179"/>
  <c r="BC55" i="184" s="1"/>
  <c r="BC54" i="179"/>
  <c r="BD55" i="184" s="1"/>
  <c r="BG54" i="179"/>
  <c r="BH55" i="184" s="1"/>
  <c r="BH54" i="179"/>
  <c r="BI54" i="179"/>
  <c r="BJ55" i="184" s="1"/>
  <c r="BJ54" i="179"/>
  <c r="BK55" i="184" s="1"/>
  <c r="BK54" i="179"/>
  <c r="BL55" i="184" s="1"/>
  <c r="BL54" i="179"/>
  <c r="BM55" i="184" s="1"/>
  <c r="BM54" i="179"/>
  <c r="BN55" i="184" s="1"/>
  <c r="BN54" i="179"/>
  <c r="BO55" i="184" s="1"/>
  <c r="BR54" i="179"/>
  <c r="BS54" i="179"/>
  <c r="BT55" i="184" s="1"/>
  <c r="BT54" i="179"/>
  <c r="BU54" i="179"/>
  <c r="BV55" i="184" s="1"/>
  <c r="BV54" i="179"/>
  <c r="BW55" i="184" s="1"/>
  <c r="BW54" i="179"/>
  <c r="BX55" i="184" s="1"/>
  <c r="BX54" i="179"/>
  <c r="BY55" i="184" s="1"/>
  <c r="BY54" i="179"/>
  <c r="BZ55" i="184" s="1"/>
  <c r="CC54" i="179"/>
  <c r="CD55" i="184" s="1"/>
  <c r="CD54" i="179"/>
  <c r="CE54" i="179"/>
  <c r="CF55" i="184" s="1"/>
  <c r="CF54" i="179"/>
  <c r="CG54" i="179"/>
  <c r="CH55" i="184" s="1"/>
  <c r="CH54" i="179"/>
  <c r="CI54" i="179"/>
  <c r="CJ55" i="184" s="1"/>
  <c r="CJ54" i="179"/>
  <c r="CN54" i="179"/>
  <c r="CO55" i="184" s="1"/>
  <c r="CO54" i="179"/>
  <c r="CP55" i="184" s="1"/>
  <c r="CP54" i="179"/>
  <c r="CQ55" i="184" s="1"/>
  <c r="CQ54" i="179"/>
  <c r="CR55" i="184" s="1"/>
  <c r="CR54" i="179"/>
  <c r="CS54" i="179"/>
  <c r="CT55" i="184" s="1"/>
  <c r="CT54" i="179"/>
  <c r="CU54" i="179"/>
  <c r="CV55" i="184" s="1"/>
  <c r="CY54" i="179"/>
  <c r="CZ55" i="184" s="1"/>
  <c r="CZ54" i="179"/>
  <c r="DA54" i="179"/>
  <c r="DB55" i="184" s="1"/>
  <c r="DB54" i="179"/>
  <c r="DC55" i="184" s="1"/>
  <c r="DC54" i="179"/>
  <c r="DD55" i="184" s="1"/>
  <c r="DD54" i="179"/>
  <c r="DE55" i="184" s="1"/>
  <c r="DE54" i="179"/>
  <c r="DF55" i="184" s="1"/>
  <c r="DF54" i="179"/>
  <c r="DG55" i="184" s="1"/>
  <c r="FB54" i="179"/>
  <c r="FC55" i="184" s="1"/>
  <c r="FC54" i="179"/>
  <c r="FD55" i="184" s="1"/>
  <c r="FD54" i="179"/>
  <c r="FE55" i="184" s="1"/>
  <c r="FE54" i="179"/>
  <c r="FF55" i="184" s="1"/>
  <c r="FF54" i="179"/>
  <c r="FG55" i="184" s="1"/>
  <c r="FG54" i="179"/>
  <c r="FH55" i="184" s="1"/>
  <c r="FH54" i="179"/>
  <c r="FI55" i="184" s="1"/>
  <c r="FI54" i="179"/>
  <c r="FJ55" i="184" s="1"/>
  <c r="B55" i="179"/>
  <c r="C55" i="179"/>
  <c r="D55" i="179"/>
  <c r="E55" i="179"/>
  <c r="F55" i="179"/>
  <c r="G55" i="179"/>
  <c r="H55" i="179"/>
  <c r="I55" i="179"/>
  <c r="J55" i="179"/>
  <c r="K55" i="179"/>
  <c r="O55" i="179"/>
  <c r="P56" i="184" s="1"/>
  <c r="P55" i="179"/>
  <c r="Q56" i="184" s="1"/>
  <c r="Q55" i="179"/>
  <c r="R56" i="184" s="1"/>
  <c r="R55" i="179"/>
  <c r="S56" i="184" s="1"/>
  <c r="S55" i="179"/>
  <c r="T56" i="184" s="1"/>
  <c r="T55" i="179"/>
  <c r="U56" i="184" s="1"/>
  <c r="U55" i="179"/>
  <c r="V56" i="184" s="1"/>
  <c r="V55" i="179"/>
  <c r="W56" i="184" s="1"/>
  <c r="Z55" i="179"/>
  <c r="AA56" i="184" s="1"/>
  <c r="AA55" i="179"/>
  <c r="AB55" i="179"/>
  <c r="AC56" i="184" s="1"/>
  <c r="AC55" i="179"/>
  <c r="AD56" i="184" s="1"/>
  <c r="AD55" i="179"/>
  <c r="AE56" i="184" s="1"/>
  <c r="AE55" i="179"/>
  <c r="AF56" i="184" s="1"/>
  <c r="AF55" i="179"/>
  <c r="AG56" i="184" s="1"/>
  <c r="AG55" i="179"/>
  <c r="AH56" i="184" s="1"/>
  <c r="AK55" i="179"/>
  <c r="AL56" i="184" s="1"/>
  <c r="AL55" i="179"/>
  <c r="AM56" i="184" s="1"/>
  <c r="AM55" i="179"/>
  <c r="AN56" i="184" s="1"/>
  <c r="AN55" i="179"/>
  <c r="AO56" i="184" s="1"/>
  <c r="AO55" i="179"/>
  <c r="AP56" i="184" s="1"/>
  <c r="AP55" i="179"/>
  <c r="AQ56" i="184" s="1"/>
  <c r="AQ55" i="179"/>
  <c r="AR56" i="184" s="1"/>
  <c r="AR55" i="179"/>
  <c r="AS56" i="184" s="1"/>
  <c r="AV55" i="179"/>
  <c r="AW56" i="184" s="1"/>
  <c r="AW55" i="179"/>
  <c r="AX55" i="179"/>
  <c r="AY56" i="184" s="1"/>
  <c r="AY55" i="179"/>
  <c r="AZ56" i="184" s="1"/>
  <c r="AZ55" i="179"/>
  <c r="BA56" i="184" s="1"/>
  <c r="BA55" i="179"/>
  <c r="BB56" i="184" s="1"/>
  <c r="BB55" i="179"/>
  <c r="BC56" i="184" s="1"/>
  <c r="BC55" i="179"/>
  <c r="BD56" i="184" s="1"/>
  <c r="BG55" i="179"/>
  <c r="BH56" i="184" s="1"/>
  <c r="BH55" i="179"/>
  <c r="BI56" i="184" s="1"/>
  <c r="BI55" i="179"/>
  <c r="BJ56" i="184" s="1"/>
  <c r="BJ55" i="179"/>
  <c r="BK56" i="184" s="1"/>
  <c r="BK55" i="179"/>
  <c r="BL56" i="184" s="1"/>
  <c r="BL55" i="179"/>
  <c r="BM56" i="184" s="1"/>
  <c r="BM55" i="179"/>
  <c r="BN56" i="184" s="1"/>
  <c r="BN55" i="179"/>
  <c r="BO56" i="184" s="1"/>
  <c r="BR55" i="179"/>
  <c r="BS56" i="184" s="1"/>
  <c r="BS55" i="179"/>
  <c r="BT55" i="179"/>
  <c r="BU56" i="184" s="1"/>
  <c r="BU55" i="179"/>
  <c r="BV56" i="184" s="1"/>
  <c r="BV55" i="179"/>
  <c r="BW56" i="184" s="1"/>
  <c r="BW55" i="179"/>
  <c r="BX56" i="184" s="1"/>
  <c r="BX55" i="179"/>
  <c r="BY56" i="184" s="1"/>
  <c r="BY55" i="179"/>
  <c r="BZ56" i="184" s="1"/>
  <c r="CC55" i="179"/>
  <c r="CD56" i="184" s="1"/>
  <c r="CD55" i="179"/>
  <c r="CE56" i="184" s="1"/>
  <c r="CE55" i="179"/>
  <c r="CF56" i="184" s="1"/>
  <c r="CF55" i="179"/>
  <c r="CG56" i="184" s="1"/>
  <c r="CG55" i="179"/>
  <c r="CH56" i="184" s="1"/>
  <c r="CH55" i="179"/>
  <c r="CI56" i="184" s="1"/>
  <c r="CI55" i="179"/>
  <c r="CJ56" i="184" s="1"/>
  <c r="CJ55" i="179"/>
  <c r="CK56" i="184" s="1"/>
  <c r="CN55" i="179"/>
  <c r="CO56" i="184" s="1"/>
  <c r="CO55" i="179"/>
  <c r="CP55" i="179"/>
  <c r="CQ56" i="184" s="1"/>
  <c r="CQ55" i="179"/>
  <c r="CR56" i="184" s="1"/>
  <c r="CR55" i="179"/>
  <c r="CS56" i="184" s="1"/>
  <c r="CS55" i="179"/>
  <c r="CT56" i="184" s="1"/>
  <c r="CT55" i="179"/>
  <c r="CU56" i="184" s="1"/>
  <c r="CU55" i="179"/>
  <c r="CV56" i="184" s="1"/>
  <c r="CY55" i="179"/>
  <c r="CZ56" i="184" s="1"/>
  <c r="CZ55" i="179"/>
  <c r="DA56" i="184" s="1"/>
  <c r="DA55" i="179"/>
  <c r="DB56" i="184" s="1"/>
  <c r="DB55" i="179"/>
  <c r="DC56" i="184" s="1"/>
  <c r="DC55" i="179"/>
  <c r="DD56" i="184" s="1"/>
  <c r="DD55" i="179"/>
  <c r="DE56" i="184" s="1"/>
  <c r="DE55" i="179"/>
  <c r="DF56" i="184" s="1"/>
  <c r="DF55" i="179"/>
  <c r="DG56" i="184" s="1"/>
  <c r="FB55" i="179"/>
  <c r="FC56" i="184" s="1"/>
  <c r="FC55" i="179"/>
  <c r="FD55" i="179"/>
  <c r="FE56" i="184" s="1"/>
  <c r="FE55" i="179"/>
  <c r="FF56" i="184" s="1"/>
  <c r="FF55" i="179"/>
  <c r="FG56" i="184" s="1"/>
  <c r="FG55" i="179"/>
  <c r="FH56" i="184" s="1"/>
  <c r="FH55" i="179"/>
  <c r="FI56" i="184" s="1"/>
  <c r="FI55" i="179"/>
  <c r="FJ56" i="184" s="1"/>
  <c r="AL48" i="124"/>
  <c r="B49" i="13"/>
  <c r="C50" i="186" s="1"/>
  <c r="B51" i="13"/>
  <c r="C52" i="186" s="1"/>
  <c r="C51" i="13"/>
  <c r="D6" i="201" s="1"/>
  <c r="B53" i="13"/>
  <c r="C54" i="186" s="1"/>
  <c r="B50" i="175"/>
  <c r="C50" i="175"/>
  <c r="D50" i="175"/>
  <c r="E50" i="175"/>
  <c r="F50" i="175"/>
  <c r="K50" i="175"/>
  <c r="L50" i="175"/>
  <c r="M50" i="175"/>
  <c r="R50" i="175"/>
  <c r="S50" i="175"/>
  <c r="T50" i="175"/>
  <c r="Y50" i="175"/>
  <c r="Z50" i="175"/>
  <c r="AA50" i="175"/>
  <c r="AF50" i="175"/>
  <c r="AG50" i="175"/>
  <c r="AH50" i="175"/>
  <c r="AM50" i="175"/>
  <c r="AN50" i="175"/>
  <c r="AO50" i="175"/>
  <c r="AT50" i="175"/>
  <c r="AU50" i="175"/>
  <c r="AV50" i="175"/>
  <c r="BA50" i="175"/>
  <c r="BB50" i="175"/>
  <c r="BC50" i="175"/>
  <c r="BH50" i="175"/>
  <c r="BI50" i="175"/>
  <c r="BJ50" i="175"/>
  <c r="BO50" i="175"/>
  <c r="BP50" i="175"/>
  <c r="BQ50" i="175"/>
  <c r="CX50" i="175"/>
  <c r="CY50" i="175"/>
  <c r="CZ50" i="175"/>
  <c r="B51" i="175"/>
  <c r="C51" i="175"/>
  <c r="D51" i="175"/>
  <c r="E51" i="175"/>
  <c r="F51" i="175"/>
  <c r="K51" i="175"/>
  <c r="L51" i="175"/>
  <c r="M51" i="175"/>
  <c r="R51" i="175"/>
  <c r="S51" i="175"/>
  <c r="T51" i="175"/>
  <c r="Y51" i="175"/>
  <c r="Z51" i="175"/>
  <c r="AA51" i="175"/>
  <c r="AF51" i="175"/>
  <c r="AG51" i="175"/>
  <c r="AH51" i="175"/>
  <c r="AM51" i="175"/>
  <c r="AN51" i="175"/>
  <c r="AO51" i="175"/>
  <c r="AT51" i="175"/>
  <c r="AU51" i="175"/>
  <c r="AV51" i="175"/>
  <c r="BA51" i="175"/>
  <c r="BB51" i="175"/>
  <c r="BC51" i="175"/>
  <c r="BH51" i="175"/>
  <c r="BI51" i="175"/>
  <c r="BJ51" i="175"/>
  <c r="BO51" i="175"/>
  <c r="BP51" i="175"/>
  <c r="BQ51" i="175"/>
  <c r="CX51" i="175"/>
  <c r="CY51" i="175"/>
  <c r="CZ51" i="175"/>
  <c r="B52" i="175"/>
  <c r="C52" i="175"/>
  <c r="D52" i="175"/>
  <c r="E52" i="175"/>
  <c r="F52" i="175"/>
  <c r="K52" i="175"/>
  <c r="L52" i="175"/>
  <c r="M52" i="175"/>
  <c r="R52" i="175"/>
  <c r="S52" i="175"/>
  <c r="T52" i="175"/>
  <c r="Y52" i="175"/>
  <c r="Z52" i="175"/>
  <c r="AA52" i="175"/>
  <c r="AF52" i="175"/>
  <c r="AG52" i="175"/>
  <c r="AH52" i="175"/>
  <c r="AM52" i="175"/>
  <c r="AN52" i="175"/>
  <c r="AO52" i="175"/>
  <c r="AT52" i="175"/>
  <c r="AU52" i="175"/>
  <c r="AV52" i="175"/>
  <c r="BA52" i="175"/>
  <c r="BB52" i="175"/>
  <c r="BC52" i="175"/>
  <c r="BH52" i="175"/>
  <c r="BI52" i="175"/>
  <c r="BJ52" i="175"/>
  <c r="BO52" i="175"/>
  <c r="BP52" i="175"/>
  <c r="BQ52" i="175"/>
  <c r="CX52" i="175"/>
  <c r="CY52" i="175"/>
  <c r="CZ52" i="175"/>
  <c r="B53" i="175"/>
  <c r="C53" i="175"/>
  <c r="D53" i="175"/>
  <c r="E53" i="175"/>
  <c r="F53" i="175"/>
  <c r="K53" i="175"/>
  <c r="L53" i="175"/>
  <c r="M53" i="175"/>
  <c r="R53" i="175"/>
  <c r="S53" i="175"/>
  <c r="T53" i="175"/>
  <c r="Y53" i="175"/>
  <c r="Z53" i="175"/>
  <c r="AA53" i="175"/>
  <c r="AF53" i="175"/>
  <c r="AG53" i="175"/>
  <c r="AH53" i="175"/>
  <c r="AM53" i="175"/>
  <c r="AN53" i="175"/>
  <c r="AO53" i="175"/>
  <c r="AT53" i="175"/>
  <c r="AU53" i="175"/>
  <c r="AV53" i="175"/>
  <c r="BA53" i="175"/>
  <c r="BB53" i="175"/>
  <c r="BC53" i="175"/>
  <c r="BH53" i="175"/>
  <c r="BI53" i="175"/>
  <c r="BJ53" i="175"/>
  <c r="BO53" i="175"/>
  <c r="BP53" i="175"/>
  <c r="BQ53" i="175"/>
  <c r="CX53" i="175"/>
  <c r="CY53" i="175"/>
  <c r="CZ53" i="175"/>
  <c r="B54" i="175"/>
  <c r="C54" i="175"/>
  <c r="D54" i="175"/>
  <c r="E54" i="175"/>
  <c r="F54" i="175"/>
  <c r="K54" i="175"/>
  <c r="L54" i="175"/>
  <c r="M54" i="175"/>
  <c r="R54" i="175"/>
  <c r="S54" i="175"/>
  <c r="T54" i="175"/>
  <c r="Y54" i="175"/>
  <c r="Z54" i="175"/>
  <c r="AA54" i="175"/>
  <c r="AF54" i="175"/>
  <c r="AG54" i="175"/>
  <c r="AH54" i="175"/>
  <c r="AM54" i="175"/>
  <c r="AN54" i="175"/>
  <c r="AO54" i="175"/>
  <c r="AT54" i="175"/>
  <c r="AU54" i="175"/>
  <c r="AV54" i="175"/>
  <c r="BA54" i="175"/>
  <c r="BB54" i="175"/>
  <c r="BC54" i="175"/>
  <c r="BH54" i="175"/>
  <c r="BI54" i="175"/>
  <c r="BJ54" i="175"/>
  <c r="BO54" i="175"/>
  <c r="BP54" i="175"/>
  <c r="BQ54" i="175"/>
  <c r="CX54" i="175"/>
  <c r="CY54" i="175"/>
  <c r="CZ54" i="175"/>
  <c r="B55" i="175"/>
  <c r="C55" i="175"/>
  <c r="D55" i="175"/>
  <c r="E55" i="175"/>
  <c r="F55" i="175"/>
  <c r="K55" i="175"/>
  <c r="L55" i="175"/>
  <c r="M55" i="175"/>
  <c r="R55" i="175"/>
  <c r="S55" i="175"/>
  <c r="T55" i="175"/>
  <c r="Y55" i="175"/>
  <c r="Z55" i="175"/>
  <c r="AA55" i="175"/>
  <c r="AF55" i="175"/>
  <c r="AG55" i="175"/>
  <c r="AH55" i="175"/>
  <c r="AM55" i="175"/>
  <c r="AN55" i="175"/>
  <c r="AO55" i="175"/>
  <c r="AT55" i="175"/>
  <c r="AU55" i="175"/>
  <c r="AV55" i="175"/>
  <c r="BA55" i="175"/>
  <c r="BB55" i="175"/>
  <c r="BC55" i="175"/>
  <c r="BH55" i="175"/>
  <c r="BI55" i="175"/>
  <c r="BJ55" i="175"/>
  <c r="BO55" i="175"/>
  <c r="BP55" i="175"/>
  <c r="BQ55" i="175"/>
  <c r="CX55" i="175"/>
  <c r="CY55" i="175"/>
  <c r="CZ55" i="175"/>
  <c r="AL44" i="124"/>
  <c r="AL45" i="124"/>
  <c r="AL46" i="124"/>
  <c r="AL47" i="124"/>
  <c r="AL43" i="124"/>
  <c r="C51" i="197"/>
  <c r="D51" i="197"/>
  <c r="C52" i="197"/>
  <c r="D52" i="197"/>
  <c r="C53" i="197"/>
  <c r="D53" i="197"/>
  <c r="C54" i="197"/>
  <c r="D54" i="197"/>
  <c r="C55" i="197"/>
  <c r="D55" i="197"/>
  <c r="C56" i="197"/>
  <c r="D56" i="197"/>
  <c r="C51" i="178"/>
  <c r="D51" i="178"/>
  <c r="C52" i="178"/>
  <c r="D52" i="178"/>
  <c r="C53" i="178"/>
  <c r="D53" i="178"/>
  <c r="C54" i="178"/>
  <c r="D54" i="178"/>
  <c r="C55" i="178"/>
  <c r="D55" i="178"/>
  <c r="C56" i="178"/>
  <c r="D56" i="178"/>
  <c r="C51" i="176"/>
  <c r="D51" i="176"/>
  <c r="C52" i="176"/>
  <c r="D52" i="176"/>
  <c r="C53" i="176"/>
  <c r="D53" i="176"/>
  <c r="C54" i="176"/>
  <c r="D54" i="176"/>
  <c r="C55" i="176"/>
  <c r="D55" i="176"/>
  <c r="C56" i="176"/>
  <c r="D56" i="176"/>
  <c r="R9" i="194"/>
  <c r="R8" i="194"/>
  <c r="R7" i="194"/>
  <c r="R6" i="194"/>
  <c r="R5" i="194"/>
  <c r="DL6" i="198"/>
  <c r="DM6" i="198"/>
  <c r="DN6" i="198"/>
  <c r="DO6" i="198"/>
  <c r="DP6" i="198"/>
  <c r="DL7" i="198"/>
  <c r="DM7" i="198"/>
  <c r="DN7" i="198"/>
  <c r="DO7" i="198"/>
  <c r="DP7" i="198"/>
  <c r="DL8" i="198"/>
  <c r="DM8" i="198"/>
  <c r="DN8" i="198"/>
  <c r="DO8" i="198"/>
  <c r="DP8" i="198"/>
  <c r="DL9" i="198"/>
  <c r="DM9" i="198"/>
  <c r="DN9" i="198"/>
  <c r="DO9" i="198"/>
  <c r="DP9" i="198"/>
  <c r="DL10" i="198"/>
  <c r="DM10" i="198"/>
  <c r="DN10" i="198"/>
  <c r="DO10" i="198"/>
  <c r="DP10" i="198"/>
  <c r="DL11" i="198"/>
  <c r="DM11" i="198"/>
  <c r="DN11" i="198"/>
  <c r="DO11" i="198"/>
  <c r="DP11" i="198"/>
  <c r="DL12" i="198"/>
  <c r="DM12" i="198"/>
  <c r="DN12" i="198"/>
  <c r="DO12" i="198"/>
  <c r="DP12" i="198"/>
  <c r="DL13" i="198"/>
  <c r="DM13" i="198"/>
  <c r="DN13" i="198"/>
  <c r="DO13" i="198"/>
  <c r="DP13" i="198"/>
  <c r="DL14" i="198"/>
  <c r="DM14" i="198"/>
  <c r="DN14" i="198"/>
  <c r="DO14" i="198"/>
  <c r="DP14" i="198"/>
  <c r="DL15" i="198"/>
  <c r="DM15" i="198"/>
  <c r="DN15" i="198"/>
  <c r="DO15" i="198"/>
  <c r="DP15" i="198"/>
  <c r="DL16" i="198"/>
  <c r="DM16" i="198"/>
  <c r="DN16" i="198"/>
  <c r="DO16" i="198"/>
  <c r="DP16" i="198"/>
  <c r="DL17" i="198"/>
  <c r="DM17" i="198"/>
  <c r="DN17" i="198"/>
  <c r="DO17" i="198"/>
  <c r="DP17" i="198"/>
  <c r="DL18" i="198"/>
  <c r="DM18" i="198"/>
  <c r="DN18" i="198"/>
  <c r="DO18" i="198"/>
  <c r="DP18" i="198"/>
  <c r="DL19" i="198"/>
  <c r="DM19" i="198"/>
  <c r="DN19" i="198"/>
  <c r="DO19" i="198"/>
  <c r="DP19" i="198"/>
  <c r="DL20" i="198"/>
  <c r="DM20" i="198"/>
  <c r="DN20" i="198"/>
  <c r="DO20" i="198"/>
  <c r="DP20" i="198"/>
  <c r="DL21" i="198"/>
  <c r="DM21" i="198"/>
  <c r="DN21" i="198"/>
  <c r="DO21" i="198"/>
  <c r="DP21" i="198"/>
  <c r="DL22" i="198"/>
  <c r="DM22" i="198"/>
  <c r="DN22" i="198"/>
  <c r="DO22" i="198"/>
  <c r="DP22" i="198"/>
  <c r="DL23" i="198"/>
  <c r="DM23" i="198"/>
  <c r="DN23" i="198"/>
  <c r="DO23" i="198"/>
  <c r="DP23" i="198"/>
  <c r="DL24" i="198"/>
  <c r="DM24" i="198"/>
  <c r="DN24" i="198"/>
  <c r="DO24" i="198"/>
  <c r="DP24" i="198"/>
  <c r="DL25" i="198"/>
  <c r="DM25" i="198"/>
  <c r="DN25" i="198"/>
  <c r="DO25" i="198"/>
  <c r="DP25" i="198"/>
  <c r="DL26" i="198"/>
  <c r="DM26" i="198"/>
  <c r="DN26" i="198"/>
  <c r="DO26" i="198"/>
  <c r="DP26" i="198"/>
  <c r="DL27" i="198"/>
  <c r="DM27" i="198"/>
  <c r="DN27" i="198"/>
  <c r="DO27" i="198"/>
  <c r="DP27" i="198"/>
  <c r="DL28" i="198"/>
  <c r="DM28" i="198"/>
  <c r="DN28" i="198"/>
  <c r="DO28" i="198"/>
  <c r="DP28" i="198"/>
  <c r="DL29" i="198"/>
  <c r="DM29" i="198"/>
  <c r="DN29" i="198"/>
  <c r="DO29" i="198"/>
  <c r="DP29" i="198"/>
  <c r="DL30" i="198"/>
  <c r="DM30" i="198"/>
  <c r="DN30" i="198"/>
  <c r="DO30" i="198"/>
  <c r="DP30" i="198"/>
  <c r="DL31" i="198"/>
  <c r="DM31" i="198"/>
  <c r="DN31" i="198"/>
  <c r="DO31" i="198"/>
  <c r="DP31" i="198"/>
  <c r="DL32" i="198"/>
  <c r="DM32" i="198"/>
  <c r="DN32" i="198"/>
  <c r="DO32" i="198"/>
  <c r="DP32" i="198"/>
  <c r="DL33" i="198"/>
  <c r="DM33" i="198"/>
  <c r="DN33" i="198"/>
  <c r="DO33" i="198"/>
  <c r="DP33" i="198"/>
  <c r="DL34" i="198"/>
  <c r="DM34" i="198"/>
  <c r="DN34" i="198"/>
  <c r="DO34" i="198"/>
  <c r="DP34" i="198"/>
  <c r="DL35" i="198"/>
  <c r="DM35" i="198"/>
  <c r="DN35" i="198"/>
  <c r="DO35" i="198"/>
  <c r="DP35" i="198"/>
  <c r="DL36" i="198"/>
  <c r="DM36" i="198"/>
  <c r="DN36" i="198"/>
  <c r="DO36" i="198"/>
  <c r="DP36" i="198"/>
  <c r="DL37" i="198"/>
  <c r="DM37" i="198"/>
  <c r="DN37" i="198"/>
  <c r="DO37" i="198"/>
  <c r="DP37" i="198"/>
  <c r="DL38" i="198"/>
  <c r="DM38" i="198"/>
  <c r="DN38" i="198"/>
  <c r="DO38" i="198"/>
  <c r="DP38" i="198"/>
  <c r="DL39" i="198"/>
  <c r="DM39" i="198"/>
  <c r="DN39" i="198"/>
  <c r="DO39" i="198"/>
  <c r="DP39" i="198"/>
  <c r="DL40" i="198"/>
  <c r="DM40" i="198"/>
  <c r="DN40" i="198"/>
  <c r="DO40" i="198"/>
  <c r="DP40" i="198"/>
  <c r="DL41" i="198"/>
  <c r="DM41" i="198"/>
  <c r="DN41" i="198"/>
  <c r="DO41" i="198"/>
  <c r="DP41" i="198"/>
  <c r="DL42" i="198"/>
  <c r="DM42" i="198"/>
  <c r="DN42" i="198"/>
  <c r="DO42" i="198"/>
  <c r="DP42" i="198"/>
  <c r="DL43" i="198"/>
  <c r="DM43" i="198"/>
  <c r="DN43" i="198"/>
  <c r="DO43" i="198"/>
  <c r="DP43" i="198"/>
  <c r="DL44" i="198"/>
  <c r="DM44" i="198"/>
  <c r="DN44" i="198"/>
  <c r="DO44" i="198"/>
  <c r="DP44" i="198"/>
  <c r="DL45" i="198"/>
  <c r="DM45" i="198"/>
  <c r="DN45" i="198"/>
  <c r="DO45" i="198"/>
  <c r="DP45" i="198"/>
  <c r="DL46" i="198"/>
  <c r="DM46" i="198"/>
  <c r="DN46" i="198"/>
  <c r="DO46" i="198"/>
  <c r="DP46" i="198"/>
  <c r="DL47" i="198"/>
  <c r="DM47" i="198"/>
  <c r="DN47" i="198"/>
  <c r="DO47" i="198"/>
  <c r="DP47" i="198"/>
  <c r="DL48" i="198"/>
  <c r="DM48" i="198"/>
  <c r="DN48" i="198"/>
  <c r="DO48" i="198"/>
  <c r="DP48" i="198"/>
  <c r="DL49" i="198"/>
  <c r="DM49" i="198"/>
  <c r="DN49" i="198"/>
  <c r="DO49" i="198"/>
  <c r="DP49" i="198"/>
  <c r="DM5" i="198"/>
  <c r="DN5" i="198"/>
  <c r="DO5" i="198"/>
  <c r="DP5" i="198"/>
  <c r="DL5" i="198"/>
  <c r="BX6" i="198"/>
  <c r="BY6" i="198"/>
  <c r="BZ6" i="198"/>
  <c r="CA6" i="198"/>
  <c r="CB6" i="198"/>
  <c r="BX7" i="198"/>
  <c r="BY7" i="198"/>
  <c r="BZ7" i="198"/>
  <c r="CA7" i="198"/>
  <c r="CB7" i="198"/>
  <c r="BX8" i="198"/>
  <c r="BY8" i="198"/>
  <c r="BZ8" i="198"/>
  <c r="CA8" i="198"/>
  <c r="CB8" i="198"/>
  <c r="BX9" i="198"/>
  <c r="BY9" i="198"/>
  <c r="BZ9" i="198"/>
  <c r="CA9" i="198"/>
  <c r="CB9" i="198"/>
  <c r="BX10" i="198"/>
  <c r="BY10" i="198"/>
  <c r="BZ10" i="198"/>
  <c r="CA10" i="198"/>
  <c r="CB10" i="198"/>
  <c r="BX11" i="198"/>
  <c r="BY11" i="198"/>
  <c r="BZ11" i="198"/>
  <c r="CA11" i="198"/>
  <c r="CB11" i="198"/>
  <c r="BX12" i="198"/>
  <c r="BY12" i="198"/>
  <c r="BZ12" i="198"/>
  <c r="CA12" i="198"/>
  <c r="CB12" i="198"/>
  <c r="BX13" i="198"/>
  <c r="BY13" i="198"/>
  <c r="BZ13" i="198"/>
  <c r="CA13" i="198"/>
  <c r="CB13" i="198"/>
  <c r="BX14" i="198"/>
  <c r="BY14" i="198"/>
  <c r="BZ14" i="198"/>
  <c r="CA14" i="198"/>
  <c r="CB14" i="198"/>
  <c r="BX15" i="198"/>
  <c r="BY15" i="198"/>
  <c r="BZ15" i="198"/>
  <c r="CA15" i="198"/>
  <c r="CB15" i="198"/>
  <c r="BX16" i="198"/>
  <c r="BY16" i="198"/>
  <c r="BZ16" i="198"/>
  <c r="CA16" i="198"/>
  <c r="CB16" i="198"/>
  <c r="BX17" i="198"/>
  <c r="BY17" i="198"/>
  <c r="BZ17" i="198"/>
  <c r="CA17" i="198"/>
  <c r="CB17" i="198"/>
  <c r="BX18" i="198"/>
  <c r="BY18" i="198"/>
  <c r="BZ18" i="198"/>
  <c r="CA18" i="198"/>
  <c r="CB18" i="198"/>
  <c r="BX19" i="198"/>
  <c r="BY19" i="198"/>
  <c r="BZ19" i="198"/>
  <c r="CA19" i="198"/>
  <c r="CB19" i="198"/>
  <c r="BX20" i="198"/>
  <c r="BY20" i="198"/>
  <c r="BZ20" i="198"/>
  <c r="CA20" i="198"/>
  <c r="CB20" i="198"/>
  <c r="BX21" i="198"/>
  <c r="BY21" i="198"/>
  <c r="BZ21" i="198"/>
  <c r="CA21" i="198"/>
  <c r="CB21" i="198"/>
  <c r="BX22" i="198"/>
  <c r="BY22" i="198"/>
  <c r="BZ22" i="198"/>
  <c r="CA22" i="198"/>
  <c r="CB22" i="198"/>
  <c r="BX23" i="198"/>
  <c r="BY23" i="198"/>
  <c r="BZ23" i="198"/>
  <c r="CA23" i="198"/>
  <c r="CB23" i="198"/>
  <c r="BX24" i="198"/>
  <c r="BY24" i="198"/>
  <c r="BZ24" i="198"/>
  <c r="CA24" i="198"/>
  <c r="CB24" i="198"/>
  <c r="BX25" i="198"/>
  <c r="BY25" i="198"/>
  <c r="BZ25" i="198"/>
  <c r="CA25" i="198"/>
  <c r="CB25" i="198"/>
  <c r="BX26" i="198"/>
  <c r="BY26" i="198"/>
  <c r="BZ26" i="198"/>
  <c r="CA26" i="198"/>
  <c r="CB26" i="198"/>
  <c r="BX27" i="198"/>
  <c r="BY27" i="198"/>
  <c r="BZ27" i="198"/>
  <c r="CA27" i="198"/>
  <c r="CB27" i="198"/>
  <c r="BX28" i="198"/>
  <c r="BY28" i="198"/>
  <c r="BZ28" i="198"/>
  <c r="CA28" i="198"/>
  <c r="CB28" i="198"/>
  <c r="BX29" i="198"/>
  <c r="BY29" i="198"/>
  <c r="BZ29" i="198"/>
  <c r="CA29" i="198"/>
  <c r="CB29" i="198"/>
  <c r="BX30" i="198"/>
  <c r="BY30" i="198"/>
  <c r="BZ30" i="198"/>
  <c r="CA30" i="198"/>
  <c r="CB30" i="198"/>
  <c r="BX31" i="198"/>
  <c r="BY31" i="198"/>
  <c r="BZ31" i="198"/>
  <c r="CA31" i="198"/>
  <c r="CB31" i="198"/>
  <c r="BX32" i="198"/>
  <c r="BY32" i="198"/>
  <c r="BZ32" i="198"/>
  <c r="CA32" i="198"/>
  <c r="CB32" i="198"/>
  <c r="BX33" i="198"/>
  <c r="BY33" i="198"/>
  <c r="BZ33" i="198"/>
  <c r="CA33" i="198"/>
  <c r="CB33" i="198"/>
  <c r="BX34" i="198"/>
  <c r="BY34" i="198"/>
  <c r="BZ34" i="198"/>
  <c r="CA34" i="198"/>
  <c r="CB34" i="198"/>
  <c r="BX35" i="198"/>
  <c r="BY35" i="198"/>
  <c r="BZ35" i="198"/>
  <c r="CA35" i="198"/>
  <c r="CB35" i="198"/>
  <c r="BX36" i="198"/>
  <c r="BY36" i="198"/>
  <c r="BZ36" i="198"/>
  <c r="CA36" i="198"/>
  <c r="CB36" i="198"/>
  <c r="BX37" i="198"/>
  <c r="BY37" i="198"/>
  <c r="BZ37" i="198"/>
  <c r="CA37" i="198"/>
  <c r="CB37" i="198"/>
  <c r="BX38" i="198"/>
  <c r="BY38" i="198"/>
  <c r="BZ38" i="198"/>
  <c r="CA38" i="198"/>
  <c r="CB38" i="198"/>
  <c r="BX39" i="198"/>
  <c r="BY39" i="198"/>
  <c r="BZ39" i="198"/>
  <c r="CA39" i="198"/>
  <c r="CB39" i="198"/>
  <c r="BX40" i="198"/>
  <c r="BY40" i="198"/>
  <c r="BZ40" i="198"/>
  <c r="CA40" i="198"/>
  <c r="CB40" i="198"/>
  <c r="BX41" i="198"/>
  <c r="BY41" i="198"/>
  <c r="BZ41" i="198"/>
  <c r="CA41" i="198"/>
  <c r="CB41" i="198"/>
  <c r="BX42" i="198"/>
  <c r="BY42" i="198"/>
  <c r="BZ42" i="198"/>
  <c r="CA42" i="198"/>
  <c r="CB42" i="198"/>
  <c r="BX43" i="198"/>
  <c r="BY43" i="198"/>
  <c r="BZ43" i="198"/>
  <c r="CA43" i="198"/>
  <c r="CB43" i="198"/>
  <c r="BX44" i="198"/>
  <c r="BY44" i="198"/>
  <c r="BZ44" i="198"/>
  <c r="CA44" i="198"/>
  <c r="CB44" i="198"/>
  <c r="BX45" i="198"/>
  <c r="BY45" i="198"/>
  <c r="BZ45" i="198"/>
  <c r="CA45" i="198"/>
  <c r="CB45" i="198"/>
  <c r="BX46" i="198"/>
  <c r="BY46" i="198"/>
  <c r="BZ46" i="198"/>
  <c r="CA46" i="198"/>
  <c r="CB46" i="198"/>
  <c r="BX47" i="198"/>
  <c r="BY47" i="198"/>
  <c r="BZ47" i="198"/>
  <c r="CA47" i="198"/>
  <c r="CB47" i="198"/>
  <c r="BX48" i="198"/>
  <c r="BY48" i="198"/>
  <c r="BZ48" i="198"/>
  <c r="CA48" i="198"/>
  <c r="CB48" i="198"/>
  <c r="BX49" i="198"/>
  <c r="BY49" i="198"/>
  <c r="BZ49" i="198"/>
  <c r="CA49" i="198"/>
  <c r="CB49" i="198"/>
  <c r="BY5" i="198"/>
  <c r="BZ5" i="198"/>
  <c r="CA5" i="198"/>
  <c r="CB5" i="198"/>
  <c r="BX5" i="198"/>
  <c r="BP6" i="198"/>
  <c r="BQ6" i="198"/>
  <c r="BR6" i="198"/>
  <c r="BS6" i="198"/>
  <c r="BT6" i="198"/>
  <c r="BP7" i="198"/>
  <c r="BQ7" i="198"/>
  <c r="BR7" i="198"/>
  <c r="BS7" i="198"/>
  <c r="BT7" i="198"/>
  <c r="BP8" i="198"/>
  <c r="BQ8" i="198"/>
  <c r="BR8" i="198"/>
  <c r="BS8" i="198"/>
  <c r="BT8" i="198"/>
  <c r="BP9" i="198"/>
  <c r="BQ9" i="198"/>
  <c r="BR9" i="198"/>
  <c r="BS9" i="198"/>
  <c r="BT9" i="198"/>
  <c r="BP10" i="198"/>
  <c r="BQ10" i="198"/>
  <c r="BR10" i="198"/>
  <c r="BS10" i="198"/>
  <c r="BT10" i="198"/>
  <c r="BP11" i="198"/>
  <c r="BQ11" i="198"/>
  <c r="BR11" i="198"/>
  <c r="BS11" i="198"/>
  <c r="BT11" i="198"/>
  <c r="BP12" i="198"/>
  <c r="BQ12" i="198"/>
  <c r="BR12" i="198"/>
  <c r="BS12" i="198"/>
  <c r="BT12" i="198"/>
  <c r="BP13" i="198"/>
  <c r="BQ13" i="198"/>
  <c r="BR13" i="198"/>
  <c r="BS13" i="198"/>
  <c r="BT13" i="198"/>
  <c r="BP14" i="198"/>
  <c r="BQ14" i="198"/>
  <c r="BR14" i="198"/>
  <c r="BS14" i="198"/>
  <c r="BT14" i="198"/>
  <c r="BP15" i="198"/>
  <c r="BQ15" i="198"/>
  <c r="BR15" i="198"/>
  <c r="BS15" i="198"/>
  <c r="BT15" i="198"/>
  <c r="BP16" i="198"/>
  <c r="BQ16" i="198"/>
  <c r="BR16" i="198"/>
  <c r="BS16" i="198"/>
  <c r="BT16" i="198"/>
  <c r="BP17" i="198"/>
  <c r="BQ17" i="198"/>
  <c r="BR17" i="198"/>
  <c r="BS17" i="198"/>
  <c r="BT17" i="198"/>
  <c r="BP18" i="198"/>
  <c r="BQ18" i="198"/>
  <c r="BR18" i="198"/>
  <c r="BS18" i="198"/>
  <c r="BT18" i="198"/>
  <c r="BP19" i="198"/>
  <c r="BQ19" i="198"/>
  <c r="BR19" i="198"/>
  <c r="BS19" i="198"/>
  <c r="BT19" i="198"/>
  <c r="BP20" i="198"/>
  <c r="BQ20" i="198"/>
  <c r="BR20" i="198"/>
  <c r="BS20" i="198"/>
  <c r="BT20" i="198"/>
  <c r="BP21" i="198"/>
  <c r="BQ21" i="198"/>
  <c r="BR21" i="198"/>
  <c r="BS21" i="198"/>
  <c r="BT21" i="198"/>
  <c r="BP22" i="198"/>
  <c r="BQ22" i="198"/>
  <c r="BR22" i="198"/>
  <c r="BS22" i="198"/>
  <c r="BT22" i="198"/>
  <c r="BP23" i="198"/>
  <c r="BQ23" i="198"/>
  <c r="BR23" i="198"/>
  <c r="BS23" i="198"/>
  <c r="BT23" i="198"/>
  <c r="BP24" i="198"/>
  <c r="BQ24" i="198"/>
  <c r="BR24" i="198"/>
  <c r="BS24" i="198"/>
  <c r="BT24" i="198"/>
  <c r="BP25" i="198"/>
  <c r="BQ25" i="198"/>
  <c r="BR25" i="198"/>
  <c r="BS25" i="198"/>
  <c r="BT25" i="198"/>
  <c r="BP26" i="198"/>
  <c r="BQ26" i="198"/>
  <c r="BR26" i="198"/>
  <c r="BS26" i="198"/>
  <c r="BT26" i="198"/>
  <c r="BP27" i="198"/>
  <c r="BQ27" i="198"/>
  <c r="BR27" i="198"/>
  <c r="BS27" i="198"/>
  <c r="BT27" i="198"/>
  <c r="BP28" i="198"/>
  <c r="BQ28" i="198"/>
  <c r="BR28" i="198"/>
  <c r="BS28" i="198"/>
  <c r="BT28" i="198"/>
  <c r="BP29" i="198"/>
  <c r="BQ29" i="198"/>
  <c r="BR29" i="198"/>
  <c r="BS29" i="198"/>
  <c r="BT29" i="198"/>
  <c r="BP30" i="198"/>
  <c r="BQ30" i="198"/>
  <c r="BR30" i="198"/>
  <c r="BS30" i="198"/>
  <c r="BT30" i="198"/>
  <c r="BP31" i="198"/>
  <c r="BQ31" i="198"/>
  <c r="BR31" i="198"/>
  <c r="BS31" i="198"/>
  <c r="BT31" i="198"/>
  <c r="BP32" i="198"/>
  <c r="BQ32" i="198"/>
  <c r="BR32" i="198"/>
  <c r="BS32" i="198"/>
  <c r="BT32" i="198"/>
  <c r="BP33" i="198"/>
  <c r="BQ33" i="198"/>
  <c r="BR33" i="198"/>
  <c r="BS33" i="198"/>
  <c r="BT33" i="198"/>
  <c r="BP34" i="198"/>
  <c r="BQ34" i="198"/>
  <c r="BR34" i="198"/>
  <c r="BS34" i="198"/>
  <c r="BT34" i="198"/>
  <c r="BP35" i="198"/>
  <c r="BQ35" i="198"/>
  <c r="BR35" i="198"/>
  <c r="BS35" i="198"/>
  <c r="BT35" i="198"/>
  <c r="BP36" i="198"/>
  <c r="BQ36" i="198"/>
  <c r="BR36" i="198"/>
  <c r="BS36" i="198"/>
  <c r="BT36" i="198"/>
  <c r="BP37" i="198"/>
  <c r="BQ37" i="198"/>
  <c r="BR37" i="198"/>
  <c r="BS37" i="198"/>
  <c r="BT37" i="198"/>
  <c r="BP38" i="198"/>
  <c r="BQ38" i="198"/>
  <c r="BR38" i="198"/>
  <c r="BS38" i="198"/>
  <c r="BT38" i="198"/>
  <c r="BP39" i="198"/>
  <c r="BQ39" i="198"/>
  <c r="BR39" i="198"/>
  <c r="BS39" i="198"/>
  <c r="BT39" i="198"/>
  <c r="BP40" i="198"/>
  <c r="BQ40" i="198"/>
  <c r="BR40" i="198"/>
  <c r="BS40" i="198"/>
  <c r="BT40" i="198"/>
  <c r="BP41" i="198"/>
  <c r="BQ41" i="198"/>
  <c r="BR41" i="198"/>
  <c r="BS41" i="198"/>
  <c r="BT41" i="198"/>
  <c r="BP42" i="198"/>
  <c r="BQ42" i="198"/>
  <c r="BR42" i="198"/>
  <c r="BS42" i="198"/>
  <c r="BT42" i="198"/>
  <c r="BP43" i="198"/>
  <c r="BQ43" i="198"/>
  <c r="BR43" i="198"/>
  <c r="BS43" i="198"/>
  <c r="BT43" i="198"/>
  <c r="BP44" i="198"/>
  <c r="BQ44" i="198"/>
  <c r="BR44" i="198"/>
  <c r="BS44" i="198"/>
  <c r="BT44" i="198"/>
  <c r="BP45" i="198"/>
  <c r="BQ45" i="198"/>
  <c r="BR45" i="198"/>
  <c r="BS45" i="198"/>
  <c r="BT45" i="198"/>
  <c r="BP46" i="198"/>
  <c r="BQ46" i="198"/>
  <c r="BR46" i="198"/>
  <c r="BS46" i="198"/>
  <c r="BT46" i="198"/>
  <c r="BP47" i="198"/>
  <c r="BQ47" i="198"/>
  <c r="BR47" i="198"/>
  <c r="BS47" i="198"/>
  <c r="BT47" i="198"/>
  <c r="BP48" i="198"/>
  <c r="BQ48" i="198"/>
  <c r="BR48" i="198"/>
  <c r="BS48" i="198"/>
  <c r="BT48" i="198"/>
  <c r="BP49" i="198"/>
  <c r="BQ49" i="198"/>
  <c r="BR49" i="198"/>
  <c r="BS49" i="198"/>
  <c r="BT49" i="198"/>
  <c r="BQ5" i="198"/>
  <c r="BR5" i="198"/>
  <c r="BS5" i="198"/>
  <c r="BT5" i="198"/>
  <c r="BP5" i="198"/>
  <c r="BH6" i="198"/>
  <c r="BI6" i="198"/>
  <c r="BJ6" i="198"/>
  <c r="BK6" i="198"/>
  <c r="BL6" i="198"/>
  <c r="BH7" i="198"/>
  <c r="BI7" i="198"/>
  <c r="BJ7" i="198"/>
  <c r="BK7" i="198"/>
  <c r="BL7" i="198"/>
  <c r="BH8" i="198"/>
  <c r="BI8" i="198"/>
  <c r="BJ8" i="198"/>
  <c r="BK8" i="198"/>
  <c r="BL8" i="198"/>
  <c r="BH9" i="198"/>
  <c r="BI9" i="198"/>
  <c r="BJ9" i="198"/>
  <c r="BK9" i="198"/>
  <c r="BL9" i="198"/>
  <c r="BH10" i="198"/>
  <c r="BI10" i="198"/>
  <c r="BJ10" i="198"/>
  <c r="BK10" i="198"/>
  <c r="BL10" i="198"/>
  <c r="BH11" i="198"/>
  <c r="BI11" i="198"/>
  <c r="BJ11" i="198"/>
  <c r="BK11" i="198"/>
  <c r="BL11" i="198"/>
  <c r="BH12" i="198"/>
  <c r="BI12" i="198"/>
  <c r="BJ12" i="198"/>
  <c r="BK12" i="198"/>
  <c r="BL12" i="198"/>
  <c r="BH13" i="198"/>
  <c r="BI13" i="198"/>
  <c r="BJ13" i="198"/>
  <c r="BK13" i="198"/>
  <c r="BL13" i="198"/>
  <c r="BH14" i="198"/>
  <c r="BI14" i="198"/>
  <c r="BJ14" i="198"/>
  <c r="BK14" i="198"/>
  <c r="BL14" i="198"/>
  <c r="BH15" i="198"/>
  <c r="BI15" i="198"/>
  <c r="BJ15" i="198"/>
  <c r="BK15" i="198"/>
  <c r="BL15" i="198"/>
  <c r="BH16" i="198"/>
  <c r="BI16" i="198"/>
  <c r="BJ16" i="198"/>
  <c r="BK16" i="198"/>
  <c r="BL16" i="198"/>
  <c r="BH17" i="198"/>
  <c r="BI17" i="198"/>
  <c r="BJ17" i="198"/>
  <c r="BK17" i="198"/>
  <c r="BL17" i="198"/>
  <c r="BH18" i="198"/>
  <c r="BI18" i="198"/>
  <c r="BJ18" i="198"/>
  <c r="BK18" i="198"/>
  <c r="BL18" i="198"/>
  <c r="BH19" i="198"/>
  <c r="BI19" i="198"/>
  <c r="BJ19" i="198"/>
  <c r="BK19" i="198"/>
  <c r="BL19" i="198"/>
  <c r="BH20" i="198"/>
  <c r="BI20" i="198"/>
  <c r="BJ20" i="198"/>
  <c r="BK20" i="198"/>
  <c r="BL20" i="198"/>
  <c r="BH21" i="198"/>
  <c r="BI21" i="198"/>
  <c r="BJ21" i="198"/>
  <c r="BK21" i="198"/>
  <c r="BL21" i="198"/>
  <c r="BH22" i="198"/>
  <c r="BI22" i="198"/>
  <c r="BJ22" i="198"/>
  <c r="BK22" i="198"/>
  <c r="BL22" i="198"/>
  <c r="BH23" i="198"/>
  <c r="BI23" i="198"/>
  <c r="BJ23" i="198"/>
  <c r="BK23" i="198"/>
  <c r="BL23" i="198"/>
  <c r="BH24" i="198"/>
  <c r="BI24" i="198"/>
  <c r="BJ24" i="198"/>
  <c r="BK24" i="198"/>
  <c r="BL24" i="198"/>
  <c r="BH25" i="198"/>
  <c r="BI25" i="198"/>
  <c r="BJ25" i="198"/>
  <c r="BK25" i="198"/>
  <c r="BL25" i="198"/>
  <c r="BH26" i="198"/>
  <c r="BI26" i="198"/>
  <c r="BJ26" i="198"/>
  <c r="BK26" i="198"/>
  <c r="BL26" i="198"/>
  <c r="BH27" i="198"/>
  <c r="BI27" i="198"/>
  <c r="BJ27" i="198"/>
  <c r="BK27" i="198"/>
  <c r="BL27" i="198"/>
  <c r="BH28" i="198"/>
  <c r="BI28" i="198"/>
  <c r="BJ28" i="198"/>
  <c r="BK28" i="198"/>
  <c r="BL28" i="198"/>
  <c r="BH29" i="198"/>
  <c r="BI29" i="198"/>
  <c r="BJ29" i="198"/>
  <c r="BK29" i="198"/>
  <c r="BL29" i="198"/>
  <c r="BH30" i="198"/>
  <c r="BI30" i="198"/>
  <c r="BJ30" i="198"/>
  <c r="BK30" i="198"/>
  <c r="BL30" i="198"/>
  <c r="BH31" i="198"/>
  <c r="BI31" i="198"/>
  <c r="BJ31" i="198"/>
  <c r="BK31" i="198"/>
  <c r="BL31" i="198"/>
  <c r="BH32" i="198"/>
  <c r="BI32" i="198"/>
  <c r="BJ32" i="198"/>
  <c r="BK32" i="198"/>
  <c r="BL32" i="198"/>
  <c r="BH33" i="198"/>
  <c r="BI33" i="198"/>
  <c r="BJ33" i="198"/>
  <c r="BK33" i="198"/>
  <c r="BL33" i="198"/>
  <c r="BH34" i="198"/>
  <c r="BI34" i="198"/>
  <c r="BJ34" i="198"/>
  <c r="BK34" i="198"/>
  <c r="BL34" i="198"/>
  <c r="BH35" i="198"/>
  <c r="BI35" i="198"/>
  <c r="BJ35" i="198"/>
  <c r="BK35" i="198"/>
  <c r="BL35" i="198"/>
  <c r="BH36" i="198"/>
  <c r="BI36" i="198"/>
  <c r="BJ36" i="198"/>
  <c r="BK36" i="198"/>
  <c r="BL36" i="198"/>
  <c r="BH37" i="198"/>
  <c r="BI37" i="198"/>
  <c r="BJ37" i="198"/>
  <c r="BK37" i="198"/>
  <c r="BL37" i="198"/>
  <c r="BH38" i="198"/>
  <c r="BI38" i="198"/>
  <c r="BJ38" i="198"/>
  <c r="BK38" i="198"/>
  <c r="BL38" i="198"/>
  <c r="BH39" i="198"/>
  <c r="BI39" i="198"/>
  <c r="BJ39" i="198"/>
  <c r="BK39" i="198"/>
  <c r="BL39" i="198"/>
  <c r="BH40" i="198"/>
  <c r="BI40" i="198"/>
  <c r="BJ40" i="198"/>
  <c r="BK40" i="198"/>
  <c r="BL40" i="198"/>
  <c r="BH41" i="198"/>
  <c r="BI41" i="198"/>
  <c r="BJ41" i="198"/>
  <c r="BK41" i="198"/>
  <c r="BL41" i="198"/>
  <c r="BH42" i="198"/>
  <c r="BI42" i="198"/>
  <c r="BJ42" i="198"/>
  <c r="BK42" i="198"/>
  <c r="BL42" i="198"/>
  <c r="BH43" i="198"/>
  <c r="BI43" i="198"/>
  <c r="BJ43" i="198"/>
  <c r="BK43" i="198"/>
  <c r="BL43" i="198"/>
  <c r="BH44" i="198"/>
  <c r="BI44" i="198"/>
  <c r="BJ44" i="198"/>
  <c r="BK44" i="198"/>
  <c r="BL44" i="198"/>
  <c r="BH45" i="198"/>
  <c r="BI45" i="198"/>
  <c r="BJ45" i="198"/>
  <c r="BK45" i="198"/>
  <c r="BL45" i="198"/>
  <c r="BH46" i="198"/>
  <c r="BI46" i="198"/>
  <c r="BJ46" i="198"/>
  <c r="BK46" i="198"/>
  <c r="BL46" i="198"/>
  <c r="BH47" i="198"/>
  <c r="BI47" i="198"/>
  <c r="BJ47" i="198"/>
  <c r="BK47" i="198"/>
  <c r="BL47" i="198"/>
  <c r="BH48" i="198"/>
  <c r="BI48" i="198"/>
  <c r="BJ48" i="198"/>
  <c r="BK48" i="198"/>
  <c r="BL48" i="198"/>
  <c r="BH49" i="198"/>
  <c r="BI49" i="198"/>
  <c r="BJ49" i="198"/>
  <c r="BK49" i="198"/>
  <c r="BL49" i="198"/>
  <c r="BI5" i="198"/>
  <c r="BJ5" i="198"/>
  <c r="BK5" i="198"/>
  <c r="BL5" i="198"/>
  <c r="BH5" i="198"/>
  <c r="AZ6" i="198"/>
  <c r="BA6" i="198"/>
  <c r="BB6" i="198"/>
  <c r="BC6" i="198"/>
  <c r="BD6" i="198"/>
  <c r="AZ7" i="198"/>
  <c r="BA7" i="198"/>
  <c r="BB7" i="198"/>
  <c r="BC7" i="198"/>
  <c r="BD7" i="198"/>
  <c r="AZ8" i="198"/>
  <c r="BA8" i="198"/>
  <c r="BB8" i="198"/>
  <c r="BC8" i="198"/>
  <c r="BD8" i="198"/>
  <c r="AZ9" i="198"/>
  <c r="BA9" i="198"/>
  <c r="BB9" i="198"/>
  <c r="BC9" i="198"/>
  <c r="BD9" i="198"/>
  <c r="AZ10" i="198"/>
  <c r="BA10" i="198"/>
  <c r="BB10" i="198"/>
  <c r="BC10" i="198"/>
  <c r="BD10" i="198"/>
  <c r="AZ11" i="198"/>
  <c r="BA11" i="198"/>
  <c r="BB11" i="198"/>
  <c r="BC11" i="198"/>
  <c r="BD11" i="198"/>
  <c r="AZ12" i="198"/>
  <c r="BA12" i="198"/>
  <c r="BB12" i="198"/>
  <c r="BC12" i="198"/>
  <c r="BD12" i="198"/>
  <c r="AZ13" i="198"/>
  <c r="BA13" i="198"/>
  <c r="BB13" i="198"/>
  <c r="BC13" i="198"/>
  <c r="BD13" i="198"/>
  <c r="AZ14" i="198"/>
  <c r="BA14" i="198"/>
  <c r="BB14" i="198"/>
  <c r="BC14" i="198"/>
  <c r="BD14" i="198"/>
  <c r="AZ15" i="198"/>
  <c r="BA15" i="198"/>
  <c r="BB15" i="198"/>
  <c r="BC15" i="198"/>
  <c r="BD15" i="198"/>
  <c r="AZ16" i="198"/>
  <c r="BA16" i="198"/>
  <c r="BB16" i="198"/>
  <c r="BC16" i="198"/>
  <c r="BD16" i="198"/>
  <c r="AZ17" i="198"/>
  <c r="BA17" i="198"/>
  <c r="BB17" i="198"/>
  <c r="BC17" i="198"/>
  <c r="BD17" i="198"/>
  <c r="AZ18" i="198"/>
  <c r="BA18" i="198"/>
  <c r="BB18" i="198"/>
  <c r="BC18" i="198"/>
  <c r="BD18" i="198"/>
  <c r="AZ19" i="198"/>
  <c r="BA19" i="198"/>
  <c r="BB19" i="198"/>
  <c r="BC19" i="198"/>
  <c r="BD19" i="198"/>
  <c r="AZ20" i="198"/>
  <c r="BA20" i="198"/>
  <c r="BB20" i="198"/>
  <c r="BC20" i="198"/>
  <c r="BD20" i="198"/>
  <c r="AZ21" i="198"/>
  <c r="BA21" i="198"/>
  <c r="BB21" i="198"/>
  <c r="BC21" i="198"/>
  <c r="BD21" i="198"/>
  <c r="AZ22" i="198"/>
  <c r="BA22" i="198"/>
  <c r="BB22" i="198"/>
  <c r="BC22" i="198"/>
  <c r="BD22" i="198"/>
  <c r="AZ23" i="198"/>
  <c r="BA23" i="198"/>
  <c r="BB23" i="198"/>
  <c r="BC23" i="198"/>
  <c r="BD23" i="198"/>
  <c r="AZ24" i="198"/>
  <c r="BA24" i="198"/>
  <c r="BB24" i="198"/>
  <c r="BC24" i="198"/>
  <c r="BD24" i="198"/>
  <c r="AZ25" i="198"/>
  <c r="BA25" i="198"/>
  <c r="BB25" i="198"/>
  <c r="BC25" i="198"/>
  <c r="BD25" i="198"/>
  <c r="AZ26" i="198"/>
  <c r="BA26" i="198"/>
  <c r="BB26" i="198"/>
  <c r="BC26" i="198"/>
  <c r="BD26" i="198"/>
  <c r="AZ27" i="198"/>
  <c r="BA27" i="198"/>
  <c r="BB27" i="198"/>
  <c r="BC27" i="198"/>
  <c r="BD27" i="198"/>
  <c r="AZ28" i="198"/>
  <c r="BA28" i="198"/>
  <c r="BB28" i="198"/>
  <c r="BC28" i="198"/>
  <c r="BD28" i="198"/>
  <c r="AZ29" i="198"/>
  <c r="BA29" i="198"/>
  <c r="BB29" i="198"/>
  <c r="BC29" i="198"/>
  <c r="BD29" i="198"/>
  <c r="AZ30" i="198"/>
  <c r="BA30" i="198"/>
  <c r="BB30" i="198"/>
  <c r="BC30" i="198"/>
  <c r="BD30" i="198"/>
  <c r="AZ31" i="198"/>
  <c r="BA31" i="198"/>
  <c r="BB31" i="198"/>
  <c r="BC31" i="198"/>
  <c r="BD31" i="198"/>
  <c r="AZ32" i="198"/>
  <c r="BA32" i="198"/>
  <c r="BB32" i="198"/>
  <c r="BC32" i="198"/>
  <c r="BD32" i="198"/>
  <c r="AZ33" i="198"/>
  <c r="BA33" i="198"/>
  <c r="BB33" i="198"/>
  <c r="BC33" i="198"/>
  <c r="BD33" i="198"/>
  <c r="AZ34" i="198"/>
  <c r="BA34" i="198"/>
  <c r="BB34" i="198"/>
  <c r="BC34" i="198"/>
  <c r="BD34" i="198"/>
  <c r="AZ35" i="198"/>
  <c r="BA35" i="198"/>
  <c r="BB35" i="198"/>
  <c r="BC35" i="198"/>
  <c r="BD35" i="198"/>
  <c r="AZ36" i="198"/>
  <c r="BA36" i="198"/>
  <c r="BB36" i="198"/>
  <c r="BC36" i="198"/>
  <c r="BD36" i="198"/>
  <c r="AZ37" i="198"/>
  <c r="BA37" i="198"/>
  <c r="BB37" i="198"/>
  <c r="BC37" i="198"/>
  <c r="BD37" i="198"/>
  <c r="AZ38" i="198"/>
  <c r="BA38" i="198"/>
  <c r="BB38" i="198"/>
  <c r="BC38" i="198"/>
  <c r="BD38" i="198"/>
  <c r="AZ39" i="198"/>
  <c r="BA39" i="198"/>
  <c r="BB39" i="198"/>
  <c r="BC39" i="198"/>
  <c r="BD39" i="198"/>
  <c r="AZ40" i="198"/>
  <c r="BA40" i="198"/>
  <c r="BB40" i="198"/>
  <c r="BC40" i="198"/>
  <c r="BD40" i="198"/>
  <c r="AZ41" i="198"/>
  <c r="BA41" i="198"/>
  <c r="BB41" i="198"/>
  <c r="BC41" i="198"/>
  <c r="BD41" i="198"/>
  <c r="AZ42" i="198"/>
  <c r="BA42" i="198"/>
  <c r="BB42" i="198"/>
  <c r="BC42" i="198"/>
  <c r="BD42" i="198"/>
  <c r="AZ43" i="198"/>
  <c r="BA43" i="198"/>
  <c r="BB43" i="198"/>
  <c r="BC43" i="198"/>
  <c r="BD43" i="198"/>
  <c r="AZ44" i="198"/>
  <c r="BA44" i="198"/>
  <c r="BB44" i="198"/>
  <c r="BC44" i="198"/>
  <c r="BD44" i="198"/>
  <c r="AZ45" i="198"/>
  <c r="BA45" i="198"/>
  <c r="BB45" i="198"/>
  <c r="BC45" i="198"/>
  <c r="BD45" i="198"/>
  <c r="AZ46" i="198"/>
  <c r="BA46" i="198"/>
  <c r="BB46" i="198"/>
  <c r="BC46" i="198"/>
  <c r="BD46" i="198"/>
  <c r="AZ47" i="198"/>
  <c r="BA47" i="198"/>
  <c r="BB47" i="198"/>
  <c r="BC47" i="198"/>
  <c r="BD47" i="198"/>
  <c r="AZ48" i="198"/>
  <c r="BA48" i="198"/>
  <c r="BB48" i="198"/>
  <c r="BC48" i="198"/>
  <c r="BD48" i="198"/>
  <c r="AZ49" i="198"/>
  <c r="BA49" i="198"/>
  <c r="BB49" i="198"/>
  <c r="BC49" i="198"/>
  <c r="BD49" i="198"/>
  <c r="BA5" i="198"/>
  <c r="BB5" i="198"/>
  <c r="BC5" i="198"/>
  <c r="BD5" i="198"/>
  <c r="AZ5" i="198"/>
  <c r="AR6" i="198"/>
  <c r="AS6" i="198"/>
  <c r="AT6" i="198"/>
  <c r="AU6" i="198"/>
  <c r="AV6" i="198"/>
  <c r="AR7" i="198"/>
  <c r="AS7" i="198"/>
  <c r="AT7" i="198"/>
  <c r="AU7" i="198"/>
  <c r="AV7" i="198"/>
  <c r="AR8" i="198"/>
  <c r="AS8" i="198"/>
  <c r="AT8" i="198"/>
  <c r="AU8" i="198"/>
  <c r="AV8" i="198"/>
  <c r="AR9" i="198"/>
  <c r="AS9" i="198"/>
  <c r="AT9" i="198"/>
  <c r="AU9" i="198"/>
  <c r="AV9" i="198"/>
  <c r="AR10" i="198"/>
  <c r="AS10" i="198"/>
  <c r="AT10" i="198"/>
  <c r="AU10" i="198"/>
  <c r="AV10" i="198"/>
  <c r="AR11" i="198"/>
  <c r="AS11" i="198"/>
  <c r="AT11" i="198"/>
  <c r="AU11" i="198"/>
  <c r="AV11" i="198"/>
  <c r="AR12" i="198"/>
  <c r="AS12" i="198"/>
  <c r="AT12" i="198"/>
  <c r="AU12" i="198"/>
  <c r="AV12" i="198"/>
  <c r="AR13" i="198"/>
  <c r="AS13" i="198"/>
  <c r="AT13" i="198"/>
  <c r="AU13" i="198"/>
  <c r="AV13" i="198"/>
  <c r="AR14" i="198"/>
  <c r="AS14" i="198"/>
  <c r="AT14" i="198"/>
  <c r="AU14" i="198"/>
  <c r="AV14" i="198"/>
  <c r="AR15" i="198"/>
  <c r="AS15" i="198"/>
  <c r="AT15" i="198"/>
  <c r="AU15" i="198"/>
  <c r="AV15" i="198"/>
  <c r="AR16" i="198"/>
  <c r="AS16" i="198"/>
  <c r="AT16" i="198"/>
  <c r="AU16" i="198"/>
  <c r="AV16" i="198"/>
  <c r="AR17" i="198"/>
  <c r="AS17" i="198"/>
  <c r="AT17" i="198"/>
  <c r="AU17" i="198"/>
  <c r="AV17" i="198"/>
  <c r="AR18" i="198"/>
  <c r="AS18" i="198"/>
  <c r="AT18" i="198"/>
  <c r="AU18" i="198"/>
  <c r="AV18" i="198"/>
  <c r="AR19" i="198"/>
  <c r="AS19" i="198"/>
  <c r="AT19" i="198"/>
  <c r="AU19" i="198"/>
  <c r="AV19" i="198"/>
  <c r="AR20" i="198"/>
  <c r="AS20" i="198"/>
  <c r="AT20" i="198"/>
  <c r="AU20" i="198"/>
  <c r="AV20" i="198"/>
  <c r="AR21" i="198"/>
  <c r="AS21" i="198"/>
  <c r="AT21" i="198"/>
  <c r="AU21" i="198"/>
  <c r="AV21" i="198"/>
  <c r="AR22" i="198"/>
  <c r="AS22" i="198"/>
  <c r="AT22" i="198"/>
  <c r="AU22" i="198"/>
  <c r="AV22" i="198"/>
  <c r="AR23" i="198"/>
  <c r="AS23" i="198"/>
  <c r="AT23" i="198"/>
  <c r="AU23" i="198"/>
  <c r="AV23" i="198"/>
  <c r="AR24" i="198"/>
  <c r="AS24" i="198"/>
  <c r="AT24" i="198"/>
  <c r="AU24" i="198"/>
  <c r="AV24" i="198"/>
  <c r="AR25" i="198"/>
  <c r="AS25" i="198"/>
  <c r="AT25" i="198"/>
  <c r="AU25" i="198"/>
  <c r="AV25" i="198"/>
  <c r="AR26" i="198"/>
  <c r="AS26" i="198"/>
  <c r="AT26" i="198"/>
  <c r="AU26" i="198"/>
  <c r="AV26" i="198"/>
  <c r="AR27" i="198"/>
  <c r="AS27" i="198"/>
  <c r="AT27" i="198"/>
  <c r="AU27" i="198"/>
  <c r="AV27" i="198"/>
  <c r="AR28" i="198"/>
  <c r="AS28" i="198"/>
  <c r="AT28" i="198"/>
  <c r="AU28" i="198"/>
  <c r="AV28" i="198"/>
  <c r="AR29" i="198"/>
  <c r="AS29" i="198"/>
  <c r="AT29" i="198"/>
  <c r="AU29" i="198"/>
  <c r="AV29" i="198"/>
  <c r="AR30" i="198"/>
  <c r="AS30" i="198"/>
  <c r="AT30" i="198"/>
  <c r="AU30" i="198"/>
  <c r="AV30" i="198"/>
  <c r="AR31" i="198"/>
  <c r="AS31" i="198"/>
  <c r="AT31" i="198"/>
  <c r="AU31" i="198"/>
  <c r="AV31" i="198"/>
  <c r="AR32" i="198"/>
  <c r="AS32" i="198"/>
  <c r="AT32" i="198"/>
  <c r="AU32" i="198"/>
  <c r="AV32" i="198"/>
  <c r="AR33" i="198"/>
  <c r="AS33" i="198"/>
  <c r="AT33" i="198"/>
  <c r="AU33" i="198"/>
  <c r="AV33" i="198"/>
  <c r="AR34" i="198"/>
  <c r="AS34" i="198"/>
  <c r="AT34" i="198"/>
  <c r="AU34" i="198"/>
  <c r="AV34" i="198"/>
  <c r="AR35" i="198"/>
  <c r="AS35" i="198"/>
  <c r="AT35" i="198"/>
  <c r="AU35" i="198"/>
  <c r="AV35" i="198"/>
  <c r="AR36" i="198"/>
  <c r="AS36" i="198"/>
  <c r="AT36" i="198"/>
  <c r="AU36" i="198"/>
  <c r="AV36" i="198"/>
  <c r="AR37" i="198"/>
  <c r="AS37" i="198"/>
  <c r="AT37" i="198"/>
  <c r="AU37" i="198"/>
  <c r="AV37" i="198"/>
  <c r="AR38" i="198"/>
  <c r="AS38" i="198"/>
  <c r="AT38" i="198"/>
  <c r="AU38" i="198"/>
  <c r="AV38" i="198"/>
  <c r="AR39" i="198"/>
  <c r="AS39" i="198"/>
  <c r="AT39" i="198"/>
  <c r="AU39" i="198"/>
  <c r="AV39" i="198"/>
  <c r="AR40" i="198"/>
  <c r="AS40" i="198"/>
  <c r="AT40" i="198"/>
  <c r="AU40" i="198"/>
  <c r="AV40" i="198"/>
  <c r="AR41" i="198"/>
  <c r="AS41" i="198"/>
  <c r="AT41" i="198"/>
  <c r="AU41" i="198"/>
  <c r="AV41" i="198"/>
  <c r="AR42" i="198"/>
  <c r="AS42" i="198"/>
  <c r="AT42" i="198"/>
  <c r="AU42" i="198"/>
  <c r="AV42" i="198"/>
  <c r="AR43" i="198"/>
  <c r="AS43" i="198"/>
  <c r="AT43" i="198"/>
  <c r="AU43" i="198"/>
  <c r="AV43" i="198"/>
  <c r="AR44" i="198"/>
  <c r="AS44" i="198"/>
  <c r="AT44" i="198"/>
  <c r="AU44" i="198"/>
  <c r="AV44" i="198"/>
  <c r="AR45" i="198"/>
  <c r="AS45" i="198"/>
  <c r="AT45" i="198"/>
  <c r="AU45" i="198"/>
  <c r="AV45" i="198"/>
  <c r="AR46" i="198"/>
  <c r="AS46" i="198"/>
  <c r="AT46" i="198"/>
  <c r="AU46" i="198"/>
  <c r="AV46" i="198"/>
  <c r="AR47" i="198"/>
  <c r="AS47" i="198"/>
  <c r="AT47" i="198"/>
  <c r="AU47" i="198"/>
  <c r="AV47" i="198"/>
  <c r="AR48" i="198"/>
  <c r="AS48" i="198"/>
  <c r="AT48" i="198"/>
  <c r="AU48" i="198"/>
  <c r="AV48" i="198"/>
  <c r="AR49" i="198"/>
  <c r="AS49" i="198"/>
  <c r="AT49" i="198"/>
  <c r="AU49" i="198"/>
  <c r="AV49" i="198"/>
  <c r="AS5" i="198"/>
  <c r="AT5" i="198"/>
  <c r="AU5" i="198"/>
  <c r="AV5" i="198"/>
  <c r="AR5" i="198"/>
  <c r="AJ6" i="198"/>
  <c r="AK6" i="198"/>
  <c r="AL6" i="198"/>
  <c r="AM6" i="198"/>
  <c r="AN6" i="198"/>
  <c r="AJ7" i="198"/>
  <c r="AK7" i="198"/>
  <c r="AL7" i="198"/>
  <c r="AM7" i="198"/>
  <c r="AN7" i="198"/>
  <c r="AJ8" i="198"/>
  <c r="AK8" i="198"/>
  <c r="AL8" i="198"/>
  <c r="AM8" i="198"/>
  <c r="AN8" i="198"/>
  <c r="AJ9" i="198"/>
  <c r="AK9" i="198"/>
  <c r="AL9" i="198"/>
  <c r="AM9" i="198"/>
  <c r="AN9" i="198"/>
  <c r="AJ10" i="198"/>
  <c r="AK10" i="198"/>
  <c r="AL10" i="198"/>
  <c r="AM10" i="198"/>
  <c r="AN10" i="198"/>
  <c r="AJ11" i="198"/>
  <c r="AK11" i="198"/>
  <c r="AL11" i="198"/>
  <c r="AM11" i="198"/>
  <c r="AN11" i="198"/>
  <c r="AJ12" i="198"/>
  <c r="AK12" i="198"/>
  <c r="AL12" i="198"/>
  <c r="AM12" i="198"/>
  <c r="AN12" i="198"/>
  <c r="AJ13" i="198"/>
  <c r="AK13" i="198"/>
  <c r="AL13" i="198"/>
  <c r="AM13" i="198"/>
  <c r="AN13" i="198"/>
  <c r="AJ14" i="198"/>
  <c r="AK14" i="198"/>
  <c r="AL14" i="198"/>
  <c r="AM14" i="198"/>
  <c r="AN14" i="198"/>
  <c r="AJ15" i="198"/>
  <c r="AK15" i="198"/>
  <c r="AL15" i="198"/>
  <c r="AM15" i="198"/>
  <c r="AN15" i="198"/>
  <c r="AJ16" i="198"/>
  <c r="AK16" i="198"/>
  <c r="AL16" i="198"/>
  <c r="AM16" i="198"/>
  <c r="AN16" i="198"/>
  <c r="AJ17" i="198"/>
  <c r="AK17" i="198"/>
  <c r="AL17" i="198"/>
  <c r="AM17" i="198"/>
  <c r="AN17" i="198"/>
  <c r="AJ18" i="198"/>
  <c r="AK18" i="198"/>
  <c r="AL18" i="198"/>
  <c r="AM18" i="198"/>
  <c r="AN18" i="198"/>
  <c r="AJ19" i="198"/>
  <c r="AK19" i="198"/>
  <c r="AL19" i="198"/>
  <c r="AM19" i="198"/>
  <c r="AN19" i="198"/>
  <c r="AJ20" i="198"/>
  <c r="AK20" i="198"/>
  <c r="AL20" i="198"/>
  <c r="AM20" i="198"/>
  <c r="AN20" i="198"/>
  <c r="AJ21" i="198"/>
  <c r="AK21" i="198"/>
  <c r="AL21" i="198"/>
  <c r="AM21" i="198"/>
  <c r="AN21" i="198"/>
  <c r="AJ22" i="198"/>
  <c r="AK22" i="198"/>
  <c r="AL22" i="198"/>
  <c r="AM22" i="198"/>
  <c r="AN22" i="198"/>
  <c r="AJ23" i="198"/>
  <c r="AK23" i="198"/>
  <c r="AL23" i="198"/>
  <c r="AM23" i="198"/>
  <c r="AN23" i="198"/>
  <c r="AJ24" i="198"/>
  <c r="AK24" i="198"/>
  <c r="AL24" i="198"/>
  <c r="AM24" i="198"/>
  <c r="AN24" i="198"/>
  <c r="AJ25" i="198"/>
  <c r="AK25" i="198"/>
  <c r="AL25" i="198"/>
  <c r="AM25" i="198"/>
  <c r="AN25" i="198"/>
  <c r="AJ26" i="198"/>
  <c r="AK26" i="198"/>
  <c r="AL26" i="198"/>
  <c r="AM26" i="198"/>
  <c r="AN26" i="198"/>
  <c r="AJ27" i="198"/>
  <c r="AK27" i="198"/>
  <c r="AL27" i="198"/>
  <c r="AM27" i="198"/>
  <c r="AN27" i="198"/>
  <c r="AJ28" i="198"/>
  <c r="AK28" i="198"/>
  <c r="AL28" i="198"/>
  <c r="AM28" i="198"/>
  <c r="AN28" i="198"/>
  <c r="AJ29" i="198"/>
  <c r="AK29" i="198"/>
  <c r="AL29" i="198"/>
  <c r="AM29" i="198"/>
  <c r="AN29" i="198"/>
  <c r="AJ30" i="198"/>
  <c r="AK30" i="198"/>
  <c r="AL30" i="198"/>
  <c r="AM30" i="198"/>
  <c r="AN30" i="198"/>
  <c r="AJ31" i="198"/>
  <c r="AK31" i="198"/>
  <c r="AL31" i="198"/>
  <c r="AM31" i="198"/>
  <c r="AN31" i="198"/>
  <c r="AJ32" i="198"/>
  <c r="AK32" i="198"/>
  <c r="AL32" i="198"/>
  <c r="AM32" i="198"/>
  <c r="AN32" i="198"/>
  <c r="AJ33" i="198"/>
  <c r="AK33" i="198"/>
  <c r="AL33" i="198"/>
  <c r="AM33" i="198"/>
  <c r="AN33" i="198"/>
  <c r="AJ34" i="198"/>
  <c r="AK34" i="198"/>
  <c r="AL34" i="198"/>
  <c r="AM34" i="198"/>
  <c r="AN34" i="198"/>
  <c r="AJ35" i="198"/>
  <c r="AK35" i="198"/>
  <c r="AL35" i="198"/>
  <c r="AM35" i="198"/>
  <c r="AN35" i="198"/>
  <c r="AJ36" i="198"/>
  <c r="AK36" i="198"/>
  <c r="AL36" i="198"/>
  <c r="AM36" i="198"/>
  <c r="AN36" i="198"/>
  <c r="AJ37" i="198"/>
  <c r="AK37" i="198"/>
  <c r="AL37" i="198"/>
  <c r="AM37" i="198"/>
  <c r="AN37" i="198"/>
  <c r="AJ38" i="198"/>
  <c r="AK38" i="198"/>
  <c r="AL38" i="198"/>
  <c r="AM38" i="198"/>
  <c r="AN38" i="198"/>
  <c r="AJ39" i="198"/>
  <c r="AK39" i="198"/>
  <c r="AL39" i="198"/>
  <c r="AM39" i="198"/>
  <c r="AN39" i="198"/>
  <c r="AJ40" i="198"/>
  <c r="AK40" i="198"/>
  <c r="AL40" i="198"/>
  <c r="AM40" i="198"/>
  <c r="AN40" i="198"/>
  <c r="AJ41" i="198"/>
  <c r="AK41" i="198"/>
  <c r="AL41" i="198"/>
  <c r="AM41" i="198"/>
  <c r="AN41" i="198"/>
  <c r="AJ42" i="198"/>
  <c r="AK42" i="198"/>
  <c r="AL42" i="198"/>
  <c r="AM42" i="198"/>
  <c r="AN42" i="198"/>
  <c r="AJ43" i="198"/>
  <c r="AK43" i="198"/>
  <c r="AL43" i="198"/>
  <c r="AM43" i="198"/>
  <c r="AN43" i="198"/>
  <c r="AJ44" i="198"/>
  <c r="AK44" i="198"/>
  <c r="AL44" i="198"/>
  <c r="AM44" i="198"/>
  <c r="AN44" i="198"/>
  <c r="AJ45" i="198"/>
  <c r="AK45" i="198"/>
  <c r="AL45" i="198"/>
  <c r="AM45" i="198"/>
  <c r="AN45" i="198"/>
  <c r="AJ46" i="198"/>
  <c r="AK46" i="198"/>
  <c r="AL46" i="198"/>
  <c r="AM46" i="198"/>
  <c r="AN46" i="198"/>
  <c r="AJ47" i="198"/>
  <c r="AK47" i="198"/>
  <c r="AL47" i="198"/>
  <c r="AM47" i="198"/>
  <c r="AN47" i="198"/>
  <c r="AJ48" i="198"/>
  <c r="AK48" i="198"/>
  <c r="AL48" i="198"/>
  <c r="AM48" i="198"/>
  <c r="AN48" i="198"/>
  <c r="AJ49" i="198"/>
  <c r="AK49" i="198"/>
  <c r="AL49" i="198"/>
  <c r="AM49" i="198"/>
  <c r="AN49" i="198"/>
  <c r="AK5" i="198"/>
  <c r="AL5" i="198"/>
  <c r="AM5" i="198"/>
  <c r="AN5" i="198"/>
  <c r="AJ5" i="198"/>
  <c r="AB6" i="198"/>
  <c r="AC6" i="198"/>
  <c r="AD6" i="198"/>
  <c r="AE6" i="198"/>
  <c r="AF6" i="198"/>
  <c r="AB7" i="198"/>
  <c r="AC7" i="198"/>
  <c r="AD7" i="198"/>
  <c r="AE7" i="198"/>
  <c r="AF7" i="198"/>
  <c r="AB8" i="198"/>
  <c r="AC8" i="198"/>
  <c r="AD8" i="198"/>
  <c r="AE8" i="198"/>
  <c r="AF8" i="198"/>
  <c r="AB9" i="198"/>
  <c r="AC9" i="198"/>
  <c r="AD9" i="198"/>
  <c r="AE9" i="198"/>
  <c r="AF9" i="198"/>
  <c r="AB10" i="198"/>
  <c r="AC10" i="198"/>
  <c r="AD10" i="198"/>
  <c r="AE10" i="198"/>
  <c r="AF10" i="198"/>
  <c r="AB11" i="198"/>
  <c r="AC11" i="198"/>
  <c r="AD11" i="198"/>
  <c r="AE11" i="198"/>
  <c r="AF11" i="198"/>
  <c r="AB12" i="198"/>
  <c r="AC12" i="198"/>
  <c r="AD12" i="198"/>
  <c r="AE12" i="198"/>
  <c r="AF12" i="198"/>
  <c r="AB13" i="198"/>
  <c r="AC13" i="198"/>
  <c r="AD13" i="198"/>
  <c r="AE13" i="198"/>
  <c r="AF13" i="198"/>
  <c r="AB14" i="198"/>
  <c r="AC14" i="198"/>
  <c r="AD14" i="198"/>
  <c r="AE14" i="198"/>
  <c r="AF14" i="198"/>
  <c r="AB15" i="198"/>
  <c r="AC15" i="198"/>
  <c r="AD15" i="198"/>
  <c r="AE15" i="198"/>
  <c r="AF15" i="198"/>
  <c r="AB16" i="198"/>
  <c r="AC16" i="198"/>
  <c r="AD16" i="198"/>
  <c r="AE16" i="198"/>
  <c r="AF16" i="198"/>
  <c r="AB17" i="198"/>
  <c r="AC17" i="198"/>
  <c r="AD17" i="198"/>
  <c r="AE17" i="198"/>
  <c r="AF17" i="198"/>
  <c r="AB18" i="198"/>
  <c r="AC18" i="198"/>
  <c r="AD18" i="198"/>
  <c r="AE18" i="198"/>
  <c r="AF18" i="198"/>
  <c r="AB19" i="198"/>
  <c r="AC19" i="198"/>
  <c r="AD19" i="198"/>
  <c r="AE19" i="198"/>
  <c r="AF19" i="198"/>
  <c r="AB20" i="198"/>
  <c r="AC20" i="198"/>
  <c r="AD20" i="198"/>
  <c r="AE20" i="198"/>
  <c r="AF20" i="198"/>
  <c r="AB21" i="198"/>
  <c r="AC21" i="198"/>
  <c r="AD21" i="198"/>
  <c r="AE21" i="198"/>
  <c r="AF21" i="198"/>
  <c r="AB22" i="198"/>
  <c r="AC22" i="198"/>
  <c r="AD22" i="198"/>
  <c r="AE22" i="198"/>
  <c r="AF22" i="198"/>
  <c r="AB23" i="198"/>
  <c r="AC23" i="198"/>
  <c r="AD23" i="198"/>
  <c r="AE23" i="198"/>
  <c r="AF23" i="198"/>
  <c r="AB24" i="198"/>
  <c r="AC24" i="198"/>
  <c r="AD24" i="198"/>
  <c r="AE24" i="198"/>
  <c r="AF24" i="198"/>
  <c r="AB25" i="198"/>
  <c r="AC25" i="198"/>
  <c r="AD25" i="198"/>
  <c r="AE25" i="198"/>
  <c r="AF25" i="198"/>
  <c r="AB26" i="198"/>
  <c r="AC26" i="198"/>
  <c r="AD26" i="198"/>
  <c r="AE26" i="198"/>
  <c r="AF26" i="198"/>
  <c r="AB27" i="198"/>
  <c r="AC27" i="198"/>
  <c r="AD27" i="198"/>
  <c r="AE27" i="198"/>
  <c r="AF27" i="198"/>
  <c r="AB28" i="198"/>
  <c r="AC28" i="198"/>
  <c r="AD28" i="198"/>
  <c r="AE28" i="198"/>
  <c r="AF28" i="198"/>
  <c r="AB29" i="198"/>
  <c r="AC29" i="198"/>
  <c r="AD29" i="198"/>
  <c r="AE29" i="198"/>
  <c r="AF29" i="198"/>
  <c r="AB30" i="198"/>
  <c r="AC30" i="198"/>
  <c r="AD30" i="198"/>
  <c r="AE30" i="198"/>
  <c r="AF30" i="198"/>
  <c r="AB31" i="198"/>
  <c r="AC31" i="198"/>
  <c r="AD31" i="198"/>
  <c r="AE31" i="198"/>
  <c r="AF31" i="198"/>
  <c r="AB32" i="198"/>
  <c r="AC32" i="198"/>
  <c r="AD32" i="198"/>
  <c r="AE32" i="198"/>
  <c r="AF32" i="198"/>
  <c r="AB33" i="198"/>
  <c r="AC33" i="198"/>
  <c r="AD33" i="198"/>
  <c r="AE33" i="198"/>
  <c r="AF33" i="198"/>
  <c r="AB34" i="198"/>
  <c r="AC34" i="198"/>
  <c r="AD34" i="198"/>
  <c r="AE34" i="198"/>
  <c r="AF34" i="198"/>
  <c r="AB35" i="198"/>
  <c r="AC35" i="198"/>
  <c r="AD35" i="198"/>
  <c r="AE35" i="198"/>
  <c r="AF35" i="198"/>
  <c r="AB36" i="198"/>
  <c r="AC36" i="198"/>
  <c r="AD36" i="198"/>
  <c r="AE36" i="198"/>
  <c r="AF36" i="198"/>
  <c r="AB37" i="198"/>
  <c r="AC37" i="198"/>
  <c r="AD37" i="198"/>
  <c r="AE37" i="198"/>
  <c r="AF37" i="198"/>
  <c r="AB38" i="198"/>
  <c r="AC38" i="198"/>
  <c r="AD38" i="198"/>
  <c r="AE38" i="198"/>
  <c r="AF38" i="198"/>
  <c r="AB39" i="198"/>
  <c r="AC39" i="198"/>
  <c r="AD39" i="198"/>
  <c r="AE39" i="198"/>
  <c r="AF39" i="198"/>
  <c r="AB40" i="198"/>
  <c r="AC40" i="198"/>
  <c r="AD40" i="198"/>
  <c r="AE40" i="198"/>
  <c r="AF40" i="198"/>
  <c r="AB41" i="198"/>
  <c r="AC41" i="198"/>
  <c r="AD41" i="198"/>
  <c r="AE41" i="198"/>
  <c r="AF41" i="198"/>
  <c r="AB42" i="198"/>
  <c r="AC42" i="198"/>
  <c r="AD42" i="198"/>
  <c r="AE42" i="198"/>
  <c r="AF42" i="198"/>
  <c r="AB43" i="198"/>
  <c r="AC43" i="198"/>
  <c r="AD43" i="198"/>
  <c r="AE43" i="198"/>
  <c r="AF43" i="198"/>
  <c r="AB44" i="198"/>
  <c r="AC44" i="198"/>
  <c r="AD44" i="198"/>
  <c r="AE44" i="198"/>
  <c r="AF44" i="198"/>
  <c r="AB45" i="198"/>
  <c r="AC45" i="198"/>
  <c r="AD45" i="198"/>
  <c r="AE45" i="198"/>
  <c r="AF45" i="198"/>
  <c r="AB46" i="198"/>
  <c r="AC46" i="198"/>
  <c r="AD46" i="198"/>
  <c r="AE46" i="198"/>
  <c r="AF46" i="198"/>
  <c r="AB47" i="198"/>
  <c r="AC47" i="198"/>
  <c r="AD47" i="198"/>
  <c r="AE47" i="198"/>
  <c r="AF47" i="198"/>
  <c r="AB48" i="198"/>
  <c r="AC48" i="198"/>
  <c r="AD48" i="198"/>
  <c r="AE48" i="198"/>
  <c r="AF48" i="198"/>
  <c r="AB49" i="198"/>
  <c r="AC49" i="198"/>
  <c r="AD49" i="198"/>
  <c r="AE49" i="198"/>
  <c r="AF49" i="198"/>
  <c r="AC5" i="198"/>
  <c r="AD5" i="198"/>
  <c r="AE5" i="198"/>
  <c r="AF5" i="198"/>
  <c r="AB5" i="198"/>
  <c r="T6" i="198"/>
  <c r="U6" i="198"/>
  <c r="V6" i="198"/>
  <c r="W6" i="198"/>
  <c r="X6" i="198"/>
  <c r="T7" i="198"/>
  <c r="U7" i="198"/>
  <c r="V7" i="198"/>
  <c r="W7" i="198"/>
  <c r="X7" i="198"/>
  <c r="T8" i="198"/>
  <c r="U8" i="198"/>
  <c r="V8" i="198"/>
  <c r="W8" i="198"/>
  <c r="X8" i="198"/>
  <c r="T9" i="198"/>
  <c r="U9" i="198"/>
  <c r="V9" i="198"/>
  <c r="W9" i="198"/>
  <c r="X9" i="198"/>
  <c r="T10" i="198"/>
  <c r="U10" i="198"/>
  <c r="V10" i="198"/>
  <c r="W10" i="198"/>
  <c r="X10" i="198"/>
  <c r="T11" i="198"/>
  <c r="U11" i="198"/>
  <c r="V11" i="198"/>
  <c r="W11" i="198"/>
  <c r="X11" i="198"/>
  <c r="T12" i="198"/>
  <c r="U12" i="198"/>
  <c r="V12" i="198"/>
  <c r="W12" i="198"/>
  <c r="X12" i="198"/>
  <c r="T13" i="198"/>
  <c r="U13" i="198"/>
  <c r="V13" i="198"/>
  <c r="W13" i="198"/>
  <c r="X13" i="198"/>
  <c r="T14" i="198"/>
  <c r="U14" i="198"/>
  <c r="V14" i="198"/>
  <c r="W14" i="198"/>
  <c r="X14" i="198"/>
  <c r="T15" i="198"/>
  <c r="U15" i="198"/>
  <c r="V15" i="198"/>
  <c r="W15" i="198"/>
  <c r="X15" i="198"/>
  <c r="T16" i="198"/>
  <c r="U16" i="198"/>
  <c r="V16" i="198"/>
  <c r="W16" i="198"/>
  <c r="X16" i="198"/>
  <c r="T17" i="198"/>
  <c r="U17" i="198"/>
  <c r="V17" i="198"/>
  <c r="W17" i="198"/>
  <c r="X17" i="198"/>
  <c r="T18" i="198"/>
  <c r="U18" i="198"/>
  <c r="V18" i="198"/>
  <c r="W18" i="198"/>
  <c r="X18" i="198"/>
  <c r="T19" i="198"/>
  <c r="U19" i="198"/>
  <c r="V19" i="198"/>
  <c r="W19" i="198"/>
  <c r="X19" i="198"/>
  <c r="T20" i="198"/>
  <c r="U20" i="198"/>
  <c r="V20" i="198"/>
  <c r="W20" i="198"/>
  <c r="X20" i="198"/>
  <c r="T21" i="198"/>
  <c r="U21" i="198"/>
  <c r="V21" i="198"/>
  <c r="W21" i="198"/>
  <c r="X21" i="198"/>
  <c r="T22" i="198"/>
  <c r="U22" i="198"/>
  <c r="V22" i="198"/>
  <c r="W22" i="198"/>
  <c r="X22" i="198"/>
  <c r="T23" i="198"/>
  <c r="U23" i="198"/>
  <c r="V23" i="198"/>
  <c r="W23" i="198"/>
  <c r="X23" i="198"/>
  <c r="T24" i="198"/>
  <c r="U24" i="198"/>
  <c r="V24" i="198"/>
  <c r="W24" i="198"/>
  <c r="X24" i="198"/>
  <c r="T25" i="198"/>
  <c r="U25" i="198"/>
  <c r="V25" i="198"/>
  <c r="W25" i="198"/>
  <c r="X25" i="198"/>
  <c r="T26" i="198"/>
  <c r="U26" i="198"/>
  <c r="V26" i="198"/>
  <c r="W26" i="198"/>
  <c r="X26" i="198"/>
  <c r="T27" i="198"/>
  <c r="U27" i="198"/>
  <c r="V27" i="198"/>
  <c r="W27" i="198"/>
  <c r="X27" i="198"/>
  <c r="T28" i="198"/>
  <c r="U28" i="198"/>
  <c r="V28" i="198"/>
  <c r="W28" i="198"/>
  <c r="X28" i="198"/>
  <c r="T29" i="198"/>
  <c r="U29" i="198"/>
  <c r="V29" i="198"/>
  <c r="W29" i="198"/>
  <c r="X29" i="198"/>
  <c r="T30" i="198"/>
  <c r="U30" i="198"/>
  <c r="V30" i="198"/>
  <c r="W30" i="198"/>
  <c r="X30" i="198"/>
  <c r="T31" i="198"/>
  <c r="U31" i="198"/>
  <c r="V31" i="198"/>
  <c r="W31" i="198"/>
  <c r="X31" i="198"/>
  <c r="T32" i="198"/>
  <c r="U32" i="198"/>
  <c r="V32" i="198"/>
  <c r="W32" i="198"/>
  <c r="X32" i="198"/>
  <c r="T33" i="198"/>
  <c r="U33" i="198"/>
  <c r="V33" i="198"/>
  <c r="W33" i="198"/>
  <c r="X33" i="198"/>
  <c r="T34" i="198"/>
  <c r="U34" i="198"/>
  <c r="V34" i="198"/>
  <c r="W34" i="198"/>
  <c r="X34" i="198"/>
  <c r="T35" i="198"/>
  <c r="U35" i="198"/>
  <c r="V35" i="198"/>
  <c r="W35" i="198"/>
  <c r="X35" i="198"/>
  <c r="T36" i="198"/>
  <c r="U36" i="198"/>
  <c r="V36" i="198"/>
  <c r="W36" i="198"/>
  <c r="X36" i="198"/>
  <c r="T37" i="198"/>
  <c r="U37" i="198"/>
  <c r="V37" i="198"/>
  <c r="W37" i="198"/>
  <c r="X37" i="198"/>
  <c r="T38" i="198"/>
  <c r="U38" i="198"/>
  <c r="V38" i="198"/>
  <c r="W38" i="198"/>
  <c r="X38" i="198"/>
  <c r="T39" i="198"/>
  <c r="U39" i="198"/>
  <c r="V39" i="198"/>
  <c r="W39" i="198"/>
  <c r="X39" i="198"/>
  <c r="T40" i="198"/>
  <c r="U40" i="198"/>
  <c r="V40" i="198"/>
  <c r="W40" i="198"/>
  <c r="X40" i="198"/>
  <c r="T41" i="198"/>
  <c r="U41" i="198"/>
  <c r="V41" i="198"/>
  <c r="W41" i="198"/>
  <c r="X41" i="198"/>
  <c r="T42" i="198"/>
  <c r="U42" i="198"/>
  <c r="V42" i="198"/>
  <c r="W42" i="198"/>
  <c r="X42" i="198"/>
  <c r="T43" i="198"/>
  <c r="U43" i="198"/>
  <c r="V43" i="198"/>
  <c r="W43" i="198"/>
  <c r="X43" i="198"/>
  <c r="T44" i="198"/>
  <c r="U44" i="198"/>
  <c r="V44" i="198"/>
  <c r="W44" i="198"/>
  <c r="X44" i="198"/>
  <c r="T45" i="198"/>
  <c r="U45" i="198"/>
  <c r="V45" i="198"/>
  <c r="W45" i="198"/>
  <c r="X45" i="198"/>
  <c r="T46" i="198"/>
  <c r="U46" i="198"/>
  <c r="V46" i="198"/>
  <c r="W46" i="198"/>
  <c r="X46" i="198"/>
  <c r="T47" i="198"/>
  <c r="U47" i="198"/>
  <c r="V47" i="198"/>
  <c r="W47" i="198"/>
  <c r="X47" i="198"/>
  <c r="T48" i="198"/>
  <c r="U48" i="198"/>
  <c r="V48" i="198"/>
  <c r="W48" i="198"/>
  <c r="X48" i="198"/>
  <c r="T49" i="198"/>
  <c r="U49" i="198"/>
  <c r="V49" i="198"/>
  <c r="W49" i="198"/>
  <c r="X49" i="198"/>
  <c r="U5" i="198"/>
  <c r="V5" i="198"/>
  <c r="W5" i="198"/>
  <c r="X5" i="198"/>
  <c r="T5" i="198"/>
  <c r="L6" i="198"/>
  <c r="M6" i="198"/>
  <c r="N6" i="198"/>
  <c r="O6" i="198"/>
  <c r="P6" i="198"/>
  <c r="L7" i="198"/>
  <c r="M7" i="198"/>
  <c r="N7" i="198"/>
  <c r="O7" i="198"/>
  <c r="P7" i="198"/>
  <c r="L8" i="198"/>
  <c r="M8" i="198"/>
  <c r="N8" i="198"/>
  <c r="O8" i="198"/>
  <c r="P8" i="198"/>
  <c r="L9" i="198"/>
  <c r="M9" i="198"/>
  <c r="N9" i="198"/>
  <c r="O9" i="198"/>
  <c r="P9" i="198"/>
  <c r="L10" i="198"/>
  <c r="M10" i="198"/>
  <c r="N10" i="198"/>
  <c r="O10" i="198"/>
  <c r="P10" i="198"/>
  <c r="L11" i="198"/>
  <c r="M11" i="198"/>
  <c r="N11" i="198"/>
  <c r="O11" i="198"/>
  <c r="P11" i="198"/>
  <c r="L12" i="198"/>
  <c r="M12" i="198"/>
  <c r="N12" i="198"/>
  <c r="O12" i="198"/>
  <c r="P12" i="198"/>
  <c r="L13" i="198"/>
  <c r="M13" i="198"/>
  <c r="N13" i="198"/>
  <c r="O13" i="198"/>
  <c r="P13" i="198"/>
  <c r="L14" i="198"/>
  <c r="M14" i="198"/>
  <c r="N14" i="198"/>
  <c r="O14" i="198"/>
  <c r="P14" i="198"/>
  <c r="L15" i="198"/>
  <c r="M15" i="198"/>
  <c r="N15" i="198"/>
  <c r="O15" i="198"/>
  <c r="P15" i="198"/>
  <c r="L16" i="198"/>
  <c r="M16" i="198"/>
  <c r="N16" i="198"/>
  <c r="O16" i="198"/>
  <c r="P16" i="198"/>
  <c r="L17" i="198"/>
  <c r="M17" i="198"/>
  <c r="N17" i="198"/>
  <c r="O17" i="198"/>
  <c r="P17" i="198"/>
  <c r="L18" i="198"/>
  <c r="M18" i="198"/>
  <c r="N18" i="198"/>
  <c r="O18" i="198"/>
  <c r="P18" i="198"/>
  <c r="L19" i="198"/>
  <c r="M19" i="198"/>
  <c r="N19" i="198"/>
  <c r="O19" i="198"/>
  <c r="P19" i="198"/>
  <c r="L20" i="198"/>
  <c r="M20" i="198"/>
  <c r="N20" i="198"/>
  <c r="O20" i="198"/>
  <c r="P20" i="198"/>
  <c r="L21" i="198"/>
  <c r="M21" i="198"/>
  <c r="N21" i="198"/>
  <c r="O21" i="198"/>
  <c r="P21" i="198"/>
  <c r="L22" i="198"/>
  <c r="M22" i="198"/>
  <c r="N22" i="198"/>
  <c r="O22" i="198"/>
  <c r="P22" i="198"/>
  <c r="L23" i="198"/>
  <c r="M23" i="198"/>
  <c r="N23" i="198"/>
  <c r="O23" i="198"/>
  <c r="P23" i="198"/>
  <c r="L24" i="198"/>
  <c r="M24" i="198"/>
  <c r="N24" i="198"/>
  <c r="O24" i="198"/>
  <c r="P24" i="198"/>
  <c r="L25" i="198"/>
  <c r="M25" i="198"/>
  <c r="N25" i="198"/>
  <c r="O25" i="198"/>
  <c r="P25" i="198"/>
  <c r="L26" i="198"/>
  <c r="M26" i="198"/>
  <c r="N26" i="198"/>
  <c r="O26" i="198"/>
  <c r="P26" i="198"/>
  <c r="L27" i="198"/>
  <c r="M27" i="198"/>
  <c r="N27" i="198"/>
  <c r="O27" i="198"/>
  <c r="P27" i="198"/>
  <c r="L28" i="198"/>
  <c r="M28" i="198"/>
  <c r="N28" i="198"/>
  <c r="O28" i="198"/>
  <c r="P28" i="198"/>
  <c r="L29" i="198"/>
  <c r="M29" i="198"/>
  <c r="N29" i="198"/>
  <c r="O29" i="198"/>
  <c r="P29" i="198"/>
  <c r="L30" i="198"/>
  <c r="M30" i="198"/>
  <c r="N30" i="198"/>
  <c r="O30" i="198"/>
  <c r="P30" i="198"/>
  <c r="L31" i="198"/>
  <c r="M31" i="198"/>
  <c r="N31" i="198"/>
  <c r="O31" i="198"/>
  <c r="P31" i="198"/>
  <c r="L32" i="198"/>
  <c r="M32" i="198"/>
  <c r="N32" i="198"/>
  <c r="O32" i="198"/>
  <c r="P32" i="198"/>
  <c r="L33" i="198"/>
  <c r="M33" i="198"/>
  <c r="N33" i="198"/>
  <c r="O33" i="198"/>
  <c r="P33" i="198"/>
  <c r="L34" i="198"/>
  <c r="M34" i="198"/>
  <c r="N34" i="198"/>
  <c r="O34" i="198"/>
  <c r="P34" i="198"/>
  <c r="L35" i="198"/>
  <c r="M35" i="198"/>
  <c r="N35" i="198"/>
  <c r="O35" i="198"/>
  <c r="P35" i="198"/>
  <c r="L36" i="198"/>
  <c r="M36" i="198"/>
  <c r="N36" i="198"/>
  <c r="O36" i="198"/>
  <c r="P36" i="198"/>
  <c r="L37" i="198"/>
  <c r="M37" i="198"/>
  <c r="N37" i="198"/>
  <c r="O37" i="198"/>
  <c r="P37" i="198"/>
  <c r="L38" i="198"/>
  <c r="M38" i="198"/>
  <c r="N38" i="198"/>
  <c r="O38" i="198"/>
  <c r="P38" i="198"/>
  <c r="L39" i="198"/>
  <c r="M39" i="198"/>
  <c r="N39" i="198"/>
  <c r="O39" i="198"/>
  <c r="P39" i="198"/>
  <c r="L40" i="198"/>
  <c r="M40" i="198"/>
  <c r="N40" i="198"/>
  <c r="O40" i="198"/>
  <c r="P40" i="198"/>
  <c r="L41" i="198"/>
  <c r="M41" i="198"/>
  <c r="N41" i="198"/>
  <c r="O41" i="198"/>
  <c r="P41" i="198"/>
  <c r="L42" i="198"/>
  <c r="M42" i="198"/>
  <c r="N42" i="198"/>
  <c r="O42" i="198"/>
  <c r="P42" i="198"/>
  <c r="L43" i="198"/>
  <c r="M43" i="198"/>
  <c r="N43" i="198"/>
  <c r="O43" i="198"/>
  <c r="P43" i="198"/>
  <c r="L44" i="198"/>
  <c r="M44" i="198"/>
  <c r="N44" i="198"/>
  <c r="O44" i="198"/>
  <c r="P44" i="198"/>
  <c r="L45" i="198"/>
  <c r="M45" i="198"/>
  <c r="N45" i="198"/>
  <c r="O45" i="198"/>
  <c r="P45" i="198"/>
  <c r="L46" i="198"/>
  <c r="M46" i="198"/>
  <c r="N46" i="198"/>
  <c r="O46" i="198"/>
  <c r="P46" i="198"/>
  <c r="L47" i="198"/>
  <c r="M47" i="198"/>
  <c r="N47" i="198"/>
  <c r="O47" i="198"/>
  <c r="P47" i="198"/>
  <c r="L48" i="198"/>
  <c r="M48" i="198"/>
  <c r="N48" i="198"/>
  <c r="O48" i="198"/>
  <c r="P48" i="198"/>
  <c r="L49" i="198"/>
  <c r="M49" i="198"/>
  <c r="N49" i="198"/>
  <c r="O49" i="198"/>
  <c r="P49" i="198"/>
  <c r="M5" i="198"/>
  <c r="N5" i="198"/>
  <c r="O5" i="198"/>
  <c r="P5" i="198"/>
  <c r="L5" i="198"/>
  <c r="D6" i="198"/>
  <c r="E6" i="198"/>
  <c r="F6" i="198"/>
  <c r="G6" i="198"/>
  <c r="H6" i="198"/>
  <c r="D7" i="198"/>
  <c r="E7" i="198"/>
  <c r="F7" i="198"/>
  <c r="G7" i="198"/>
  <c r="H7" i="198"/>
  <c r="D8" i="198"/>
  <c r="E8" i="198"/>
  <c r="F8" i="198"/>
  <c r="G8" i="198"/>
  <c r="H8" i="198"/>
  <c r="D9" i="198"/>
  <c r="E9" i="198"/>
  <c r="F9" i="198"/>
  <c r="G9" i="198"/>
  <c r="H9" i="198"/>
  <c r="D10" i="198"/>
  <c r="E10" i="198"/>
  <c r="F10" i="198"/>
  <c r="G10" i="198"/>
  <c r="H10" i="198"/>
  <c r="D11" i="198"/>
  <c r="E11" i="198"/>
  <c r="F11" i="198"/>
  <c r="G11" i="198"/>
  <c r="H11" i="198"/>
  <c r="D12" i="198"/>
  <c r="E12" i="198"/>
  <c r="F12" i="198"/>
  <c r="G12" i="198"/>
  <c r="H12" i="198"/>
  <c r="D13" i="198"/>
  <c r="E13" i="198"/>
  <c r="F13" i="198"/>
  <c r="G13" i="198"/>
  <c r="H13" i="198"/>
  <c r="D14" i="198"/>
  <c r="E14" i="198"/>
  <c r="F14" i="198"/>
  <c r="G14" i="198"/>
  <c r="H14" i="198"/>
  <c r="D15" i="198"/>
  <c r="E15" i="198"/>
  <c r="F15" i="198"/>
  <c r="G15" i="198"/>
  <c r="H15" i="198"/>
  <c r="D16" i="198"/>
  <c r="E16" i="198"/>
  <c r="F16" i="198"/>
  <c r="G16" i="198"/>
  <c r="H16" i="198"/>
  <c r="D17" i="198"/>
  <c r="E17" i="198"/>
  <c r="F17" i="198"/>
  <c r="G17" i="198"/>
  <c r="H17" i="198"/>
  <c r="D18" i="198"/>
  <c r="E18" i="198"/>
  <c r="F18" i="198"/>
  <c r="G18" i="198"/>
  <c r="H18" i="198"/>
  <c r="D19" i="198"/>
  <c r="E19" i="198"/>
  <c r="F19" i="198"/>
  <c r="G19" i="198"/>
  <c r="H19" i="198"/>
  <c r="D20" i="198"/>
  <c r="E20" i="198"/>
  <c r="F20" i="198"/>
  <c r="G20" i="198"/>
  <c r="H20" i="198"/>
  <c r="D21" i="198"/>
  <c r="E21" i="198"/>
  <c r="F21" i="198"/>
  <c r="G21" i="198"/>
  <c r="H21" i="198"/>
  <c r="D22" i="198"/>
  <c r="E22" i="198"/>
  <c r="F22" i="198"/>
  <c r="G22" i="198"/>
  <c r="H22" i="198"/>
  <c r="D23" i="198"/>
  <c r="E23" i="198"/>
  <c r="F23" i="198"/>
  <c r="G23" i="198"/>
  <c r="H23" i="198"/>
  <c r="D24" i="198"/>
  <c r="E24" i="198"/>
  <c r="F24" i="198"/>
  <c r="G24" i="198"/>
  <c r="H24" i="198"/>
  <c r="D25" i="198"/>
  <c r="E25" i="198"/>
  <c r="F25" i="198"/>
  <c r="G25" i="198"/>
  <c r="H25" i="198"/>
  <c r="D26" i="198"/>
  <c r="E26" i="198"/>
  <c r="F26" i="198"/>
  <c r="G26" i="198"/>
  <c r="H26" i="198"/>
  <c r="D27" i="198"/>
  <c r="E27" i="198"/>
  <c r="F27" i="198"/>
  <c r="G27" i="198"/>
  <c r="H27" i="198"/>
  <c r="D28" i="198"/>
  <c r="E28" i="198"/>
  <c r="F28" i="198"/>
  <c r="G28" i="198"/>
  <c r="H28" i="198"/>
  <c r="D29" i="198"/>
  <c r="E29" i="198"/>
  <c r="F29" i="198"/>
  <c r="G29" i="198"/>
  <c r="H29" i="198"/>
  <c r="D30" i="198"/>
  <c r="E30" i="198"/>
  <c r="F30" i="198"/>
  <c r="G30" i="198"/>
  <c r="H30" i="198"/>
  <c r="D31" i="198"/>
  <c r="E31" i="198"/>
  <c r="F31" i="198"/>
  <c r="G31" i="198"/>
  <c r="H31" i="198"/>
  <c r="D32" i="198"/>
  <c r="E32" i="198"/>
  <c r="F32" i="198"/>
  <c r="G32" i="198"/>
  <c r="H32" i="198"/>
  <c r="D33" i="198"/>
  <c r="E33" i="198"/>
  <c r="F33" i="198"/>
  <c r="G33" i="198"/>
  <c r="H33" i="198"/>
  <c r="D34" i="198"/>
  <c r="E34" i="198"/>
  <c r="F34" i="198"/>
  <c r="G34" i="198"/>
  <c r="H34" i="198"/>
  <c r="D35" i="198"/>
  <c r="E35" i="198"/>
  <c r="F35" i="198"/>
  <c r="G35" i="198"/>
  <c r="H35" i="198"/>
  <c r="D36" i="198"/>
  <c r="E36" i="198"/>
  <c r="F36" i="198"/>
  <c r="G36" i="198"/>
  <c r="H36" i="198"/>
  <c r="D37" i="198"/>
  <c r="E37" i="198"/>
  <c r="F37" i="198"/>
  <c r="G37" i="198"/>
  <c r="H37" i="198"/>
  <c r="D38" i="198"/>
  <c r="E38" i="198"/>
  <c r="F38" i="198"/>
  <c r="G38" i="198"/>
  <c r="H38" i="198"/>
  <c r="D39" i="198"/>
  <c r="E39" i="198"/>
  <c r="F39" i="198"/>
  <c r="G39" i="198"/>
  <c r="H39" i="198"/>
  <c r="D40" i="198"/>
  <c r="E40" i="198"/>
  <c r="F40" i="198"/>
  <c r="G40" i="198"/>
  <c r="H40" i="198"/>
  <c r="D41" i="198"/>
  <c r="E41" i="198"/>
  <c r="F41" i="198"/>
  <c r="G41" i="198"/>
  <c r="H41" i="198"/>
  <c r="D42" i="198"/>
  <c r="E42" i="198"/>
  <c r="F42" i="198"/>
  <c r="G42" i="198"/>
  <c r="H42" i="198"/>
  <c r="D43" i="198"/>
  <c r="E43" i="198"/>
  <c r="F43" i="198"/>
  <c r="G43" i="198"/>
  <c r="H43" i="198"/>
  <c r="D44" i="198"/>
  <c r="E44" i="198"/>
  <c r="F44" i="198"/>
  <c r="G44" i="198"/>
  <c r="H44" i="198"/>
  <c r="D45" i="198"/>
  <c r="E45" i="198"/>
  <c r="F45" i="198"/>
  <c r="G45" i="198"/>
  <c r="H45" i="198"/>
  <c r="D46" i="198"/>
  <c r="E46" i="198"/>
  <c r="F46" i="198"/>
  <c r="G46" i="198"/>
  <c r="H46" i="198"/>
  <c r="D47" i="198"/>
  <c r="E47" i="198"/>
  <c r="F47" i="198"/>
  <c r="G47" i="198"/>
  <c r="H47" i="198"/>
  <c r="D48" i="198"/>
  <c r="E48" i="198"/>
  <c r="F48" i="198"/>
  <c r="G48" i="198"/>
  <c r="H48" i="198"/>
  <c r="D49" i="198"/>
  <c r="E49" i="198"/>
  <c r="F49" i="198"/>
  <c r="G49" i="198"/>
  <c r="H49" i="198"/>
  <c r="D51" i="199"/>
  <c r="C51" i="199"/>
  <c r="D50" i="199"/>
  <c r="C50" i="199"/>
  <c r="D49" i="199"/>
  <c r="C49" i="199"/>
  <c r="D48" i="199"/>
  <c r="C48" i="199"/>
  <c r="D47" i="199"/>
  <c r="C47" i="199"/>
  <c r="D46" i="199"/>
  <c r="C46" i="199"/>
  <c r="D45" i="199"/>
  <c r="C45" i="199"/>
  <c r="D44" i="199"/>
  <c r="C44" i="199"/>
  <c r="D43" i="199"/>
  <c r="C43" i="199"/>
  <c r="D42" i="199"/>
  <c r="C42" i="199"/>
  <c r="D41" i="199"/>
  <c r="C41" i="199"/>
  <c r="D40" i="199"/>
  <c r="C40" i="199"/>
  <c r="D39" i="199"/>
  <c r="C39" i="199"/>
  <c r="D38" i="199"/>
  <c r="C38" i="199"/>
  <c r="D37" i="199"/>
  <c r="C37" i="199"/>
  <c r="D36" i="199"/>
  <c r="C36" i="199"/>
  <c r="D35" i="199"/>
  <c r="C35" i="199"/>
  <c r="D34" i="199"/>
  <c r="C34" i="199"/>
  <c r="D33" i="199"/>
  <c r="C33" i="199"/>
  <c r="D32" i="199"/>
  <c r="C32" i="199"/>
  <c r="D31" i="199"/>
  <c r="C31" i="199"/>
  <c r="D30" i="199"/>
  <c r="C30" i="199"/>
  <c r="D29" i="199"/>
  <c r="C29" i="199"/>
  <c r="D28" i="199"/>
  <c r="C28" i="199"/>
  <c r="D27" i="199"/>
  <c r="C27" i="199"/>
  <c r="D26" i="199"/>
  <c r="C26" i="199"/>
  <c r="D25" i="199"/>
  <c r="C25" i="199"/>
  <c r="D24" i="199"/>
  <c r="C24" i="199"/>
  <c r="D23" i="199"/>
  <c r="C23" i="199"/>
  <c r="D22" i="199"/>
  <c r="C22" i="199"/>
  <c r="D21" i="199"/>
  <c r="C21" i="199"/>
  <c r="D20" i="199"/>
  <c r="C20" i="199"/>
  <c r="D19" i="199"/>
  <c r="C19" i="199"/>
  <c r="D18" i="199"/>
  <c r="C18" i="199"/>
  <c r="D17" i="199"/>
  <c r="C17" i="199"/>
  <c r="D16" i="199"/>
  <c r="C16" i="199"/>
  <c r="D15" i="199"/>
  <c r="C15" i="199"/>
  <c r="D14" i="199"/>
  <c r="C14" i="199"/>
  <c r="D13" i="199"/>
  <c r="C13" i="199"/>
  <c r="D12" i="199"/>
  <c r="C12" i="199"/>
  <c r="D11" i="199"/>
  <c r="C11" i="199"/>
  <c r="D10" i="199"/>
  <c r="C10" i="199"/>
  <c r="D9" i="199"/>
  <c r="C9" i="199"/>
  <c r="D8" i="199"/>
  <c r="C8" i="199"/>
  <c r="D7" i="199"/>
  <c r="C7" i="199"/>
  <c r="CG4" i="199"/>
  <c r="BY4" i="199"/>
  <c r="BQ4" i="199"/>
  <c r="BI4" i="199"/>
  <c r="BA4" i="199"/>
  <c r="AS4" i="199"/>
  <c r="AK4" i="199"/>
  <c r="AC4" i="199"/>
  <c r="U4" i="199"/>
  <c r="M4" i="199"/>
  <c r="E4" i="199"/>
  <c r="C3" i="199"/>
  <c r="C2" i="199"/>
  <c r="E5" i="198"/>
  <c r="F5" i="198"/>
  <c r="G5" i="198"/>
  <c r="H5" i="198"/>
  <c r="D5" i="198"/>
  <c r="DL3" i="198"/>
  <c r="BX3" i="198"/>
  <c r="BP3" i="198"/>
  <c r="BH3" i="198"/>
  <c r="AZ3" i="198"/>
  <c r="AR3" i="198"/>
  <c r="AJ3" i="198"/>
  <c r="AB3" i="198"/>
  <c r="T3" i="198"/>
  <c r="L3" i="198"/>
  <c r="D3" i="198"/>
  <c r="L2" i="198"/>
  <c r="T2" i="198" s="1"/>
  <c r="AB2" i="198" s="1"/>
  <c r="AJ2" i="198" s="1"/>
  <c r="AR2" i="198" s="1"/>
  <c r="AZ2" i="198" s="1"/>
  <c r="BH2" i="198" s="1"/>
  <c r="L1" i="198"/>
  <c r="T1" i="198" s="1"/>
  <c r="AB1" i="198" s="1"/>
  <c r="AJ1" i="198" s="1"/>
  <c r="AR1" i="198" s="1"/>
  <c r="AZ1" i="198" s="1"/>
  <c r="BH1" i="198" s="1"/>
  <c r="C2" i="197"/>
  <c r="D50" i="197"/>
  <c r="C50" i="197"/>
  <c r="D49" i="197"/>
  <c r="C49" i="197"/>
  <c r="D48" i="197"/>
  <c r="C48" i="197"/>
  <c r="D47" i="197"/>
  <c r="C47" i="197"/>
  <c r="D46" i="197"/>
  <c r="C46" i="197"/>
  <c r="D45" i="197"/>
  <c r="C45" i="197"/>
  <c r="D44" i="197"/>
  <c r="C44" i="197"/>
  <c r="D43" i="197"/>
  <c r="C43" i="197"/>
  <c r="D42" i="197"/>
  <c r="C42" i="197"/>
  <c r="D41" i="197"/>
  <c r="C41" i="197"/>
  <c r="D40" i="197"/>
  <c r="C40" i="197"/>
  <c r="D39" i="197"/>
  <c r="C39" i="197"/>
  <c r="D38" i="197"/>
  <c r="C38" i="197"/>
  <c r="D37" i="197"/>
  <c r="C37" i="197"/>
  <c r="D36" i="197"/>
  <c r="C36" i="197"/>
  <c r="D35" i="197"/>
  <c r="C35" i="197"/>
  <c r="D34" i="197"/>
  <c r="C34" i="197"/>
  <c r="D33" i="197"/>
  <c r="C33" i="197"/>
  <c r="D32" i="197"/>
  <c r="C32" i="197"/>
  <c r="D31" i="197"/>
  <c r="C31" i="197"/>
  <c r="D30" i="197"/>
  <c r="C30" i="197"/>
  <c r="D29" i="197"/>
  <c r="C29" i="197"/>
  <c r="D28" i="197"/>
  <c r="C28" i="197"/>
  <c r="D27" i="197"/>
  <c r="C27" i="197"/>
  <c r="D26" i="197"/>
  <c r="C26" i="197"/>
  <c r="D25" i="197"/>
  <c r="C25" i="197"/>
  <c r="D24" i="197"/>
  <c r="C24" i="197"/>
  <c r="D23" i="197"/>
  <c r="C23" i="197"/>
  <c r="D22" i="197"/>
  <c r="C22" i="197"/>
  <c r="D21" i="197"/>
  <c r="C21" i="197"/>
  <c r="D20" i="197"/>
  <c r="C20" i="197"/>
  <c r="D19" i="197"/>
  <c r="C19" i="197"/>
  <c r="D18" i="197"/>
  <c r="C18" i="197"/>
  <c r="D17" i="197"/>
  <c r="C17" i="197"/>
  <c r="D16" i="197"/>
  <c r="C16" i="197"/>
  <c r="D15" i="197"/>
  <c r="C15" i="197"/>
  <c r="D14" i="197"/>
  <c r="C14" i="197"/>
  <c r="D13" i="197"/>
  <c r="C13" i="197"/>
  <c r="D12" i="197"/>
  <c r="C12" i="197"/>
  <c r="D11" i="197"/>
  <c r="C11" i="197"/>
  <c r="D10" i="197"/>
  <c r="C10" i="197"/>
  <c r="D9" i="197"/>
  <c r="C9" i="197"/>
  <c r="D8" i="197"/>
  <c r="C8" i="197"/>
  <c r="D7" i="197"/>
  <c r="C7" i="197"/>
  <c r="BW4" i="197"/>
  <c r="AX4" i="197"/>
  <c r="AS4" i="197"/>
  <c r="AN4" i="197"/>
  <c r="AI4" i="197"/>
  <c r="AD4" i="197"/>
  <c r="Y4" i="197"/>
  <c r="T4" i="197"/>
  <c r="O4" i="197"/>
  <c r="J4" i="197"/>
  <c r="E4" i="197"/>
  <c r="C3" i="197"/>
  <c r="B17" i="133"/>
  <c r="C17" i="133"/>
  <c r="D17" i="133"/>
  <c r="B17" i="134"/>
  <c r="C17" i="134"/>
  <c r="D17" i="134"/>
  <c r="B17" i="135"/>
  <c r="C17" i="135"/>
  <c r="D17" i="135"/>
  <c r="B17" i="136"/>
  <c r="C17" i="136"/>
  <c r="D17" i="136"/>
  <c r="B17" i="137"/>
  <c r="C17" i="137"/>
  <c r="D17" i="137"/>
  <c r="B17" i="138"/>
  <c r="C17" i="138"/>
  <c r="D17" i="138"/>
  <c r="B17" i="139"/>
  <c r="C17" i="139"/>
  <c r="D17" i="139"/>
  <c r="B17" i="140"/>
  <c r="C17" i="140"/>
  <c r="D17" i="140"/>
  <c r="B17" i="141"/>
  <c r="C17" i="141"/>
  <c r="D17" i="141"/>
  <c r="B17" i="142"/>
  <c r="C17" i="142"/>
  <c r="D17" i="142"/>
  <c r="B17" i="144"/>
  <c r="C17" i="144"/>
  <c r="D17" i="144"/>
  <c r="B17" i="145"/>
  <c r="C17" i="145"/>
  <c r="D17" i="145"/>
  <c r="B17" i="146"/>
  <c r="C17" i="146"/>
  <c r="D17" i="146"/>
  <c r="B17" i="147"/>
  <c r="C17" i="147"/>
  <c r="D17" i="147"/>
  <c r="B17" i="148"/>
  <c r="C17" i="148"/>
  <c r="D17" i="148"/>
  <c r="B17" i="149"/>
  <c r="C17" i="149"/>
  <c r="D17" i="149"/>
  <c r="B17" i="150"/>
  <c r="C17" i="150"/>
  <c r="D17" i="150"/>
  <c r="B17" i="151"/>
  <c r="C17" i="151"/>
  <c r="D17" i="151"/>
  <c r="B17" i="152"/>
  <c r="C17" i="152"/>
  <c r="D17" i="152"/>
  <c r="B17" i="153"/>
  <c r="C17" i="153"/>
  <c r="D17" i="153"/>
  <c r="B17" i="154"/>
  <c r="C17" i="154"/>
  <c r="D17" i="154"/>
  <c r="B17" i="155"/>
  <c r="C17" i="155"/>
  <c r="D17" i="155"/>
  <c r="B17" i="156"/>
  <c r="C17" i="156"/>
  <c r="D17" i="156"/>
  <c r="B17" i="157"/>
  <c r="C17" i="157"/>
  <c r="D17" i="157"/>
  <c r="B17" i="158"/>
  <c r="C17" i="158"/>
  <c r="D17" i="158"/>
  <c r="B17" i="159"/>
  <c r="C17" i="159"/>
  <c r="D17" i="159"/>
  <c r="B17" i="160"/>
  <c r="C17" i="160"/>
  <c r="D17" i="160"/>
  <c r="B17" i="161"/>
  <c r="C17" i="161"/>
  <c r="D17" i="161"/>
  <c r="B17" i="162"/>
  <c r="C17" i="162"/>
  <c r="D17" i="162"/>
  <c r="B17" i="163"/>
  <c r="C17" i="163"/>
  <c r="D17" i="163"/>
  <c r="B17" i="164"/>
  <c r="C17" i="164"/>
  <c r="D17" i="164"/>
  <c r="B17" i="165"/>
  <c r="C17" i="165"/>
  <c r="D17" i="165"/>
  <c r="B17" i="166"/>
  <c r="C17" i="166"/>
  <c r="D17" i="166"/>
  <c r="B17" i="167"/>
  <c r="C17" i="167"/>
  <c r="D17" i="167"/>
  <c r="B17" i="168"/>
  <c r="C17" i="168"/>
  <c r="D17" i="168"/>
  <c r="B17" i="169"/>
  <c r="C17" i="169"/>
  <c r="D17" i="169"/>
  <c r="B17" i="170"/>
  <c r="C17" i="170"/>
  <c r="D17" i="170"/>
  <c r="B17" i="171"/>
  <c r="C17" i="171"/>
  <c r="D17" i="171"/>
  <c r="B17" i="172"/>
  <c r="C17" i="172"/>
  <c r="D17" i="172"/>
  <c r="B17" i="173"/>
  <c r="C17" i="173"/>
  <c r="D17" i="173"/>
  <c r="B17" i="132"/>
  <c r="C17" i="132"/>
  <c r="D17" i="132"/>
  <c r="B17" i="131"/>
  <c r="C17" i="131"/>
  <c r="D17" i="131"/>
  <c r="B17" i="130"/>
  <c r="C17" i="130"/>
  <c r="D17" i="130"/>
  <c r="B17" i="126"/>
  <c r="C17" i="126"/>
  <c r="D17" i="126"/>
  <c r="CZ4" i="184"/>
  <c r="CY7" i="179"/>
  <c r="CZ8" i="184" s="1"/>
  <c r="CZ7" i="179"/>
  <c r="DA8" i="184" s="1"/>
  <c r="DA7" i="179"/>
  <c r="DB8" i="184" s="1"/>
  <c r="DB7" i="179"/>
  <c r="DC8" i="184" s="1"/>
  <c r="DC7" i="179"/>
  <c r="DD8" i="184" s="1"/>
  <c r="DD7" i="179"/>
  <c r="DE8" i="184" s="1"/>
  <c r="DE7" i="179"/>
  <c r="DF8" i="184" s="1"/>
  <c r="DF7" i="179"/>
  <c r="DG8" i="184" s="1"/>
  <c r="CY8" i="179"/>
  <c r="CZ9" i="184" s="1"/>
  <c r="CZ8" i="179"/>
  <c r="DA9" i="184" s="1"/>
  <c r="DA8" i="179"/>
  <c r="DB9" i="184" s="1"/>
  <c r="DB8" i="179"/>
  <c r="DC9" i="184" s="1"/>
  <c r="DC8" i="179"/>
  <c r="DD9" i="184" s="1"/>
  <c r="DD8" i="179"/>
  <c r="DE9" i="184" s="1"/>
  <c r="DE8" i="179"/>
  <c r="DF9" i="184" s="1"/>
  <c r="DF8" i="179"/>
  <c r="DG9" i="184" s="1"/>
  <c r="CY9" i="179"/>
  <c r="CZ10" i="184" s="1"/>
  <c r="CZ9" i="179"/>
  <c r="DA10" i="184" s="1"/>
  <c r="DA9" i="179"/>
  <c r="DB10" i="184" s="1"/>
  <c r="DB9" i="179"/>
  <c r="DC10" i="184" s="1"/>
  <c r="DC9" i="179"/>
  <c r="DD10" i="184" s="1"/>
  <c r="DD9" i="179"/>
  <c r="DE10" i="184" s="1"/>
  <c r="DE9" i="179"/>
  <c r="DF10" i="184" s="1"/>
  <c r="DF9" i="179"/>
  <c r="DG10" i="184" s="1"/>
  <c r="CY10" i="179"/>
  <c r="CZ11" i="184" s="1"/>
  <c r="CZ10" i="179"/>
  <c r="DA11" i="184" s="1"/>
  <c r="DA10" i="179"/>
  <c r="DB11" i="184" s="1"/>
  <c r="DB10" i="179"/>
  <c r="DC11" i="184" s="1"/>
  <c r="DC10" i="179"/>
  <c r="DD11" i="184" s="1"/>
  <c r="DD10" i="179"/>
  <c r="DE11" i="184" s="1"/>
  <c r="DE10" i="179"/>
  <c r="DF11" i="184" s="1"/>
  <c r="DF10" i="179"/>
  <c r="DG11" i="184" s="1"/>
  <c r="CY11" i="179"/>
  <c r="CZ12" i="184" s="1"/>
  <c r="CZ11" i="179"/>
  <c r="DA12" i="184" s="1"/>
  <c r="DA11" i="179"/>
  <c r="DB12" i="184" s="1"/>
  <c r="DB11" i="179"/>
  <c r="DC12" i="184" s="1"/>
  <c r="DC11" i="179"/>
  <c r="DD12" i="184" s="1"/>
  <c r="DD11" i="179"/>
  <c r="DE12" i="184" s="1"/>
  <c r="DE11" i="179"/>
  <c r="DF12" i="184" s="1"/>
  <c r="DF11" i="179"/>
  <c r="DG12" i="184" s="1"/>
  <c r="CY12" i="179"/>
  <c r="CZ13" i="184" s="1"/>
  <c r="CZ12" i="179"/>
  <c r="DA13" i="184" s="1"/>
  <c r="DA12" i="179"/>
  <c r="DB13" i="184" s="1"/>
  <c r="DB12" i="179"/>
  <c r="DC13" i="184" s="1"/>
  <c r="DC12" i="179"/>
  <c r="DD13" i="184" s="1"/>
  <c r="DD12" i="179"/>
  <c r="DE13" i="184" s="1"/>
  <c r="DE12" i="179"/>
  <c r="DF13" i="184" s="1"/>
  <c r="DF12" i="179"/>
  <c r="DG13" i="184" s="1"/>
  <c r="CY13" i="179"/>
  <c r="CZ14" i="184" s="1"/>
  <c r="CZ13" i="179"/>
  <c r="DA14" i="184" s="1"/>
  <c r="DA13" i="179"/>
  <c r="DB14" i="184" s="1"/>
  <c r="DB13" i="179"/>
  <c r="DC14" i="184" s="1"/>
  <c r="DC13" i="179"/>
  <c r="DD14" i="184" s="1"/>
  <c r="DD13" i="179"/>
  <c r="DE14" i="184" s="1"/>
  <c r="DE13" i="179"/>
  <c r="DF14" i="184" s="1"/>
  <c r="DF13" i="179"/>
  <c r="DG14" i="184" s="1"/>
  <c r="CY14" i="179"/>
  <c r="CZ15" i="184" s="1"/>
  <c r="CZ14" i="179"/>
  <c r="DA15" i="184" s="1"/>
  <c r="DA14" i="179"/>
  <c r="DB15" i="184" s="1"/>
  <c r="DB14" i="179"/>
  <c r="DC15" i="184" s="1"/>
  <c r="DC14" i="179"/>
  <c r="DD15" i="184" s="1"/>
  <c r="DD14" i="179"/>
  <c r="DE15" i="184" s="1"/>
  <c r="DE14" i="179"/>
  <c r="DF15" i="184" s="1"/>
  <c r="DF14" i="179"/>
  <c r="DG15" i="184" s="1"/>
  <c r="CY15" i="179"/>
  <c r="CZ16" i="184" s="1"/>
  <c r="CZ15" i="179"/>
  <c r="DA16" i="184" s="1"/>
  <c r="DA15" i="179"/>
  <c r="DB16" i="184" s="1"/>
  <c r="DB15" i="179"/>
  <c r="DC16" i="184" s="1"/>
  <c r="DC15" i="179"/>
  <c r="DD16" i="184" s="1"/>
  <c r="DD15" i="179"/>
  <c r="DE16" i="184" s="1"/>
  <c r="DE15" i="179"/>
  <c r="DF16" i="184" s="1"/>
  <c r="DF15" i="179"/>
  <c r="DG16" i="184" s="1"/>
  <c r="CY16" i="179"/>
  <c r="CZ17" i="184" s="1"/>
  <c r="CZ16" i="179"/>
  <c r="DA17" i="184" s="1"/>
  <c r="DA16" i="179"/>
  <c r="DB17" i="184" s="1"/>
  <c r="DB16" i="179"/>
  <c r="DC17" i="184" s="1"/>
  <c r="DC16" i="179"/>
  <c r="DD17" i="184" s="1"/>
  <c r="DD16" i="179"/>
  <c r="DE17" i="184" s="1"/>
  <c r="DE16" i="179"/>
  <c r="DF17" i="184" s="1"/>
  <c r="DF16" i="179"/>
  <c r="DG17" i="184" s="1"/>
  <c r="CY17" i="179"/>
  <c r="CZ18" i="184" s="1"/>
  <c r="CZ17" i="179"/>
  <c r="DA18" i="184" s="1"/>
  <c r="DA17" i="179"/>
  <c r="DB18" i="184" s="1"/>
  <c r="DB17" i="179"/>
  <c r="DC18" i="184" s="1"/>
  <c r="DC17" i="179"/>
  <c r="DD18" i="184" s="1"/>
  <c r="DD17" i="179"/>
  <c r="DE18" i="184" s="1"/>
  <c r="DE17" i="179"/>
  <c r="DF18" i="184" s="1"/>
  <c r="DF17" i="179"/>
  <c r="DG18" i="184" s="1"/>
  <c r="CY18" i="179"/>
  <c r="CZ19" i="184" s="1"/>
  <c r="CZ18" i="179"/>
  <c r="DA19" i="184" s="1"/>
  <c r="DA18" i="179"/>
  <c r="DB19" i="184" s="1"/>
  <c r="DB18" i="179"/>
  <c r="DC19" i="184" s="1"/>
  <c r="DC18" i="179"/>
  <c r="DD19" i="184" s="1"/>
  <c r="DD18" i="179"/>
  <c r="DE19" i="184" s="1"/>
  <c r="DE18" i="179"/>
  <c r="DF19" i="184" s="1"/>
  <c r="DF18" i="179"/>
  <c r="DG19" i="184" s="1"/>
  <c r="CY19" i="179"/>
  <c r="CZ20" i="184" s="1"/>
  <c r="CZ19" i="179"/>
  <c r="DA20" i="184" s="1"/>
  <c r="DA19" i="179"/>
  <c r="DB20" i="184" s="1"/>
  <c r="DB19" i="179"/>
  <c r="DC20" i="184" s="1"/>
  <c r="DC19" i="179"/>
  <c r="DD20" i="184" s="1"/>
  <c r="DD19" i="179"/>
  <c r="DE20" i="184" s="1"/>
  <c r="DE19" i="179"/>
  <c r="DF20" i="184" s="1"/>
  <c r="DF19" i="179"/>
  <c r="DG20" i="184" s="1"/>
  <c r="CY20" i="179"/>
  <c r="CZ21" i="184" s="1"/>
  <c r="CZ20" i="179"/>
  <c r="DA21" i="184" s="1"/>
  <c r="DA20" i="179"/>
  <c r="DB21" i="184" s="1"/>
  <c r="DB20" i="179"/>
  <c r="DC21" i="184" s="1"/>
  <c r="DC20" i="179"/>
  <c r="DD21" i="184" s="1"/>
  <c r="DD20" i="179"/>
  <c r="DE21" i="184" s="1"/>
  <c r="DE20" i="179"/>
  <c r="DF21" i="184" s="1"/>
  <c r="DF20" i="179"/>
  <c r="DG21" i="184" s="1"/>
  <c r="CY21" i="179"/>
  <c r="CZ22" i="184" s="1"/>
  <c r="CZ21" i="179"/>
  <c r="DA22" i="184" s="1"/>
  <c r="DA21" i="179"/>
  <c r="DB22" i="184" s="1"/>
  <c r="DB21" i="179"/>
  <c r="DC22" i="184" s="1"/>
  <c r="DC21" i="179"/>
  <c r="DD22" i="184" s="1"/>
  <c r="DD21" i="179"/>
  <c r="DE22" i="184" s="1"/>
  <c r="DE21" i="179"/>
  <c r="DF22" i="184" s="1"/>
  <c r="DF21" i="179"/>
  <c r="DG22" i="184" s="1"/>
  <c r="CY22" i="179"/>
  <c r="CZ23" i="184" s="1"/>
  <c r="CZ22" i="179"/>
  <c r="DA23" i="184" s="1"/>
  <c r="DA22" i="179"/>
  <c r="DB23" i="184" s="1"/>
  <c r="DB22" i="179"/>
  <c r="DC23" i="184" s="1"/>
  <c r="DC22" i="179"/>
  <c r="DD23" i="184" s="1"/>
  <c r="DD22" i="179"/>
  <c r="DE23" i="184" s="1"/>
  <c r="DE22" i="179"/>
  <c r="DF23" i="184" s="1"/>
  <c r="DF22" i="179"/>
  <c r="DG23" i="184" s="1"/>
  <c r="CY23" i="179"/>
  <c r="CZ24" i="184" s="1"/>
  <c r="CZ23" i="179"/>
  <c r="DA24" i="184" s="1"/>
  <c r="DA23" i="179"/>
  <c r="DB24" i="184" s="1"/>
  <c r="DB23" i="179"/>
  <c r="DC24" i="184" s="1"/>
  <c r="DC23" i="179"/>
  <c r="DD24" i="184" s="1"/>
  <c r="DD23" i="179"/>
  <c r="DE24" i="184" s="1"/>
  <c r="DE23" i="179"/>
  <c r="DF24" i="184" s="1"/>
  <c r="DF23" i="179"/>
  <c r="DG24" i="184" s="1"/>
  <c r="CY24" i="179"/>
  <c r="CZ25" i="184" s="1"/>
  <c r="CZ24" i="179"/>
  <c r="DA25" i="184" s="1"/>
  <c r="DA24" i="179"/>
  <c r="DB25" i="184" s="1"/>
  <c r="DB24" i="179"/>
  <c r="DC25" i="184" s="1"/>
  <c r="DC24" i="179"/>
  <c r="DD25" i="184" s="1"/>
  <c r="DD24" i="179"/>
  <c r="DE25" i="184" s="1"/>
  <c r="DE24" i="179"/>
  <c r="DF25" i="184" s="1"/>
  <c r="DF24" i="179"/>
  <c r="DG25" i="184" s="1"/>
  <c r="CY25" i="179"/>
  <c r="CZ26" i="184" s="1"/>
  <c r="CZ25" i="179"/>
  <c r="DA26" i="184" s="1"/>
  <c r="DA25" i="179"/>
  <c r="DB26" i="184" s="1"/>
  <c r="DB25" i="179"/>
  <c r="DC26" i="184" s="1"/>
  <c r="DC25" i="179"/>
  <c r="DD26" i="184" s="1"/>
  <c r="DD25" i="179"/>
  <c r="DE26" i="184" s="1"/>
  <c r="DE25" i="179"/>
  <c r="DF26" i="184" s="1"/>
  <c r="DF25" i="179"/>
  <c r="DG26" i="184" s="1"/>
  <c r="CY26" i="179"/>
  <c r="CZ27" i="184" s="1"/>
  <c r="CZ26" i="179"/>
  <c r="DA27" i="184" s="1"/>
  <c r="DA26" i="179"/>
  <c r="DB27" i="184" s="1"/>
  <c r="DB26" i="179"/>
  <c r="DC27" i="184" s="1"/>
  <c r="DC26" i="179"/>
  <c r="DD27" i="184" s="1"/>
  <c r="DD26" i="179"/>
  <c r="DE27" i="184" s="1"/>
  <c r="DE26" i="179"/>
  <c r="DF27" i="184" s="1"/>
  <c r="DF26" i="179"/>
  <c r="DG27" i="184" s="1"/>
  <c r="CY27" i="179"/>
  <c r="CZ28" i="184" s="1"/>
  <c r="CZ27" i="179"/>
  <c r="DA28" i="184" s="1"/>
  <c r="DA27" i="179"/>
  <c r="DB28" i="184" s="1"/>
  <c r="DB27" i="179"/>
  <c r="DC28" i="184" s="1"/>
  <c r="DC27" i="179"/>
  <c r="DD28" i="184" s="1"/>
  <c r="DD27" i="179"/>
  <c r="DE28" i="184" s="1"/>
  <c r="DE27" i="179"/>
  <c r="DF28" i="184" s="1"/>
  <c r="DF27" i="179"/>
  <c r="DG28" i="184" s="1"/>
  <c r="CY28" i="179"/>
  <c r="CZ29" i="184" s="1"/>
  <c r="CZ28" i="179"/>
  <c r="DA29" i="184" s="1"/>
  <c r="DA28" i="179"/>
  <c r="DB29" i="184" s="1"/>
  <c r="DB28" i="179"/>
  <c r="DC29" i="184" s="1"/>
  <c r="DC28" i="179"/>
  <c r="DD29" i="184" s="1"/>
  <c r="DD28" i="179"/>
  <c r="DE29" i="184" s="1"/>
  <c r="DE28" i="179"/>
  <c r="DF29" i="184" s="1"/>
  <c r="DF28" i="179"/>
  <c r="DG29" i="184" s="1"/>
  <c r="CY29" i="179"/>
  <c r="CZ30" i="184" s="1"/>
  <c r="CZ29" i="179"/>
  <c r="DA30" i="184" s="1"/>
  <c r="DA29" i="179"/>
  <c r="DB30" i="184" s="1"/>
  <c r="DB29" i="179"/>
  <c r="DC30" i="184" s="1"/>
  <c r="DC29" i="179"/>
  <c r="DD30" i="184" s="1"/>
  <c r="DD29" i="179"/>
  <c r="DE30" i="184" s="1"/>
  <c r="DE29" i="179"/>
  <c r="DF30" i="184" s="1"/>
  <c r="DF29" i="179"/>
  <c r="DG30" i="184" s="1"/>
  <c r="CY30" i="179"/>
  <c r="CZ31" i="184" s="1"/>
  <c r="CZ30" i="179"/>
  <c r="DA31" i="184" s="1"/>
  <c r="DA30" i="179"/>
  <c r="DB31" i="184" s="1"/>
  <c r="DB30" i="179"/>
  <c r="DC31" i="184" s="1"/>
  <c r="DC30" i="179"/>
  <c r="DD31" i="184" s="1"/>
  <c r="DD30" i="179"/>
  <c r="DE31" i="184" s="1"/>
  <c r="DE30" i="179"/>
  <c r="DF31" i="184" s="1"/>
  <c r="DF30" i="179"/>
  <c r="DG31" i="184" s="1"/>
  <c r="CY31" i="179"/>
  <c r="CZ32" i="184" s="1"/>
  <c r="CZ31" i="179"/>
  <c r="DA31" i="179"/>
  <c r="DB32" i="184" s="1"/>
  <c r="DB31" i="179"/>
  <c r="DC32" i="184" s="1"/>
  <c r="DC31" i="179"/>
  <c r="DD32" i="184" s="1"/>
  <c r="DD31" i="179"/>
  <c r="DE32" i="184" s="1"/>
  <c r="DE31" i="179"/>
  <c r="DF32" i="184" s="1"/>
  <c r="DF31" i="179"/>
  <c r="DG32" i="184" s="1"/>
  <c r="CY32" i="179"/>
  <c r="CZ33" i="184" s="1"/>
  <c r="CZ32" i="179"/>
  <c r="DA33" i="184" s="1"/>
  <c r="DA32" i="179"/>
  <c r="DB33" i="184" s="1"/>
  <c r="DB32" i="179"/>
  <c r="DC33" i="184" s="1"/>
  <c r="DC32" i="179"/>
  <c r="DD33" i="184" s="1"/>
  <c r="DD32" i="179"/>
  <c r="DE33" i="184" s="1"/>
  <c r="DE32" i="179"/>
  <c r="DF33" i="184" s="1"/>
  <c r="DF32" i="179"/>
  <c r="DG33" i="184" s="1"/>
  <c r="CY33" i="179"/>
  <c r="CZ34" i="184" s="1"/>
  <c r="CZ33" i="179"/>
  <c r="DA33" i="179"/>
  <c r="DB34" i="184" s="1"/>
  <c r="DB33" i="179"/>
  <c r="DC34" i="184" s="1"/>
  <c r="DC33" i="179"/>
  <c r="DD34" i="184" s="1"/>
  <c r="DD33" i="179"/>
  <c r="DE34" i="184" s="1"/>
  <c r="DE33" i="179"/>
  <c r="DF34" i="184" s="1"/>
  <c r="DF33" i="179"/>
  <c r="DG34" i="184" s="1"/>
  <c r="CY34" i="179"/>
  <c r="CZ35" i="184" s="1"/>
  <c r="CZ34" i="179"/>
  <c r="DA35" i="184" s="1"/>
  <c r="DA34" i="179"/>
  <c r="DB35" i="184" s="1"/>
  <c r="DB34" i="179"/>
  <c r="DC35" i="184" s="1"/>
  <c r="DC34" i="179"/>
  <c r="DD35" i="184" s="1"/>
  <c r="DD34" i="179"/>
  <c r="DE35" i="184" s="1"/>
  <c r="DE34" i="179"/>
  <c r="DF35" i="184" s="1"/>
  <c r="DF34" i="179"/>
  <c r="DG35" i="184" s="1"/>
  <c r="CY35" i="179"/>
  <c r="CZ36" i="184" s="1"/>
  <c r="CZ35" i="179"/>
  <c r="DA35" i="179"/>
  <c r="DB36" i="184" s="1"/>
  <c r="DB35" i="179"/>
  <c r="DC36" i="184" s="1"/>
  <c r="DC35" i="179"/>
  <c r="DD36" i="184" s="1"/>
  <c r="DD35" i="179"/>
  <c r="DE36" i="184" s="1"/>
  <c r="DE35" i="179"/>
  <c r="DF36" i="184" s="1"/>
  <c r="DF35" i="179"/>
  <c r="DG36" i="184" s="1"/>
  <c r="CY36" i="179"/>
  <c r="CZ37" i="184" s="1"/>
  <c r="CZ36" i="179"/>
  <c r="DA37" i="184" s="1"/>
  <c r="DA36" i="179"/>
  <c r="DB37" i="184" s="1"/>
  <c r="DB36" i="179"/>
  <c r="DC37" i="184" s="1"/>
  <c r="DC36" i="179"/>
  <c r="DD37" i="184" s="1"/>
  <c r="DD36" i="179"/>
  <c r="DE37" i="184" s="1"/>
  <c r="DE36" i="179"/>
  <c r="DF37" i="184" s="1"/>
  <c r="DF36" i="179"/>
  <c r="DG37" i="184" s="1"/>
  <c r="CY37" i="179"/>
  <c r="CZ38" i="184" s="1"/>
  <c r="CZ37" i="179"/>
  <c r="DA37" i="179"/>
  <c r="DB38" i="184" s="1"/>
  <c r="DB37" i="179"/>
  <c r="DC38" i="184" s="1"/>
  <c r="DC37" i="179"/>
  <c r="DD38" i="184" s="1"/>
  <c r="DD37" i="179"/>
  <c r="DE38" i="184" s="1"/>
  <c r="DE37" i="179"/>
  <c r="DF38" i="184" s="1"/>
  <c r="DF37" i="179"/>
  <c r="DG38" i="184" s="1"/>
  <c r="CY38" i="179"/>
  <c r="CZ39" i="184" s="1"/>
  <c r="CZ38" i="179"/>
  <c r="DA39" i="184" s="1"/>
  <c r="DA38" i="179"/>
  <c r="DB39" i="184" s="1"/>
  <c r="DB38" i="179"/>
  <c r="DC39" i="184" s="1"/>
  <c r="DC38" i="179"/>
  <c r="DD39" i="184" s="1"/>
  <c r="DD38" i="179"/>
  <c r="DE39" i="184" s="1"/>
  <c r="DE38" i="179"/>
  <c r="DF39" i="184" s="1"/>
  <c r="DF38" i="179"/>
  <c r="DG39" i="184" s="1"/>
  <c r="CY39" i="179"/>
  <c r="CZ40" i="184" s="1"/>
  <c r="CZ39" i="179"/>
  <c r="DA39" i="179"/>
  <c r="DB40" i="184" s="1"/>
  <c r="DB39" i="179"/>
  <c r="DC40" i="184" s="1"/>
  <c r="DC39" i="179"/>
  <c r="DD40" i="184" s="1"/>
  <c r="DD39" i="179"/>
  <c r="DE40" i="184" s="1"/>
  <c r="DE39" i="179"/>
  <c r="DF40" i="184" s="1"/>
  <c r="DF39" i="179"/>
  <c r="DG40" i="184" s="1"/>
  <c r="CY40" i="179"/>
  <c r="CZ41" i="184" s="1"/>
  <c r="CZ40" i="179"/>
  <c r="DA41" i="184" s="1"/>
  <c r="DA40" i="179"/>
  <c r="DB41" i="184" s="1"/>
  <c r="DB40" i="179"/>
  <c r="DC41" i="184" s="1"/>
  <c r="DC40" i="179"/>
  <c r="DD41" i="184" s="1"/>
  <c r="DD40" i="179"/>
  <c r="DE41" i="184" s="1"/>
  <c r="DE40" i="179"/>
  <c r="DF41" i="184" s="1"/>
  <c r="DF40" i="179"/>
  <c r="DG41" i="184" s="1"/>
  <c r="CY41" i="179"/>
  <c r="CZ42" i="184" s="1"/>
  <c r="CZ41" i="179"/>
  <c r="DA41" i="179"/>
  <c r="DB42" i="184" s="1"/>
  <c r="DB41" i="179"/>
  <c r="DC42" i="184" s="1"/>
  <c r="DC41" i="179"/>
  <c r="DD42" i="184" s="1"/>
  <c r="DD41" i="179"/>
  <c r="DE42" i="184" s="1"/>
  <c r="DE41" i="179"/>
  <c r="DF42" i="184" s="1"/>
  <c r="DF41" i="179"/>
  <c r="DG42" i="184" s="1"/>
  <c r="CY42" i="179"/>
  <c r="CZ43" i="184" s="1"/>
  <c r="CZ42" i="179"/>
  <c r="DA43" i="184" s="1"/>
  <c r="DA42" i="179"/>
  <c r="DB43" i="184" s="1"/>
  <c r="DB42" i="179"/>
  <c r="DC43" i="184" s="1"/>
  <c r="DC42" i="179"/>
  <c r="DD43" i="184" s="1"/>
  <c r="DD42" i="179"/>
  <c r="DE43" i="184" s="1"/>
  <c r="DE42" i="179"/>
  <c r="DF43" i="184" s="1"/>
  <c r="DF42" i="179"/>
  <c r="DG43" i="184" s="1"/>
  <c r="CY43" i="179"/>
  <c r="CZ44" i="184" s="1"/>
  <c r="CZ43" i="179"/>
  <c r="DA43" i="179"/>
  <c r="DB44" i="184" s="1"/>
  <c r="DB43" i="179"/>
  <c r="DC44" i="184" s="1"/>
  <c r="DC43" i="179"/>
  <c r="DD44" i="184" s="1"/>
  <c r="DD43" i="179"/>
  <c r="DE44" i="184" s="1"/>
  <c r="DE43" i="179"/>
  <c r="DF44" i="184" s="1"/>
  <c r="DF43" i="179"/>
  <c r="DG44" i="184" s="1"/>
  <c r="CY44" i="179"/>
  <c r="CZ45" i="184" s="1"/>
  <c r="CZ44" i="179"/>
  <c r="DA45" i="184" s="1"/>
  <c r="DA44" i="179"/>
  <c r="DB45" i="184" s="1"/>
  <c r="DB44" i="179"/>
  <c r="DC45" i="184" s="1"/>
  <c r="DC44" i="179"/>
  <c r="DD45" i="184" s="1"/>
  <c r="DD44" i="179"/>
  <c r="DE45" i="184" s="1"/>
  <c r="DE44" i="179"/>
  <c r="DF45" i="184" s="1"/>
  <c r="DF44" i="179"/>
  <c r="DG45" i="184" s="1"/>
  <c r="CY45" i="179"/>
  <c r="CZ46" i="184" s="1"/>
  <c r="CZ45" i="179"/>
  <c r="DA45" i="179"/>
  <c r="DB46" i="184" s="1"/>
  <c r="DB45" i="179"/>
  <c r="DC46" i="184" s="1"/>
  <c r="DC45" i="179"/>
  <c r="DD46" i="184" s="1"/>
  <c r="DD45" i="179"/>
  <c r="DE46" i="184" s="1"/>
  <c r="DE45" i="179"/>
  <c r="DF46" i="184" s="1"/>
  <c r="DF45" i="179"/>
  <c r="DG46" i="184" s="1"/>
  <c r="CY46" i="179"/>
  <c r="CZ47" i="184" s="1"/>
  <c r="CZ46" i="179"/>
  <c r="DA47" i="184" s="1"/>
  <c r="DA46" i="179"/>
  <c r="DB47" i="184" s="1"/>
  <c r="DB46" i="179"/>
  <c r="DC47" i="184" s="1"/>
  <c r="DC46" i="179"/>
  <c r="DD47" i="184" s="1"/>
  <c r="DD46" i="179"/>
  <c r="DE47" i="184" s="1"/>
  <c r="DE46" i="179"/>
  <c r="DF47" i="184" s="1"/>
  <c r="DF46" i="179"/>
  <c r="DG47" i="184" s="1"/>
  <c r="CY47" i="179"/>
  <c r="CZ48" i="184" s="1"/>
  <c r="CZ47" i="179"/>
  <c r="DA47" i="179"/>
  <c r="DB48" i="184" s="1"/>
  <c r="DB47" i="179"/>
  <c r="DC48" i="184" s="1"/>
  <c r="DC47" i="179"/>
  <c r="DD48" i="184" s="1"/>
  <c r="DD47" i="179"/>
  <c r="DE48" i="184" s="1"/>
  <c r="DE47" i="179"/>
  <c r="DF48" i="184" s="1"/>
  <c r="DF47" i="179"/>
  <c r="DG48" i="184" s="1"/>
  <c r="CY48" i="179"/>
  <c r="CZ49" i="184" s="1"/>
  <c r="CZ48" i="179"/>
  <c r="DA49" i="184" s="1"/>
  <c r="DA48" i="179"/>
  <c r="DB49" i="184" s="1"/>
  <c r="DB48" i="179"/>
  <c r="DC49" i="184" s="1"/>
  <c r="DC48" i="179"/>
  <c r="DD49" i="184" s="1"/>
  <c r="DD48" i="179"/>
  <c r="DE49" i="184" s="1"/>
  <c r="DE48" i="179"/>
  <c r="DF49" i="184" s="1"/>
  <c r="DF48" i="179"/>
  <c r="DG49" i="184" s="1"/>
  <c r="CY49" i="179"/>
  <c r="CZ50" i="184" s="1"/>
  <c r="CZ49" i="179"/>
  <c r="DA49" i="179"/>
  <c r="DB50" i="184" s="1"/>
  <c r="DB49" i="179"/>
  <c r="DC50" i="184" s="1"/>
  <c r="DC49" i="179"/>
  <c r="DD50" i="184" s="1"/>
  <c r="DD49" i="179"/>
  <c r="DE50" i="184" s="1"/>
  <c r="DE49" i="179"/>
  <c r="DF50" i="184" s="1"/>
  <c r="DF49" i="179"/>
  <c r="DG50" i="184" s="1"/>
  <c r="CY6" i="179"/>
  <c r="CZ6" i="179"/>
  <c r="DA7" i="184" s="1"/>
  <c r="DA6" i="179"/>
  <c r="DB7" i="184" s="1"/>
  <c r="DB6" i="179"/>
  <c r="DC7" i="184" s="1"/>
  <c r="DC6" i="179"/>
  <c r="DD7" i="184" s="1"/>
  <c r="DD6" i="179"/>
  <c r="DE7" i="184" s="1"/>
  <c r="DE6" i="179"/>
  <c r="DF7" i="184" s="1"/>
  <c r="DF6" i="179"/>
  <c r="DG7" i="184" s="1"/>
  <c r="CZ5" i="179"/>
  <c r="DA6" i="184" s="1"/>
  <c r="DA5" i="179"/>
  <c r="DB6" i="184" s="1"/>
  <c r="DB5" i="179"/>
  <c r="DC6" i="184" s="1"/>
  <c r="DC5" i="179"/>
  <c r="DD6" i="184" s="1"/>
  <c r="DD5" i="179"/>
  <c r="DE6" i="184" s="1"/>
  <c r="DE5" i="179"/>
  <c r="DF6" i="184" s="1"/>
  <c r="DF5" i="179"/>
  <c r="DG6" i="184" s="1"/>
  <c r="CY5" i="179"/>
  <c r="CZ6" i="184" s="1"/>
  <c r="CY3" i="179"/>
  <c r="BF7" i="177"/>
  <c r="BG7" i="177"/>
  <c r="BH8" i="183" s="1"/>
  <c r="BH7" i="177"/>
  <c r="BI8" i="183" s="1"/>
  <c r="BF8" i="177"/>
  <c r="BG9" i="183" s="1"/>
  <c r="BG8" i="177"/>
  <c r="BH9" i="183" s="1"/>
  <c r="BH8" i="177"/>
  <c r="BI9" i="183" s="1"/>
  <c r="BF9" i="177"/>
  <c r="BG9" i="177"/>
  <c r="BH10" i="183" s="1"/>
  <c r="BH9" i="177"/>
  <c r="BI10" i="183" s="1"/>
  <c r="BF10" i="177"/>
  <c r="BG11" i="183" s="1"/>
  <c r="BG10" i="177"/>
  <c r="BH11" i="183" s="1"/>
  <c r="BH10" i="177"/>
  <c r="BI11" i="183" s="1"/>
  <c r="BF11" i="177"/>
  <c r="BG11" i="177"/>
  <c r="BH12" i="183" s="1"/>
  <c r="BH11" i="177"/>
  <c r="BI12" i="183" s="1"/>
  <c r="BF12" i="177"/>
  <c r="BG13" i="183" s="1"/>
  <c r="BG12" i="177"/>
  <c r="BH13" i="183" s="1"/>
  <c r="BH12" i="177"/>
  <c r="BI13" i="183" s="1"/>
  <c r="BF13" i="177"/>
  <c r="BG13" i="177"/>
  <c r="BH14" i="183" s="1"/>
  <c r="BH13" i="177"/>
  <c r="BI14" i="183" s="1"/>
  <c r="BF14" i="177"/>
  <c r="BG15" i="183" s="1"/>
  <c r="BG14" i="177"/>
  <c r="BH15" i="183" s="1"/>
  <c r="BH14" i="177"/>
  <c r="BI15" i="183" s="1"/>
  <c r="BF15" i="177"/>
  <c r="BG15" i="177"/>
  <c r="BH16" i="183" s="1"/>
  <c r="BH15" i="177"/>
  <c r="BI16" i="183" s="1"/>
  <c r="BF16" i="177"/>
  <c r="BG17" i="183" s="1"/>
  <c r="BG16" i="177"/>
  <c r="BH17" i="183" s="1"/>
  <c r="BH16" i="177"/>
  <c r="BI17" i="183" s="1"/>
  <c r="BF17" i="177"/>
  <c r="BG17" i="177"/>
  <c r="BH18" i="183" s="1"/>
  <c r="BH17" i="177"/>
  <c r="BI18" i="183" s="1"/>
  <c r="BF18" i="177"/>
  <c r="BG19" i="183" s="1"/>
  <c r="BG18" i="177"/>
  <c r="BH19" i="183" s="1"/>
  <c r="BH18" i="177"/>
  <c r="BI19" i="183" s="1"/>
  <c r="BF19" i="177"/>
  <c r="BG19" i="177"/>
  <c r="BH20" i="183" s="1"/>
  <c r="BH19" i="177"/>
  <c r="BI20" i="183" s="1"/>
  <c r="BF20" i="177"/>
  <c r="BG21" i="183" s="1"/>
  <c r="BG20" i="177"/>
  <c r="BH21" i="183" s="1"/>
  <c r="BH20" i="177"/>
  <c r="BI21" i="183" s="1"/>
  <c r="BF21" i="177"/>
  <c r="BG21" i="177"/>
  <c r="BH22" i="183" s="1"/>
  <c r="BH21" i="177"/>
  <c r="BI22" i="183" s="1"/>
  <c r="BF22" i="177"/>
  <c r="BG23" i="183" s="1"/>
  <c r="BG22" i="177"/>
  <c r="BH23" i="183" s="1"/>
  <c r="BH22" i="177"/>
  <c r="BI23" i="183" s="1"/>
  <c r="BF23" i="177"/>
  <c r="BG23" i="177"/>
  <c r="BH24" i="183" s="1"/>
  <c r="BH23" i="177"/>
  <c r="BI24" i="183" s="1"/>
  <c r="BF24" i="177"/>
  <c r="BG25" i="183" s="1"/>
  <c r="BG24" i="177"/>
  <c r="BH25" i="183" s="1"/>
  <c r="BH24" i="177"/>
  <c r="BI25" i="183" s="1"/>
  <c r="BF25" i="177"/>
  <c r="BG25" i="177"/>
  <c r="BH26" i="183" s="1"/>
  <c r="BH25" i="177"/>
  <c r="BI26" i="183" s="1"/>
  <c r="BF26" i="177"/>
  <c r="BG27" i="183" s="1"/>
  <c r="BG26" i="177"/>
  <c r="BH27" i="183" s="1"/>
  <c r="BH26" i="177"/>
  <c r="BI27" i="183" s="1"/>
  <c r="BF27" i="177"/>
  <c r="BG27" i="177"/>
  <c r="BH28" i="183" s="1"/>
  <c r="BH27" i="177"/>
  <c r="BI28" i="183" s="1"/>
  <c r="BF28" i="177"/>
  <c r="BG29" i="183" s="1"/>
  <c r="BG28" i="177"/>
  <c r="BH29" i="183" s="1"/>
  <c r="BH28" i="177"/>
  <c r="BI29" i="183" s="1"/>
  <c r="BF29" i="177"/>
  <c r="BG29" i="177"/>
  <c r="BH30" i="183" s="1"/>
  <c r="BH29" i="177"/>
  <c r="BI30" i="183" s="1"/>
  <c r="BF30" i="177"/>
  <c r="BG31" i="183" s="1"/>
  <c r="BG30" i="177"/>
  <c r="BH31" i="183" s="1"/>
  <c r="BH30" i="177"/>
  <c r="BI31" i="183" s="1"/>
  <c r="BF31" i="177"/>
  <c r="BG31" i="177"/>
  <c r="BH32" i="183" s="1"/>
  <c r="BH31" i="177"/>
  <c r="BI32" i="183" s="1"/>
  <c r="BF32" i="177"/>
  <c r="BG33" i="183" s="1"/>
  <c r="BG32" i="177"/>
  <c r="BH33" i="183" s="1"/>
  <c r="BH32" i="177"/>
  <c r="BI33" i="183" s="1"/>
  <c r="BF33" i="177"/>
  <c r="BG33" i="177"/>
  <c r="BH34" i="183" s="1"/>
  <c r="BH33" i="177"/>
  <c r="BI34" i="183" s="1"/>
  <c r="BF34" i="177"/>
  <c r="BG35" i="183" s="1"/>
  <c r="BG34" i="177"/>
  <c r="BH35" i="183" s="1"/>
  <c r="BH34" i="177"/>
  <c r="BI35" i="183" s="1"/>
  <c r="BF35" i="177"/>
  <c r="BG35" i="177"/>
  <c r="BH36" i="183" s="1"/>
  <c r="BH35" i="177"/>
  <c r="BI36" i="183" s="1"/>
  <c r="BF36" i="177"/>
  <c r="BG37" i="183" s="1"/>
  <c r="BG36" i="177"/>
  <c r="BH37" i="183" s="1"/>
  <c r="BH36" i="177"/>
  <c r="BI37" i="183" s="1"/>
  <c r="BF37" i="177"/>
  <c r="BG37" i="177"/>
  <c r="BH38" i="183" s="1"/>
  <c r="BH37" i="177"/>
  <c r="BI38" i="183" s="1"/>
  <c r="BF38" i="177"/>
  <c r="BG39" i="183" s="1"/>
  <c r="BG38" i="177"/>
  <c r="BH39" i="183" s="1"/>
  <c r="BH38" i="177"/>
  <c r="BI39" i="183" s="1"/>
  <c r="BF39" i="177"/>
  <c r="BG39" i="177"/>
  <c r="BH40" i="183" s="1"/>
  <c r="BH39" i="177"/>
  <c r="BI40" i="183" s="1"/>
  <c r="BF40" i="177"/>
  <c r="BG41" i="183" s="1"/>
  <c r="BG40" i="177"/>
  <c r="BH41" i="183" s="1"/>
  <c r="BH40" i="177"/>
  <c r="BI41" i="183" s="1"/>
  <c r="BF41" i="177"/>
  <c r="BG41" i="177"/>
  <c r="BH42" i="183" s="1"/>
  <c r="BH41" i="177"/>
  <c r="BI42" i="183" s="1"/>
  <c r="BF42" i="177"/>
  <c r="BG43" i="183" s="1"/>
  <c r="BG42" i="177"/>
  <c r="BH43" i="183" s="1"/>
  <c r="BH42" i="177"/>
  <c r="BI43" i="183" s="1"/>
  <c r="BF43" i="177"/>
  <c r="BG43" i="177"/>
  <c r="BH44" i="183" s="1"/>
  <c r="BH43" i="177"/>
  <c r="BI44" i="183" s="1"/>
  <c r="BF44" i="177"/>
  <c r="BG45" i="183" s="1"/>
  <c r="BG44" i="177"/>
  <c r="BH45" i="183" s="1"/>
  <c r="BH44" i="177"/>
  <c r="BI45" i="183" s="1"/>
  <c r="BF45" i="177"/>
  <c r="BG45" i="177"/>
  <c r="BH46" i="183" s="1"/>
  <c r="BH45" i="177"/>
  <c r="BI46" i="183" s="1"/>
  <c r="BF46" i="177"/>
  <c r="BG47" i="183" s="1"/>
  <c r="BG46" i="177"/>
  <c r="BH47" i="183" s="1"/>
  <c r="BH46" i="177"/>
  <c r="BI47" i="183" s="1"/>
  <c r="BF47" i="177"/>
  <c r="BG47" i="177"/>
  <c r="BH48" i="183" s="1"/>
  <c r="BH47" i="177"/>
  <c r="BI48" i="183" s="1"/>
  <c r="BF48" i="177"/>
  <c r="BG49" i="183" s="1"/>
  <c r="BG48" i="177"/>
  <c r="BH49" i="183" s="1"/>
  <c r="BH48" i="177"/>
  <c r="BI49" i="183" s="1"/>
  <c r="BF49" i="177"/>
  <c r="BG49" i="177"/>
  <c r="BH50" i="183" s="1"/>
  <c r="BH49" i="177"/>
  <c r="BI50" i="183" s="1"/>
  <c r="BH6" i="177"/>
  <c r="BI7" i="183" s="1"/>
  <c r="BG6" i="177"/>
  <c r="BH7" i="183" s="1"/>
  <c r="BF6" i="177"/>
  <c r="BH5" i="177"/>
  <c r="BI6" i="183" s="1"/>
  <c r="BG5" i="177"/>
  <c r="BH6" i="183" s="1"/>
  <c r="BF5" i="177"/>
  <c r="BG6" i="183" s="1"/>
  <c r="BF3" i="177"/>
  <c r="BF2" i="177"/>
  <c r="BF1" i="177"/>
  <c r="M2" i="187"/>
  <c r="BO7" i="175"/>
  <c r="BP7" i="175"/>
  <c r="BQ7" i="175"/>
  <c r="BO8" i="175"/>
  <c r="BP8" i="175"/>
  <c r="BQ8" i="175"/>
  <c r="BO9" i="175"/>
  <c r="BP9" i="175"/>
  <c r="BQ9" i="175"/>
  <c r="BO10" i="175"/>
  <c r="BP10" i="175"/>
  <c r="BQ10" i="175"/>
  <c r="BO11" i="175"/>
  <c r="BP11" i="175"/>
  <c r="BQ11" i="175"/>
  <c r="BO12" i="175"/>
  <c r="BP12" i="175"/>
  <c r="BQ12" i="175"/>
  <c r="BO13" i="175"/>
  <c r="BP13" i="175"/>
  <c r="BQ13" i="175"/>
  <c r="BO14" i="175"/>
  <c r="BP14" i="175"/>
  <c r="BQ14" i="175"/>
  <c r="BO15" i="175"/>
  <c r="BP15" i="175"/>
  <c r="BQ15" i="175"/>
  <c r="BO16" i="175"/>
  <c r="BP16" i="175"/>
  <c r="BQ16" i="175"/>
  <c r="BO17" i="175"/>
  <c r="BP17" i="175"/>
  <c r="BQ17" i="175"/>
  <c r="BO18" i="175"/>
  <c r="BP18" i="175"/>
  <c r="BQ18" i="175"/>
  <c r="BO19" i="175"/>
  <c r="BP19" i="175"/>
  <c r="BQ19" i="175"/>
  <c r="BO20" i="175"/>
  <c r="BP20" i="175"/>
  <c r="BQ20" i="175"/>
  <c r="BO21" i="175"/>
  <c r="BP21" i="175"/>
  <c r="BQ21" i="175"/>
  <c r="BO22" i="175"/>
  <c r="BP22" i="175"/>
  <c r="BQ22" i="175"/>
  <c r="BO23" i="175"/>
  <c r="BP23" i="175"/>
  <c r="BQ23" i="175"/>
  <c r="BO24" i="175"/>
  <c r="BP24" i="175"/>
  <c r="BQ24" i="175"/>
  <c r="BO25" i="175"/>
  <c r="BP25" i="175"/>
  <c r="BQ25" i="175"/>
  <c r="BO26" i="175"/>
  <c r="BP26" i="175"/>
  <c r="BQ26" i="175"/>
  <c r="BO27" i="175"/>
  <c r="BP27" i="175"/>
  <c r="BQ27" i="175"/>
  <c r="BO28" i="175"/>
  <c r="BP28" i="175"/>
  <c r="BQ28" i="175"/>
  <c r="BO29" i="175"/>
  <c r="BP29" i="175"/>
  <c r="BQ29" i="175"/>
  <c r="BO30" i="175"/>
  <c r="BP30" i="175"/>
  <c r="BQ30" i="175"/>
  <c r="BO31" i="175"/>
  <c r="BP31" i="175"/>
  <c r="BQ31" i="175"/>
  <c r="BO32" i="175"/>
  <c r="BP32" i="175"/>
  <c r="BQ32" i="175"/>
  <c r="BO33" i="175"/>
  <c r="BP33" i="175"/>
  <c r="BQ33" i="175"/>
  <c r="BO34" i="175"/>
  <c r="BP34" i="175"/>
  <c r="BQ34" i="175"/>
  <c r="BO35" i="175"/>
  <c r="BP35" i="175"/>
  <c r="BQ35" i="175"/>
  <c r="BO36" i="175"/>
  <c r="BP36" i="175"/>
  <c r="BQ36" i="175"/>
  <c r="BO37" i="175"/>
  <c r="BP37" i="175"/>
  <c r="BQ37" i="175"/>
  <c r="BO38" i="175"/>
  <c r="BP38" i="175"/>
  <c r="BQ38" i="175"/>
  <c r="BO39" i="175"/>
  <c r="BP39" i="175"/>
  <c r="BQ39" i="175"/>
  <c r="BO40" i="175"/>
  <c r="BP40" i="175"/>
  <c r="BQ40" i="175"/>
  <c r="BO41" i="175"/>
  <c r="BP41" i="175"/>
  <c r="BQ41" i="175"/>
  <c r="BO42" i="175"/>
  <c r="BP42" i="175"/>
  <c r="BQ42" i="175"/>
  <c r="BO43" i="175"/>
  <c r="BP43" i="175"/>
  <c r="BQ43" i="175"/>
  <c r="BO44" i="175"/>
  <c r="BP44" i="175"/>
  <c r="BQ44" i="175"/>
  <c r="BO45" i="175"/>
  <c r="BP45" i="175"/>
  <c r="BQ45" i="175"/>
  <c r="BO46" i="175"/>
  <c r="BP46" i="175"/>
  <c r="BQ46" i="175"/>
  <c r="BO47" i="175"/>
  <c r="BP47" i="175"/>
  <c r="BQ47" i="175"/>
  <c r="BO48" i="175"/>
  <c r="BP48" i="175"/>
  <c r="BQ48" i="175"/>
  <c r="BO49" i="175"/>
  <c r="BP49" i="175"/>
  <c r="BQ49" i="175"/>
  <c r="BQ6" i="175"/>
  <c r="BP6" i="175"/>
  <c r="BO6" i="175"/>
  <c r="BP5" i="175"/>
  <c r="BQ5" i="175"/>
  <c r="BO5" i="175"/>
  <c r="BO3" i="175"/>
  <c r="BO2" i="175"/>
  <c r="BO1" i="175"/>
  <c r="M4" i="127"/>
  <c r="N5" i="182" s="1"/>
  <c r="A21" i="188"/>
  <c r="B22" i="123" s="1"/>
  <c r="S13" i="193" s="1"/>
  <c r="BY4" i="178"/>
  <c r="AF4" i="176"/>
  <c r="AF4" i="174"/>
  <c r="B9" i="126"/>
  <c r="B10" i="126"/>
  <c r="B11" i="126"/>
  <c r="B12" i="126"/>
  <c r="B13" i="126"/>
  <c r="B14" i="126"/>
  <c r="B15" i="126"/>
  <c r="B16" i="126"/>
  <c r="B22" i="126"/>
  <c r="B9" i="130"/>
  <c r="B10" i="130"/>
  <c r="B11" i="130"/>
  <c r="B12" i="130"/>
  <c r="B13" i="130"/>
  <c r="B14" i="130"/>
  <c r="B15" i="130"/>
  <c r="B16" i="130"/>
  <c r="B22" i="130"/>
  <c r="B9" i="131"/>
  <c r="B10" i="131"/>
  <c r="B11" i="131"/>
  <c r="B12" i="131"/>
  <c r="B13" i="131"/>
  <c r="B14" i="131"/>
  <c r="B15" i="131"/>
  <c r="B16" i="131"/>
  <c r="B22" i="131"/>
  <c r="B9" i="132"/>
  <c r="B10" i="132"/>
  <c r="B11" i="132"/>
  <c r="B12" i="132"/>
  <c r="B13" i="132"/>
  <c r="B14" i="132"/>
  <c r="B15" i="132"/>
  <c r="B16" i="132"/>
  <c r="B22" i="132"/>
  <c r="B9" i="133"/>
  <c r="B10" i="133"/>
  <c r="B11" i="133"/>
  <c r="B12" i="133"/>
  <c r="B13" i="133"/>
  <c r="B14" i="133"/>
  <c r="B15" i="133"/>
  <c r="B16" i="133"/>
  <c r="B22" i="133"/>
  <c r="B9" i="134"/>
  <c r="B10" i="134"/>
  <c r="B11" i="134"/>
  <c r="B12" i="134"/>
  <c r="B13" i="134"/>
  <c r="B14" i="134"/>
  <c r="B15" i="134"/>
  <c r="B16" i="134"/>
  <c r="B22" i="134"/>
  <c r="B9" i="135"/>
  <c r="B10" i="135"/>
  <c r="B11" i="135"/>
  <c r="B12" i="135"/>
  <c r="B13" i="135"/>
  <c r="B14" i="135"/>
  <c r="B15" i="135"/>
  <c r="B16" i="135"/>
  <c r="B22" i="135"/>
  <c r="B9" i="136"/>
  <c r="B10" i="136"/>
  <c r="B11" i="136"/>
  <c r="B12" i="136"/>
  <c r="B13" i="136"/>
  <c r="B14" i="136"/>
  <c r="B15" i="136"/>
  <c r="B16" i="136"/>
  <c r="B22" i="136"/>
  <c r="B9" i="137"/>
  <c r="B10" i="137"/>
  <c r="B11" i="137"/>
  <c r="B12" i="137"/>
  <c r="B13" i="137"/>
  <c r="B14" i="137"/>
  <c r="B15" i="137"/>
  <c r="B16" i="137"/>
  <c r="B22" i="137"/>
  <c r="B9" i="138"/>
  <c r="B10" i="138"/>
  <c r="B11" i="138"/>
  <c r="B12" i="138"/>
  <c r="B13" i="138"/>
  <c r="B14" i="138"/>
  <c r="B15" i="138"/>
  <c r="B16" i="138"/>
  <c r="B22" i="138"/>
  <c r="B9" i="139"/>
  <c r="B10" i="139"/>
  <c r="B11" i="139"/>
  <c r="B12" i="139"/>
  <c r="B13" i="139"/>
  <c r="B14" i="139"/>
  <c r="B15" i="139"/>
  <c r="B16" i="139"/>
  <c r="B22" i="139"/>
  <c r="B9" i="140"/>
  <c r="B10" i="140"/>
  <c r="B11" i="140"/>
  <c r="B12" i="140"/>
  <c r="B13" i="140"/>
  <c r="B14" i="140"/>
  <c r="B15" i="140"/>
  <c r="B16" i="140"/>
  <c r="B22" i="140"/>
  <c r="B9" i="141"/>
  <c r="B10" i="141"/>
  <c r="B11" i="141"/>
  <c r="B12" i="141"/>
  <c r="B13" i="141"/>
  <c r="B14" i="141"/>
  <c r="B15" i="141"/>
  <c r="B16" i="141"/>
  <c r="B22" i="141"/>
  <c r="B9" i="142"/>
  <c r="B10" i="142"/>
  <c r="B11" i="142"/>
  <c r="B12" i="142"/>
  <c r="B13" i="142"/>
  <c r="B14" i="142"/>
  <c r="B15" i="142"/>
  <c r="B16" i="142"/>
  <c r="B22" i="142"/>
  <c r="B9" i="144"/>
  <c r="B10" i="144"/>
  <c r="B11" i="144"/>
  <c r="B12" i="144"/>
  <c r="B13" i="144"/>
  <c r="B14" i="144"/>
  <c r="B15" i="144"/>
  <c r="B16" i="144"/>
  <c r="B22" i="144"/>
  <c r="B9" i="145"/>
  <c r="B10" i="145"/>
  <c r="B11" i="145"/>
  <c r="B12" i="145"/>
  <c r="B13" i="145"/>
  <c r="B14" i="145"/>
  <c r="B15" i="145"/>
  <c r="B16" i="145"/>
  <c r="B22" i="145"/>
  <c r="B9" i="146"/>
  <c r="B10" i="146"/>
  <c r="B11" i="146"/>
  <c r="B12" i="146"/>
  <c r="B13" i="146"/>
  <c r="B14" i="146"/>
  <c r="B15" i="146"/>
  <c r="B16" i="146"/>
  <c r="B22" i="146"/>
  <c r="B9" i="147"/>
  <c r="B10" i="147"/>
  <c r="B11" i="147"/>
  <c r="B12" i="147"/>
  <c r="B13" i="147"/>
  <c r="B14" i="147"/>
  <c r="B15" i="147"/>
  <c r="B16" i="147"/>
  <c r="B22" i="147"/>
  <c r="B9" i="148"/>
  <c r="B10" i="148"/>
  <c r="B11" i="148"/>
  <c r="B12" i="148"/>
  <c r="B13" i="148"/>
  <c r="B14" i="148"/>
  <c r="B15" i="148"/>
  <c r="B16" i="148"/>
  <c r="B22" i="148"/>
  <c r="B9" i="149"/>
  <c r="B10" i="149"/>
  <c r="B11" i="149"/>
  <c r="B12" i="149"/>
  <c r="B13" i="149"/>
  <c r="B14" i="149"/>
  <c r="B15" i="149"/>
  <c r="B16" i="149"/>
  <c r="B22" i="149"/>
  <c r="B9" i="150"/>
  <c r="B10" i="150"/>
  <c r="B11" i="150"/>
  <c r="B12" i="150"/>
  <c r="B13" i="150"/>
  <c r="B14" i="150"/>
  <c r="B15" i="150"/>
  <c r="B16" i="150"/>
  <c r="B22" i="150"/>
  <c r="B9" i="151"/>
  <c r="B10" i="151"/>
  <c r="B11" i="151"/>
  <c r="B12" i="151"/>
  <c r="B13" i="151"/>
  <c r="B14" i="151"/>
  <c r="B15" i="151"/>
  <c r="B16" i="151"/>
  <c r="B22" i="151"/>
  <c r="B9" i="152"/>
  <c r="B10" i="152"/>
  <c r="B11" i="152"/>
  <c r="B12" i="152"/>
  <c r="B13" i="152"/>
  <c r="B14" i="152"/>
  <c r="B15" i="152"/>
  <c r="B16" i="152"/>
  <c r="B22" i="152"/>
  <c r="B9" i="153"/>
  <c r="B10" i="153"/>
  <c r="B11" i="153"/>
  <c r="B12" i="153"/>
  <c r="B13" i="153"/>
  <c r="B14" i="153"/>
  <c r="B15" i="153"/>
  <c r="B16" i="153"/>
  <c r="B22" i="153"/>
  <c r="B9" i="154"/>
  <c r="B10" i="154"/>
  <c r="B11" i="154"/>
  <c r="B12" i="154"/>
  <c r="B13" i="154"/>
  <c r="B14" i="154"/>
  <c r="B15" i="154"/>
  <c r="B16" i="154"/>
  <c r="B22" i="154"/>
  <c r="B9" i="155"/>
  <c r="B10" i="155"/>
  <c r="B11" i="155"/>
  <c r="B12" i="155"/>
  <c r="B13" i="155"/>
  <c r="B14" i="155"/>
  <c r="B15" i="155"/>
  <c r="B16" i="155"/>
  <c r="B22" i="155"/>
  <c r="B9" i="156"/>
  <c r="B10" i="156"/>
  <c r="B11" i="156"/>
  <c r="B12" i="156"/>
  <c r="B13" i="156"/>
  <c r="B14" i="156"/>
  <c r="B15" i="156"/>
  <c r="B16" i="156"/>
  <c r="B22" i="156"/>
  <c r="B9" i="157"/>
  <c r="B10" i="157"/>
  <c r="B11" i="157"/>
  <c r="B12" i="157"/>
  <c r="B13" i="157"/>
  <c r="B14" i="157"/>
  <c r="B15" i="157"/>
  <c r="B16" i="157"/>
  <c r="B22" i="157"/>
  <c r="B9" i="158"/>
  <c r="B10" i="158"/>
  <c r="B11" i="158"/>
  <c r="B12" i="158"/>
  <c r="B13" i="158"/>
  <c r="B14" i="158"/>
  <c r="B15" i="158"/>
  <c r="B16" i="158"/>
  <c r="B22" i="158"/>
  <c r="B9" i="159"/>
  <c r="B10" i="159"/>
  <c r="B11" i="159"/>
  <c r="B12" i="159"/>
  <c r="B13" i="159"/>
  <c r="B14" i="159"/>
  <c r="B15" i="159"/>
  <c r="B16" i="159"/>
  <c r="B22" i="159"/>
  <c r="B9" i="160"/>
  <c r="B10" i="160"/>
  <c r="B11" i="160"/>
  <c r="B12" i="160"/>
  <c r="B13" i="160"/>
  <c r="B14" i="160"/>
  <c r="B15" i="160"/>
  <c r="B16" i="160"/>
  <c r="B22" i="160"/>
  <c r="B9" i="161"/>
  <c r="B10" i="161"/>
  <c r="B11" i="161"/>
  <c r="B12" i="161"/>
  <c r="B13" i="161"/>
  <c r="B14" i="161"/>
  <c r="B15" i="161"/>
  <c r="B16" i="161"/>
  <c r="B22" i="161"/>
  <c r="B9" i="162"/>
  <c r="B10" i="162"/>
  <c r="B11" i="162"/>
  <c r="B12" i="162"/>
  <c r="B13" i="162"/>
  <c r="B14" i="162"/>
  <c r="B15" i="162"/>
  <c r="B16" i="162"/>
  <c r="B22" i="162"/>
  <c r="B9" i="163"/>
  <c r="B10" i="163"/>
  <c r="B11" i="163"/>
  <c r="B12" i="163"/>
  <c r="B13" i="163"/>
  <c r="B14" i="163"/>
  <c r="B15" i="163"/>
  <c r="B16" i="163"/>
  <c r="B22" i="163"/>
  <c r="B9" i="164"/>
  <c r="B10" i="164"/>
  <c r="B11" i="164"/>
  <c r="B12" i="164"/>
  <c r="B13" i="164"/>
  <c r="B14" i="164"/>
  <c r="B15" i="164"/>
  <c r="B16" i="164"/>
  <c r="B22" i="164"/>
  <c r="B9" i="165"/>
  <c r="B10" i="165"/>
  <c r="B11" i="165"/>
  <c r="B12" i="165"/>
  <c r="B13" i="165"/>
  <c r="B14" i="165"/>
  <c r="B15" i="165"/>
  <c r="B16" i="165"/>
  <c r="B22" i="165"/>
  <c r="B9" i="166"/>
  <c r="B10" i="166"/>
  <c r="B11" i="166"/>
  <c r="B12" i="166"/>
  <c r="B13" i="166"/>
  <c r="B14" i="166"/>
  <c r="B15" i="166"/>
  <c r="B16" i="166"/>
  <c r="B22" i="166"/>
  <c r="B9" i="167"/>
  <c r="B10" i="167"/>
  <c r="B11" i="167"/>
  <c r="B12" i="167"/>
  <c r="B13" i="167"/>
  <c r="B14" i="167"/>
  <c r="B15" i="167"/>
  <c r="B16" i="167"/>
  <c r="B22" i="167"/>
  <c r="B9" i="168"/>
  <c r="B10" i="168"/>
  <c r="B11" i="168"/>
  <c r="B12" i="168"/>
  <c r="B13" i="168"/>
  <c r="B14" i="168"/>
  <c r="B15" i="168"/>
  <c r="B16" i="168"/>
  <c r="B22" i="168"/>
  <c r="B9" i="169"/>
  <c r="B10" i="169"/>
  <c r="B11" i="169"/>
  <c r="B12" i="169"/>
  <c r="B13" i="169"/>
  <c r="B14" i="169"/>
  <c r="B15" i="169"/>
  <c r="B16" i="169"/>
  <c r="B22" i="169"/>
  <c r="B9" i="170"/>
  <c r="B10" i="170"/>
  <c r="B11" i="170"/>
  <c r="B12" i="170"/>
  <c r="B13" i="170"/>
  <c r="B14" i="170"/>
  <c r="B15" i="170"/>
  <c r="B16" i="170"/>
  <c r="B22" i="170"/>
  <c r="B9" i="171"/>
  <c r="B10" i="171"/>
  <c r="B11" i="171"/>
  <c r="B12" i="171"/>
  <c r="B13" i="171"/>
  <c r="B14" i="171"/>
  <c r="B15" i="171"/>
  <c r="B16" i="171"/>
  <c r="B22" i="171"/>
  <c r="B9" i="172"/>
  <c r="B10" i="172"/>
  <c r="B11" i="172"/>
  <c r="B12" i="172"/>
  <c r="B13" i="172"/>
  <c r="B14" i="172"/>
  <c r="B15" i="172"/>
  <c r="B16" i="172"/>
  <c r="B22" i="172"/>
  <c r="B9" i="173"/>
  <c r="B10" i="173"/>
  <c r="B11" i="173"/>
  <c r="B12" i="173"/>
  <c r="B13" i="173"/>
  <c r="B14" i="173"/>
  <c r="B15" i="173"/>
  <c r="B16" i="173"/>
  <c r="B22" i="173"/>
  <c r="B8" i="126"/>
  <c r="B8" i="130"/>
  <c r="B8" i="131"/>
  <c r="B8" i="132"/>
  <c r="B8" i="133"/>
  <c r="B8" i="134"/>
  <c r="B8" i="135"/>
  <c r="B8" i="136"/>
  <c r="B8" i="137"/>
  <c r="B8" i="138"/>
  <c r="B8" i="139"/>
  <c r="B8" i="140"/>
  <c r="B8" i="141"/>
  <c r="B8" i="142"/>
  <c r="B8" i="144"/>
  <c r="B8" i="145"/>
  <c r="B8" i="146"/>
  <c r="B8" i="147"/>
  <c r="B8" i="148"/>
  <c r="B8" i="149"/>
  <c r="B8" i="150"/>
  <c r="B8" i="151"/>
  <c r="B8" i="152"/>
  <c r="B8" i="153"/>
  <c r="B8" i="154"/>
  <c r="B8" i="155"/>
  <c r="B8" i="156"/>
  <c r="B8" i="157"/>
  <c r="B8" i="158"/>
  <c r="B8" i="159"/>
  <c r="B8" i="160"/>
  <c r="B8" i="161"/>
  <c r="B8" i="162"/>
  <c r="B8" i="163"/>
  <c r="B8" i="164"/>
  <c r="B8" i="165"/>
  <c r="B8" i="166"/>
  <c r="B8" i="167"/>
  <c r="B8" i="168"/>
  <c r="B8" i="169"/>
  <c r="B8" i="170"/>
  <c r="B8" i="171"/>
  <c r="B8" i="172"/>
  <c r="B8" i="173"/>
  <c r="B30" i="195"/>
  <c r="B31" i="195"/>
  <c r="B29" i="195"/>
  <c r="D26" i="126"/>
  <c r="EZ54" i="179" l="1"/>
  <c r="FA55" i="184" s="1"/>
  <c r="FA51" i="179"/>
  <c r="FB52" i="184" s="1"/>
  <c r="EZ46" i="179"/>
  <c r="FA47" i="184" s="1"/>
  <c r="FA54" i="179"/>
  <c r="FB55" i="184" s="1"/>
  <c r="FA46" i="179"/>
  <c r="FB47" i="184" s="1"/>
  <c r="EZ38" i="179"/>
  <c r="FA39" i="184" s="1"/>
  <c r="FA35" i="179"/>
  <c r="FB36" i="184" s="1"/>
  <c r="EZ30" i="179"/>
  <c r="FA31" i="184" s="1"/>
  <c r="Q49" i="198"/>
  <c r="S49" i="198" s="1"/>
  <c r="Q38" i="198"/>
  <c r="S38" i="198" s="1"/>
  <c r="Q33" i="198"/>
  <c r="S33" i="198" s="1"/>
  <c r="DT49" i="179"/>
  <c r="DU50" i="184" s="1"/>
  <c r="DT33" i="179"/>
  <c r="DU34" i="184" s="1"/>
  <c r="ED47" i="179"/>
  <c r="EE48" i="184" s="1"/>
  <c r="EE39" i="179"/>
  <c r="EF40" i="184" s="1"/>
  <c r="EE31" i="179"/>
  <c r="EF32" i="184" s="1"/>
  <c r="EP22" i="179"/>
  <c r="EQ23" i="184" s="1"/>
  <c r="FA41" i="179"/>
  <c r="FB42" i="184" s="1"/>
  <c r="EP54" i="179"/>
  <c r="EQ55" i="184" s="1"/>
  <c r="EO46" i="179"/>
  <c r="EP47" i="184" s="1"/>
  <c r="EP38" i="179"/>
  <c r="EQ39" i="184" s="1"/>
  <c r="EP30" i="179"/>
  <c r="EQ31" i="184" s="1"/>
  <c r="EZ49" i="179"/>
  <c r="FA50" i="184" s="1"/>
  <c r="EZ33" i="179"/>
  <c r="FA34" i="184" s="1"/>
  <c r="EC9" i="179"/>
  <c r="ED10" i="184" s="1"/>
  <c r="EC10" i="179"/>
  <c r="ED11" i="184" s="1"/>
  <c r="BE42" i="198"/>
  <c r="B52" i="13"/>
  <c r="C53" i="186" s="1"/>
  <c r="EN11" i="179"/>
  <c r="EO12" i="184" s="1"/>
  <c r="EN19" i="179"/>
  <c r="EO20" i="184" s="1"/>
  <c r="DR9" i="179"/>
  <c r="DS10" i="184" s="1"/>
  <c r="DR17" i="179"/>
  <c r="DS18" i="184" s="1"/>
  <c r="EN10" i="179"/>
  <c r="EO11" i="184" s="1"/>
  <c r="EN18" i="179"/>
  <c r="EO19" i="184" s="1"/>
  <c r="DR8" i="179"/>
  <c r="DS9" i="184" s="1"/>
  <c r="DR16" i="179"/>
  <c r="DS17" i="184" s="1"/>
  <c r="EZ45" i="179"/>
  <c r="FA46" i="184" s="1"/>
  <c r="EN13" i="179"/>
  <c r="EO14" i="184" s="1"/>
  <c r="EC12" i="179"/>
  <c r="ED13" i="184" s="1"/>
  <c r="DR11" i="179"/>
  <c r="DS11" i="179" s="1"/>
  <c r="DT12" i="184" s="1"/>
  <c r="DR19" i="179"/>
  <c r="DS19" i="179" s="1"/>
  <c r="DT20" i="184" s="1"/>
  <c r="EN12" i="179"/>
  <c r="EO13" i="184" s="1"/>
  <c r="EC11" i="179"/>
  <c r="ED12" i="184" s="1"/>
  <c r="EC19" i="179"/>
  <c r="DR10" i="179"/>
  <c r="DR18" i="179"/>
  <c r="DS19" i="184" s="1"/>
  <c r="DT41" i="179"/>
  <c r="DU42" i="184" s="1"/>
  <c r="DS33" i="179"/>
  <c r="DT34" i="184" s="1"/>
  <c r="ED50" i="179"/>
  <c r="EE51" i="184" s="1"/>
  <c r="EE42" i="179"/>
  <c r="EF43" i="184" s="1"/>
  <c r="ED18" i="179"/>
  <c r="EE19" i="184" s="1"/>
  <c r="EO42" i="179"/>
  <c r="EP43" i="184" s="1"/>
  <c r="EP34" i="179"/>
  <c r="EQ35" i="184" s="1"/>
  <c r="EO27" i="179"/>
  <c r="EP28" i="184" s="1"/>
  <c r="FA29" i="179"/>
  <c r="FB30" i="184" s="1"/>
  <c r="EN7" i="179"/>
  <c r="EO8" i="184" s="1"/>
  <c r="EN15" i="179"/>
  <c r="EC14" i="179"/>
  <c r="DR13" i="179"/>
  <c r="DS14" i="184" s="1"/>
  <c r="EN14" i="179"/>
  <c r="EC13" i="179"/>
  <c r="DR12" i="179"/>
  <c r="B50" i="13"/>
  <c r="C51" i="186" s="1"/>
  <c r="DS24" i="179"/>
  <c r="DT25" i="184" s="1"/>
  <c r="DS41" i="179"/>
  <c r="DT42" i="184" s="1"/>
  <c r="ED42" i="179"/>
  <c r="EE43" i="184" s="1"/>
  <c r="ED34" i="179"/>
  <c r="EE35" i="184" s="1"/>
  <c r="FA21" i="179"/>
  <c r="FB22" i="184" s="1"/>
  <c r="EN9" i="179"/>
  <c r="EO10" i="184" s="1"/>
  <c r="EN17" i="179"/>
  <c r="EC8" i="179"/>
  <c r="EE8" i="179" s="1"/>
  <c r="EF9" i="184" s="1"/>
  <c r="EC16" i="179"/>
  <c r="DR7" i="179"/>
  <c r="DR15" i="179"/>
  <c r="EN8" i="179"/>
  <c r="EP8" i="179" s="1"/>
  <c r="EQ9" i="184" s="1"/>
  <c r="EN16" i="179"/>
  <c r="EC7" i="179"/>
  <c r="EC15" i="179"/>
  <c r="DR14" i="179"/>
  <c r="EE17" i="179"/>
  <c r="EF18" i="184" s="1"/>
  <c r="ED10" i="179"/>
  <c r="EE11" i="184" s="1"/>
  <c r="EE18" i="179"/>
  <c r="EF19" i="184" s="1"/>
  <c r="DS17" i="179"/>
  <c r="DT18" i="184" s="1"/>
  <c r="EE10" i="179"/>
  <c r="EF11" i="184" s="1"/>
  <c r="EE9" i="179"/>
  <c r="EF10" i="184" s="1"/>
  <c r="EZ53" i="179"/>
  <c r="FA54" i="184" s="1"/>
  <c r="FA37" i="179"/>
  <c r="FB38" i="184" s="1"/>
  <c r="EZ29" i="179"/>
  <c r="FA30" i="184" s="1"/>
  <c r="EZ21" i="179"/>
  <c r="FA22" i="184" s="1"/>
  <c r="EZ52" i="179"/>
  <c r="FA53" i="184" s="1"/>
  <c r="FA44" i="179"/>
  <c r="FB45" i="184" s="1"/>
  <c r="EZ37" i="179"/>
  <c r="FA38" i="184" s="1"/>
  <c r="EZ28" i="179"/>
  <c r="FA29" i="184" s="1"/>
  <c r="EZ20" i="179"/>
  <c r="FA21" i="184" s="1"/>
  <c r="FA45" i="179"/>
  <c r="FB46" i="184" s="1"/>
  <c r="FA28" i="179"/>
  <c r="FB29" i="184" s="1"/>
  <c r="FA20" i="179"/>
  <c r="FB21" i="184" s="1"/>
  <c r="EY18" i="179"/>
  <c r="EZ19" i="184" s="1"/>
  <c r="EZ25" i="179"/>
  <c r="FA26" i="184" s="1"/>
  <c r="FA19" i="179"/>
  <c r="FB20" i="184" s="1"/>
  <c r="EY7" i="179"/>
  <c r="EZ8" i="184" s="1"/>
  <c r="EY10" i="179"/>
  <c r="EZ11" i="184" s="1"/>
  <c r="EY15" i="179"/>
  <c r="EZ16" i="184" s="1"/>
  <c r="EY14" i="179"/>
  <c r="EZ51" i="179"/>
  <c r="FA52" i="184" s="1"/>
  <c r="EZ42" i="179"/>
  <c r="FA43" i="184" s="1"/>
  <c r="EZ35" i="179"/>
  <c r="FA36" i="184" s="1"/>
  <c r="EZ26" i="179"/>
  <c r="FA27" i="184" s="1"/>
  <c r="EZ19" i="179"/>
  <c r="FA20" i="184" s="1"/>
  <c r="EY9" i="179"/>
  <c r="EZ10" i="184" s="1"/>
  <c r="EY17" i="179"/>
  <c r="EZ50" i="179"/>
  <c r="FA51" i="184" s="1"/>
  <c r="EZ34" i="179"/>
  <c r="FA35" i="184" s="1"/>
  <c r="EZ18" i="179"/>
  <c r="FA19" i="184" s="1"/>
  <c r="FA22" i="179"/>
  <c r="FB23" i="184" s="1"/>
  <c r="EZ14" i="179"/>
  <c r="FA15" i="184" s="1"/>
  <c r="EY13" i="179"/>
  <c r="EY8" i="179"/>
  <c r="EY16" i="179"/>
  <c r="EZ12" i="179"/>
  <c r="FA13" i="184" s="1"/>
  <c r="FA12" i="179"/>
  <c r="FB13" i="184" s="1"/>
  <c r="FA9" i="179"/>
  <c r="FB10" i="184" s="1"/>
  <c r="DT17" i="179"/>
  <c r="DU18" i="184" s="1"/>
  <c r="E23" i="202"/>
  <c r="E23" i="201"/>
  <c r="DS51" i="179"/>
  <c r="DT52" i="184" s="1"/>
  <c r="DS43" i="179"/>
  <c r="DT44" i="184" s="1"/>
  <c r="DT40" i="179"/>
  <c r="DU41" i="184" s="1"/>
  <c r="DT32" i="179"/>
  <c r="DU33" i="184" s="1"/>
  <c r="DT24" i="179"/>
  <c r="DU25" i="184" s="1"/>
  <c r="DS35" i="179"/>
  <c r="DT36" i="184" s="1"/>
  <c r="DS27" i="179"/>
  <c r="DT28" i="184" s="1"/>
  <c r="ED52" i="179"/>
  <c r="EE53" i="184" s="1"/>
  <c r="ED44" i="179"/>
  <c r="EE45" i="184" s="1"/>
  <c r="ED36" i="179"/>
  <c r="EE37" i="184" s="1"/>
  <c r="ED28" i="179"/>
  <c r="EE29" i="184" s="1"/>
  <c r="ED17" i="179"/>
  <c r="EE18" i="184" s="1"/>
  <c r="EO53" i="179"/>
  <c r="EP54" i="184" s="1"/>
  <c r="EP42" i="179"/>
  <c r="EQ43" i="184" s="1"/>
  <c r="EP37" i="179"/>
  <c r="EQ38" i="184" s="1"/>
  <c r="EO26" i="179"/>
  <c r="EP27" i="184" s="1"/>
  <c r="FA50" i="179"/>
  <c r="FB51" i="184" s="1"/>
  <c r="FA42" i="179"/>
  <c r="FB43" i="184" s="1"/>
  <c r="FA34" i="179"/>
  <c r="FB35" i="184" s="1"/>
  <c r="FA26" i="179"/>
  <c r="FB27" i="184" s="1"/>
  <c r="FA18" i="179"/>
  <c r="FB19" i="184" s="1"/>
  <c r="DX5" i="198"/>
  <c r="DX18" i="198" s="1"/>
  <c r="DY18" i="198" s="1"/>
  <c r="EL18" i="198" s="1"/>
  <c r="Q47" i="198"/>
  <c r="S47" i="198" s="1"/>
  <c r="Y24" i="198"/>
  <c r="AA24" i="198" s="1"/>
  <c r="AW46" i="198"/>
  <c r="AX46" i="198" s="1"/>
  <c r="C52" i="129"/>
  <c r="C50" i="129"/>
  <c r="DS48" i="179"/>
  <c r="DT49" i="184" s="1"/>
  <c r="ED49" i="179"/>
  <c r="EE50" i="184" s="1"/>
  <c r="ED41" i="179"/>
  <c r="EE42" i="184" s="1"/>
  <c r="ED33" i="179"/>
  <c r="EE34" i="184" s="1"/>
  <c r="ED25" i="179"/>
  <c r="EE26" i="184" s="1"/>
  <c r="EE20" i="179"/>
  <c r="EF21" i="184" s="1"/>
  <c r="EO50" i="179"/>
  <c r="EP51" i="184" s="1"/>
  <c r="EO37" i="179"/>
  <c r="EP38" i="184" s="1"/>
  <c r="EP26" i="179"/>
  <c r="EQ27" i="184" s="1"/>
  <c r="EP21" i="179"/>
  <c r="EQ22" i="184" s="1"/>
  <c r="FA55" i="179"/>
  <c r="FB56" i="184" s="1"/>
  <c r="FA39" i="179"/>
  <c r="FB40" i="184" s="1"/>
  <c r="FA23" i="179"/>
  <c r="FB24" i="184" s="1"/>
  <c r="DV5" i="198"/>
  <c r="DV14" i="198" s="1"/>
  <c r="DW14" i="198" s="1"/>
  <c r="EK14" i="198" s="1"/>
  <c r="EB49" i="198"/>
  <c r="DV48" i="198"/>
  <c r="DZ46" i="198"/>
  <c r="DX43" i="198"/>
  <c r="EB41" i="198"/>
  <c r="DV40" i="198"/>
  <c r="DZ38" i="198"/>
  <c r="DX35" i="198"/>
  <c r="EB33" i="198"/>
  <c r="C52" i="13"/>
  <c r="D6" i="202" s="1"/>
  <c r="DT48" i="179"/>
  <c r="DU49" i="184" s="1"/>
  <c r="EE49" i="179"/>
  <c r="EF50" i="184" s="1"/>
  <c r="EE41" i="179"/>
  <c r="EF42" i="184" s="1"/>
  <c r="EE33" i="179"/>
  <c r="EF34" i="184" s="1"/>
  <c r="EE25" i="179"/>
  <c r="EF26" i="184" s="1"/>
  <c r="ED20" i="179"/>
  <c r="EE21" i="184" s="1"/>
  <c r="ED9" i="179"/>
  <c r="EE10" i="184" s="1"/>
  <c r="EP50" i="179"/>
  <c r="EQ51" i="184" s="1"/>
  <c r="EO34" i="179"/>
  <c r="EP35" i="184" s="1"/>
  <c r="EO21" i="179"/>
  <c r="EP22" i="184" s="1"/>
  <c r="EZ55" i="179"/>
  <c r="FA56" i="184" s="1"/>
  <c r="EZ39" i="179"/>
  <c r="FA40" i="184" s="1"/>
  <c r="EZ23" i="179"/>
  <c r="FA24" i="184" s="1"/>
  <c r="C53" i="129"/>
  <c r="C49" i="129"/>
  <c r="CA5" i="177"/>
  <c r="EO45" i="179"/>
  <c r="EP46" i="184" s="1"/>
  <c r="EO41" i="179"/>
  <c r="EP42" i="184" s="1"/>
  <c r="EO29" i="179"/>
  <c r="EP30" i="184" s="1"/>
  <c r="EO25" i="179"/>
  <c r="EP26" i="184" s="1"/>
  <c r="DT5" i="198"/>
  <c r="DX47" i="198"/>
  <c r="EB45" i="198"/>
  <c r="DV44" i="198"/>
  <c r="DW44" i="198" s="1"/>
  <c r="EK44" i="198" s="1"/>
  <c r="DZ42" i="198"/>
  <c r="DX39" i="198"/>
  <c r="EB37" i="198"/>
  <c r="DV36" i="198"/>
  <c r="DZ34" i="198"/>
  <c r="EB5" i="198"/>
  <c r="EB7" i="198" s="1"/>
  <c r="EC7" i="198" s="1"/>
  <c r="DZ5" i="198"/>
  <c r="DZ48" i="198"/>
  <c r="DX45" i="198"/>
  <c r="EB43" i="198"/>
  <c r="EC43" i="198" s="1"/>
  <c r="EN43" i="198" s="1"/>
  <c r="DV42" i="198"/>
  <c r="DZ40" i="198"/>
  <c r="DX37" i="198"/>
  <c r="EB35" i="198"/>
  <c r="DV34" i="198"/>
  <c r="DZ32" i="198"/>
  <c r="C54" i="13"/>
  <c r="D6" i="204" s="1"/>
  <c r="C50" i="13"/>
  <c r="D6" i="200" s="1"/>
  <c r="C53" i="13"/>
  <c r="D6" i="203" s="1"/>
  <c r="C49" i="13"/>
  <c r="D6" i="173" s="1"/>
  <c r="AK49" i="124"/>
  <c r="T50" i="185" s="1"/>
  <c r="FA47" i="179"/>
  <c r="FB48" i="184" s="1"/>
  <c r="FA43" i="179"/>
  <c r="FB44" i="184" s="1"/>
  <c r="FA31" i="179"/>
  <c r="FB32" i="184" s="1"/>
  <c r="FA27" i="179"/>
  <c r="FB28" i="184" s="1"/>
  <c r="FA11" i="179"/>
  <c r="FB12" i="184" s="1"/>
  <c r="DX49" i="198"/>
  <c r="EB47" i="198"/>
  <c r="DV46" i="198"/>
  <c r="DW46" i="198" s="1"/>
  <c r="EK46" i="198" s="1"/>
  <c r="DZ44" i="198"/>
  <c r="DX41" i="198"/>
  <c r="EB39" i="198"/>
  <c r="DV38" i="198"/>
  <c r="DZ36" i="198"/>
  <c r="DX33" i="198"/>
  <c r="EP45" i="179"/>
  <c r="EQ46" i="184" s="1"/>
  <c r="EP29" i="179"/>
  <c r="EQ30" i="184" s="1"/>
  <c r="EZ47" i="179"/>
  <c r="FA48" i="184" s="1"/>
  <c r="EZ43" i="179"/>
  <c r="FA44" i="184" s="1"/>
  <c r="EZ31" i="179"/>
  <c r="FA32" i="184" s="1"/>
  <c r="EZ27" i="179"/>
  <c r="FA28" i="184" s="1"/>
  <c r="EZ11" i="179"/>
  <c r="FA12" i="184" s="1"/>
  <c r="DV32" i="198"/>
  <c r="EB31" i="198"/>
  <c r="EC31" i="198" s="1"/>
  <c r="EN31" i="198" s="1"/>
  <c r="DX31" i="198"/>
  <c r="DZ30" i="198"/>
  <c r="DV30" i="198"/>
  <c r="EB29" i="198"/>
  <c r="DX29" i="198"/>
  <c r="DZ28" i="198"/>
  <c r="DV28" i="198"/>
  <c r="EB27" i="198"/>
  <c r="EC27" i="198" s="1"/>
  <c r="EN27" i="198" s="1"/>
  <c r="DX27" i="198"/>
  <c r="DZ26" i="198"/>
  <c r="EA26" i="198" s="1"/>
  <c r="EM26" i="198" s="1"/>
  <c r="DV26" i="198"/>
  <c r="DW26" i="198" s="1"/>
  <c r="EK26" i="198" s="1"/>
  <c r="EB25" i="198"/>
  <c r="DX25" i="198"/>
  <c r="DZ24" i="198"/>
  <c r="DV24" i="198"/>
  <c r="EB23" i="198"/>
  <c r="DX23" i="198"/>
  <c r="DZ22" i="198"/>
  <c r="DV22" i="198"/>
  <c r="EB21" i="198"/>
  <c r="EC21" i="198" s="1"/>
  <c r="EN21" i="198" s="1"/>
  <c r="DX21" i="198"/>
  <c r="DZ20" i="198"/>
  <c r="DV20" i="198"/>
  <c r="EB19" i="198"/>
  <c r="DV18" i="198"/>
  <c r="DW18" i="198" s="1"/>
  <c r="EK18" i="198" s="1"/>
  <c r="EB17" i="198"/>
  <c r="DI5" i="198"/>
  <c r="DI15" i="198" s="1"/>
  <c r="DZ49" i="198"/>
  <c r="DV49" i="198"/>
  <c r="EB48" i="198"/>
  <c r="DX48" i="198"/>
  <c r="DZ47" i="198"/>
  <c r="DV47" i="198"/>
  <c r="EB46" i="198"/>
  <c r="DX46" i="198"/>
  <c r="DZ45" i="198"/>
  <c r="DV45" i="198"/>
  <c r="EB44" i="198"/>
  <c r="DX44" i="198"/>
  <c r="DZ43" i="198"/>
  <c r="DV43" i="198"/>
  <c r="EB42" i="198"/>
  <c r="DX42" i="198"/>
  <c r="DZ41" i="198"/>
  <c r="DV41" i="198"/>
  <c r="EB40" i="198"/>
  <c r="DX40" i="198"/>
  <c r="DZ39" i="198"/>
  <c r="DV39" i="198"/>
  <c r="EB38" i="198"/>
  <c r="DX38" i="198"/>
  <c r="DZ37" i="198"/>
  <c r="DV37" i="198"/>
  <c r="EB36" i="198"/>
  <c r="DX36" i="198"/>
  <c r="DZ35" i="198"/>
  <c r="DV35" i="198"/>
  <c r="EB34" i="198"/>
  <c r="DX34" i="198"/>
  <c r="DZ33" i="198"/>
  <c r="CV5" i="175"/>
  <c r="DV33" i="198"/>
  <c r="EB32" i="198"/>
  <c r="DX32" i="198"/>
  <c r="DZ31" i="198"/>
  <c r="DV31" i="198"/>
  <c r="EB30" i="198"/>
  <c r="DX30" i="198"/>
  <c r="DY30" i="198" s="1"/>
  <c r="EL30" i="198" s="1"/>
  <c r="DZ29" i="198"/>
  <c r="DV29" i="198"/>
  <c r="EB28" i="198"/>
  <c r="DX28" i="198"/>
  <c r="DZ27" i="198"/>
  <c r="DV27" i="198"/>
  <c r="EB26" i="198"/>
  <c r="DX26" i="198"/>
  <c r="DZ25" i="198"/>
  <c r="DV25" i="198"/>
  <c r="EB24" i="198"/>
  <c r="DX24" i="198"/>
  <c r="DZ23" i="198"/>
  <c r="EA23" i="198" s="1"/>
  <c r="EM23" i="198" s="1"/>
  <c r="DV23" i="198"/>
  <c r="DW23" i="198" s="1"/>
  <c r="EK23" i="198" s="1"/>
  <c r="EB22" i="198"/>
  <c r="DX22" i="198"/>
  <c r="DZ21" i="198"/>
  <c r="DV21" i="198"/>
  <c r="EB20" i="198"/>
  <c r="DX20" i="198"/>
  <c r="DV19" i="198"/>
  <c r="EB18" i="198"/>
  <c r="EC18" i="198" s="1"/>
  <c r="EN18" i="198" s="1"/>
  <c r="DV17" i="198"/>
  <c r="CR55" i="177"/>
  <c r="CS55" i="177" s="1"/>
  <c r="CT54" i="177"/>
  <c r="CU54" i="177" s="1"/>
  <c r="CR53" i="177"/>
  <c r="CS53" i="177" s="1"/>
  <c r="CT52" i="177"/>
  <c r="CU52" i="177" s="1"/>
  <c r="CR51" i="177"/>
  <c r="CS51" i="177" s="1"/>
  <c r="CT50" i="177"/>
  <c r="CU50" i="177" s="1"/>
  <c r="CT55" i="177"/>
  <c r="CU55" i="177" s="1"/>
  <c r="CR54" i="177"/>
  <c r="CS54" i="177" s="1"/>
  <c r="CT53" i="177"/>
  <c r="CU53" i="177" s="1"/>
  <c r="CR52" i="177"/>
  <c r="CS52" i="177" s="1"/>
  <c r="CT51" i="177"/>
  <c r="CU51" i="177" s="1"/>
  <c r="CR50" i="177"/>
  <c r="CS50" i="177" s="1"/>
  <c r="CA21" i="177"/>
  <c r="CB22" i="183" s="1"/>
  <c r="CA20" i="177"/>
  <c r="CB21" i="183" s="1"/>
  <c r="CP54" i="177"/>
  <c r="CP52" i="177"/>
  <c r="CP50" i="177"/>
  <c r="CA38" i="177"/>
  <c r="CC38" i="177" s="1"/>
  <c r="CD39" i="183" s="1"/>
  <c r="CA37" i="177"/>
  <c r="CB38" i="183" s="1"/>
  <c r="CA36" i="177"/>
  <c r="CB37" i="183" s="1"/>
  <c r="CA35" i="177"/>
  <c r="CB36" i="183" s="1"/>
  <c r="CA34" i="177"/>
  <c r="CC34" i="177" s="1"/>
  <c r="CD35" i="183" s="1"/>
  <c r="CA33" i="177"/>
  <c r="CB34" i="183" s="1"/>
  <c r="CA32" i="177"/>
  <c r="CB33" i="183" s="1"/>
  <c r="CA31" i="177"/>
  <c r="CB32" i="183" s="1"/>
  <c r="CA30" i="177"/>
  <c r="CC30" i="177" s="1"/>
  <c r="CD31" i="183" s="1"/>
  <c r="CA29" i="177"/>
  <c r="CB30" i="183" s="1"/>
  <c r="CA28" i="177"/>
  <c r="CB29" i="183" s="1"/>
  <c r="CA27" i="177"/>
  <c r="CB28" i="183" s="1"/>
  <c r="CA26" i="177"/>
  <c r="CC26" i="177" s="1"/>
  <c r="CD27" i="183" s="1"/>
  <c r="CA25" i="177"/>
  <c r="CB26" i="183" s="1"/>
  <c r="CA24" i="177"/>
  <c r="CB25" i="183" s="1"/>
  <c r="CA23" i="177"/>
  <c r="CB24" i="183" s="1"/>
  <c r="CA22" i="177"/>
  <c r="CC22" i="177" s="1"/>
  <c r="CD23" i="183" s="1"/>
  <c r="CP55" i="177"/>
  <c r="CP53" i="177"/>
  <c r="CP51" i="177"/>
  <c r="DX7" i="198"/>
  <c r="AH52" i="179"/>
  <c r="AJ52" i="179" s="1"/>
  <c r="AK53" i="184" s="1"/>
  <c r="CK5" i="198"/>
  <c r="CK12" i="198" s="1"/>
  <c r="CL12" i="198" s="1"/>
  <c r="S17" i="193"/>
  <c r="S15" i="193"/>
  <c r="CA54" i="175"/>
  <c r="N53" i="127" s="1"/>
  <c r="N53" i="13" s="1"/>
  <c r="CA52" i="175"/>
  <c r="N51" i="127" s="1"/>
  <c r="N51" i="13" s="1"/>
  <c r="CA50" i="175"/>
  <c r="N49" i="127" s="1"/>
  <c r="N49" i="13" s="1"/>
  <c r="CA48" i="175"/>
  <c r="N47" i="127" s="1"/>
  <c r="N47" i="13" s="1"/>
  <c r="CA46" i="175"/>
  <c r="N45" i="127" s="1"/>
  <c r="N45" i="13" s="1"/>
  <c r="CA44" i="175"/>
  <c r="N43" i="127" s="1"/>
  <c r="N43" i="13" s="1"/>
  <c r="CA42" i="175"/>
  <c r="N41" i="127" s="1"/>
  <c r="N41" i="13" s="1"/>
  <c r="CA40" i="175"/>
  <c r="N39" i="127" s="1"/>
  <c r="N39" i="13" s="1"/>
  <c r="CA38" i="175"/>
  <c r="CA36" i="175"/>
  <c r="N35" i="127" s="1"/>
  <c r="N35" i="13" s="1"/>
  <c r="CA34" i="175"/>
  <c r="N33" i="127" s="1"/>
  <c r="N33" i="13" s="1"/>
  <c r="CA32" i="175"/>
  <c r="N31" i="127" s="1"/>
  <c r="N31" i="13" s="1"/>
  <c r="CA30" i="175"/>
  <c r="N29" i="127" s="1"/>
  <c r="N29" i="13" s="1"/>
  <c r="CA28" i="175"/>
  <c r="N27" i="127" s="1"/>
  <c r="N27" i="13" s="1"/>
  <c r="CA26" i="175"/>
  <c r="N25" i="127" s="1"/>
  <c r="N25" i="13" s="1"/>
  <c r="CA24" i="175"/>
  <c r="N23" i="127" s="1"/>
  <c r="N23" i="13" s="1"/>
  <c r="CA22" i="175"/>
  <c r="N21" i="127" s="1"/>
  <c r="N21" i="13" s="1"/>
  <c r="CA20" i="175"/>
  <c r="N19" i="127" s="1"/>
  <c r="N19" i="13" s="1"/>
  <c r="CA14" i="175"/>
  <c r="N13" i="127" s="1"/>
  <c r="N13" i="13" s="1"/>
  <c r="CH54" i="175"/>
  <c r="O53" i="127" s="1"/>
  <c r="O53" i="13" s="1"/>
  <c r="CH52" i="175"/>
  <c r="O51" i="127" s="1"/>
  <c r="O51" i="13" s="1"/>
  <c r="CH50" i="175"/>
  <c r="O49" i="127" s="1"/>
  <c r="O49" i="13" s="1"/>
  <c r="CH48" i="175"/>
  <c r="O47" i="127" s="1"/>
  <c r="O47" i="13" s="1"/>
  <c r="CH46" i="175"/>
  <c r="O45" i="127" s="1"/>
  <c r="O45" i="13" s="1"/>
  <c r="CH44" i="175"/>
  <c r="O43" i="127" s="1"/>
  <c r="O43" i="13" s="1"/>
  <c r="CH42" i="175"/>
  <c r="O41" i="127" s="1"/>
  <c r="O41" i="13" s="1"/>
  <c r="CH40" i="175"/>
  <c r="O39" i="127" s="1"/>
  <c r="O39" i="13" s="1"/>
  <c r="CH38" i="175"/>
  <c r="O37" i="127" s="1"/>
  <c r="O37" i="13" s="1"/>
  <c r="CH36" i="175"/>
  <c r="O35" i="127" s="1"/>
  <c r="O35" i="13" s="1"/>
  <c r="CH34" i="175"/>
  <c r="O33" i="127" s="1"/>
  <c r="O33" i="13" s="1"/>
  <c r="CH32" i="175"/>
  <c r="O31" i="127" s="1"/>
  <c r="O31" i="13" s="1"/>
  <c r="CH30" i="175"/>
  <c r="CH28" i="175"/>
  <c r="O27" i="127" s="1"/>
  <c r="O27" i="13" s="1"/>
  <c r="CH26" i="175"/>
  <c r="O25" i="127" s="1"/>
  <c r="O25" i="13" s="1"/>
  <c r="CH24" i="175"/>
  <c r="O23" i="127" s="1"/>
  <c r="O23" i="13" s="1"/>
  <c r="CH22" i="175"/>
  <c r="O21" i="127" s="1"/>
  <c r="O21" i="13" s="1"/>
  <c r="CH20" i="175"/>
  <c r="O19" i="127" s="1"/>
  <c r="O19" i="13" s="1"/>
  <c r="CH14" i="175"/>
  <c r="O13" i="127" s="1"/>
  <c r="O13" i="13" s="1"/>
  <c r="CO54" i="175"/>
  <c r="CP54" i="175" s="1"/>
  <c r="CO52" i="175"/>
  <c r="P51" i="127" s="1"/>
  <c r="P51" i="13" s="1"/>
  <c r="CO50" i="175"/>
  <c r="CO48" i="175"/>
  <c r="P47" i="127" s="1"/>
  <c r="P47" i="13" s="1"/>
  <c r="CO46" i="175"/>
  <c r="CP46" i="175" s="1"/>
  <c r="CO44" i="175"/>
  <c r="P43" i="127" s="1"/>
  <c r="P43" i="13" s="1"/>
  <c r="CO42" i="175"/>
  <c r="CO40" i="175"/>
  <c r="CP40" i="175" s="1"/>
  <c r="CO38" i="175"/>
  <c r="CP38" i="175" s="1"/>
  <c r="CO36" i="175"/>
  <c r="P35" i="127" s="1"/>
  <c r="P35" i="13" s="1"/>
  <c r="CO34" i="175"/>
  <c r="CO32" i="175"/>
  <c r="P31" i="127" s="1"/>
  <c r="P31" i="13" s="1"/>
  <c r="CO30" i="175"/>
  <c r="CP30" i="175" s="1"/>
  <c r="CO28" i="175"/>
  <c r="P27" i="127" s="1"/>
  <c r="P27" i="13" s="1"/>
  <c r="CO26" i="175"/>
  <c r="CO24" i="175"/>
  <c r="P23" i="127" s="1"/>
  <c r="P23" i="13" s="1"/>
  <c r="CO22" i="175"/>
  <c r="CP22" i="175" s="1"/>
  <c r="CO20" i="175"/>
  <c r="P19" i="127" s="1"/>
  <c r="P19" i="13" s="1"/>
  <c r="CV6" i="175"/>
  <c r="CV54" i="175"/>
  <c r="CW54" i="175" s="1"/>
  <c r="CV52" i="175"/>
  <c r="CV50" i="175"/>
  <c r="CW50" i="175" s="1"/>
  <c r="CV48" i="175"/>
  <c r="CW48" i="175" s="1"/>
  <c r="CV46" i="175"/>
  <c r="Q45" i="127" s="1"/>
  <c r="Q45" i="13" s="1"/>
  <c r="CV44" i="175"/>
  <c r="CV42" i="175"/>
  <c r="CW42" i="175" s="1"/>
  <c r="CV40" i="175"/>
  <c r="CV38" i="175"/>
  <c r="CW38" i="175" s="1"/>
  <c r="CV36" i="175"/>
  <c r="CV34" i="175"/>
  <c r="CW34" i="175" s="1"/>
  <c r="CV32" i="175"/>
  <c r="CW32" i="175" s="1"/>
  <c r="CV30" i="175"/>
  <c r="CW30" i="175" s="1"/>
  <c r="CV28" i="175"/>
  <c r="CV26" i="175"/>
  <c r="CW26" i="175" s="1"/>
  <c r="CV24" i="175"/>
  <c r="CV22" i="175"/>
  <c r="CW22" i="175" s="1"/>
  <c r="CV20" i="175"/>
  <c r="CV18" i="175"/>
  <c r="Q17" i="127" s="1"/>
  <c r="Q17" i="13" s="1"/>
  <c r="CV16" i="175"/>
  <c r="CW16" i="175" s="1"/>
  <c r="CV14" i="175"/>
  <c r="Q13" i="127" s="1"/>
  <c r="Q13" i="13" s="1"/>
  <c r="CV12" i="175"/>
  <c r="CV10" i="175"/>
  <c r="Q9" i="127" s="1"/>
  <c r="Q9" i="13" s="1"/>
  <c r="CV8" i="175"/>
  <c r="CW8" i="175" s="1"/>
  <c r="CK54" i="198"/>
  <c r="CM54" i="198" s="1"/>
  <c r="CK52" i="198"/>
  <c r="CL52" i="198" s="1"/>
  <c r="CK50" i="198"/>
  <c r="CK48" i="198"/>
  <c r="CL48" i="198" s="1"/>
  <c r="CK46" i="198"/>
  <c r="CL46" i="198" s="1"/>
  <c r="CK44" i="198"/>
  <c r="CL44" i="198" s="1"/>
  <c r="CK42" i="198"/>
  <c r="CK40" i="198"/>
  <c r="CK38" i="198"/>
  <c r="CL38" i="198" s="1"/>
  <c r="CK36" i="198"/>
  <c r="CL36" i="198" s="1"/>
  <c r="CK34" i="198"/>
  <c r="CK32" i="198"/>
  <c r="CL32" i="198" s="1"/>
  <c r="CK30" i="198"/>
  <c r="CL30" i="198" s="1"/>
  <c r="CK28" i="198"/>
  <c r="CL28" i="198" s="1"/>
  <c r="CK26" i="198"/>
  <c r="CK24" i="198"/>
  <c r="CK22" i="198"/>
  <c r="CL22" i="198" s="1"/>
  <c r="CK20" i="198"/>
  <c r="CL20" i="198" s="1"/>
  <c r="CK18" i="198"/>
  <c r="CS54" i="198"/>
  <c r="CU54" i="198" s="1"/>
  <c r="CS52" i="198"/>
  <c r="CT52" i="198" s="1"/>
  <c r="CS50" i="198"/>
  <c r="CS48" i="198"/>
  <c r="CT48" i="198" s="1"/>
  <c r="CS46" i="198"/>
  <c r="CT46" i="198" s="1"/>
  <c r="CS44" i="198"/>
  <c r="CT44" i="198" s="1"/>
  <c r="CS42" i="198"/>
  <c r="CS40" i="198"/>
  <c r="CT40" i="198" s="1"/>
  <c r="CS38" i="198"/>
  <c r="CT38" i="198" s="1"/>
  <c r="CS36" i="198"/>
  <c r="CT36" i="198" s="1"/>
  <c r="CS34" i="198"/>
  <c r="CS32" i="198"/>
  <c r="CT32" i="198" s="1"/>
  <c r="CS30" i="198"/>
  <c r="CU30" i="198" s="1"/>
  <c r="CS28" i="198"/>
  <c r="CT28" i="198" s="1"/>
  <c r="CS26" i="198"/>
  <c r="CS24" i="198"/>
  <c r="CT24" i="198" s="1"/>
  <c r="CS22" i="198"/>
  <c r="CT22" i="198" s="1"/>
  <c r="CS20" i="198"/>
  <c r="CT20" i="198" s="1"/>
  <c r="DA54" i="198"/>
  <c r="DA52" i="198"/>
  <c r="DC52" i="198" s="1"/>
  <c r="DA50" i="198"/>
  <c r="DC50" i="198" s="1"/>
  <c r="DA48" i="198"/>
  <c r="DC48" i="198" s="1"/>
  <c r="DA46" i="198"/>
  <c r="DA44" i="198"/>
  <c r="DC44" i="198" s="1"/>
  <c r="DA42" i="198"/>
  <c r="DB42" i="198" s="1"/>
  <c r="DA40" i="198"/>
  <c r="DC40" i="198" s="1"/>
  <c r="DA38" i="198"/>
  <c r="DA36" i="198"/>
  <c r="DC36" i="198" s="1"/>
  <c r="DA34" i="198"/>
  <c r="DC34" i="198" s="1"/>
  <c r="DA32" i="198"/>
  <c r="DC32" i="198" s="1"/>
  <c r="DA30" i="198"/>
  <c r="DA28" i="198"/>
  <c r="DC28" i="198" s="1"/>
  <c r="DA26" i="198"/>
  <c r="DB26" i="198" s="1"/>
  <c r="DA24" i="198"/>
  <c r="DC24" i="198" s="1"/>
  <c r="DA22" i="198"/>
  <c r="DA20" i="198"/>
  <c r="DC20" i="198" s="1"/>
  <c r="DI55" i="198"/>
  <c r="DI53" i="198"/>
  <c r="DK53" i="198" s="1"/>
  <c r="DI51" i="198"/>
  <c r="DJ51" i="198" s="1"/>
  <c r="DI49" i="198"/>
  <c r="DI47" i="198"/>
  <c r="DI45" i="198"/>
  <c r="DK45" i="198" s="1"/>
  <c r="DI43" i="198"/>
  <c r="DJ43" i="198" s="1"/>
  <c r="DI41" i="198"/>
  <c r="DK41" i="198" s="1"/>
  <c r="DI39" i="198"/>
  <c r="DI37" i="198"/>
  <c r="DK37" i="198" s="1"/>
  <c r="DI35" i="198"/>
  <c r="DK35" i="198" s="1"/>
  <c r="DI33" i="198"/>
  <c r="DI31" i="198"/>
  <c r="DI29" i="198"/>
  <c r="DK29" i="198" s="1"/>
  <c r="DI27" i="198"/>
  <c r="DJ27" i="198" s="1"/>
  <c r="DI25" i="198"/>
  <c r="DK25" i="198" s="1"/>
  <c r="DI23" i="198"/>
  <c r="DI21" i="198"/>
  <c r="DK21" i="198" s="1"/>
  <c r="DI19" i="198"/>
  <c r="DJ19" i="198" s="1"/>
  <c r="DI17" i="198"/>
  <c r="DI13" i="198"/>
  <c r="DK13" i="198" s="1"/>
  <c r="DI9" i="198"/>
  <c r="DK9" i="198" s="1"/>
  <c r="BU31" i="177"/>
  <c r="BW31" i="177" s="1"/>
  <c r="BX32" i="183" s="1"/>
  <c r="BU30" i="177"/>
  <c r="BV31" i="183" s="1"/>
  <c r="BU29" i="177"/>
  <c r="BW29" i="177" s="1"/>
  <c r="BX30" i="183" s="1"/>
  <c r="BU28" i="177"/>
  <c r="BV29" i="183" s="1"/>
  <c r="BU27" i="177"/>
  <c r="BU26" i="177"/>
  <c r="BV27" i="183" s="1"/>
  <c r="BU25" i="177"/>
  <c r="BW25" i="177" s="1"/>
  <c r="BX26" i="183" s="1"/>
  <c r="BU24" i="177"/>
  <c r="BV25" i="183" s="1"/>
  <c r="BU23" i="177"/>
  <c r="BW23" i="177" s="1"/>
  <c r="BX24" i="183" s="1"/>
  <c r="BU22" i="177"/>
  <c r="BV23" i="183" s="1"/>
  <c r="BU21" i="177"/>
  <c r="BW21" i="177" s="1"/>
  <c r="BX22" i="183" s="1"/>
  <c r="BU20" i="177"/>
  <c r="BV21" i="183" s="1"/>
  <c r="CA48" i="177"/>
  <c r="CB49" i="183" s="1"/>
  <c r="CA47" i="177"/>
  <c r="CA46" i="177"/>
  <c r="CB47" i="183" s="1"/>
  <c r="CA45" i="177"/>
  <c r="CB45" i="177" s="1"/>
  <c r="CC46" i="183" s="1"/>
  <c r="CA44" i="177"/>
  <c r="CB45" i="183" s="1"/>
  <c r="CA43" i="177"/>
  <c r="CA42" i="177"/>
  <c r="CB43" i="183" s="1"/>
  <c r="CA41" i="177"/>
  <c r="CA40" i="177"/>
  <c r="CB41" i="183" s="1"/>
  <c r="CA39" i="177"/>
  <c r="S16" i="193"/>
  <c r="S14" i="193"/>
  <c r="AK53" i="124"/>
  <c r="T54" i="185" s="1"/>
  <c r="CA53" i="175"/>
  <c r="N52" i="127" s="1"/>
  <c r="N52" i="13" s="1"/>
  <c r="CA51" i="175"/>
  <c r="CA49" i="175"/>
  <c r="N48" i="127" s="1"/>
  <c r="N48" i="13" s="1"/>
  <c r="CA47" i="175"/>
  <c r="CA45" i="175"/>
  <c r="N44" i="127" s="1"/>
  <c r="N44" i="13" s="1"/>
  <c r="CA43" i="175"/>
  <c r="CA41" i="175"/>
  <c r="N40" i="127" s="1"/>
  <c r="N40" i="13" s="1"/>
  <c r="CA39" i="175"/>
  <c r="CA37" i="175"/>
  <c r="N36" i="127" s="1"/>
  <c r="N36" i="13" s="1"/>
  <c r="CA35" i="175"/>
  <c r="CA33" i="175"/>
  <c r="CA31" i="175"/>
  <c r="CA29" i="175"/>
  <c r="N28" i="127" s="1"/>
  <c r="N28" i="13" s="1"/>
  <c r="CA27" i="175"/>
  <c r="CA25" i="175"/>
  <c r="N24" i="127" s="1"/>
  <c r="N24" i="13" s="1"/>
  <c r="CA23" i="175"/>
  <c r="CA21" i="175"/>
  <c r="N20" i="127" s="1"/>
  <c r="N20" i="13" s="1"/>
  <c r="CA17" i="175"/>
  <c r="N16" i="127" s="1"/>
  <c r="N16" i="13" s="1"/>
  <c r="CH53" i="175"/>
  <c r="O52" i="127" s="1"/>
  <c r="O52" i="13" s="1"/>
  <c r="CH51" i="175"/>
  <c r="O50" i="127" s="1"/>
  <c r="O50" i="13" s="1"/>
  <c r="CH49" i="175"/>
  <c r="O48" i="127" s="1"/>
  <c r="O48" i="13" s="1"/>
  <c r="CH47" i="175"/>
  <c r="O46" i="127" s="1"/>
  <c r="O46" i="13" s="1"/>
  <c r="CH45" i="175"/>
  <c r="O44" i="127" s="1"/>
  <c r="O44" i="13" s="1"/>
  <c r="CH43" i="175"/>
  <c r="O42" i="127" s="1"/>
  <c r="O42" i="13" s="1"/>
  <c r="CH41" i="175"/>
  <c r="O40" i="127" s="1"/>
  <c r="O40" i="13" s="1"/>
  <c r="CH39" i="175"/>
  <c r="O38" i="127" s="1"/>
  <c r="O38" i="13" s="1"/>
  <c r="CH37" i="175"/>
  <c r="O36" i="127" s="1"/>
  <c r="O36" i="13" s="1"/>
  <c r="CH35" i="175"/>
  <c r="O34" i="127" s="1"/>
  <c r="O34" i="13" s="1"/>
  <c r="CH33" i="175"/>
  <c r="O32" i="127" s="1"/>
  <c r="O32" i="13" s="1"/>
  <c r="CH31" i="175"/>
  <c r="O30" i="127" s="1"/>
  <c r="O30" i="13" s="1"/>
  <c r="CH29" i="175"/>
  <c r="CH27" i="175"/>
  <c r="O26" i="127" s="1"/>
  <c r="O26" i="13" s="1"/>
  <c r="CH25" i="175"/>
  <c r="CH23" i="175"/>
  <c r="O22" i="127" s="1"/>
  <c r="O22" i="13" s="1"/>
  <c r="CH21" i="175"/>
  <c r="CH17" i="175"/>
  <c r="CH9" i="175"/>
  <c r="CO53" i="175"/>
  <c r="P52" i="127" s="1"/>
  <c r="P52" i="13" s="1"/>
  <c r="CO51" i="175"/>
  <c r="CP51" i="175" s="1"/>
  <c r="CO49" i="175"/>
  <c r="CP49" i="175" s="1"/>
  <c r="CO47" i="175"/>
  <c r="CP47" i="175" s="1"/>
  <c r="CO45" i="175"/>
  <c r="P44" i="127" s="1"/>
  <c r="P44" i="13" s="1"/>
  <c r="CO43" i="175"/>
  <c r="CP43" i="175" s="1"/>
  <c r="CO41" i="175"/>
  <c r="CP41" i="175" s="1"/>
  <c r="CO39" i="175"/>
  <c r="CO37" i="175"/>
  <c r="P36" i="127" s="1"/>
  <c r="P36" i="13" s="1"/>
  <c r="CO35" i="175"/>
  <c r="CP35" i="175" s="1"/>
  <c r="CO33" i="175"/>
  <c r="CP33" i="175" s="1"/>
  <c r="CO31" i="175"/>
  <c r="CP31" i="175" s="1"/>
  <c r="CO29" i="175"/>
  <c r="CP29" i="175" s="1"/>
  <c r="CO27" i="175"/>
  <c r="CP27" i="175" s="1"/>
  <c r="CO25" i="175"/>
  <c r="P24" i="127" s="1"/>
  <c r="P24" i="13" s="1"/>
  <c r="CO23" i="175"/>
  <c r="CO21" i="175"/>
  <c r="CP21" i="175" s="1"/>
  <c r="CV55" i="175"/>
  <c r="Q54" i="127" s="1"/>
  <c r="Q54" i="13" s="1"/>
  <c r="CV53" i="175"/>
  <c r="Q52" i="127" s="1"/>
  <c r="Q52" i="13" s="1"/>
  <c r="CV51" i="175"/>
  <c r="CV49" i="175"/>
  <c r="Q48" i="127" s="1"/>
  <c r="Q48" i="13" s="1"/>
  <c r="CV47" i="175"/>
  <c r="CW47" i="175" s="1"/>
  <c r="CV45" i="175"/>
  <c r="Q44" i="127" s="1"/>
  <c r="Q44" i="13" s="1"/>
  <c r="CV43" i="175"/>
  <c r="CW43" i="175" s="1"/>
  <c r="CV41" i="175"/>
  <c r="CV39" i="175"/>
  <c r="CW39" i="175" s="1"/>
  <c r="CV37" i="175"/>
  <c r="CW37" i="175" s="1"/>
  <c r="CV35" i="175"/>
  <c r="Q34" i="127" s="1"/>
  <c r="Q34" i="13" s="1"/>
  <c r="CV33" i="175"/>
  <c r="CW33" i="175" s="1"/>
  <c r="CV31" i="175"/>
  <c r="CW31" i="175" s="1"/>
  <c r="CV29" i="175"/>
  <c r="CW29" i="175" s="1"/>
  <c r="CV27" i="175"/>
  <c r="Q26" i="127" s="1"/>
  <c r="Q26" i="13" s="1"/>
  <c r="CV25" i="175"/>
  <c r="CV23" i="175"/>
  <c r="Q22" i="127" s="1"/>
  <c r="Q22" i="13" s="1"/>
  <c r="CV21" i="175"/>
  <c r="CW21" i="175" s="1"/>
  <c r="CV19" i="175"/>
  <c r="Q18" i="127" s="1"/>
  <c r="Q18" i="13" s="1"/>
  <c r="CV17" i="175"/>
  <c r="CW17" i="175" s="1"/>
  <c r="CV15" i="175"/>
  <c r="Q14" i="127" s="1"/>
  <c r="Q14" i="13" s="1"/>
  <c r="CV13" i="175"/>
  <c r="CW13" i="175" s="1"/>
  <c r="CV11" i="175"/>
  <c r="CW11" i="175" s="1"/>
  <c r="CV9" i="175"/>
  <c r="CV7" i="175"/>
  <c r="CW7" i="175" s="1"/>
  <c r="CK55" i="198"/>
  <c r="CL55" i="198" s="1"/>
  <c r="CK53" i="198"/>
  <c r="CL53" i="198" s="1"/>
  <c r="CK51" i="198"/>
  <c r="CL51" i="198" s="1"/>
  <c r="CK49" i="198"/>
  <c r="CL49" i="198" s="1"/>
  <c r="CK47" i="198"/>
  <c r="CL47" i="198" s="1"/>
  <c r="CK45" i="198"/>
  <c r="CL45" i="198" s="1"/>
  <c r="CK43" i="198"/>
  <c r="CL43" i="198" s="1"/>
  <c r="CK41" i="198"/>
  <c r="CL41" i="198" s="1"/>
  <c r="CK39" i="198"/>
  <c r="CL39" i="198" s="1"/>
  <c r="CK37" i="198"/>
  <c r="CK35" i="198"/>
  <c r="CL35" i="198" s="1"/>
  <c r="CK33" i="198"/>
  <c r="CL33" i="198" s="1"/>
  <c r="CK31" i="198"/>
  <c r="CL31" i="198" s="1"/>
  <c r="CK29" i="198"/>
  <c r="CL29" i="198" s="1"/>
  <c r="CK27" i="198"/>
  <c r="CL27" i="198" s="1"/>
  <c r="CK25" i="198"/>
  <c r="CL25" i="198" s="1"/>
  <c r="CK23" i="198"/>
  <c r="CL23" i="198" s="1"/>
  <c r="CK21" i="198"/>
  <c r="CK19" i="198"/>
  <c r="CL19" i="198" s="1"/>
  <c r="CK17" i="198"/>
  <c r="CM17" i="198" s="1"/>
  <c r="CS55" i="198"/>
  <c r="CU55" i="198" s="1"/>
  <c r="CS53" i="198"/>
  <c r="CT53" i="198" s="1"/>
  <c r="CS51" i="198"/>
  <c r="CT51" i="198" s="1"/>
  <c r="CS49" i="198"/>
  <c r="CT49" i="198" s="1"/>
  <c r="CS47" i="198"/>
  <c r="CU47" i="198" s="1"/>
  <c r="CS45" i="198"/>
  <c r="CT45" i="198" s="1"/>
  <c r="CS43" i="198"/>
  <c r="CT43" i="198" s="1"/>
  <c r="CS41" i="198"/>
  <c r="CT41" i="198" s="1"/>
  <c r="CS39" i="198"/>
  <c r="CU39" i="198" s="1"/>
  <c r="CS37" i="198"/>
  <c r="CT37" i="198" s="1"/>
  <c r="CS35" i="198"/>
  <c r="CT35" i="198" s="1"/>
  <c r="CS33" i="198"/>
  <c r="CT33" i="198" s="1"/>
  <c r="CS31" i="198"/>
  <c r="CT31" i="198" s="1"/>
  <c r="CS29" i="198"/>
  <c r="CT29" i="198" s="1"/>
  <c r="CS27" i="198"/>
  <c r="CT27" i="198" s="1"/>
  <c r="CS25" i="198"/>
  <c r="CT25" i="198" s="1"/>
  <c r="CS23" i="198"/>
  <c r="CU23" i="198" s="1"/>
  <c r="CS21" i="198"/>
  <c r="CT21" i="198" s="1"/>
  <c r="DA55" i="198"/>
  <c r="DC55" i="198" s="1"/>
  <c r="DA53" i="198"/>
  <c r="DA51" i="198"/>
  <c r="DC51" i="198" s="1"/>
  <c r="DA49" i="198"/>
  <c r="DB49" i="198" s="1"/>
  <c r="DA47" i="198"/>
  <c r="DC47" i="198" s="1"/>
  <c r="DA45" i="198"/>
  <c r="DA43" i="198"/>
  <c r="DC43" i="198" s="1"/>
  <c r="DA41" i="198"/>
  <c r="DB41" i="198" s="1"/>
  <c r="DA39" i="198"/>
  <c r="DC39" i="198" s="1"/>
  <c r="DA37" i="198"/>
  <c r="DA35" i="198"/>
  <c r="DC35" i="198" s="1"/>
  <c r="DA33" i="198"/>
  <c r="DC33" i="198" s="1"/>
  <c r="DA31" i="198"/>
  <c r="DC31" i="198" s="1"/>
  <c r="DA29" i="198"/>
  <c r="DA27" i="198"/>
  <c r="DC27" i="198" s="1"/>
  <c r="DA25" i="198"/>
  <c r="DB25" i="198" s="1"/>
  <c r="DA23" i="198"/>
  <c r="DC23" i="198" s="1"/>
  <c r="DA21" i="198"/>
  <c r="DA19" i="198"/>
  <c r="DC19" i="198" s="1"/>
  <c r="DA17" i="198"/>
  <c r="DB17" i="198" s="1"/>
  <c r="DI6" i="198"/>
  <c r="DJ6" i="198" s="1"/>
  <c r="DI54" i="198"/>
  <c r="DK54" i="198" s="1"/>
  <c r="DI52" i="198"/>
  <c r="DJ52" i="198" s="1"/>
  <c r="DI50" i="198"/>
  <c r="DK50" i="198" s="1"/>
  <c r="DI48" i="198"/>
  <c r="DI46" i="198"/>
  <c r="DK46" i="198" s="1"/>
  <c r="DI44" i="198"/>
  <c r="DK44" i="198" s="1"/>
  <c r="DI42" i="198"/>
  <c r="DK42" i="198" s="1"/>
  <c r="DI40" i="198"/>
  <c r="DI38" i="198"/>
  <c r="DK38" i="198" s="1"/>
  <c r="DI36" i="198"/>
  <c r="DJ36" i="198" s="1"/>
  <c r="DI34" i="198"/>
  <c r="DK34" i="198" s="1"/>
  <c r="DI32" i="198"/>
  <c r="DI30" i="198"/>
  <c r="DK30" i="198" s="1"/>
  <c r="DI28" i="198"/>
  <c r="DK28" i="198" s="1"/>
  <c r="DI26" i="198"/>
  <c r="DK26" i="198" s="1"/>
  <c r="DI24" i="198"/>
  <c r="DI22" i="198"/>
  <c r="DK22" i="198" s="1"/>
  <c r="DI20" i="198"/>
  <c r="DJ20" i="198" s="1"/>
  <c r="DI18" i="198"/>
  <c r="DK18" i="198" s="1"/>
  <c r="DI16" i="198"/>
  <c r="DI14" i="198"/>
  <c r="DK14" i="198" s="1"/>
  <c r="DI12" i="198"/>
  <c r="DI10" i="198"/>
  <c r="DK10" i="198" s="1"/>
  <c r="DI8" i="198"/>
  <c r="CG47" i="177"/>
  <c r="CG46" i="177"/>
  <c r="CG45" i="177"/>
  <c r="CG44" i="177"/>
  <c r="CH45" i="183" s="1"/>
  <c r="CG43" i="177"/>
  <c r="CI43" i="177" s="1"/>
  <c r="CJ44" i="183" s="1"/>
  <c r="CG42" i="177"/>
  <c r="CG41" i="177"/>
  <c r="CG40" i="177"/>
  <c r="CH41" i="183" s="1"/>
  <c r="CG39" i="177"/>
  <c r="CG38" i="177"/>
  <c r="CH38" i="177" s="1"/>
  <c r="CI39" i="183" s="1"/>
  <c r="CG37" i="177"/>
  <c r="CG36" i="177"/>
  <c r="CH37" i="183" s="1"/>
  <c r="Q53" i="127"/>
  <c r="Q53" i="13" s="1"/>
  <c r="Q49" i="127"/>
  <c r="Q49" i="13" s="1"/>
  <c r="Q41" i="127"/>
  <c r="Q41" i="13" s="1"/>
  <c r="CW18" i="175"/>
  <c r="CW49" i="175"/>
  <c r="CZ7" i="184"/>
  <c r="K56" i="184"/>
  <c r="FY55" i="179"/>
  <c r="FZ56" i="184" s="1"/>
  <c r="I56" i="184"/>
  <c r="FU55" i="179"/>
  <c r="FV56" i="184" s="1"/>
  <c r="G56" i="184"/>
  <c r="E56" i="184"/>
  <c r="K55" i="184"/>
  <c r="FY54" i="179"/>
  <c r="I55" i="184"/>
  <c r="FU54" i="179"/>
  <c r="G55" i="184"/>
  <c r="E55" i="184"/>
  <c r="K54" i="184"/>
  <c r="FY53" i="179"/>
  <c r="FZ53" i="179" s="1"/>
  <c r="I54" i="184"/>
  <c r="FU53" i="179"/>
  <c r="FV53" i="179" s="1"/>
  <c r="GM53" i="179" s="1"/>
  <c r="E53" i="208" s="1"/>
  <c r="G54" i="184"/>
  <c r="E54" i="184"/>
  <c r="L53" i="184"/>
  <c r="GA52" i="179"/>
  <c r="GB52" i="179" s="1"/>
  <c r="O51" i="129" s="1"/>
  <c r="J53" i="184"/>
  <c r="FW52" i="179"/>
  <c r="H53" i="184"/>
  <c r="K52" i="184"/>
  <c r="FY51" i="179"/>
  <c r="FZ52" i="184" s="1"/>
  <c r="I52" i="184"/>
  <c r="FU51" i="179"/>
  <c r="FV52" i="184" s="1"/>
  <c r="G52" i="184"/>
  <c r="E52" i="184"/>
  <c r="K51" i="184"/>
  <c r="FY50" i="179"/>
  <c r="FZ51" i="184" s="1"/>
  <c r="I51" i="184"/>
  <c r="FU50" i="179"/>
  <c r="FV50" i="179" s="1"/>
  <c r="G51" i="184"/>
  <c r="E51" i="184"/>
  <c r="F56" i="183"/>
  <c r="G55" i="183"/>
  <c r="F54" i="183"/>
  <c r="G53" i="183"/>
  <c r="F52" i="183"/>
  <c r="G51" i="183"/>
  <c r="E51" i="183"/>
  <c r="AD4" i="187"/>
  <c r="N4" i="187"/>
  <c r="O5" i="186"/>
  <c r="O5" i="182"/>
  <c r="N4" i="124"/>
  <c r="N4" i="13"/>
  <c r="AF4" i="187"/>
  <c r="P4" i="187"/>
  <c r="Q5" i="186"/>
  <c r="Q5" i="182"/>
  <c r="P4" i="124"/>
  <c r="P4" i="13"/>
  <c r="DS7" i="184"/>
  <c r="DT6" i="179"/>
  <c r="DU7" i="184" s="1"/>
  <c r="DS6" i="179"/>
  <c r="DT7" i="184" s="1"/>
  <c r="EZ7" i="184"/>
  <c r="EZ6" i="179"/>
  <c r="FA7" i="184" s="1"/>
  <c r="FA6" i="179"/>
  <c r="FB7" i="184" s="1"/>
  <c r="DT49" i="198"/>
  <c r="DT47" i="198"/>
  <c r="DT45" i="198"/>
  <c r="DT43" i="198"/>
  <c r="DT41" i="198"/>
  <c r="DT39" i="198"/>
  <c r="DT37" i="198"/>
  <c r="DT35" i="198"/>
  <c r="DT33" i="198"/>
  <c r="DT31" i="198"/>
  <c r="DT29" i="198"/>
  <c r="DT27" i="198"/>
  <c r="DT25" i="198"/>
  <c r="DT23" i="198"/>
  <c r="DT21" i="198"/>
  <c r="DT19" i="198"/>
  <c r="DZ55" i="198"/>
  <c r="EA55" i="198" s="1"/>
  <c r="EM55" i="198" s="1"/>
  <c r="DV55" i="198"/>
  <c r="DW55" i="198" s="1"/>
  <c r="EK55" i="198" s="1"/>
  <c r="EB54" i="198"/>
  <c r="DX54" i="198"/>
  <c r="DY54" i="198" s="1"/>
  <c r="EL54" i="198" s="1"/>
  <c r="DT54" i="198"/>
  <c r="DZ53" i="198"/>
  <c r="EA53" i="198" s="1"/>
  <c r="EM53" i="198" s="1"/>
  <c r="DV53" i="198"/>
  <c r="EB52" i="198"/>
  <c r="EC52" i="198" s="1"/>
  <c r="EN52" i="198" s="1"/>
  <c r="DX52" i="198"/>
  <c r="DY52" i="198" s="1"/>
  <c r="EL52" i="198" s="1"/>
  <c r="DT52" i="198"/>
  <c r="DZ51" i="198"/>
  <c r="DV51" i="198"/>
  <c r="DW51" i="198" s="1"/>
  <c r="EK51" i="198" s="1"/>
  <c r="EB50" i="198"/>
  <c r="EC50" i="198" s="1"/>
  <c r="EN50" i="198" s="1"/>
  <c r="DX50" i="198"/>
  <c r="DY50" i="198" s="1"/>
  <c r="EL50" i="198" s="1"/>
  <c r="DT50" i="198"/>
  <c r="AK51" i="124"/>
  <c r="T52" i="185" s="1"/>
  <c r="L56" i="184"/>
  <c r="GA55" i="179"/>
  <c r="GB56" i="184" s="1"/>
  <c r="J56" i="184"/>
  <c r="FW55" i="179"/>
  <c r="FX55" i="179" s="1"/>
  <c r="GN55" i="179" s="1"/>
  <c r="F55" i="208" s="1"/>
  <c r="H56" i="184"/>
  <c r="F56" i="184"/>
  <c r="L55" i="184"/>
  <c r="GA54" i="179"/>
  <c r="J55" i="184"/>
  <c r="FW54" i="179"/>
  <c r="H55" i="184"/>
  <c r="F55" i="184"/>
  <c r="L54" i="184"/>
  <c r="GA53" i="179"/>
  <c r="GB54" i="184" s="1"/>
  <c r="J54" i="184"/>
  <c r="FW53" i="179"/>
  <c r="FX54" i="184" s="1"/>
  <c r="H54" i="184"/>
  <c r="F54" i="184"/>
  <c r="K53" i="184"/>
  <c r="FY52" i="179"/>
  <c r="FZ52" i="179" s="1"/>
  <c r="GA53" i="184" s="1"/>
  <c r="I53" i="184"/>
  <c r="FU52" i="179"/>
  <c r="FV53" i="184" s="1"/>
  <c r="G53" i="184"/>
  <c r="E53" i="184"/>
  <c r="L52" i="184"/>
  <c r="GA51" i="179"/>
  <c r="GB52" i="184" s="1"/>
  <c r="J52" i="184"/>
  <c r="FW51" i="179"/>
  <c r="FX52" i="184" s="1"/>
  <c r="H52" i="184"/>
  <c r="F52" i="184"/>
  <c r="L51" i="184"/>
  <c r="GA50" i="179"/>
  <c r="GB50" i="179" s="1"/>
  <c r="J51" i="184"/>
  <c r="FW50" i="179"/>
  <c r="FX50" i="179" s="1"/>
  <c r="FY51" i="184" s="1"/>
  <c r="H51" i="184"/>
  <c r="F51" i="184"/>
  <c r="G56" i="183"/>
  <c r="G54" i="183"/>
  <c r="F53" i="183"/>
  <c r="G52" i="183"/>
  <c r="F51" i="183"/>
  <c r="O4" i="124"/>
  <c r="O4" i="13"/>
  <c r="AE4" i="187"/>
  <c r="O4" i="187"/>
  <c r="P5" i="186"/>
  <c r="P5" i="182"/>
  <c r="Q4" i="124"/>
  <c r="Q4" i="13"/>
  <c r="AG4" i="187"/>
  <c r="Q4" i="187"/>
  <c r="R5" i="186"/>
  <c r="R5" i="182"/>
  <c r="ED7" i="184"/>
  <c r="ED6" i="179"/>
  <c r="EE7" i="184" s="1"/>
  <c r="EO7" i="184"/>
  <c r="EO6" i="179"/>
  <c r="EP7" i="184" s="1"/>
  <c r="EP6" i="179"/>
  <c r="EQ7" i="184" s="1"/>
  <c r="DT48" i="198"/>
  <c r="DT46" i="198"/>
  <c r="DT44" i="198"/>
  <c r="DT42" i="198"/>
  <c r="DT40" i="198"/>
  <c r="DT38" i="198"/>
  <c r="DT36" i="198"/>
  <c r="DT34" i="198"/>
  <c r="DT32" i="198"/>
  <c r="DT30" i="198"/>
  <c r="DT28" i="198"/>
  <c r="DT26" i="198"/>
  <c r="DT24" i="198"/>
  <c r="DT22" i="198"/>
  <c r="DT20" i="198"/>
  <c r="DX6" i="198"/>
  <c r="EB55" i="198"/>
  <c r="EC55" i="198" s="1"/>
  <c r="EN55" i="198" s="1"/>
  <c r="DX55" i="198"/>
  <c r="DY55" i="198" s="1"/>
  <c r="EL55" i="198" s="1"/>
  <c r="DT55" i="198"/>
  <c r="DZ54" i="198"/>
  <c r="DV54" i="198"/>
  <c r="DW54" i="198" s="1"/>
  <c r="EK54" i="198" s="1"/>
  <c r="EB53" i="198"/>
  <c r="EC53" i="198" s="1"/>
  <c r="EN53" i="198" s="1"/>
  <c r="DX53" i="198"/>
  <c r="DT53" i="198"/>
  <c r="DZ52" i="198"/>
  <c r="EA52" i="198" s="1"/>
  <c r="EM52" i="198" s="1"/>
  <c r="DV52" i="198"/>
  <c r="DW52" i="198" s="1"/>
  <c r="EK52" i="198" s="1"/>
  <c r="EB51" i="198"/>
  <c r="EC51" i="198" s="1"/>
  <c r="EN51" i="198" s="1"/>
  <c r="DX51" i="198"/>
  <c r="DY51" i="198" s="1"/>
  <c r="EL51" i="198" s="1"/>
  <c r="DT51" i="198"/>
  <c r="DZ50" i="198"/>
  <c r="EA50" i="198" s="1"/>
  <c r="EM50" i="198" s="1"/>
  <c r="DV50" i="198"/>
  <c r="DW50" i="198" s="1"/>
  <c r="EK50" i="198" s="1"/>
  <c r="BO55" i="177"/>
  <c r="BP56" i="183" s="1"/>
  <c r="BM56" i="183"/>
  <c r="BO53" i="177"/>
  <c r="BP54" i="183" s="1"/>
  <c r="BM54" i="183"/>
  <c r="BO51" i="177"/>
  <c r="BP52" i="183" s="1"/>
  <c r="BM52" i="183"/>
  <c r="BO49" i="177"/>
  <c r="BP50" i="183" s="1"/>
  <c r="BM50" i="183"/>
  <c r="BO47" i="177"/>
  <c r="BP48" i="183" s="1"/>
  <c r="BM48" i="183"/>
  <c r="BO45" i="177"/>
  <c r="BP46" i="183" s="1"/>
  <c r="BM46" i="183"/>
  <c r="BO43" i="177"/>
  <c r="BP44" i="183" s="1"/>
  <c r="BM44" i="183"/>
  <c r="BO41" i="177"/>
  <c r="BP42" i="183" s="1"/>
  <c r="BM42" i="183"/>
  <c r="BO39" i="177"/>
  <c r="BP40" i="183" s="1"/>
  <c r="BM40" i="183"/>
  <c r="BO37" i="177"/>
  <c r="BP38" i="183" s="1"/>
  <c r="BM38" i="183"/>
  <c r="BO35" i="177"/>
  <c r="BP36" i="183" s="1"/>
  <c r="BO36" i="183"/>
  <c r="BO33" i="177"/>
  <c r="BP34" i="183" s="1"/>
  <c r="BO34" i="183"/>
  <c r="BO31" i="177"/>
  <c r="BP32" i="183" s="1"/>
  <c r="BM32" i="183"/>
  <c r="BO29" i="177"/>
  <c r="BP30" i="183" s="1"/>
  <c r="BO30" i="183"/>
  <c r="BO27" i="177"/>
  <c r="BP28" i="183" s="1"/>
  <c r="BO28" i="183"/>
  <c r="BO25" i="177"/>
  <c r="BP26" i="183" s="1"/>
  <c r="BO26" i="183"/>
  <c r="BO23" i="177"/>
  <c r="BP24" i="183" s="1"/>
  <c r="BO24" i="183"/>
  <c r="BO17" i="183"/>
  <c r="BU54" i="177"/>
  <c r="BV55" i="183" s="1"/>
  <c r="BS55" i="183"/>
  <c r="BU52" i="177"/>
  <c r="BV53" i="183" s="1"/>
  <c r="BS53" i="183"/>
  <c r="BU50" i="177"/>
  <c r="BV51" i="183" s="1"/>
  <c r="BS51" i="183"/>
  <c r="BU48" i="177"/>
  <c r="BV49" i="183" s="1"/>
  <c r="BS49" i="183"/>
  <c r="BU46" i="177"/>
  <c r="BV47" i="183" s="1"/>
  <c r="BS47" i="183"/>
  <c r="BU44" i="177"/>
  <c r="BV45" i="183" s="1"/>
  <c r="BU45" i="183"/>
  <c r="BU42" i="177"/>
  <c r="BV43" i="183" s="1"/>
  <c r="BU43" i="183"/>
  <c r="BU32" i="177"/>
  <c r="BV33" i="183" s="1"/>
  <c r="BU33" i="183"/>
  <c r="CA54" i="177"/>
  <c r="CB55" i="183" s="1"/>
  <c r="CA55" i="183"/>
  <c r="CA52" i="177"/>
  <c r="CB53" i="183" s="1"/>
  <c r="CA53" i="183"/>
  <c r="CA49" i="177"/>
  <c r="CB50" i="183" s="1"/>
  <c r="CA50" i="183"/>
  <c r="CG54" i="177"/>
  <c r="CH55" i="183" s="1"/>
  <c r="CG55" i="183"/>
  <c r="CG52" i="177"/>
  <c r="CH53" i="183" s="1"/>
  <c r="CG53" i="183"/>
  <c r="CG50" i="177"/>
  <c r="CH51" i="183" s="1"/>
  <c r="CG51" i="183"/>
  <c r="CG48" i="177"/>
  <c r="CH49" i="183" s="1"/>
  <c r="CG49" i="183"/>
  <c r="DA5" i="198"/>
  <c r="DA6" i="198" s="1"/>
  <c r="BO21" i="177"/>
  <c r="BP21" i="177" s="1"/>
  <c r="BQ22" i="183" s="1"/>
  <c r="BO20" i="177"/>
  <c r="BP21" i="183" s="1"/>
  <c r="BU40" i="177"/>
  <c r="BV41" i="183" s="1"/>
  <c r="BU39" i="177"/>
  <c r="BW39" i="177" s="1"/>
  <c r="BX40" i="183" s="1"/>
  <c r="BU38" i="177"/>
  <c r="BV39" i="183" s="1"/>
  <c r="BU37" i="177"/>
  <c r="BU36" i="177"/>
  <c r="BV37" i="183" s="1"/>
  <c r="BU35" i="177"/>
  <c r="BW35" i="177" s="1"/>
  <c r="BX36" i="183" s="1"/>
  <c r="BU34" i="177"/>
  <c r="BV35" i="183" s="1"/>
  <c r="BU33" i="177"/>
  <c r="BW33" i="177" s="1"/>
  <c r="BX34" i="183" s="1"/>
  <c r="CA50" i="177"/>
  <c r="CB50" i="177" s="1"/>
  <c r="CC51" i="183" s="1"/>
  <c r="CG34" i="177"/>
  <c r="CH35" i="183" s="1"/>
  <c r="CG33" i="177"/>
  <c r="CH34" i="183" s="1"/>
  <c r="CG32" i="177"/>
  <c r="CH33" i="183" s="1"/>
  <c r="CG31" i="177"/>
  <c r="CG30" i="177"/>
  <c r="CH31" i="183" s="1"/>
  <c r="CG29" i="177"/>
  <c r="CH30" i="183" s="1"/>
  <c r="CG28" i="177"/>
  <c r="CH29" i="183" s="1"/>
  <c r="CG27" i="177"/>
  <c r="CH28" i="183" s="1"/>
  <c r="CG26" i="177"/>
  <c r="CH27" i="183" s="1"/>
  <c r="CG25" i="177"/>
  <c r="CH26" i="183" s="1"/>
  <c r="CG24" i="177"/>
  <c r="CH25" i="183" s="1"/>
  <c r="CG23" i="177"/>
  <c r="CG22" i="177"/>
  <c r="CH23" i="183" s="1"/>
  <c r="CG21" i="177"/>
  <c r="CH22" i="183" s="1"/>
  <c r="CG20" i="177"/>
  <c r="CH21" i="183" s="1"/>
  <c r="CG19" i="177"/>
  <c r="CH20" i="183" s="1"/>
  <c r="CG18" i="177"/>
  <c r="CH19" i="183" s="1"/>
  <c r="CG17" i="177"/>
  <c r="CH18" i="183" s="1"/>
  <c r="CG16" i="177"/>
  <c r="CH17" i="183" s="1"/>
  <c r="CG15" i="177"/>
  <c r="CG14" i="177"/>
  <c r="CH15" i="183" s="1"/>
  <c r="CG13" i="177"/>
  <c r="CH14" i="183" s="1"/>
  <c r="CG12" i="177"/>
  <c r="CH13" i="183" s="1"/>
  <c r="CG11" i="177"/>
  <c r="CH12" i="183" s="1"/>
  <c r="CG10" i="177"/>
  <c r="CH11" i="183" s="1"/>
  <c r="CG9" i="177"/>
  <c r="CH10" i="183" s="1"/>
  <c r="BO54" i="177"/>
  <c r="BP55" i="183" s="1"/>
  <c r="BM55" i="183"/>
  <c r="BO52" i="177"/>
  <c r="BP53" i="183" s="1"/>
  <c r="BM53" i="183"/>
  <c r="BO50" i="177"/>
  <c r="BP51" i="183" s="1"/>
  <c r="BM51" i="183"/>
  <c r="BO48" i="177"/>
  <c r="BP49" i="183" s="1"/>
  <c r="BM49" i="183"/>
  <c r="BO46" i="177"/>
  <c r="BP47" i="183" s="1"/>
  <c r="BM47" i="183"/>
  <c r="BO44" i="177"/>
  <c r="BP45" i="183" s="1"/>
  <c r="BM45" i="183"/>
  <c r="BO42" i="177"/>
  <c r="BP43" i="183" s="1"/>
  <c r="BM43" i="183"/>
  <c r="BO40" i="177"/>
  <c r="BP41" i="183" s="1"/>
  <c r="BM41" i="183"/>
  <c r="BO38" i="177"/>
  <c r="BP39" i="183" s="1"/>
  <c r="BM39" i="183"/>
  <c r="BO36" i="177"/>
  <c r="BP37" i="183" s="1"/>
  <c r="BM37" i="183"/>
  <c r="BO34" i="177"/>
  <c r="BP35" i="183" s="1"/>
  <c r="BO35" i="183"/>
  <c r="BO32" i="177"/>
  <c r="BP33" i="183" s="1"/>
  <c r="BM33" i="183"/>
  <c r="BO30" i="177"/>
  <c r="BP31" i="183" s="1"/>
  <c r="BO31" i="183"/>
  <c r="BO28" i="177"/>
  <c r="BP29" i="183" s="1"/>
  <c r="BO29" i="183"/>
  <c r="BO26" i="177"/>
  <c r="BP27" i="183" s="1"/>
  <c r="BO27" i="183"/>
  <c r="BO24" i="177"/>
  <c r="BP25" i="183" s="1"/>
  <c r="BO25" i="183"/>
  <c r="BO22" i="177"/>
  <c r="BP23" i="183" s="1"/>
  <c r="BO23" i="183"/>
  <c r="BU55" i="177"/>
  <c r="BV56" i="183" s="1"/>
  <c r="BS56" i="183"/>
  <c r="BU53" i="177"/>
  <c r="BV54" i="183" s="1"/>
  <c r="BS54" i="183"/>
  <c r="BU51" i="177"/>
  <c r="BV52" i="183" s="1"/>
  <c r="BS52" i="183"/>
  <c r="BU49" i="177"/>
  <c r="BV50" i="183" s="1"/>
  <c r="BS50" i="183"/>
  <c r="BU47" i="177"/>
  <c r="BV48" i="183" s="1"/>
  <c r="BS48" i="183"/>
  <c r="BU45" i="177"/>
  <c r="BV46" i="183" s="1"/>
  <c r="BU46" i="183"/>
  <c r="BU43" i="177"/>
  <c r="BV44" i="183" s="1"/>
  <c r="BU44" i="183"/>
  <c r="BU41" i="177"/>
  <c r="BV42" i="183" s="1"/>
  <c r="BU42" i="183"/>
  <c r="CA55" i="177"/>
  <c r="CB56" i="183" s="1"/>
  <c r="CA56" i="183"/>
  <c r="CA53" i="177"/>
  <c r="CB54" i="183" s="1"/>
  <c r="CA54" i="183"/>
  <c r="CA51" i="177"/>
  <c r="CB52" i="183" s="1"/>
  <c r="CA52" i="183"/>
  <c r="CG55" i="177"/>
  <c r="CH56" i="183" s="1"/>
  <c r="CG56" i="183"/>
  <c r="CG53" i="177"/>
  <c r="CH54" i="183" s="1"/>
  <c r="CG54" i="183"/>
  <c r="CG51" i="177"/>
  <c r="CH52" i="183" s="1"/>
  <c r="CG52" i="183"/>
  <c r="CG49" i="177"/>
  <c r="CH50" i="183" s="1"/>
  <c r="CG50" i="183"/>
  <c r="CG35" i="177"/>
  <c r="CH36" i="183" s="1"/>
  <c r="CG36" i="183"/>
  <c r="EE6" i="179"/>
  <c r="EF7" i="184" s="1"/>
  <c r="CG5" i="177"/>
  <c r="CI37" i="177"/>
  <c r="CJ38" i="183" s="1"/>
  <c r="CI39" i="177"/>
  <c r="CJ40" i="183" s="1"/>
  <c r="CI41" i="177"/>
  <c r="CJ42" i="183" s="1"/>
  <c r="CI45" i="177"/>
  <c r="CJ46" i="183" s="1"/>
  <c r="CI47" i="177"/>
  <c r="CJ48" i="183" s="1"/>
  <c r="CH16" i="177"/>
  <c r="CI17" i="183" s="1"/>
  <c r="CH18" i="177"/>
  <c r="CI19" i="183" s="1"/>
  <c r="CH22" i="177"/>
  <c r="CI23" i="183" s="1"/>
  <c r="CH30" i="177"/>
  <c r="CI31" i="183" s="1"/>
  <c r="CH32" i="177"/>
  <c r="CI33" i="183" s="1"/>
  <c r="CH34" i="177"/>
  <c r="CI35" i="183" s="1"/>
  <c r="CH36" i="177"/>
  <c r="CI37" i="183" s="1"/>
  <c r="CI36" i="177"/>
  <c r="CJ37" i="183" s="1"/>
  <c r="CH40" i="177"/>
  <c r="CI41" i="183" s="1"/>
  <c r="CI40" i="177"/>
  <c r="CJ41" i="183" s="1"/>
  <c r="CH42" i="177"/>
  <c r="CI43" i="183" s="1"/>
  <c r="CH44" i="177"/>
  <c r="CI45" i="183" s="1"/>
  <c r="CI44" i="177"/>
  <c r="CJ45" i="183" s="1"/>
  <c r="CH46" i="177"/>
  <c r="CI47" i="183" s="1"/>
  <c r="CH50" i="177"/>
  <c r="CI51" i="183" s="1"/>
  <c r="CH52" i="177"/>
  <c r="CI53" i="183" s="1"/>
  <c r="CH54" i="177"/>
  <c r="CI55" i="183" s="1"/>
  <c r="BU5" i="177"/>
  <c r="BU6" i="177" s="1"/>
  <c r="BV7" i="183" s="1"/>
  <c r="CB21" i="177"/>
  <c r="CC22" i="183" s="1"/>
  <c r="CC21" i="177"/>
  <c r="CD22" i="183" s="1"/>
  <c r="CB23" i="177"/>
  <c r="CC24" i="183" s="1"/>
  <c r="CC23" i="177"/>
  <c r="CD24" i="183" s="1"/>
  <c r="CB25" i="177"/>
  <c r="CC26" i="183" s="1"/>
  <c r="CC25" i="177"/>
  <c r="CD26" i="183" s="1"/>
  <c r="CB27" i="177"/>
  <c r="CC28" i="183" s="1"/>
  <c r="CC27" i="177"/>
  <c r="CD28" i="183" s="1"/>
  <c r="CB29" i="177"/>
  <c r="CC30" i="183" s="1"/>
  <c r="CC29" i="177"/>
  <c r="CD30" i="183" s="1"/>
  <c r="CB31" i="177"/>
  <c r="CC32" i="183" s="1"/>
  <c r="CC31" i="177"/>
  <c r="CD32" i="183" s="1"/>
  <c r="CB33" i="177"/>
  <c r="CC34" i="183" s="1"/>
  <c r="CC33" i="177"/>
  <c r="CD34" i="183" s="1"/>
  <c r="CB35" i="177"/>
  <c r="CC36" i="183" s="1"/>
  <c r="CC35" i="177"/>
  <c r="CD36" i="183" s="1"/>
  <c r="CB37" i="177"/>
  <c r="CC38" i="183" s="1"/>
  <c r="CC37" i="177"/>
  <c r="CD38" i="183" s="1"/>
  <c r="CB39" i="177"/>
  <c r="CC40" i="183" s="1"/>
  <c r="CB41" i="177"/>
  <c r="CC42" i="183" s="1"/>
  <c r="CB43" i="177"/>
  <c r="CC44" i="183" s="1"/>
  <c r="CB47" i="177"/>
  <c r="CC48" i="183" s="1"/>
  <c r="CB49" i="177"/>
  <c r="CC50" i="183" s="1"/>
  <c r="CB51" i="177"/>
  <c r="CC52" i="183" s="1"/>
  <c r="CB24" i="177"/>
  <c r="CC25" i="183" s="1"/>
  <c r="CC24" i="177"/>
  <c r="CD25" i="183" s="1"/>
  <c r="CB28" i="177"/>
  <c r="CC29" i="183" s="1"/>
  <c r="CC28" i="177"/>
  <c r="CD29" i="183" s="1"/>
  <c r="CB32" i="177"/>
  <c r="CC33" i="183" s="1"/>
  <c r="CC32" i="177"/>
  <c r="CD33" i="183" s="1"/>
  <c r="CB36" i="177"/>
  <c r="CC37" i="183" s="1"/>
  <c r="CC36" i="177"/>
  <c r="CD37" i="183" s="1"/>
  <c r="CB40" i="177"/>
  <c r="CC41" i="183" s="1"/>
  <c r="CB42" i="177"/>
  <c r="CC43" i="183" s="1"/>
  <c r="CC42" i="177"/>
  <c r="CD43" i="183" s="1"/>
  <c r="CB44" i="177"/>
  <c r="CC45" i="183" s="1"/>
  <c r="CB46" i="177"/>
  <c r="CC47" i="183" s="1"/>
  <c r="CC46" i="177"/>
  <c r="CD47" i="183" s="1"/>
  <c r="CB48" i="177"/>
  <c r="CC49" i="183" s="1"/>
  <c r="CB52" i="177"/>
  <c r="CC53" i="183" s="1"/>
  <c r="CB54" i="177"/>
  <c r="CC55" i="183" s="1"/>
  <c r="BP48" i="177"/>
  <c r="BQ49" i="183" s="1"/>
  <c r="BW20" i="177"/>
  <c r="BX21" i="183" s="1"/>
  <c r="BW24" i="177"/>
  <c r="BX25" i="183" s="1"/>
  <c r="BW28" i="177"/>
  <c r="BX29" i="183" s="1"/>
  <c r="BV20" i="177"/>
  <c r="BW21" i="183" s="1"/>
  <c r="BV22" i="177"/>
  <c r="BW23" i="183" s="1"/>
  <c r="BW22" i="177"/>
  <c r="BX23" i="183" s="1"/>
  <c r="BV24" i="177"/>
  <c r="BW25" i="183" s="1"/>
  <c r="BV26" i="177"/>
  <c r="BW27" i="183" s="1"/>
  <c r="BW26" i="177"/>
  <c r="BX27" i="183" s="1"/>
  <c r="BV28" i="177"/>
  <c r="BW29" i="183" s="1"/>
  <c r="BV30" i="177"/>
  <c r="BW31" i="183" s="1"/>
  <c r="BW30" i="177"/>
  <c r="BX31" i="183" s="1"/>
  <c r="BW38" i="177"/>
  <c r="BX39" i="183" s="1"/>
  <c r="BV42" i="177"/>
  <c r="BW43" i="183" s="1"/>
  <c r="BW54" i="177"/>
  <c r="BX55" i="183" s="1"/>
  <c r="BW27" i="177"/>
  <c r="BX28" i="183" s="1"/>
  <c r="BW37" i="177"/>
  <c r="BX38" i="183" s="1"/>
  <c r="BW43" i="177"/>
  <c r="BX44" i="183" s="1"/>
  <c r="BW47" i="177"/>
  <c r="BX48" i="183" s="1"/>
  <c r="BW51" i="177"/>
  <c r="BX52" i="183" s="1"/>
  <c r="BW55" i="177"/>
  <c r="BX56" i="183" s="1"/>
  <c r="S54" i="177"/>
  <c r="T54" i="177" s="1"/>
  <c r="U55" i="183" s="1"/>
  <c r="BI52" i="177"/>
  <c r="BK52" i="177" s="1"/>
  <c r="BL53" i="183" s="1"/>
  <c r="S50" i="177"/>
  <c r="U50" i="177" s="1"/>
  <c r="V51" i="183" s="1"/>
  <c r="BO5" i="177"/>
  <c r="BO12" i="177" s="1"/>
  <c r="BP41" i="177"/>
  <c r="BQ42" i="183" s="1"/>
  <c r="BP24" i="177"/>
  <c r="BQ25" i="183" s="1"/>
  <c r="BQ28" i="177"/>
  <c r="BR29" i="183" s="1"/>
  <c r="BP36" i="177"/>
  <c r="BQ37" i="183" s="1"/>
  <c r="BP40" i="177"/>
  <c r="BQ41" i="183" s="1"/>
  <c r="BQ48" i="177"/>
  <c r="BR49" i="183" s="1"/>
  <c r="DJ9" i="198"/>
  <c r="DJ23" i="198"/>
  <c r="DK23" i="198"/>
  <c r="DJ25" i="198"/>
  <c r="DK27" i="198"/>
  <c r="DJ29" i="198"/>
  <c r="DJ31" i="198"/>
  <c r="DK31" i="198"/>
  <c r="DJ35" i="198"/>
  <c r="DJ37" i="198"/>
  <c r="DJ39" i="198"/>
  <c r="DK39" i="198"/>
  <c r="DJ41" i="198"/>
  <c r="DJ45" i="198"/>
  <c r="DJ47" i="198"/>
  <c r="DK47" i="198"/>
  <c r="DK51" i="198"/>
  <c r="DJ53" i="198"/>
  <c r="DJ55" i="198"/>
  <c r="DK55" i="198"/>
  <c r="DJ8" i="198"/>
  <c r="DK8" i="198"/>
  <c r="DJ10" i="198"/>
  <c r="DJ16" i="198"/>
  <c r="DK16" i="198"/>
  <c r="DJ18" i="198"/>
  <c r="DJ24" i="198"/>
  <c r="DK24" i="198"/>
  <c r="DJ26" i="198"/>
  <c r="DJ32" i="198"/>
  <c r="DK32" i="198"/>
  <c r="DJ34" i="198"/>
  <c r="DK36" i="198"/>
  <c r="DJ40" i="198"/>
  <c r="DK40" i="198"/>
  <c r="DJ42" i="198"/>
  <c r="DJ48" i="198"/>
  <c r="DK48" i="198"/>
  <c r="DJ50" i="198"/>
  <c r="DB19" i="198"/>
  <c r="DB21" i="198"/>
  <c r="DC21" i="198"/>
  <c r="DB23" i="198"/>
  <c r="DB27" i="198"/>
  <c r="DB29" i="198"/>
  <c r="DC29" i="198"/>
  <c r="DB35" i="198"/>
  <c r="DB37" i="198"/>
  <c r="DC37" i="198"/>
  <c r="DB43" i="198"/>
  <c r="DB45" i="198"/>
  <c r="DC45" i="198"/>
  <c r="DB51" i="198"/>
  <c r="DB53" i="198"/>
  <c r="DC53" i="198"/>
  <c r="DB22" i="198"/>
  <c r="DC22" i="198"/>
  <c r="DB24" i="198"/>
  <c r="DB30" i="198"/>
  <c r="DC30" i="198"/>
  <c r="DB32" i="198"/>
  <c r="DB34" i="198"/>
  <c r="DB36" i="198"/>
  <c r="DB38" i="198"/>
  <c r="DC38" i="198"/>
  <c r="DB40" i="198"/>
  <c r="DB44" i="198"/>
  <c r="DB46" i="198"/>
  <c r="DC46" i="198"/>
  <c r="DB48" i="198"/>
  <c r="DB50" i="198"/>
  <c r="DB54" i="198"/>
  <c r="DC54" i="198"/>
  <c r="BM50" i="198"/>
  <c r="BN50" i="198" s="1"/>
  <c r="BE52" i="198"/>
  <c r="BF52" i="198" s="1"/>
  <c r="CS5" i="198"/>
  <c r="CS15" i="198" s="1"/>
  <c r="CT15" i="198" s="1"/>
  <c r="CU21" i="198"/>
  <c r="CT23" i="198"/>
  <c r="CU29" i="198"/>
  <c r="CU31" i="198"/>
  <c r="CU37" i="198"/>
  <c r="CT39" i="198"/>
  <c r="CU41" i="198"/>
  <c r="CU45" i="198"/>
  <c r="CT47" i="198"/>
  <c r="CU53" i="198"/>
  <c r="CT55" i="198"/>
  <c r="CU24" i="198"/>
  <c r="CT26" i="198"/>
  <c r="CU26" i="198"/>
  <c r="CU28" i="198"/>
  <c r="CT30" i="198"/>
  <c r="CU32" i="198"/>
  <c r="CT34" i="198"/>
  <c r="CU34" i="198"/>
  <c r="CU40" i="198"/>
  <c r="CT42" i="198"/>
  <c r="CU42" i="198"/>
  <c r="CU44" i="198"/>
  <c r="CU46" i="198"/>
  <c r="CU48" i="198"/>
  <c r="CT50" i="198"/>
  <c r="CU50" i="198"/>
  <c r="CT54" i="198"/>
  <c r="CM19" i="198"/>
  <c r="CL21" i="198"/>
  <c r="CM21" i="198"/>
  <c r="CM27" i="198"/>
  <c r="CM35" i="198"/>
  <c r="CL37" i="198"/>
  <c r="CM37" i="198"/>
  <c r="CM39" i="198"/>
  <c r="CM41" i="198"/>
  <c r="CM43" i="198"/>
  <c r="CM45" i="198"/>
  <c r="CM49" i="198"/>
  <c r="CM51" i="198"/>
  <c r="CM53" i="198"/>
  <c r="CL18" i="198"/>
  <c r="CM18" i="198"/>
  <c r="CM20" i="198"/>
  <c r="CL26" i="198"/>
  <c r="CM26" i="198"/>
  <c r="CM32" i="198"/>
  <c r="CL34" i="198"/>
  <c r="CM34" i="198"/>
  <c r="CL42" i="198"/>
  <c r="CM42" i="198"/>
  <c r="CM44" i="198"/>
  <c r="CM46" i="198"/>
  <c r="CM48" i="198"/>
  <c r="CL50" i="198"/>
  <c r="CM50" i="198"/>
  <c r="CL54" i="198"/>
  <c r="CH5" i="175"/>
  <c r="CH6" i="175" s="1"/>
  <c r="CO5" i="175"/>
  <c r="CO17" i="175" s="1"/>
  <c r="P16" i="127" s="1"/>
  <c r="P16" i="13" s="1"/>
  <c r="CB24" i="175"/>
  <c r="CB26" i="175"/>
  <c r="CB34" i="175"/>
  <c r="CB42" i="175"/>
  <c r="CB46" i="175"/>
  <c r="CB50" i="175"/>
  <c r="CI28" i="175"/>
  <c r="CA5" i="175"/>
  <c r="CA6" i="175" s="1"/>
  <c r="CB21" i="175"/>
  <c r="CB37" i="175"/>
  <c r="CB45" i="175"/>
  <c r="CB53" i="175"/>
  <c r="BF53" i="175"/>
  <c r="BG53" i="175" s="1"/>
  <c r="K52" i="124" s="1"/>
  <c r="L53" i="186" s="1"/>
  <c r="BM55" i="198"/>
  <c r="BN55" i="198" s="1"/>
  <c r="EA54" i="198"/>
  <c r="EM54" i="198" s="1"/>
  <c r="DY53" i="198"/>
  <c r="EL53" i="198" s="1"/>
  <c r="AG55" i="198"/>
  <c r="AH55" i="198" s="1"/>
  <c r="Y52" i="198"/>
  <c r="Z52" i="198" s="1"/>
  <c r="AG50" i="198"/>
  <c r="AH50" i="198" s="1"/>
  <c r="Q43" i="198"/>
  <c r="S43" i="198" s="1"/>
  <c r="AG28" i="198"/>
  <c r="AI28" i="198" s="1"/>
  <c r="AO48" i="198"/>
  <c r="AP48" i="198" s="1"/>
  <c r="AO44" i="198"/>
  <c r="AP44" i="198" s="1"/>
  <c r="DQ52" i="198"/>
  <c r="I5" i="198"/>
  <c r="I47" i="198" s="1"/>
  <c r="AW55" i="198"/>
  <c r="AX55" i="198" s="1"/>
  <c r="AO52" i="198"/>
  <c r="AP52" i="198" s="1"/>
  <c r="EA51" i="198"/>
  <c r="EM51" i="198" s="1"/>
  <c r="AW50" i="198"/>
  <c r="AX50" i="198" s="1"/>
  <c r="CC55" i="198"/>
  <c r="CD55" i="198" s="1"/>
  <c r="Q55" i="198"/>
  <c r="R55" i="198" s="1"/>
  <c r="BU52" i="198"/>
  <c r="BV52" i="198" s="1"/>
  <c r="CC50" i="198"/>
  <c r="Q50" i="198"/>
  <c r="R50" i="198" s="1"/>
  <c r="FJ54" i="179"/>
  <c r="FZ53" i="184"/>
  <c r="CK55" i="179"/>
  <c r="AH54" i="179"/>
  <c r="AJ54" i="179" s="1"/>
  <c r="AK55" i="184" s="1"/>
  <c r="BO53" i="179"/>
  <c r="BP54" i="184" s="1"/>
  <c r="FJ52" i="179"/>
  <c r="FL52" i="179" s="1"/>
  <c r="FM53" i="184" s="1"/>
  <c r="AS55" i="179"/>
  <c r="AT56" i="184" s="1"/>
  <c r="BZ54" i="179"/>
  <c r="CB54" i="179" s="1"/>
  <c r="CC55" i="184" s="1"/>
  <c r="DG53" i="179"/>
  <c r="DH54" i="184" s="1"/>
  <c r="W53" i="179"/>
  <c r="Y53" i="179" s="1"/>
  <c r="Z54" i="184" s="1"/>
  <c r="BZ52" i="179"/>
  <c r="CB52" i="179" s="1"/>
  <c r="CC53" i="184" s="1"/>
  <c r="CM54" i="177"/>
  <c r="CN54" i="177" s="1"/>
  <c r="CO55" i="183" s="1"/>
  <c r="M52" i="177"/>
  <c r="O52" i="177" s="1"/>
  <c r="P53" i="183" s="1"/>
  <c r="CM50" i="177"/>
  <c r="CO50" i="177" s="1"/>
  <c r="CP51" i="183" s="1"/>
  <c r="AQ54" i="177"/>
  <c r="AR54" i="177" s="1"/>
  <c r="AS55" i="183" s="1"/>
  <c r="AK52" i="177"/>
  <c r="AL52" i="177" s="1"/>
  <c r="AM53" i="183" s="1"/>
  <c r="AQ50" i="177"/>
  <c r="AS50" i="177" s="1"/>
  <c r="AT51" i="183" s="1"/>
  <c r="BT51" i="175"/>
  <c r="BU51" i="175" s="1"/>
  <c r="M50" i="124" s="1"/>
  <c r="N51" i="186" s="1"/>
  <c r="DC52" i="175"/>
  <c r="BM54" i="175"/>
  <c r="BN54" i="175" s="1"/>
  <c r="L53" i="124" s="1"/>
  <c r="M54" i="186" s="1"/>
  <c r="BM50" i="175"/>
  <c r="AK54" i="175"/>
  <c r="AL54" i="175" s="1"/>
  <c r="H53" i="124" s="1"/>
  <c r="I54" i="186" s="1"/>
  <c r="AY52" i="175"/>
  <c r="AZ52" i="175" s="1"/>
  <c r="AK50" i="175"/>
  <c r="AL50" i="175" s="1"/>
  <c r="H49" i="124" s="1"/>
  <c r="I50" i="186" s="1"/>
  <c r="AD53" i="175"/>
  <c r="AE53" i="175" s="1"/>
  <c r="G52" i="124" s="1"/>
  <c r="H53" i="186" s="1"/>
  <c r="AR51" i="175"/>
  <c r="AY54" i="175"/>
  <c r="AR53" i="175"/>
  <c r="AS53" i="175" s="1"/>
  <c r="BM52" i="175"/>
  <c r="BN52" i="175" s="1"/>
  <c r="L51" i="124" s="1"/>
  <c r="M52" i="186" s="1"/>
  <c r="BF51" i="175"/>
  <c r="BG51" i="175" s="1"/>
  <c r="AY50" i="175"/>
  <c r="AZ50" i="175" s="1"/>
  <c r="DG55" i="179"/>
  <c r="DI55" i="179" s="1"/>
  <c r="DJ56" i="184" s="1"/>
  <c r="BO55" i="179"/>
  <c r="BP56" i="184" s="1"/>
  <c r="W55" i="179"/>
  <c r="Y55" i="179" s="1"/>
  <c r="Z56" i="184" s="1"/>
  <c r="CV54" i="179"/>
  <c r="CW54" i="179" s="1"/>
  <c r="CX55" i="184" s="1"/>
  <c r="BD54" i="179"/>
  <c r="BF54" i="179" s="1"/>
  <c r="BG55" i="184" s="1"/>
  <c r="CK53" i="179"/>
  <c r="CL54" i="184" s="1"/>
  <c r="AS53" i="179"/>
  <c r="AU53" i="179" s="1"/>
  <c r="AV54" i="184" s="1"/>
  <c r="CV52" i="179"/>
  <c r="BD52" i="179"/>
  <c r="BF52" i="179" s="1"/>
  <c r="BG53" i="184" s="1"/>
  <c r="BC54" i="177"/>
  <c r="BD54" i="177" s="1"/>
  <c r="BE55" i="183" s="1"/>
  <c r="AE54" i="177"/>
  <c r="AF54" i="177" s="1"/>
  <c r="AG55" i="183" s="1"/>
  <c r="AW52" i="177"/>
  <c r="AX52" i="177" s="1"/>
  <c r="AY53" i="183" s="1"/>
  <c r="Y52" i="177"/>
  <c r="Z52" i="177" s="1"/>
  <c r="AA53" i="183" s="1"/>
  <c r="BC50" i="177"/>
  <c r="BE50" i="177" s="1"/>
  <c r="BF51" i="183" s="1"/>
  <c r="AE50" i="177"/>
  <c r="AG50" i="177" s="1"/>
  <c r="AH51" i="183" s="1"/>
  <c r="BU55" i="198"/>
  <c r="BV55" i="198" s="1"/>
  <c r="AO55" i="198"/>
  <c r="AP55" i="198" s="1"/>
  <c r="EC54" i="198"/>
  <c r="EN54" i="198" s="1"/>
  <c r="DW53" i="198"/>
  <c r="EK53" i="198" s="1"/>
  <c r="BM52" i="198"/>
  <c r="BN52" i="198" s="1"/>
  <c r="AG52" i="198"/>
  <c r="AI52" i="198" s="1"/>
  <c r="BU50" i="198"/>
  <c r="BV50" i="198" s="1"/>
  <c r="AO50" i="198"/>
  <c r="AP50" i="198" s="1"/>
  <c r="AK54" i="124"/>
  <c r="T55" i="185" s="1"/>
  <c r="AK52" i="124"/>
  <c r="T53" i="185" s="1"/>
  <c r="AK50" i="124"/>
  <c r="T51" i="185" s="1"/>
  <c r="DC54" i="175"/>
  <c r="R53" i="127" s="1"/>
  <c r="R53" i="13" s="1"/>
  <c r="BT53" i="175"/>
  <c r="M52" i="127" s="1"/>
  <c r="M52" i="13" s="1"/>
  <c r="H17" i="202" s="1"/>
  <c r="I17" i="202" s="1"/>
  <c r="AK52" i="175"/>
  <c r="AL52" i="175" s="1"/>
  <c r="AD51" i="175"/>
  <c r="AE51" i="175" s="1"/>
  <c r="DC50" i="175"/>
  <c r="DD50" i="175" s="1"/>
  <c r="DQ55" i="198"/>
  <c r="DS55" i="198" s="1"/>
  <c r="BE55" i="198"/>
  <c r="Y55" i="198"/>
  <c r="Z55" i="198" s="1"/>
  <c r="CC52" i="198"/>
  <c r="AW52" i="198"/>
  <c r="AY52" i="198" s="1"/>
  <c r="Q52" i="198"/>
  <c r="DQ50" i="198"/>
  <c r="DR50" i="198" s="1"/>
  <c r="BE50" i="198"/>
  <c r="BG50" i="198" s="1"/>
  <c r="Y50" i="198"/>
  <c r="Z50" i="198" s="1"/>
  <c r="AH52" i="198"/>
  <c r="FJ55" i="179"/>
  <c r="FK56" i="184" s="1"/>
  <c r="FD56" i="184"/>
  <c r="CV55" i="179"/>
  <c r="CW56" i="184" s="1"/>
  <c r="CP56" i="184"/>
  <c r="BZ55" i="179"/>
  <c r="CA56" i="184" s="1"/>
  <c r="BT56" i="184"/>
  <c r="BD55" i="179"/>
  <c r="BE56" i="184" s="1"/>
  <c r="AX56" i="184"/>
  <c r="AH55" i="179"/>
  <c r="AI56" i="184" s="1"/>
  <c r="AB56" i="184"/>
  <c r="DG54" i="179"/>
  <c r="DH55" i="184" s="1"/>
  <c r="DA55" i="184"/>
  <c r="CK55" i="184"/>
  <c r="CI55" i="184"/>
  <c r="CG55" i="184"/>
  <c r="CK54" i="179"/>
  <c r="CL55" i="184" s="1"/>
  <c r="CE55" i="184"/>
  <c r="BO54" i="179"/>
  <c r="BI55" i="184"/>
  <c r="AS54" i="179"/>
  <c r="AT55" i="184" s="1"/>
  <c r="AM55" i="184"/>
  <c r="W54" i="179"/>
  <c r="Q55" i="184"/>
  <c r="FX53" i="179"/>
  <c r="FY54" i="184" s="1"/>
  <c r="FJ53" i="179"/>
  <c r="FK54" i="184" s="1"/>
  <c r="FD54" i="184"/>
  <c r="CV53" i="179"/>
  <c r="CP54" i="184"/>
  <c r="BZ53" i="179"/>
  <c r="CA54" i="184" s="1"/>
  <c r="BT54" i="184"/>
  <c r="BD53" i="179"/>
  <c r="AX54" i="184"/>
  <c r="AH53" i="179"/>
  <c r="AI54" i="184" s="1"/>
  <c r="AF54" i="184"/>
  <c r="DG52" i="179"/>
  <c r="DA53" i="184"/>
  <c r="CK52" i="179"/>
  <c r="CL53" i="184" s="1"/>
  <c r="CE53" i="184"/>
  <c r="BO52" i="179"/>
  <c r="BI53" i="184"/>
  <c r="AS52" i="179"/>
  <c r="AT53" i="184" s="1"/>
  <c r="AM53" i="184"/>
  <c r="W52" i="179"/>
  <c r="S53" i="184"/>
  <c r="FZ50" i="179"/>
  <c r="N49" i="129" s="1"/>
  <c r="AD49" i="124" s="1"/>
  <c r="M50" i="185" s="1"/>
  <c r="FV51" i="184"/>
  <c r="CM51" i="177"/>
  <c r="CN52" i="183" s="1"/>
  <c r="CK52" i="183"/>
  <c r="BC51" i="177"/>
  <c r="BD52" i="183" s="1"/>
  <c r="BA52" i="183"/>
  <c r="AQ51" i="177"/>
  <c r="AO52" i="183"/>
  <c r="AE51" i="177"/>
  <c r="AF52" i="183" s="1"/>
  <c r="AC52" i="183"/>
  <c r="S51" i="177"/>
  <c r="Q52" i="183"/>
  <c r="F6" i="204"/>
  <c r="C55" i="181"/>
  <c r="F6" i="203"/>
  <c r="C54" i="181"/>
  <c r="F6" i="202"/>
  <c r="C53" i="181"/>
  <c r="F6" i="201"/>
  <c r="C52" i="181"/>
  <c r="F6" i="200"/>
  <c r="C51" i="181"/>
  <c r="F6" i="173"/>
  <c r="C50" i="181"/>
  <c r="I25" i="198"/>
  <c r="K25" i="198" s="1"/>
  <c r="I32" i="198"/>
  <c r="K32" i="198" s="1"/>
  <c r="I38" i="198"/>
  <c r="K38" i="198" s="1"/>
  <c r="I49" i="198"/>
  <c r="K49" i="198" s="1"/>
  <c r="BT54" i="175"/>
  <c r="AR54" i="175"/>
  <c r="BM53" i="175"/>
  <c r="AK53" i="175"/>
  <c r="BF52" i="175"/>
  <c r="AD52" i="175"/>
  <c r="DC51" i="175"/>
  <c r="AY51" i="175"/>
  <c r="BT50" i="175"/>
  <c r="AR50" i="175"/>
  <c r="FJ51" i="179"/>
  <c r="CV51" i="179"/>
  <c r="BZ51" i="179"/>
  <c r="BD51" i="179"/>
  <c r="AH51" i="179"/>
  <c r="FJ50" i="179"/>
  <c r="CV50" i="179"/>
  <c r="BZ50" i="179"/>
  <c r="BD50" i="179"/>
  <c r="AH50" i="179"/>
  <c r="CM55" i="177"/>
  <c r="CN56" i="183" s="1"/>
  <c r="BC55" i="177"/>
  <c r="BD56" i="183" s="1"/>
  <c r="AQ55" i="177"/>
  <c r="AR56" i="183" s="1"/>
  <c r="AE55" i="177"/>
  <c r="AF56" i="183" s="1"/>
  <c r="S55" i="177"/>
  <c r="T56" i="183" s="1"/>
  <c r="BI54" i="177"/>
  <c r="AW54" i="177"/>
  <c r="AK54" i="177"/>
  <c r="Y54" i="177"/>
  <c r="U54" i="177"/>
  <c r="V55" i="183" s="1"/>
  <c r="M54" i="177"/>
  <c r="BI53" i="177"/>
  <c r="BJ54" i="183" s="1"/>
  <c r="AW53" i="177"/>
  <c r="AX54" i="183" s="1"/>
  <c r="AK53" i="177"/>
  <c r="AL54" i="183" s="1"/>
  <c r="Y53" i="177"/>
  <c r="Z54" i="183" s="1"/>
  <c r="M53" i="177"/>
  <c r="CM52" i="177"/>
  <c r="BC52" i="177"/>
  <c r="AQ52" i="177"/>
  <c r="AE52" i="177"/>
  <c r="S52" i="177"/>
  <c r="BI50" i="177"/>
  <c r="AW50" i="177"/>
  <c r="AK50" i="177"/>
  <c r="Y50" i="177"/>
  <c r="M50" i="177"/>
  <c r="CE55" i="198"/>
  <c r="DQ54" i="198"/>
  <c r="DS54" i="198" s="1"/>
  <c r="BU54" i="198"/>
  <c r="BW54" i="198" s="1"/>
  <c r="BE54" i="198"/>
  <c r="BF54" i="198" s="1"/>
  <c r="AO54" i="198"/>
  <c r="AQ54" i="198" s="1"/>
  <c r="Y54" i="198"/>
  <c r="AA54" i="198" s="1"/>
  <c r="I54" i="198"/>
  <c r="J54" i="198" s="1"/>
  <c r="CC53" i="198"/>
  <c r="CD53" i="198" s="1"/>
  <c r="BM53" i="198"/>
  <c r="BN53" i="198" s="1"/>
  <c r="AW53" i="198"/>
  <c r="AY53" i="198" s="1"/>
  <c r="AG53" i="198"/>
  <c r="AH53" i="198" s="1"/>
  <c r="Q53" i="198"/>
  <c r="R53" i="198" s="1"/>
  <c r="I52" i="198"/>
  <c r="J52" i="198" s="1"/>
  <c r="CC51" i="198"/>
  <c r="CD51" i="198" s="1"/>
  <c r="BM51" i="198"/>
  <c r="BO51" i="198" s="1"/>
  <c r="AW51" i="198"/>
  <c r="AY51" i="198" s="1"/>
  <c r="AG51" i="198"/>
  <c r="AI51" i="198" s="1"/>
  <c r="Q51" i="198"/>
  <c r="R51" i="198" s="1"/>
  <c r="S50" i="198"/>
  <c r="C54" i="187"/>
  <c r="C53" i="187"/>
  <c r="C52" i="187"/>
  <c r="C51" i="187"/>
  <c r="C50" i="187"/>
  <c r="C49" i="187"/>
  <c r="C54" i="124"/>
  <c r="C53" i="124"/>
  <c r="C52" i="124"/>
  <c r="C51" i="124"/>
  <c r="C50" i="124"/>
  <c r="C49" i="124"/>
  <c r="D55" i="182"/>
  <c r="D54" i="182"/>
  <c r="D53" i="182"/>
  <c r="D52" i="182"/>
  <c r="D51" i="182"/>
  <c r="D50" i="182"/>
  <c r="D55" i="186"/>
  <c r="D54" i="186"/>
  <c r="D53" i="186"/>
  <c r="D52" i="186"/>
  <c r="D51" i="186"/>
  <c r="D50" i="186"/>
  <c r="T55" i="183"/>
  <c r="AD53" i="183"/>
  <c r="DH55" i="179"/>
  <c r="DI56" i="184" s="1"/>
  <c r="CL56" i="184"/>
  <c r="FK54" i="179"/>
  <c r="FL55" i="184" s="1"/>
  <c r="CU55" i="184"/>
  <c r="CS55" i="184"/>
  <c r="CA54" i="179"/>
  <c r="CB55" i="184" s="1"/>
  <c r="BU55" i="184"/>
  <c r="BS55" i="184"/>
  <c r="AI54" i="179"/>
  <c r="AJ55" i="184" s="1"/>
  <c r="X53" i="179"/>
  <c r="Y54" i="184" s="1"/>
  <c r="FE53" i="184"/>
  <c r="FC53" i="184"/>
  <c r="CW52" i="179"/>
  <c r="CX53" i="184" s="1"/>
  <c r="GB51" i="179"/>
  <c r="DG51" i="179"/>
  <c r="DH52" i="184" s="1"/>
  <c r="DA52" i="184"/>
  <c r="CK51" i="179"/>
  <c r="CL52" i="184" s="1"/>
  <c r="CE52" i="184"/>
  <c r="BO51" i="179"/>
  <c r="BI52" i="184"/>
  <c r="AS51" i="179"/>
  <c r="AT52" i="184" s="1"/>
  <c r="AM52" i="184"/>
  <c r="W51" i="179"/>
  <c r="Q52" i="184"/>
  <c r="DG50" i="179"/>
  <c r="DH51" i="184" s="1"/>
  <c r="DA51" i="184"/>
  <c r="CK50" i="179"/>
  <c r="CE51" i="184"/>
  <c r="BO50" i="179"/>
  <c r="BP51" i="184" s="1"/>
  <c r="BI51" i="184"/>
  <c r="AS50" i="179"/>
  <c r="AM51" i="184"/>
  <c r="W50" i="179"/>
  <c r="X51" i="184" s="1"/>
  <c r="Q51" i="184"/>
  <c r="BI51" i="177"/>
  <c r="BJ52" i="183" s="1"/>
  <c r="BG52" i="183"/>
  <c r="AW51" i="177"/>
  <c r="AX52" i="183" s="1"/>
  <c r="AU52" i="183"/>
  <c r="AK51" i="177"/>
  <c r="AL52" i="183" s="1"/>
  <c r="AI52" i="183"/>
  <c r="Y51" i="177"/>
  <c r="Z52" i="183" s="1"/>
  <c r="W52" i="183"/>
  <c r="M51" i="177"/>
  <c r="N52" i="183" s="1"/>
  <c r="K52" i="183"/>
  <c r="CL51" i="183"/>
  <c r="W54" i="124"/>
  <c r="F55" i="185" s="1"/>
  <c r="E30" i="204"/>
  <c r="W53" i="124"/>
  <c r="F54" i="185" s="1"/>
  <c r="E30" i="203"/>
  <c r="W52" i="124"/>
  <c r="F53" i="185" s="1"/>
  <c r="E30" i="202"/>
  <c r="W51" i="124"/>
  <c r="F52" i="185" s="1"/>
  <c r="E30" i="201"/>
  <c r="W50" i="124"/>
  <c r="F51" i="185" s="1"/>
  <c r="E30" i="200"/>
  <c r="W49" i="124"/>
  <c r="F50" i="185" s="1"/>
  <c r="E30" i="173"/>
  <c r="DG20" i="179"/>
  <c r="DH20" i="179" s="1"/>
  <c r="DI21" i="184" s="1"/>
  <c r="I13" i="198"/>
  <c r="K13" i="198" s="1"/>
  <c r="I17" i="198"/>
  <c r="K17" i="198" s="1"/>
  <c r="I24" i="198"/>
  <c r="I28" i="198"/>
  <c r="K28" i="198" s="1"/>
  <c r="I29" i="198"/>
  <c r="I43" i="198"/>
  <c r="K43" i="198" s="1"/>
  <c r="BF54" i="175"/>
  <c r="AD54" i="175"/>
  <c r="DC53" i="175"/>
  <c r="AY53" i="175"/>
  <c r="BT52" i="175"/>
  <c r="AR52" i="175"/>
  <c r="BM51" i="175"/>
  <c r="AK51" i="175"/>
  <c r="BF50" i="175"/>
  <c r="AD50" i="175"/>
  <c r="BI55" i="177"/>
  <c r="AW55" i="177"/>
  <c r="AX56" i="183" s="1"/>
  <c r="AK55" i="177"/>
  <c r="AL55" i="177" s="1"/>
  <c r="AM56" i="183" s="1"/>
  <c r="Y55" i="177"/>
  <c r="Z56" i="183" s="1"/>
  <c r="M55" i="177"/>
  <c r="CM53" i="177"/>
  <c r="CN54" i="183" s="1"/>
  <c r="BC53" i="177"/>
  <c r="BD53" i="177" s="1"/>
  <c r="BE54" i="183" s="1"/>
  <c r="AQ53" i="177"/>
  <c r="AR54" i="183" s="1"/>
  <c r="AE53" i="177"/>
  <c r="S53" i="177"/>
  <c r="T54" i="183" s="1"/>
  <c r="I55" i="198"/>
  <c r="J55" i="198" s="1"/>
  <c r="CC54" i="198"/>
  <c r="BM54" i="198"/>
  <c r="BO54" i="198" s="1"/>
  <c r="AW54" i="198"/>
  <c r="AX54" i="198" s="1"/>
  <c r="AG54" i="198"/>
  <c r="AH54" i="198" s="1"/>
  <c r="Q54" i="198"/>
  <c r="DQ53" i="198"/>
  <c r="DS53" i="198" s="1"/>
  <c r="BU53" i="198"/>
  <c r="BW53" i="198" s="1"/>
  <c r="BE53" i="198"/>
  <c r="BF53" i="198" s="1"/>
  <c r="AO53" i="198"/>
  <c r="Y53" i="198"/>
  <c r="AA53" i="198" s="1"/>
  <c r="I53" i="198"/>
  <c r="K53" i="198" s="1"/>
  <c r="DQ51" i="198"/>
  <c r="DS51" i="198" s="1"/>
  <c r="BU51" i="198"/>
  <c r="BW51" i="198" s="1"/>
  <c r="BE51" i="198"/>
  <c r="BF51" i="198" s="1"/>
  <c r="AO51" i="198"/>
  <c r="Y51" i="198"/>
  <c r="Z51" i="198" s="1"/>
  <c r="I51" i="198"/>
  <c r="K51" i="198" s="1"/>
  <c r="I50" i="198"/>
  <c r="J50" i="198" s="1"/>
  <c r="B54" i="187"/>
  <c r="B53" i="187"/>
  <c r="B52" i="187"/>
  <c r="B51" i="187"/>
  <c r="B50" i="187"/>
  <c r="B49" i="187"/>
  <c r="B54" i="124"/>
  <c r="B53" i="124"/>
  <c r="B52" i="124"/>
  <c r="B51" i="124"/>
  <c r="B50" i="124"/>
  <c r="B49" i="124"/>
  <c r="C55" i="182"/>
  <c r="C54" i="182"/>
  <c r="C53" i="182"/>
  <c r="C52" i="182"/>
  <c r="C51" i="182"/>
  <c r="C50" i="182"/>
  <c r="CK56" i="183"/>
  <c r="BG56" i="183"/>
  <c r="BA56" i="183"/>
  <c r="AU56" i="183"/>
  <c r="AO56" i="183"/>
  <c r="AI56" i="183"/>
  <c r="AC56" i="183"/>
  <c r="W56" i="183"/>
  <c r="Q56" i="183"/>
  <c r="K56" i="183"/>
  <c r="CK54" i="183"/>
  <c r="BG54" i="183"/>
  <c r="BA54" i="183"/>
  <c r="AU54" i="183"/>
  <c r="AO54" i="183"/>
  <c r="AI54" i="183"/>
  <c r="AC54" i="183"/>
  <c r="W54" i="183"/>
  <c r="Q54" i="183"/>
  <c r="K54" i="183"/>
  <c r="E23" i="200"/>
  <c r="E23" i="203"/>
  <c r="E23" i="204"/>
  <c r="U54" i="124"/>
  <c r="D55" i="185" s="1"/>
  <c r="U52" i="124"/>
  <c r="D53" i="185" s="1"/>
  <c r="U50" i="124"/>
  <c r="D51" i="185" s="1"/>
  <c r="E28" i="173"/>
  <c r="E27" i="200"/>
  <c r="E27" i="201"/>
  <c r="E27" i="202"/>
  <c r="E28" i="203"/>
  <c r="U51" i="124"/>
  <c r="D52" i="185" s="1"/>
  <c r="E27" i="204"/>
  <c r="E27" i="173"/>
  <c r="E27" i="203"/>
  <c r="V54" i="124"/>
  <c r="E55" i="185" s="1"/>
  <c r="V53" i="124"/>
  <c r="E54" i="185" s="1"/>
  <c r="V52" i="124"/>
  <c r="E53" i="185" s="1"/>
  <c r="V51" i="124"/>
  <c r="E52" i="185" s="1"/>
  <c r="V50" i="124"/>
  <c r="E51" i="185" s="1"/>
  <c r="V49" i="124"/>
  <c r="E50" i="185" s="1"/>
  <c r="L53" i="187"/>
  <c r="AB53" i="187" s="1"/>
  <c r="F53" i="184"/>
  <c r="F55" i="183"/>
  <c r="E56" i="183"/>
  <c r="E55" i="183"/>
  <c r="E54" i="183"/>
  <c r="E53" i="183"/>
  <c r="E52" i="183"/>
  <c r="AP54" i="198"/>
  <c r="BO53" i="198"/>
  <c r="Z53" i="198"/>
  <c r="AH51" i="198"/>
  <c r="CO55" i="177"/>
  <c r="CP56" i="183" s="1"/>
  <c r="AR55" i="177"/>
  <c r="AS56" i="183" s="1"/>
  <c r="CL52" i="179"/>
  <c r="CM53" i="184" s="1"/>
  <c r="AJ55" i="179"/>
  <c r="AK56" i="184" s="1"/>
  <c r="AI55" i="179"/>
  <c r="AJ56" i="184" s="1"/>
  <c r="BT5" i="175"/>
  <c r="BT55" i="175" s="1"/>
  <c r="BU55" i="175" s="1"/>
  <c r="DG28" i="179"/>
  <c r="DH28" i="179" s="1"/>
  <c r="DI29" i="184" s="1"/>
  <c r="BI5" i="177"/>
  <c r="BI7" i="177" s="1"/>
  <c r="DG24" i="179"/>
  <c r="DH24" i="179" s="1"/>
  <c r="DI25" i="184" s="1"/>
  <c r="EC22" i="198"/>
  <c r="EN22" i="198" s="1"/>
  <c r="DY27" i="198"/>
  <c r="EL27" i="198" s="1"/>
  <c r="EC30" i="198"/>
  <c r="EN30" i="198" s="1"/>
  <c r="EC37" i="198"/>
  <c r="EN37" i="198" s="1"/>
  <c r="EC41" i="198"/>
  <c r="EN41" i="198" s="1"/>
  <c r="DY42" i="198"/>
  <c r="EL42" i="198" s="1"/>
  <c r="EA44" i="198"/>
  <c r="EM44" i="198" s="1"/>
  <c r="BT49" i="175"/>
  <c r="M48" i="127" s="1"/>
  <c r="M48" i="13" s="1"/>
  <c r="N49" i="182" s="1"/>
  <c r="BT47" i="175"/>
  <c r="M46" i="127" s="1"/>
  <c r="M46" i="13" s="1"/>
  <c r="H17" i="170" s="1"/>
  <c r="I17" i="170" s="1"/>
  <c r="BT45" i="175"/>
  <c r="M44" i="127" s="1"/>
  <c r="M44" i="13" s="1"/>
  <c r="H17" i="168" s="1"/>
  <c r="I17" i="168" s="1"/>
  <c r="BT43" i="175"/>
  <c r="M42" i="127" s="1"/>
  <c r="M42" i="13" s="1"/>
  <c r="H17" i="166" s="1"/>
  <c r="I17" i="166" s="1"/>
  <c r="BT41" i="175"/>
  <c r="M40" i="127" s="1"/>
  <c r="M40" i="13" s="1"/>
  <c r="H17" i="164" s="1"/>
  <c r="I17" i="164" s="1"/>
  <c r="BT39" i="175"/>
  <c r="M38" i="127" s="1"/>
  <c r="M38" i="13" s="1"/>
  <c r="H17" i="162" s="1"/>
  <c r="I17" i="162" s="1"/>
  <c r="BT37" i="175"/>
  <c r="M36" i="127" s="1"/>
  <c r="M36" i="13" s="1"/>
  <c r="H17" i="160" s="1"/>
  <c r="I17" i="160" s="1"/>
  <c r="BT35" i="175"/>
  <c r="M34" i="127" s="1"/>
  <c r="M34" i="13" s="1"/>
  <c r="H17" i="158" s="1"/>
  <c r="I17" i="158" s="1"/>
  <c r="BT33" i="175"/>
  <c r="M32" i="127" s="1"/>
  <c r="M32" i="13" s="1"/>
  <c r="H17" i="156" s="1"/>
  <c r="I17" i="156" s="1"/>
  <c r="BT31" i="175"/>
  <c r="M30" i="127" s="1"/>
  <c r="M30" i="13" s="1"/>
  <c r="H17" i="154" s="1"/>
  <c r="I17" i="154" s="1"/>
  <c r="BT29" i="175"/>
  <c r="M28" i="127" s="1"/>
  <c r="M28" i="13" s="1"/>
  <c r="H17" i="152" s="1"/>
  <c r="I17" i="152" s="1"/>
  <c r="BT27" i="175"/>
  <c r="M26" i="127" s="1"/>
  <c r="M26" i="13" s="1"/>
  <c r="H17" i="150" s="1"/>
  <c r="I17" i="150" s="1"/>
  <c r="BT25" i="175"/>
  <c r="M24" i="127" s="1"/>
  <c r="M24" i="13" s="1"/>
  <c r="N25" i="182" s="1"/>
  <c r="BT23" i="175"/>
  <c r="M22" i="127" s="1"/>
  <c r="M22" i="13" s="1"/>
  <c r="H17" i="146" s="1"/>
  <c r="I17" i="146" s="1"/>
  <c r="BT21" i="175"/>
  <c r="M20" i="127" s="1"/>
  <c r="M20" i="13" s="1"/>
  <c r="BT17" i="175"/>
  <c r="M16" i="127" s="1"/>
  <c r="M16" i="13" s="1"/>
  <c r="N17" i="182" s="1"/>
  <c r="BT15" i="175"/>
  <c r="M14" i="127" s="1"/>
  <c r="M14" i="13" s="1"/>
  <c r="H17" i="138" s="1"/>
  <c r="I17" i="138" s="1"/>
  <c r="BT13" i="175"/>
  <c r="M12" i="127" s="1"/>
  <c r="M12" i="13" s="1"/>
  <c r="N13" i="182" s="1"/>
  <c r="BT9" i="175"/>
  <c r="M8" i="127" s="1"/>
  <c r="M8" i="13" s="1"/>
  <c r="N9" i="182" s="1"/>
  <c r="BT7" i="175"/>
  <c r="M6" i="127" s="1"/>
  <c r="M6" i="13" s="1"/>
  <c r="H17" i="130" s="1"/>
  <c r="I17" i="130" s="1"/>
  <c r="BI49" i="177"/>
  <c r="BJ50" i="183" s="1"/>
  <c r="BI47" i="177"/>
  <c r="BJ48" i="183" s="1"/>
  <c r="BI45" i="177"/>
  <c r="BJ46" i="183" s="1"/>
  <c r="BI43" i="177"/>
  <c r="BJ44" i="183" s="1"/>
  <c r="BI41" i="177"/>
  <c r="BJ42" i="183" s="1"/>
  <c r="BI39" i="177"/>
  <c r="BJ40" i="183" s="1"/>
  <c r="BI37" i="177"/>
  <c r="BJ38" i="183" s="1"/>
  <c r="BI35" i="177"/>
  <c r="BJ36" i="183" s="1"/>
  <c r="BI33" i="177"/>
  <c r="BJ34" i="183" s="1"/>
  <c r="BI31" i="177"/>
  <c r="BJ32" i="183" s="1"/>
  <c r="BI29" i="177"/>
  <c r="BJ30" i="183" s="1"/>
  <c r="BI27" i="177"/>
  <c r="BJ28" i="183" s="1"/>
  <c r="BI25" i="177"/>
  <c r="BJ26" i="183" s="1"/>
  <c r="BI23" i="177"/>
  <c r="BJ24" i="183" s="1"/>
  <c r="BI21" i="177"/>
  <c r="BJ22" i="183" s="1"/>
  <c r="BI13" i="177"/>
  <c r="BJ14" i="183" s="1"/>
  <c r="R49" i="198"/>
  <c r="R47" i="198"/>
  <c r="R38" i="198"/>
  <c r="R33" i="198"/>
  <c r="Z24" i="198"/>
  <c r="DY21" i="198"/>
  <c r="EL21" i="198" s="1"/>
  <c r="EC24" i="198"/>
  <c r="EN24" i="198" s="1"/>
  <c r="EC26" i="198"/>
  <c r="EN26" i="198" s="1"/>
  <c r="DY32" i="198"/>
  <c r="EL32" i="198" s="1"/>
  <c r="EC33" i="198"/>
  <c r="EN33" i="198" s="1"/>
  <c r="DY37" i="198"/>
  <c r="EL37" i="198" s="1"/>
  <c r="BF42" i="198"/>
  <c r="BG42" i="198"/>
  <c r="BT48" i="175"/>
  <c r="BU48" i="175" s="1"/>
  <c r="BT46" i="175"/>
  <c r="BU46" i="175" s="1"/>
  <c r="M45" i="124" s="1"/>
  <c r="BT44" i="175"/>
  <c r="M43" i="127" s="1"/>
  <c r="M43" i="13" s="1"/>
  <c r="H17" i="167" s="1"/>
  <c r="I17" i="167" s="1"/>
  <c r="BT42" i="175"/>
  <c r="BU42" i="175" s="1"/>
  <c r="BT40" i="175"/>
  <c r="BU40" i="175" s="1"/>
  <c r="M39" i="187" s="1"/>
  <c r="AC39" i="187" s="1"/>
  <c r="BT38" i="175"/>
  <c r="BU38" i="175" s="1"/>
  <c r="BT36" i="175"/>
  <c r="M35" i="127" s="1"/>
  <c r="M35" i="13" s="1"/>
  <c r="H17" i="159" s="1"/>
  <c r="I17" i="159" s="1"/>
  <c r="BT34" i="175"/>
  <c r="BU34" i="175" s="1"/>
  <c r="BT32" i="175"/>
  <c r="BU32" i="175" s="1"/>
  <c r="M31" i="187" s="1"/>
  <c r="AC31" i="187" s="1"/>
  <c r="BT30" i="175"/>
  <c r="BU30" i="175" s="1"/>
  <c r="BT28" i="175"/>
  <c r="M27" i="127" s="1"/>
  <c r="M27" i="13" s="1"/>
  <c r="H17" i="151" s="1"/>
  <c r="I17" i="151" s="1"/>
  <c r="BT26" i="175"/>
  <c r="BU26" i="175" s="1"/>
  <c r="BT24" i="175"/>
  <c r="BU24" i="175" s="1"/>
  <c r="M23" i="187" s="1"/>
  <c r="AC23" i="187" s="1"/>
  <c r="BT22" i="175"/>
  <c r="BU22" i="175" s="1"/>
  <c r="BT20" i="175"/>
  <c r="M19" i="127" s="1"/>
  <c r="M19" i="13" s="1"/>
  <c r="BT18" i="175"/>
  <c r="BU18" i="175" s="1"/>
  <c r="BT16" i="175"/>
  <c r="BU16" i="175" s="1"/>
  <c r="M15" i="187" s="1"/>
  <c r="AC15" i="187" s="1"/>
  <c r="BT14" i="175"/>
  <c r="BU14" i="175" s="1"/>
  <c r="BT10" i="175"/>
  <c r="BU10" i="175" s="1"/>
  <c r="M9" i="187" s="1"/>
  <c r="AC9" i="187" s="1"/>
  <c r="BT8" i="175"/>
  <c r="BU8" i="175" s="1"/>
  <c r="M7" i="187" s="1"/>
  <c r="AC7" i="187" s="1"/>
  <c r="DG26" i="179"/>
  <c r="DH26" i="179" s="1"/>
  <c r="DI27" i="184" s="1"/>
  <c r="DG22" i="179"/>
  <c r="DH22" i="179" s="1"/>
  <c r="DI23" i="184" s="1"/>
  <c r="I45" i="198"/>
  <c r="I42" i="198"/>
  <c r="I39" i="198"/>
  <c r="Q45" i="198"/>
  <c r="AG5" i="198"/>
  <c r="AG16" i="198" s="1"/>
  <c r="BM42" i="198"/>
  <c r="BU42" i="198"/>
  <c r="CC42" i="198"/>
  <c r="DQ42" i="198"/>
  <c r="AW42" i="198"/>
  <c r="BE46" i="198"/>
  <c r="BM46" i="198"/>
  <c r="BU46" i="198"/>
  <c r="CC46" i="198"/>
  <c r="DQ46" i="198"/>
  <c r="AO42" i="198"/>
  <c r="AW44" i="198"/>
  <c r="BE44" i="198"/>
  <c r="BM44" i="198"/>
  <c r="BU44" i="198"/>
  <c r="CC44" i="198"/>
  <c r="DQ44" i="198"/>
  <c r="AO46" i="198"/>
  <c r="AW48" i="198"/>
  <c r="BE48" i="198"/>
  <c r="BM48" i="198"/>
  <c r="BU48" i="198"/>
  <c r="CC48" i="198"/>
  <c r="DQ48" i="198"/>
  <c r="AW6" i="198"/>
  <c r="DQ15" i="198"/>
  <c r="AO28" i="198"/>
  <c r="AW28" i="198"/>
  <c r="BE28" i="198"/>
  <c r="BM28" i="198"/>
  <c r="BU28" i="198"/>
  <c r="CC28" i="198"/>
  <c r="DQ28" i="198"/>
  <c r="AG42" i="198"/>
  <c r="AG44" i="198"/>
  <c r="AG46" i="198"/>
  <c r="AG48" i="198"/>
  <c r="Y41" i="198"/>
  <c r="Y37" i="198"/>
  <c r="Y32" i="198"/>
  <c r="AG24" i="198"/>
  <c r="AO24" i="198"/>
  <c r="AW24" i="198"/>
  <c r="BE24" i="198"/>
  <c r="BM24" i="198"/>
  <c r="BU24" i="198"/>
  <c r="CC24" i="198"/>
  <c r="DQ24" i="198"/>
  <c r="Y28" i="198"/>
  <c r="AG32" i="198"/>
  <c r="AO32" i="198"/>
  <c r="AW32" i="198"/>
  <c r="BE32" i="198"/>
  <c r="BM32" i="198"/>
  <c r="BU32" i="198"/>
  <c r="CC32" i="198"/>
  <c r="DQ32" i="198"/>
  <c r="AG37" i="198"/>
  <c r="AO37" i="198"/>
  <c r="AW37" i="198"/>
  <c r="BE37" i="198"/>
  <c r="BM37" i="198"/>
  <c r="BU37" i="198"/>
  <c r="CC37" i="198"/>
  <c r="DQ37" i="198"/>
  <c r="AG41" i="198"/>
  <c r="AO41" i="198"/>
  <c r="AW41" i="198"/>
  <c r="BE41" i="198"/>
  <c r="BM41" i="198"/>
  <c r="BU41" i="198"/>
  <c r="CC41" i="198"/>
  <c r="DQ41" i="198"/>
  <c r="Y42" i="198"/>
  <c r="Y44" i="198"/>
  <c r="Y46" i="198"/>
  <c r="Y48" i="198"/>
  <c r="AG12" i="198"/>
  <c r="DQ12" i="198"/>
  <c r="Y23" i="198"/>
  <c r="AG23" i="198"/>
  <c r="AO23" i="198"/>
  <c r="AW23" i="198"/>
  <c r="BE23" i="198"/>
  <c r="BM23" i="198"/>
  <c r="BU23" i="198"/>
  <c r="CC23" i="198"/>
  <c r="DQ23" i="198"/>
  <c r="Q24" i="198"/>
  <c r="Y27" i="198"/>
  <c r="AG27" i="198"/>
  <c r="AO27" i="198"/>
  <c r="AW27" i="198"/>
  <c r="BE27" i="198"/>
  <c r="BM27" i="198"/>
  <c r="BU27" i="198"/>
  <c r="CC27" i="198"/>
  <c r="DQ27" i="198"/>
  <c r="Q28" i="198"/>
  <c r="Y31" i="198"/>
  <c r="AG31" i="198"/>
  <c r="AO31" i="198"/>
  <c r="AW31" i="198"/>
  <c r="BE31" i="198"/>
  <c r="BM31" i="198"/>
  <c r="BU31" i="198"/>
  <c r="CC31" i="198"/>
  <c r="DQ31" i="198"/>
  <c r="Q32" i="198"/>
  <c r="Y33" i="198"/>
  <c r="AG33" i="198"/>
  <c r="AO33" i="198"/>
  <c r="AW33" i="198"/>
  <c r="BE33" i="198"/>
  <c r="BM33" i="198"/>
  <c r="CC33" i="198"/>
  <c r="DQ33" i="198"/>
  <c r="Y38" i="198"/>
  <c r="AG38" i="198"/>
  <c r="AO38" i="198"/>
  <c r="AW38" i="198"/>
  <c r="BE38" i="198"/>
  <c r="BM38" i="198"/>
  <c r="BU38" i="198"/>
  <c r="CC38" i="198"/>
  <c r="DQ38" i="198"/>
  <c r="Q42" i="198"/>
  <c r="Y43" i="198"/>
  <c r="AG43" i="198"/>
  <c r="AO43" i="198"/>
  <c r="AW43" i="198"/>
  <c r="BE43" i="198"/>
  <c r="BM43" i="198"/>
  <c r="BU43" i="198"/>
  <c r="CC43" i="198"/>
  <c r="DQ43" i="198"/>
  <c r="Q44" i="198"/>
  <c r="Y45" i="198"/>
  <c r="AG45" i="198"/>
  <c r="AO45" i="198"/>
  <c r="AW45" i="198"/>
  <c r="BE45" i="198"/>
  <c r="BM45" i="198"/>
  <c r="BU45" i="198"/>
  <c r="CC45" i="198"/>
  <c r="DQ45" i="198"/>
  <c r="Q46" i="198"/>
  <c r="Y47" i="198"/>
  <c r="AG47" i="198"/>
  <c r="AO47" i="198"/>
  <c r="AW47" i="198"/>
  <c r="BE47" i="198"/>
  <c r="BM47" i="198"/>
  <c r="BU47" i="198"/>
  <c r="CC47" i="198"/>
  <c r="DQ47" i="198"/>
  <c r="Q48" i="198"/>
  <c r="Y49" i="198"/>
  <c r="AG49" i="198"/>
  <c r="AO49" i="198"/>
  <c r="AW49" i="198"/>
  <c r="BE49" i="198"/>
  <c r="BM49" i="198"/>
  <c r="BU49" i="198"/>
  <c r="CC49" i="198"/>
  <c r="DQ49" i="198"/>
  <c r="Q5" i="198"/>
  <c r="Q12" i="198" s="1"/>
  <c r="S12" i="198" s="1"/>
  <c r="Y5" i="198"/>
  <c r="Y11" i="198" s="1"/>
  <c r="AO5" i="198"/>
  <c r="AO6" i="198" s="1"/>
  <c r="AW5" i="198"/>
  <c r="AW8" i="198" s="1"/>
  <c r="BE5" i="198"/>
  <c r="BE15" i="198" s="1"/>
  <c r="BM5" i="198"/>
  <c r="BM12" i="198" s="1"/>
  <c r="BU5" i="198"/>
  <c r="BU6" i="198" s="1"/>
  <c r="CC5" i="198"/>
  <c r="CC6" i="198" s="1"/>
  <c r="DQ5" i="198"/>
  <c r="DQ6" i="198" s="1"/>
  <c r="Y7" i="198"/>
  <c r="AG7" i="198"/>
  <c r="AW7" i="198"/>
  <c r="CC7" i="198"/>
  <c r="DQ7" i="198"/>
  <c r="AG9" i="198"/>
  <c r="AW9" i="198"/>
  <c r="DQ9" i="198"/>
  <c r="AW10" i="198"/>
  <c r="CC10" i="198"/>
  <c r="AW13" i="198"/>
  <c r="CC13" i="198"/>
  <c r="DQ13" i="198"/>
  <c r="AG14" i="198"/>
  <c r="AW14" i="198"/>
  <c r="CC14" i="198"/>
  <c r="Y17" i="198"/>
  <c r="AG17" i="198"/>
  <c r="AO17" i="198"/>
  <c r="AW17" i="198"/>
  <c r="BM17" i="198"/>
  <c r="BU17" i="198"/>
  <c r="CC17" i="198"/>
  <c r="I18" i="198"/>
  <c r="Q18" i="198"/>
  <c r="Y18" i="198"/>
  <c r="AG18" i="198"/>
  <c r="AW18" i="198"/>
  <c r="CC18" i="198"/>
  <c r="DQ18" i="198"/>
  <c r="AG19" i="198"/>
  <c r="AO19" i="198"/>
  <c r="AW19" i="198"/>
  <c r="BM19" i="198"/>
  <c r="BU19" i="198"/>
  <c r="CC19" i="198"/>
  <c r="DQ19" i="198"/>
  <c r="I20" i="198"/>
  <c r="Q20" i="198"/>
  <c r="Y20" i="198"/>
  <c r="AG20" i="198"/>
  <c r="AO20" i="198"/>
  <c r="AW20" i="198"/>
  <c r="BE20" i="198"/>
  <c r="BM20" i="198"/>
  <c r="BU20" i="198"/>
  <c r="CC20" i="198"/>
  <c r="DQ20" i="198"/>
  <c r="Q21" i="198"/>
  <c r="Y21" i="198"/>
  <c r="AG21" i="198"/>
  <c r="AO21" i="198"/>
  <c r="AW21" i="198"/>
  <c r="BE21" i="198"/>
  <c r="BM21" i="198"/>
  <c r="BU21" i="198"/>
  <c r="CC21" i="198"/>
  <c r="DQ21" i="198"/>
  <c r="I22" i="198"/>
  <c r="Q22" i="198"/>
  <c r="Y22" i="198"/>
  <c r="AG22" i="198"/>
  <c r="AO22" i="198"/>
  <c r="AW22" i="198"/>
  <c r="BE22" i="198"/>
  <c r="BM22" i="198"/>
  <c r="BU22" i="198"/>
  <c r="CC22" i="198"/>
  <c r="DQ22" i="198"/>
  <c r="I23" i="198"/>
  <c r="Y25" i="198"/>
  <c r="AG25" i="198"/>
  <c r="AO25" i="198"/>
  <c r="AW25" i="198"/>
  <c r="BE25" i="198"/>
  <c r="BM25" i="198"/>
  <c r="BU25" i="198"/>
  <c r="CC25" i="198"/>
  <c r="DQ25" i="198"/>
  <c r="I26" i="198"/>
  <c r="Q26" i="198"/>
  <c r="Y26" i="198"/>
  <c r="AG26" i="198"/>
  <c r="AO26" i="198"/>
  <c r="AW26" i="198"/>
  <c r="BE26" i="198"/>
  <c r="BM26" i="198"/>
  <c r="BU26" i="198"/>
  <c r="CC26" i="198"/>
  <c r="DQ26" i="198"/>
  <c r="I27" i="198"/>
  <c r="Y29" i="198"/>
  <c r="AG29" i="198"/>
  <c r="AO29" i="198"/>
  <c r="AW29" i="198"/>
  <c r="BE29" i="198"/>
  <c r="BM29" i="198"/>
  <c r="BU29" i="198"/>
  <c r="CC29" i="198"/>
  <c r="DQ29" i="198"/>
  <c r="I30" i="198"/>
  <c r="Q30" i="198"/>
  <c r="Y30" i="198"/>
  <c r="AG30" i="198"/>
  <c r="AO30" i="198"/>
  <c r="AW30" i="198"/>
  <c r="BE30" i="198"/>
  <c r="BM30" i="198"/>
  <c r="BU30" i="198"/>
  <c r="CC30" i="198"/>
  <c r="DQ30" i="198"/>
  <c r="I31" i="198"/>
  <c r="Y34" i="198"/>
  <c r="AG34" i="198"/>
  <c r="AO34" i="198"/>
  <c r="AW34" i="198"/>
  <c r="BE34" i="198"/>
  <c r="BM34" i="198"/>
  <c r="BU34" i="198"/>
  <c r="CC34" i="198"/>
  <c r="DQ34" i="198"/>
  <c r="I35" i="198"/>
  <c r="Y35" i="198"/>
  <c r="AG35" i="198"/>
  <c r="AO35" i="198"/>
  <c r="AW35" i="198"/>
  <c r="BE35" i="198"/>
  <c r="BM35" i="198"/>
  <c r="BU35" i="198"/>
  <c r="CC35" i="198"/>
  <c r="DQ35" i="198"/>
  <c r="I36" i="198"/>
  <c r="Q36" i="198"/>
  <c r="Y36" i="198"/>
  <c r="AG36" i="198"/>
  <c r="AO36" i="198"/>
  <c r="AW36" i="198"/>
  <c r="BE36" i="198"/>
  <c r="BM36" i="198"/>
  <c r="BU36" i="198"/>
  <c r="CC36" i="198"/>
  <c r="DQ36" i="198"/>
  <c r="I37" i="198"/>
  <c r="Y39" i="198"/>
  <c r="AG39" i="198"/>
  <c r="AO39" i="198"/>
  <c r="AW39" i="198"/>
  <c r="BE39" i="198"/>
  <c r="BM39" i="198"/>
  <c r="BU39" i="198"/>
  <c r="CC39" i="198"/>
  <c r="DQ39" i="198"/>
  <c r="I40" i="198"/>
  <c r="Q40" i="198"/>
  <c r="Y40" i="198"/>
  <c r="AG40" i="198"/>
  <c r="AO40" i="198"/>
  <c r="AW40" i="198"/>
  <c r="BE40" i="198"/>
  <c r="BM40" i="198"/>
  <c r="BU40" i="198"/>
  <c r="CC40" i="198"/>
  <c r="DQ40" i="198"/>
  <c r="I41" i="198"/>
  <c r="DT1" i="198"/>
  <c r="BP1" i="198"/>
  <c r="DT2" i="198"/>
  <c r="BP2" i="198"/>
  <c r="I8" i="198"/>
  <c r="DQ17" i="198"/>
  <c r="Q13" i="198"/>
  <c r="I19" i="198"/>
  <c r="I21" i="198"/>
  <c r="I33" i="198"/>
  <c r="BU33" i="198"/>
  <c r="I34" i="198"/>
  <c r="Q34" i="198"/>
  <c r="Q23" i="198"/>
  <c r="Q25" i="198"/>
  <c r="Q27" i="198"/>
  <c r="Q29" i="198"/>
  <c r="Q31" i="198"/>
  <c r="Q35" i="198"/>
  <c r="Q37" i="198"/>
  <c r="Q39" i="198"/>
  <c r="Q41" i="198"/>
  <c r="I44" i="198"/>
  <c r="I46" i="198"/>
  <c r="I48" i="198"/>
  <c r="N45" i="182"/>
  <c r="N29" i="182"/>
  <c r="N21" i="182"/>
  <c r="BG7" i="183"/>
  <c r="BI48" i="177"/>
  <c r="BJ49" i="183" s="1"/>
  <c r="BI46" i="177"/>
  <c r="BJ47" i="183" s="1"/>
  <c r="BI44" i="177"/>
  <c r="BJ45" i="183" s="1"/>
  <c r="BI42" i="177"/>
  <c r="BJ43" i="183" s="1"/>
  <c r="BI40" i="177"/>
  <c r="BJ41" i="183" s="1"/>
  <c r="BI38" i="177"/>
  <c r="BJ39" i="183" s="1"/>
  <c r="BI36" i="177"/>
  <c r="BJ37" i="183" s="1"/>
  <c r="BI34" i="177"/>
  <c r="BJ35" i="183" s="1"/>
  <c r="BI32" i="177"/>
  <c r="BJ33" i="183" s="1"/>
  <c r="BI30" i="177"/>
  <c r="BJ31" i="183" s="1"/>
  <c r="BI28" i="177"/>
  <c r="BJ29" i="183" s="1"/>
  <c r="BI26" i="177"/>
  <c r="BJ27" i="183" s="1"/>
  <c r="BI24" i="177"/>
  <c r="BJ25" i="183" s="1"/>
  <c r="BI22" i="177"/>
  <c r="BJ23" i="183" s="1"/>
  <c r="BI20" i="177"/>
  <c r="BJ21" i="183" s="1"/>
  <c r="BT6" i="175"/>
  <c r="BU6" i="175" s="1"/>
  <c r="BU45" i="175"/>
  <c r="BU29" i="175"/>
  <c r="M28" i="124" s="1"/>
  <c r="N29" i="186" s="1"/>
  <c r="BU27" i="175"/>
  <c r="M26" i="124" s="1"/>
  <c r="N27" i="186" s="1"/>
  <c r="BG50" i="183"/>
  <c r="BG48" i="183"/>
  <c r="BG46" i="183"/>
  <c r="BG44" i="183"/>
  <c r="BG42" i="183"/>
  <c r="BG40" i="183"/>
  <c r="BG38" i="183"/>
  <c r="BG36" i="183"/>
  <c r="BG34" i="183"/>
  <c r="BG32" i="183"/>
  <c r="BG30" i="183"/>
  <c r="BG28" i="183"/>
  <c r="BG26" i="183"/>
  <c r="BG24" i="183"/>
  <c r="BG22" i="183"/>
  <c r="BG20" i="183"/>
  <c r="BG18" i="183"/>
  <c r="BG16" i="183"/>
  <c r="BG14" i="183"/>
  <c r="BG12" i="183"/>
  <c r="BG10" i="183"/>
  <c r="BG8" i="183"/>
  <c r="DG5" i="179"/>
  <c r="DG6" i="179" s="1"/>
  <c r="DG49" i="179"/>
  <c r="DI49" i="179" s="1"/>
  <c r="DJ50" i="184" s="1"/>
  <c r="DG48" i="179"/>
  <c r="DI48" i="179" s="1"/>
  <c r="DJ49" i="184" s="1"/>
  <c r="DG47" i="179"/>
  <c r="DI47" i="179" s="1"/>
  <c r="DJ48" i="184" s="1"/>
  <c r="DG46" i="179"/>
  <c r="DI46" i="179" s="1"/>
  <c r="DJ47" i="184" s="1"/>
  <c r="DG45" i="179"/>
  <c r="DI45" i="179" s="1"/>
  <c r="DJ46" i="184" s="1"/>
  <c r="DG44" i="179"/>
  <c r="DI44" i="179" s="1"/>
  <c r="DJ45" i="184" s="1"/>
  <c r="DG43" i="179"/>
  <c r="DI43" i="179" s="1"/>
  <c r="DJ44" i="184" s="1"/>
  <c r="DG42" i="179"/>
  <c r="DI42" i="179" s="1"/>
  <c r="DJ43" i="184" s="1"/>
  <c r="DG41" i="179"/>
  <c r="DI41" i="179" s="1"/>
  <c r="DJ42" i="184" s="1"/>
  <c r="DG40" i="179"/>
  <c r="DI40" i="179" s="1"/>
  <c r="DJ41" i="184" s="1"/>
  <c r="DG39" i="179"/>
  <c r="DI39" i="179" s="1"/>
  <c r="DJ40" i="184" s="1"/>
  <c r="DG38" i="179"/>
  <c r="DI38" i="179" s="1"/>
  <c r="DJ39" i="184" s="1"/>
  <c r="DG37" i="179"/>
  <c r="DI37" i="179" s="1"/>
  <c r="DJ38" i="184" s="1"/>
  <c r="DG36" i="179"/>
  <c r="DI36" i="179" s="1"/>
  <c r="DJ37" i="184" s="1"/>
  <c r="DG35" i="179"/>
  <c r="DI35" i="179" s="1"/>
  <c r="DJ36" i="184" s="1"/>
  <c r="DG34" i="179"/>
  <c r="DI34" i="179" s="1"/>
  <c r="DJ35" i="184" s="1"/>
  <c r="DG33" i="179"/>
  <c r="DI33" i="179" s="1"/>
  <c r="DJ34" i="184" s="1"/>
  <c r="DG32" i="179"/>
  <c r="DI32" i="179" s="1"/>
  <c r="DJ33" i="184" s="1"/>
  <c r="DG31" i="179"/>
  <c r="DI31" i="179" s="1"/>
  <c r="DJ32" i="184" s="1"/>
  <c r="DG30" i="179"/>
  <c r="DI30" i="179" s="1"/>
  <c r="DJ31" i="184" s="1"/>
  <c r="DG29" i="179"/>
  <c r="DI29" i="179" s="1"/>
  <c r="DJ30" i="184" s="1"/>
  <c r="DG27" i="179"/>
  <c r="DI27" i="179" s="1"/>
  <c r="DJ28" i="184" s="1"/>
  <c r="DG25" i="179"/>
  <c r="DI25" i="179" s="1"/>
  <c r="DJ26" i="184" s="1"/>
  <c r="DG23" i="179"/>
  <c r="DI23" i="179" s="1"/>
  <c r="DJ24" i="184" s="1"/>
  <c r="DG21" i="179"/>
  <c r="DI21" i="179" s="1"/>
  <c r="DJ22" i="184" s="1"/>
  <c r="DG15" i="179"/>
  <c r="DI15" i="179" s="1"/>
  <c r="DJ16" i="184" s="1"/>
  <c r="DH21" i="184"/>
  <c r="DA32" i="184"/>
  <c r="DA34" i="184"/>
  <c r="DA36" i="184"/>
  <c r="DA38" i="184"/>
  <c r="DA40" i="184"/>
  <c r="DA42" i="184"/>
  <c r="DA44" i="184"/>
  <c r="DA46" i="184"/>
  <c r="DA48" i="184"/>
  <c r="DA50" i="184"/>
  <c r="S31" i="193"/>
  <c r="M4" i="124"/>
  <c r="AC4" i="187"/>
  <c r="N5" i="186"/>
  <c r="M4" i="13"/>
  <c r="M4" i="187"/>
  <c r="DI20" i="179"/>
  <c r="DJ21" i="184" s="1"/>
  <c r="BK21" i="177"/>
  <c r="BL22" i="183" s="1"/>
  <c r="BK25" i="177"/>
  <c r="BL26" i="183" s="1"/>
  <c r="BK37" i="177"/>
  <c r="BL38" i="183" s="1"/>
  <c r="BK47" i="177"/>
  <c r="BL48" i="183" s="1"/>
  <c r="G2" i="192"/>
  <c r="D26" i="131"/>
  <c r="D26" i="132"/>
  <c r="D26" i="133"/>
  <c r="D26" i="134"/>
  <c r="D26" i="135"/>
  <c r="D26" i="136"/>
  <c r="D26" i="137"/>
  <c r="D26" i="138"/>
  <c r="D26" i="139"/>
  <c r="D26" i="140"/>
  <c r="D26" i="141"/>
  <c r="D26" i="142"/>
  <c r="D26" i="144"/>
  <c r="D26" i="145"/>
  <c r="D26" i="146"/>
  <c r="D26" i="147"/>
  <c r="D26" i="148"/>
  <c r="D26" i="149"/>
  <c r="D26" i="150"/>
  <c r="D26" i="151"/>
  <c r="D26" i="152"/>
  <c r="D26" i="153"/>
  <c r="D26" i="154"/>
  <c r="D26" i="155"/>
  <c r="D26" i="156"/>
  <c r="D26" i="157"/>
  <c r="D26" i="158"/>
  <c r="D26" i="159"/>
  <c r="D26" i="160"/>
  <c r="D26" i="161"/>
  <c r="D26" i="162"/>
  <c r="D26" i="163"/>
  <c r="D26" i="164"/>
  <c r="D26" i="165"/>
  <c r="D26" i="166"/>
  <c r="D26" i="167"/>
  <c r="D26" i="168"/>
  <c r="D26" i="169"/>
  <c r="D26" i="170"/>
  <c r="D26" i="171"/>
  <c r="D26" i="172"/>
  <c r="D26" i="173"/>
  <c r="D26" i="130"/>
  <c r="G39" i="195"/>
  <c r="B21" i="195"/>
  <c r="B20" i="195"/>
  <c r="B19" i="195"/>
  <c r="B18" i="195"/>
  <c r="B17" i="195"/>
  <c r="B16" i="195"/>
  <c r="B15" i="195"/>
  <c r="B14" i="195"/>
  <c r="E35" i="196"/>
  <c r="B8" i="196"/>
  <c r="B7" i="196"/>
  <c r="B6" i="196"/>
  <c r="B5" i="196"/>
  <c r="C4" i="196"/>
  <c r="B4" i="196"/>
  <c r="C3" i="196"/>
  <c r="FZ55" i="179" l="1"/>
  <c r="GB51" i="184"/>
  <c r="FZ54" i="184"/>
  <c r="FX51" i="179"/>
  <c r="FY52" i="184" s="1"/>
  <c r="DS16" i="179"/>
  <c r="DT17" i="184" s="1"/>
  <c r="EZ15" i="179"/>
  <c r="FA16" i="184" s="1"/>
  <c r="EZ10" i="179"/>
  <c r="FA11" i="184" s="1"/>
  <c r="FA15" i="179"/>
  <c r="FB16" i="184" s="1"/>
  <c r="FA10" i="179"/>
  <c r="FB11" i="184" s="1"/>
  <c r="CB22" i="175"/>
  <c r="Q16" i="127"/>
  <c r="Q16" i="13" s="1"/>
  <c r="CW27" i="175"/>
  <c r="Q30" i="127"/>
  <c r="Q30" i="13" s="1"/>
  <c r="Q37" i="127"/>
  <c r="Q37" i="13" s="1"/>
  <c r="R38" i="182" s="1"/>
  <c r="CW15" i="175"/>
  <c r="CW14" i="175"/>
  <c r="Q13" i="124" s="1"/>
  <c r="R14" i="186" s="1"/>
  <c r="Q38" i="127"/>
  <c r="Q38" i="13" s="1"/>
  <c r="CW23" i="175"/>
  <c r="Q22" i="124" s="1"/>
  <c r="R23" i="186" s="1"/>
  <c r="Q46" i="127"/>
  <c r="Q46" i="13" s="1"/>
  <c r="Q21" i="127"/>
  <c r="Q21" i="13" s="1"/>
  <c r="R22" i="182" s="1"/>
  <c r="CW46" i="175"/>
  <c r="Q6" i="127"/>
  <c r="Q6" i="13" s="1"/>
  <c r="R7" i="182" s="1"/>
  <c r="Q29" i="127"/>
  <c r="Q29" i="13" s="1"/>
  <c r="CI34" i="175"/>
  <c r="CI50" i="175"/>
  <c r="O49" i="124" s="1"/>
  <c r="P50" i="186" s="1"/>
  <c r="CI26" i="175"/>
  <c r="CI42" i="175"/>
  <c r="O41" i="124" s="1"/>
  <c r="P42" i="186" s="1"/>
  <c r="F17" i="158"/>
  <c r="BU35" i="175"/>
  <c r="M34" i="124" s="1"/>
  <c r="N35" i="186" s="1"/>
  <c r="F17" i="166"/>
  <c r="BU43" i="175"/>
  <c r="M42" i="124" s="1"/>
  <c r="N43" i="186" s="1"/>
  <c r="DJ15" i="198"/>
  <c r="DK15" i="198"/>
  <c r="DH54" i="179"/>
  <c r="DI55" i="184" s="1"/>
  <c r="DA9" i="198"/>
  <c r="DA8" i="198"/>
  <c r="CS16" i="198"/>
  <c r="CT16" i="198" s="1"/>
  <c r="CB53" i="179"/>
  <c r="CC54" i="184" s="1"/>
  <c r="DR53" i="198"/>
  <c r="BP53" i="177"/>
  <c r="BQ54" i="183" s="1"/>
  <c r="DA11" i="198"/>
  <c r="CK9" i="198"/>
  <c r="CL9" i="198" s="1"/>
  <c r="DI11" i="198"/>
  <c r="DA16" i="198"/>
  <c r="DC16" i="198" s="1"/>
  <c r="BU14" i="198"/>
  <c r="AO13" i="198"/>
  <c r="AG13" i="198"/>
  <c r="AG10" i="198"/>
  <c r="DQ16" i="198"/>
  <c r="DQ11" i="198"/>
  <c r="BU9" i="198"/>
  <c r="DG7" i="179"/>
  <c r="DI7" i="179" s="1"/>
  <c r="DJ8" i="184" s="1"/>
  <c r="DQ14" i="198"/>
  <c r="AO14" i="198"/>
  <c r="BU13" i="198"/>
  <c r="DQ10" i="198"/>
  <c r="Q10" i="198"/>
  <c r="AO9" i="198"/>
  <c r="DQ8" i="198"/>
  <c r="BF55" i="179"/>
  <c r="BG56" i="184" s="1"/>
  <c r="BE55" i="177"/>
  <c r="BF56" i="183" s="1"/>
  <c r="CA52" i="179"/>
  <c r="CB53" i="184" s="1"/>
  <c r="BQ27" i="177"/>
  <c r="BR28" i="183" s="1"/>
  <c r="CH11" i="177"/>
  <c r="CI12" i="183" s="1"/>
  <c r="Q10" i="127"/>
  <c r="Q10" i="13" s="1"/>
  <c r="CW19" i="175"/>
  <c r="Q18" i="124" s="1"/>
  <c r="R19" i="186" s="1"/>
  <c r="Q42" i="127"/>
  <c r="Q42" i="13" s="1"/>
  <c r="CW55" i="175"/>
  <c r="Q54" i="124" s="1"/>
  <c r="R55" i="186" s="1"/>
  <c r="CA9" i="175"/>
  <c r="N8" i="127" s="1"/>
  <c r="N8" i="13" s="1"/>
  <c r="O9" i="182" s="1"/>
  <c r="DI7" i="198"/>
  <c r="CK14" i="198"/>
  <c r="EB11" i="198"/>
  <c r="EC11" i="198" s="1"/>
  <c r="EN11" i="198" s="1"/>
  <c r="EZ9" i="179"/>
  <c r="FA10" i="184" s="1"/>
  <c r="DJ13" i="198"/>
  <c r="CM38" i="198"/>
  <c r="CM25" i="198"/>
  <c r="CU22" i="198"/>
  <c r="CU51" i="198"/>
  <c r="CU43" i="198"/>
  <c r="DB28" i="198"/>
  <c r="DB20" i="198"/>
  <c r="DC49" i="198"/>
  <c r="DJ54" i="198"/>
  <c r="DJ46" i="198"/>
  <c r="DJ38" i="198"/>
  <c r="DJ21" i="198"/>
  <c r="CK6" i="198"/>
  <c r="CK11" i="198"/>
  <c r="CL11" i="198" s="1"/>
  <c r="CK8" i="198"/>
  <c r="CK16" i="198"/>
  <c r="EB12" i="198"/>
  <c r="EC12" i="198" s="1"/>
  <c r="EN12" i="198" s="1"/>
  <c r="EB15" i="198"/>
  <c r="EC15" i="198" s="1"/>
  <c r="EN15" i="198" s="1"/>
  <c r="CC11" i="198"/>
  <c r="CM30" i="198"/>
  <c r="CM22" i="198"/>
  <c r="CM33" i="198"/>
  <c r="CU38" i="198"/>
  <c r="CU35" i="198"/>
  <c r="CU27" i="198"/>
  <c r="DC41" i="198"/>
  <c r="DB33" i="198"/>
  <c r="DC25" i="198"/>
  <c r="DJ30" i="198"/>
  <c r="DJ22" i="198"/>
  <c r="DJ14" i="198"/>
  <c r="CK13" i="198"/>
  <c r="CK10" i="198"/>
  <c r="CL10" i="198" s="1"/>
  <c r="DV8" i="198"/>
  <c r="DW8" i="198" s="1"/>
  <c r="EK8" i="198" s="1"/>
  <c r="EB16" i="198"/>
  <c r="EC16" i="198" s="1"/>
  <c r="EN16" i="198" s="1"/>
  <c r="U15" i="129" s="1"/>
  <c r="J29" i="139" s="1"/>
  <c r="CC9" i="198"/>
  <c r="CE9" i="198" s="1"/>
  <c r="DB52" i="198"/>
  <c r="CK7" i="198"/>
  <c r="CL7" i="198" s="1"/>
  <c r="CK15" i="198"/>
  <c r="CL15" i="198" s="1"/>
  <c r="I7" i="198"/>
  <c r="J7" i="198" s="1"/>
  <c r="I10" i="198"/>
  <c r="Y8" i="198"/>
  <c r="CC15" i="198"/>
  <c r="CD15" i="198" s="1"/>
  <c r="BU11" i="198"/>
  <c r="BW11" i="198" s="1"/>
  <c r="CC8" i="198"/>
  <c r="Y6" i="198"/>
  <c r="AY46" i="198"/>
  <c r="I12" i="198"/>
  <c r="K12" i="198" s="1"/>
  <c r="CM36" i="198"/>
  <c r="CU33" i="198"/>
  <c r="DC42" i="198"/>
  <c r="DC26" i="198"/>
  <c r="DB47" i="198"/>
  <c r="DJ28" i="198"/>
  <c r="DK43" i="198"/>
  <c r="DV9" i="198"/>
  <c r="DW9" i="198" s="1"/>
  <c r="EK9" i="198" s="1"/>
  <c r="DV13" i="198"/>
  <c r="DV12" i="198"/>
  <c r="DW12" i="198" s="1"/>
  <c r="EK12" i="198" s="1"/>
  <c r="B12" i="207" s="1"/>
  <c r="DV16" i="198"/>
  <c r="DW16" i="198" s="1"/>
  <c r="EK16" i="198" s="1"/>
  <c r="R15" i="129" s="1"/>
  <c r="J26" i="139" s="1"/>
  <c r="I6" i="198"/>
  <c r="K6" i="198" s="1"/>
  <c r="I14" i="198"/>
  <c r="BM13" i="198"/>
  <c r="I11" i="198"/>
  <c r="K11" i="198" s="1"/>
  <c r="CC16" i="198"/>
  <c r="CD16" i="198" s="1"/>
  <c r="AW15" i="198"/>
  <c r="AW11" i="198"/>
  <c r="BM8" i="198"/>
  <c r="BN8" i="198" s="1"/>
  <c r="CM52" i="198"/>
  <c r="CM55" i="198"/>
  <c r="CM31" i="198"/>
  <c r="CM23" i="198"/>
  <c r="CM15" i="198"/>
  <c r="CU52" i="198"/>
  <c r="CU36" i="198"/>
  <c r="CU20" i="198"/>
  <c r="CU25" i="198"/>
  <c r="DB39" i="198"/>
  <c r="DK19" i="198"/>
  <c r="DV6" i="198"/>
  <c r="DW6" i="198" s="1"/>
  <c r="EK6" i="198" s="1"/>
  <c r="EB8" i="198"/>
  <c r="EC8" i="198" s="1"/>
  <c r="EN8" i="198" s="1"/>
  <c r="EB10" i="198"/>
  <c r="EB14" i="198"/>
  <c r="EC14" i="198" s="1"/>
  <c r="EN14" i="198" s="1"/>
  <c r="EB9" i="198"/>
  <c r="EC9" i="198" s="1"/>
  <c r="EN9" i="198" s="1"/>
  <c r="EB13" i="198"/>
  <c r="EC13" i="198" s="1"/>
  <c r="EN13" i="198" s="1"/>
  <c r="I9" i="198"/>
  <c r="I15" i="198"/>
  <c r="Y10" i="198"/>
  <c r="AA10" i="198" s="1"/>
  <c r="AW16" i="198"/>
  <c r="AY16" i="198" s="1"/>
  <c r="Y12" i="198"/>
  <c r="AO11" i="198"/>
  <c r="BM6" i="198"/>
  <c r="BO6" i="198" s="1"/>
  <c r="AH28" i="198"/>
  <c r="I16" i="198"/>
  <c r="K16" i="198" s="1"/>
  <c r="CM28" i="198"/>
  <c r="CM47" i="198"/>
  <c r="CU49" i="198"/>
  <c r="DB55" i="198"/>
  <c r="DB31" i="198"/>
  <c r="DJ44" i="198"/>
  <c r="EB6" i="198"/>
  <c r="EC6" i="198" s="1"/>
  <c r="EN6" i="198" s="1"/>
  <c r="DV7" i="198"/>
  <c r="DV11" i="198"/>
  <c r="DV15" i="198"/>
  <c r="DW15" i="198" s="1"/>
  <c r="EK15" i="198" s="1"/>
  <c r="DV10" i="198"/>
  <c r="DW10" i="198" s="1"/>
  <c r="EK10" i="198" s="1"/>
  <c r="R9" i="129" s="1"/>
  <c r="J26" i="133" s="1"/>
  <c r="DK6" i="198"/>
  <c r="EO7" i="179"/>
  <c r="EP8" i="184" s="1"/>
  <c r="EP10" i="179"/>
  <c r="EQ11" i="184" s="1"/>
  <c r="EO10" i="179"/>
  <c r="EP11" i="184" s="1"/>
  <c r="DS8" i="179"/>
  <c r="DT9" i="184" s="1"/>
  <c r="BQ40" i="177"/>
  <c r="BR41" i="183" s="1"/>
  <c r="BQ32" i="177"/>
  <c r="BR33" i="183" s="1"/>
  <c r="BV55" i="177"/>
  <c r="BW56" i="183" s="1"/>
  <c r="BV47" i="177"/>
  <c r="BW48" i="183" s="1"/>
  <c r="BU9" i="177"/>
  <c r="BW9" i="177" s="1"/>
  <c r="BX10" i="183" s="1"/>
  <c r="BU13" i="177"/>
  <c r="BW13" i="177" s="1"/>
  <c r="BX14" i="183" s="1"/>
  <c r="BJ43" i="177"/>
  <c r="BK44" i="183" s="1"/>
  <c r="BI14" i="177"/>
  <c r="BJ15" i="183" s="1"/>
  <c r="AG55" i="177"/>
  <c r="AH56" i="183" s="1"/>
  <c r="BQ36" i="177"/>
  <c r="BR37" i="183" s="1"/>
  <c r="BQ24" i="177"/>
  <c r="BR25" i="183" s="1"/>
  <c r="BV51" i="177"/>
  <c r="BW52" i="183" s="1"/>
  <c r="BV43" i="177"/>
  <c r="BW44" i="183" s="1"/>
  <c r="BV52" i="177"/>
  <c r="BW53" i="183" s="1"/>
  <c r="BW52" i="177"/>
  <c r="BX53" i="183" s="1"/>
  <c r="BP52" i="177"/>
  <c r="BQ53" i="183" s="1"/>
  <c r="CC48" i="177"/>
  <c r="CD49" i="183" s="1"/>
  <c r="CC44" i="177"/>
  <c r="CD45" i="183" s="1"/>
  <c r="CC40" i="177"/>
  <c r="CD41" i="183" s="1"/>
  <c r="BK41" i="177"/>
  <c r="BL42" i="183" s="1"/>
  <c r="BP43" i="177"/>
  <c r="BQ44" i="183" s="1"/>
  <c r="BD51" i="177"/>
  <c r="BE52" i="183" s="1"/>
  <c r="BQ43" i="177"/>
  <c r="BR44" i="183" s="1"/>
  <c r="BP35" i="177"/>
  <c r="BQ36" i="183" s="1"/>
  <c r="CC20" i="177"/>
  <c r="CD21" i="183" s="1"/>
  <c r="BU17" i="177"/>
  <c r="BW17" i="177" s="1"/>
  <c r="BX18" i="183" s="1"/>
  <c r="BO19" i="177"/>
  <c r="BP20" i="183" s="1"/>
  <c r="BK27" i="177"/>
  <c r="BL28" i="183" s="1"/>
  <c r="AY53" i="177"/>
  <c r="AZ54" i="183" s="1"/>
  <c r="AF51" i="183"/>
  <c r="AG54" i="177"/>
  <c r="AH55" i="183" s="1"/>
  <c r="BP54" i="177"/>
  <c r="BQ55" i="183" s="1"/>
  <c r="BP27" i="177"/>
  <c r="BQ28" i="183" s="1"/>
  <c r="BW46" i="177"/>
  <c r="BX47" i="183" s="1"/>
  <c r="CB20" i="177"/>
  <c r="CC21" i="183" s="1"/>
  <c r="CU16" i="198"/>
  <c r="P30" i="127"/>
  <c r="P30" i="13" s="1"/>
  <c r="CP53" i="175"/>
  <c r="P52" i="124" s="1"/>
  <c r="Q53" i="186" s="1"/>
  <c r="CP28" i="175"/>
  <c r="CP44" i="175"/>
  <c r="P43" i="187" s="1"/>
  <c r="AF43" i="187" s="1"/>
  <c r="CP37" i="175"/>
  <c r="P20" i="127"/>
  <c r="P20" i="13" s="1"/>
  <c r="H20" i="144" s="1"/>
  <c r="I20" i="144" s="1"/>
  <c r="CP45" i="175"/>
  <c r="CP36" i="175"/>
  <c r="P35" i="124" s="1"/>
  <c r="Q36" i="186" s="1"/>
  <c r="CP52" i="175"/>
  <c r="P28" i="127"/>
  <c r="P28" i="13" s="1"/>
  <c r="H20" i="152" s="1"/>
  <c r="I20" i="152" s="1"/>
  <c r="CI39" i="175"/>
  <c r="CI31" i="175"/>
  <c r="O30" i="187" s="1"/>
  <c r="AE30" i="187" s="1"/>
  <c r="CI23" i="175"/>
  <c r="O22" i="124" s="1"/>
  <c r="P23" i="186" s="1"/>
  <c r="CI47" i="175"/>
  <c r="O46" i="124" s="1"/>
  <c r="P47" i="186" s="1"/>
  <c r="CB29" i="175"/>
  <c r="CB40" i="175"/>
  <c r="N39" i="187" s="1"/>
  <c r="AD39" i="187" s="1"/>
  <c r="CB41" i="175"/>
  <c r="CB48" i="175"/>
  <c r="N47" i="187" s="1"/>
  <c r="AD47" i="187" s="1"/>
  <c r="CB49" i="175"/>
  <c r="CB32" i="175"/>
  <c r="N31" i="187" s="1"/>
  <c r="AD31" i="187" s="1"/>
  <c r="CB25" i="175"/>
  <c r="N24" i="187" s="1"/>
  <c r="AD24" i="187" s="1"/>
  <c r="BU25" i="175"/>
  <c r="M24" i="124" s="1"/>
  <c r="N25" i="186" s="1"/>
  <c r="BU41" i="175"/>
  <c r="M40" i="124" s="1"/>
  <c r="N41" i="186" s="1"/>
  <c r="EO13" i="179"/>
  <c r="EP14" i="184" s="1"/>
  <c r="EP13" i="179"/>
  <c r="EQ14" i="184" s="1"/>
  <c r="DS13" i="179"/>
  <c r="DT14" i="184" s="1"/>
  <c r="DT13" i="179"/>
  <c r="DU14" i="184" s="1"/>
  <c r="CM10" i="198"/>
  <c r="CM11" i="198"/>
  <c r="EP7" i="179"/>
  <c r="EQ8" i="184" s="1"/>
  <c r="ED12" i="179"/>
  <c r="EE13" i="184" s="1"/>
  <c r="EE12" i="179"/>
  <c r="EF13" i="184" s="1"/>
  <c r="DT16" i="179"/>
  <c r="DU17" i="184" s="1"/>
  <c r="EP9" i="179"/>
  <c r="EQ10" i="184" s="1"/>
  <c r="DS9" i="179"/>
  <c r="DT10" i="184" s="1"/>
  <c r="EO9" i="179"/>
  <c r="EP10" i="184" s="1"/>
  <c r="DT9" i="179"/>
  <c r="DU10" i="184" s="1"/>
  <c r="DT8" i="179"/>
  <c r="DU9" i="184" s="1"/>
  <c r="EO12" i="179"/>
  <c r="EP13" i="184" s="1"/>
  <c r="EP12" i="179"/>
  <c r="EQ13" i="184" s="1"/>
  <c r="EO11" i="179"/>
  <c r="EP12" i="184" s="1"/>
  <c r="EP11" i="179"/>
  <c r="EQ12" i="184" s="1"/>
  <c r="ED11" i="179"/>
  <c r="EE12" i="184" s="1"/>
  <c r="EE11" i="179"/>
  <c r="EF12" i="184" s="1"/>
  <c r="DC17" i="198"/>
  <c r="CL17" i="198"/>
  <c r="DT18" i="179"/>
  <c r="DU19" i="184" s="1"/>
  <c r="DS18" i="179"/>
  <c r="DT19" i="184" s="1"/>
  <c r="EO18" i="179"/>
  <c r="EP19" i="184" s="1"/>
  <c r="EP18" i="179"/>
  <c r="EQ19" i="184" s="1"/>
  <c r="CI44" i="175"/>
  <c r="O43" i="124" s="1"/>
  <c r="P44" i="186" s="1"/>
  <c r="CI52" i="175"/>
  <c r="O51" i="187" s="1"/>
  <c r="AE51" i="187" s="1"/>
  <c r="CI36" i="175"/>
  <c r="O35" i="124" s="1"/>
  <c r="P36" i="186" s="1"/>
  <c r="CO14" i="175"/>
  <c r="CP14" i="175" s="1"/>
  <c r="P13" i="187" s="1"/>
  <c r="AF13" i="187" s="1"/>
  <c r="CP20" i="175"/>
  <c r="CI20" i="175"/>
  <c r="O19" i="187" s="1"/>
  <c r="AE19" i="187" s="1"/>
  <c r="BU13" i="175"/>
  <c r="M12" i="124" s="1"/>
  <c r="N13" i="186" s="1"/>
  <c r="CW10" i="175"/>
  <c r="BP13" i="183"/>
  <c r="BP12" i="177"/>
  <c r="BQ13" i="183" s="1"/>
  <c r="BQ12" i="177"/>
  <c r="BR13" i="183" s="1"/>
  <c r="BE12" i="198"/>
  <c r="BF12" i="198" s="1"/>
  <c r="DG18" i="179"/>
  <c r="DH18" i="179" s="1"/>
  <c r="DI19" i="184" s="1"/>
  <c r="Q16" i="198"/>
  <c r="S16" i="198" s="1"/>
  <c r="N37" i="127"/>
  <c r="N37" i="13" s="1"/>
  <c r="H18" i="161" s="1"/>
  <c r="I18" i="161" s="1"/>
  <c r="CB38" i="175"/>
  <c r="N37" i="187" s="1"/>
  <c r="AD37" i="187" s="1"/>
  <c r="DT15" i="198"/>
  <c r="DU15" i="198" s="1"/>
  <c r="EJ15" i="198" s="1"/>
  <c r="A15" i="207" s="1"/>
  <c r="DT7" i="198"/>
  <c r="DT12" i="198"/>
  <c r="DU12" i="198" s="1"/>
  <c r="EJ12" i="198" s="1"/>
  <c r="A12" i="207" s="1"/>
  <c r="DT13" i="198"/>
  <c r="DU13" i="198" s="1"/>
  <c r="EJ13" i="198" s="1"/>
  <c r="A13" i="207" s="1"/>
  <c r="DT18" i="198"/>
  <c r="DU18" i="198" s="1"/>
  <c r="EJ18" i="198" s="1"/>
  <c r="A18" i="207" s="1"/>
  <c r="DT10" i="198"/>
  <c r="DT6" i="198"/>
  <c r="DU6" i="198" s="1"/>
  <c r="EJ6" i="198" s="1"/>
  <c r="A6" i="207" s="1"/>
  <c r="DT17" i="198"/>
  <c r="DU17" i="198" s="1"/>
  <c r="EJ17" i="198" s="1"/>
  <c r="A17" i="207" s="1"/>
  <c r="DT9" i="198"/>
  <c r="DU9" i="198" s="1"/>
  <c r="DT14" i="198"/>
  <c r="CA11" i="177"/>
  <c r="CA7" i="177"/>
  <c r="CA16" i="177"/>
  <c r="CA10" i="177"/>
  <c r="CA9" i="177"/>
  <c r="CA19" i="177"/>
  <c r="CA15" i="177"/>
  <c r="CA6" i="177"/>
  <c r="CB7" i="183" s="1"/>
  <c r="CA8" i="177"/>
  <c r="CA17" i="177"/>
  <c r="CA13" i="177"/>
  <c r="BK45" i="177"/>
  <c r="BL46" i="183" s="1"/>
  <c r="BK29" i="177"/>
  <c r="BL30" i="183" s="1"/>
  <c r="DG9" i="179"/>
  <c r="DI9" i="179" s="1"/>
  <c r="DJ10" i="184" s="1"/>
  <c r="DG17" i="179"/>
  <c r="DI17" i="179" s="1"/>
  <c r="DJ18" i="184" s="1"/>
  <c r="BI8" i="177"/>
  <c r="BJ9" i="183" s="1"/>
  <c r="BI16" i="177"/>
  <c r="BJ17" i="183" s="1"/>
  <c r="Q11" i="198"/>
  <c r="R11" i="198" s="1"/>
  <c r="BE17" i="198"/>
  <c r="BE19" i="198"/>
  <c r="BG19" i="198" s="1"/>
  <c r="Y19" i="198"/>
  <c r="Z19" i="198" s="1"/>
  <c r="BU18" i="198"/>
  <c r="BV18" i="198" s="1"/>
  <c r="AO18" i="198"/>
  <c r="AQ18" i="198" s="1"/>
  <c r="BM14" i="198"/>
  <c r="BE13" i="198"/>
  <c r="BG13" i="198" s="1"/>
  <c r="Y13" i="198"/>
  <c r="AA13" i="198" s="1"/>
  <c r="BU10" i="198"/>
  <c r="AO10" i="198"/>
  <c r="BM9" i="198"/>
  <c r="BN9" i="198" s="1"/>
  <c r="BU7" i="198"/>
  <c r="BV7" i="198" s="1"/>
  <c r="AO7" i="198"/>
  <c r="BE8" i="198"/>
  <c r="BU16" i="198"/>
  <c r="BW16" i="198" s="1"/>
  <c r="AO16" i="198"/>
  <c r="AQ16" i="198" s="1"/>
  <c r="CC12" i="198"/>
  <c r="AW12" i="198"/>
  <c r="BU15" i="198"/>
  <c r="BV15" i="198" s="1"/>
  <c r="AO15" i="198"/>
  <c r="AQ15" i="198" s="1"/>
  <c r="BM11" i="198"/>
  <c r="BE6" i="198"/>
  <c r="AG8" i="198"/>
  <c r="AG15" i="198"/>
  <c r="AH15" i="198" s="1"/>
  <c r="AG11" i="198"/>
  <c r="BT12" i="175"/>
  <c r="M11" i="127" s="1"/>
  <c r="M11" i="13" s="1"/>
  <c r="H17" i="135" s="1"/>
  <c r="I17" i="135" s="1"/>
  <c r="R12" i="198"/>
  <c r="BI15" i="177"/>
  <c r="BJ16" i="183" s="1"/>
  <c r="BT11" i="175"/>
  <c r="M10" i="127" s="1"/>
  <c r="M10" i="13" s="1"/>
  <c r="H17" i="134" s="1"/>
  <c r="I17" i="134" s="1"/>
  <c r="BT19" i="175"/>
  <c r="M18" i="127" s="1"/>
  <c r="M18" i="13" s="1"/>
  <c r="H17" i="142" s="1"/>
  <c r="I17" i="142" s="1"/>
  <c r="DG8" i="179"/>
  <c r="DG12" i="179"/>
  <c r="DH12" i="179" s="1"/>
  <c r="DI13" i="184" s="1"/>
  <c r="DI54" i="179"/>
  <c r="DJ55" i="184" s="1"/>
  <c r="CW55" i="179"/>
  <c r="CX56" i="184" s="1"/>
  <c r="AF51" i="177"/>
  <c r="AG52" i="183" s="1"/>
  <c r="AA51" i="177"/>
  <c r="AB52" i="183" s="1"/>
  <c r="BN51" i="198"/>
  <c r="DR51" i="198"/>
  <c r="BG54" i="198"/>
  <c r="K52" i="198"/>
  <c r="H53" i="187"/>
  <c r="X53" i="187" s="1"/>
  <c r="H53" i="127"/>
  <c r="H53" i="13" s="1"/>
  <c r="H12" i="203" s="1"/>
  <c r="I12" i="203" s="1"/>
  <c r="AI53" i="184"/>
  <c r="AT53" i="179"/>
  <c r="AU54" i="184" s="1"/>
  <c r="X55" i="179"/>
  <c r="Y56" i="184" s="1"/>
  <c r="AA52" i="198"/>
  <c r="AS54" i="177"/>
  <c r="AT55" i="183" s="1"/>
  <c r="CB54" i="175"/>
  <c r="N53" i="187" s="1"/>
  <c r="AD53" i="187" s="1"/>
  <c r="CB30" i="175"/>
  <c r="CM29" i="198"/>
  <c r="CU15" i="198"/>
  <c r="DK52" i="198"/>
  <c r="DK20" i="198"/>
  <c r="CW35" i="175"/>
  <c r="Q7" i="127"/>
  <c r="Q7" i="13" s="1"/>
  <c r="R8" i="182" s="1"/>
  <c r="CO9" i="175"/>
  <c r="CP9" i="175" s="1"/>
  <c r="P8" i="187" s="1"/>
  <c r="AF8" i="187" s="1"/>
  <c r="O29" i="127"/>
  <c r="O29" i="13" s="1"/>
  <c r="H19" i="153" s="1"/>
  <c r="I19" i="153" s="1"/>
  <c r="CI30" i="175"/>
  <c r="O29" i="187" s="1"/>
  <c r="AE29" i="187" s="1"/>
  <c r="CB23" i="183"/>
  <c r="CB22" i="177"/>
  <c r="CC23" i="183" s="1"/>
  <c r="CB27" i="183"/>
  <c r="CB26" i="177"/>
  <c r="CC27" i="183" s="1"/>
  <c r="CB31" i="183"/>
  <c r="CB30" i="177"/>
  <c r="CC31" i="183" s="1"/>
  <c r="CB35" i="183"/>
  <c r="CB34" i="177"/>
  <c r="CC35" i="183" s="1"/>
  <c r="CB39" i="183"/>
  <c r="CB38" i="177"/>
  <c r="CC39" i="183" s="1"/>
  <c r="CA14" i="177"/>
  <c r="CB14" i="177" s="1"/>
  <c r="CC15" i="183" s="1"/>
  <c r="DG11" i="179"/>
  <c r="DI11" i="179" s="1"/>
  <c r="DJ12" i="184" s="1"/>
  <c r="DG19" i="179"/>
  <c r="DI19" i="179" s="1"/>
  <c r="DJ20" i="184" s="1"/>
  <c r="BI10" i="177"/>
  <c r="BJ11" i="183" s="1"/>
  <c r="BI18" i="177"/>
  <c r="BJ19" i="183" s="1"/>
  <c r="Q17" i="198"/>
  <c r="Q9" i="198"/>
  <c r="S9" i="198" s="1"/>
  <c r="Q19" i="198"/>
  <c r="R19" i="198" s="1"/>
  <c r="BM18" i="198"/>
  <c r="BO18" i="198" s="1"/>
  <c r="BE14" i="198"/>
  <c r="Y14" i="198"/>
  <c r="AA14" i="198" s="1"/>
  <c r="BM10" i="198"/>
  <c r="BN10" i="198" s="1"/>
  <c r="BE9" i="198"/>
  <c r="Y9" i="198"/>
  <c r="BM7" i="198"/>
  <c r="BO7" i="198" s="1"/>
  <c r="Q8" i="198"/>
  <c r="S8" i="198" s="1"/>
  <c r="BM16" i="198"/>
  <c r="BU12" i="198"/>
  <c r="AO12" i="198"/>
  <c r="AP12" i="198" s="1"/>
  <c r="Y15" i="198"/>
  <c r="AA15" i="198" s="1"/>
  <c r="BM15" i="198"/>
  <c r="BE11" i="198"/>
  <c r="AO8" i="198"/>
  <c r="AP8" i="198" s="1"/>
  <c r="DG10" i="179"/>
  <c r="DH10" i="179" s="1"/>
  <c r="DI11" i="184" s="1"/>
  <c r="BI9" i="177"/>
  <c r="BJ10" i="183" s="1"/>
  <c r="BI17" i="177"/>
  <c r="BJ18" i="183" s="1"/>
  <c r="DG16" i="179"/>
  <c r="DH16" i="179" s="1"/>
  <c r="DI17" i="184" s="1"/>
  <c r="CX55" i="179"/>
  <c r="CY56" i="184" s="1"/>
  <c r="AI53" i="198"/>
  <c r="BV54" i="198"/>
  <c r="T51" i="183"/>
  <c r="AI52" i="179"/>
  <c r="AJ53" i="184" s="1"/>
  <c r="FV55" i="179"/>
  <c r="FW56" i="184" s="1"/>
  <c r="AQ52" i="198"/>
  <c r="GB53" i="184"/>
  <c r="AG6" i="198"/>
  <c r="AH6" i="198" s="1"/>
  <c r="CS6" i="198"/>
  <c r="CS12" i="198"/>
  <c r="CS19" i="198"/>
  <c r="CS11" i="198"/>
  <c r="CU11" i="198" s="1"/>
  <c r="CS18" i="198"/>
  <c r="CS10" i="198"/>
  <c r="CS17" i="198"/>
  <c r="CS9" i="198"/>
  <c r="CS14" i="198"/>
  <c r="CT14" i="198" s="1"/>
  <c r="CS13" i="198"/>
  <c r="DB16" i="198"/>
  <c r="DT8" i="198"/>
  <c r="DU8" i="198" s="1"/>
  <c r="EJ8" i="198" s="1"/>
  <c r="A8" i="207" s="1"/>
  <c r="CH39" i="183"/>
  <c r="CI38" i="177"/>
  <c r="CJ39" i="183" s="1"/>
  <c r="CH43" i="183"/>
  <c r="CI42" i="177"/>
  <c r="CJ43" i="183" s="1"/>
  <c r="CH47" i="183"/>
  <c r="CI46" i="177"/>
  <c r="CJ47" i="183" s="1"/>
  <c r="DK12" i="198"/>
  <c r="DJ12" i="198"/>
  <c r="CW51" i="175"/>
  <c r="Q50" i="187" s="1"/>
  <c r="AG50" i="187" s="1"/>
  <c r="Q50" i="127"/>
  <c r="Q50" i="13" s="1"/>
  <c r="CA18" i="177"/>
  <c r="DZ18" i="198"/>
  <c r="EA18" i="198" s="1"/>
  <c r="EM18" i="198" s="1"/>
  <c r="DZ16" i="198"/>
  <c r="DZ14" i="198"/>
  <c r="DZ12" i="198"/>
  <c r="EA12" i="198" s="1"/>
  <c r="EM12" i="198" s="1"/>
  <c r="T11" i="129" s="1"/>
  <c r="J28" i="135" s="1"/>
  <c r="DZ10" i="198"/>
  <c r="EA10" i="198" s="1"/>
  <c r="EM10" i="198" s="1"/>
  <c r="D10" i="207" s="1"/>
  <c r="DZ8" i="198"/>
  <c r="DZ19" i="198"/>
  <c r="EA19" i="198" s="1"/>
  <c r="EM19" i="198" s="1"/>
  <c r="DZ17" i="198"/>
  <c r="EA17" i="198" s="1"/>
  <c r="EM17" i="198" s="1"/>
  <c r="DZ15" i="198"/>
  <c r="EA15" i="198" s="1"/>
  <c r="EM15" i="198" s="1"/>
  <c r="DZ13" i="198"/>
  <c r="EA13" i="198" s="1"/>
  <c r="EM13" i="198" s="1"/>
  <c r="DZ11" i="198"/>
  <c r="EA11" i="198" s="1"/>
  <c r="EM11" i="198" s="1"/>
  <c r="DZ9" i="198"/>
  <c r="DZ7" i="198"/>
  <c r="DZ6" i="198"/>
  <c r="EA6" i="198" s="1"/>
  <c r="EM6" i="198" s="1"/>
  <c r="DG13" i="179"/>
  <c r="DI13" i="179" s="1"/>
  <c r="DJ14" i="184" s="1"/>
  <c r="BU49" i="175"/>
  <c r="M48" i="124" s="1"/>
  <c r="N49" i="186" s="1"/>
  <c r="BI12" i="177"/>
  <c r="BJ13" i="183" s="1"/>
  <c r="M33" i="127"/>
  <c r="M33" i="13" s="1"/>
  <c r="H17" i="157" s="1"/>
  <c r="I17" i="157" s="1"/>
  <c r="Q15" i="198"/>
  <c r="Q7" i="198"/>
  <c r="R7" i="198" s="1"/>
  <c r="BE18" i="198"/>
  <c r="BF18" i="198" s="1"/>
  <c r="Q14" i="198"/>
  <c r="BE10" i="198"/>
  <c r="BE7" i="198"/>
  <c r="BF7" i="198" s="1"/>
  <c r="Q6" i="198"/>
  <c r="R6" i="198" s="1"/>
  <c r="BE16" i="198"/>
  <c r="Y16" i="198"/>
  <c r="BU8" i="198"/>
  <c r="BW8" i="198" s="1"/>
  <c r="DG14" i="179"/>
  <c r="DI14" i="179" s="1"/>
  <c r="DJ15" i="184" s="1"/>
  <c r="BI11" i="177"/>
  <c r="BJ12" i="183" s="1"/>
  <c r="BI19" i="177"/>
  <c r="BJ20" i="183" s="1"/>
  <c r="Z53" i="177"/>
  <c r="AA54" i="183" s="1"/>
  <c r="K52" i="187"/>
  <c r="AA52" i="187" s="1"/>
  <c r="BE52" i="179"/>
  <c r="BF53" i="184" s="1"/>
  <c r="K52" i="127"/>
  <c r="K52" i="13" s="1"/>
  <c r="H15" i="202" s="1"/>
  <c r="I15" i="202" s="1"/>
  <c r="CO6" i="175"/>
  <c r="CP6" i="175" s="1"/>
  <c r="CO18" i="175"/>
  <c r="CP18" i="175" s="1"/>
  <c r="P17" i="187" s="1"/>
  <c r="AF17" i="187" s="1"/>
  <c r="CO10" i="175"/>
  <c r="P9" i="127" s="1"/>
  <c r="P9" i="13" s="1"/>
  <c r="Q10" i="182" s="1"/>
  <c r="CO13" i="175"/>
  <c r="P12" i="127" s="1"/>
  <c r="P12" i="13" s="1"/>
  <c r="H20" i="136" s="1"/>
  <c r="I20" i="136" s="1"/>
  <c r="CO16" i="175"/>
  <c r="P15" i="127" s="1"/>
  <c r="P15" i="13" s="1"/>
  <c r="Q16" i="182" s="1"/>
  <c r="CO8" i="175"/>
  <c r="CP8" i="175" s="1"/>
  <c r="P7" i="187" s="1"/>
  <c r="AF7" i="187" s="1"/>
  <c r="CO19" i="175"/>
  <c r="CP19" i="175" s="1"/>
  <c r="P18" i="187" s="1"/>
  <c r="AF18" i="187" s="1"/>
  <c r="CO11" i="175"/>
  <c r="CP11" i="175" s="1"/>
  <c r="P10" i="187" s="1"/>
  <c r="AF10" i="187" s="1"/>
  <c r="CO12" i="175"/>
  <c r="P11" i="127" s="1"/>
  <c r="P11" i="13" s="1"/>
  <c r="Q12" i="182" s="1"/>
  <c r="CO15" i="175"/>
  <c r="CP15" i="175" s="1"/>
  <c r="P14" i="187" s="1"/>
  <c r="AF14" i="187" s="1"/>
  <c r="CO7" i="175"/>
  <c r="CP7" i="175" s="1"/>
  <c r="P6" i="187" s="1"/>
  <c r="AF6" i="187" s="1"/>
  <c r="BO6" i="177"/>
  <c r="BP7" i="183" s="1"/>
  <c r="BO10" i="177"/>
  <c r="BO14" i="177"/>
  <c r="BP15" i="183" s="1"/>
  <c r="BO17" i="177"/>
  <c r="BQ17" i="177" s="1"/>
  <c r="BR18" i="183" s="1"/>
  <c r="BO9" i="177"/>
  <c r="BQ9" i="177" s="1"/>
  <c r="BR10" i="183" s="1"/>
  <c r="BO11" i="177"/>
  <c r="BP12" i="183" s="1"/>
  <c r="BO13" i="177"/>
  <c r="BP14" i="183" s="1"/>
  <c r="BO15" i="177"/>
  <c r="BQ15" i="177" s="1"/>
  <c r="BR16" i="183" s="1"/>
  <c r="BO16" i="177"/>
  <c r="BP17" i="183" s="1"/>
  <c r="BO18" i="177"/>
  <c r="BQ18" i="177" s="1"/>
  <c r="BR19" i="183" s="1"/>
  <c r="BV49" i="177"/>
  <c r="BW50" i="183" s="1"/>
  <c r="DT16" i="198"/>
  <c r="DU16" i="198" s="1"/>
  <c r="EJ16" i="198" s="1"/>
  <c r="A16" i="207" s="1"/>
  <c r="DT11" i="198"/>
  <c r="CS7" i="198"/>
  <c r="N32" i="127"/>
  <c r="N32" i="13" s="1"/>
  <c r="O33" i="182" s="1"/>
  <c r="CB33" i="175"/>
  <c r="DK17" i="198"/>
  <c r="DJ17" i="198"/>
  <c r="DK33" i="198"/>
  <c r="DJ33" i="198"/>
  <c r="DK49" i="198"/>
  <c r="DJ49" i="198"/>
  <c r="DC8" i="198"/>
  <c r="DB8" i="198"/>
  <c r="CS8" i="198"/>
  <c r="CL24" i="198"/>
  <c r="CM24" i="198"/>
  <c r="CL40" i="198"/>
  <c r="CM40" i="198"/>
  <c r="CW24" i="175"/>
  <c r="Q23" i="124" s="1"/>
  <c r="R24" i="186" s="1"/>
  <c r="Q23" i="127"/>
  <c r="Q23" i="13" s="1"/>
  <c r="CW40" i="175"/>
  <c r="Q39" i="187" s="1"/>
  <c r="AG39" i="187" s="1"/>
  <c r="Q39" i="127"/>
  <c r="Q39" i="13" s="1"/>
  <c r="CW6" i="175"/>
  <c r="Q5" i="187" s="1"/>
  <c r="AG5" i="187" s="1"/>
  <c r="Q5" i="127"/>
  <c r="Q5" i="13" s="1"/>
  <c r="H21" i="126" s="1"/>
  <c r="I21" i="126" s="1"/>
  <c r="CA12" i="177"/>
  <c r="BQ54" i="177"/>
  <c r="BR55" i="183" s="1"/>
  <c r="BP46" i="177"/>
  <c r="BQ47" i="183" s="1"/>
  <c r="BP20" i="177"/>
  <c r="BQ21" i="183" s="1"/>
  <c r="BP51" i="177"/>
  <c r="BQ52" i="183" s="1"/>
  <c r="BV50" i="177"/>
  <c r="BW51" i="183" s="1"/>
  <c r="BV36" i="177"/>
  <c r="BW37" i="183" s="1"/>
  <c r="BW36" i="177"/>
  <c r="BX37" i="183" s="1"/>
  <c r="Q25" i="127"/>
  <c r="Q25" i="13" s="1"/>
  <c r="H21" i="149" s="1"/>
  <c r="I21" i="149" s="1"/>
  <c r="Q33" i="127"/>
  <c r="Q33" i="13" s="1"/>
  <c r="DA7" i="198"/>
  <c r="DA15" i="198"/>
  <c r="CH7" i="175"/>
  <c r="CH15" i="175"/>
  <c r="CA7" i="175"/>
  <c r="CB7" i="175" s="1"/>
  <c r="N6" i="187" s="1"/>
  <c r="AD6" i="187" s="1"/>
  <c r="CA15" i="175"/>
  <c r="N14" i="127" s="1"/>
  <c r="N14" i="13" s="1"/>
  <c r="H18" i="138" s="1"/>
  <c r="I18" i="138" s="1"/>
  <c r="BU12" i="177"/>
  <c r="BV13" i="183" s="1"/>
  <c r="BU16" i="177"/>
  <c r="BV17" i="183" s="1"/>
  <c r="DA14" i="198"/>
  <c r="CH12" i="175"/>
  <c r="CA12" i="175"/>
  <c r="N11" i="127" s="1"/>
  <c r="N11" i="13" s="1"/>
  <c r="DX8" i="198"/>
  <c r="DX9" i="198"/>
  <c r="DY9" i="198" s="1"/>
  <c r="EL9" i="198" s="1"/>
  <c r="DX11" i="198"/>
  <c r="DY11" i="198" s="1"/>
  <c r="EL11" i="198" s="1"/>
  <c r="DX13" i="198"/>
  <c r="DX15" i="198"/>
  <c r="DY15" i="198" s="1"/>
  <c r="EL15" i="198" s="1"/>
  <c r="C15" i="207" s="1"/>
  <c r="DX17" i="198"/>
  <c r="DY17" i="198" s="1"/>
  <c r="EL17" i="198" s="1"/>
  <c r="DX19" i="198"/>
  <c r="DY19" i="198" s="1"/>
  <c r="EL19" i="198" s="1"/>
  <c r="ED16" i="184"/>
  <c r="EE15" i="179"/>
  <c r="EF16" i="184" s="1"/>
  <c r="ED15" i="179"/>
  <c r="EE16" i="184" s="1"/>
  <c r="DS16" i="184"/>
  <c r="DT15" i="179"/>
  <c r="DU16" i="184" s="1"/>
  <c r="DS15" i="179"/>
  <c r="DT16" i="184" s="1"/>
  <c r="EO18" i="184"/>
  <c r="EO17" i="179"/>
  <c r="EP18" i="184" s="1"/>
  <c r="EP17" i="179"/>
  <c r="EQ18" i="184" s="1"/>
  <c r="DS13" i="184"/>
  <c r="DT12" i="179"/>
  <c r="DU13" i="184" s="1"/>
  <c r="DS12" i="179"/>
  <c r="DT13" i="184" s="1"/>
  <c r="ED15" i="184"/>
  <c r="ED14" i="179"/>
  <c r="EE15" i="184" s="1"/>
  <c r="EE14" i="179"/>
  <c r="EF15" i="184" s="1"/>
  <c r="EO19" i="179"/>
  <c r="EP20" i="184" s="1"/>
  <c r="ED8" i="184"/>
  <c r="ED7" i="179"/>
  <c r="EE8" i="184" s="1"/>
  <c r="EE7" i="179"/>
  <c r="EF8" i="184" s="1"/>
  <c r="DS8" i="184"/>
  <c r="DS7" i="179"/>
  <c r="DT8" i="184" s="1"/>
  <c r="DT7" i="179"/>
  <c r="DU8" i="184" s="1"/>
  <c r="ED14" i="184"/>
  <c r="EE13" i="179"/>
  <c r="EF14" i="184" s="1"/>
  <c r="ED13" i="179"/>
  <c r="EE14" i="184" s="1"/>
  <c r="EO16" i="184"/>
  <c r="EO15" i="179"/>
  <c r="EP16" i="184" s="1"/>
  <c r="EP15" i="179"/>
  <c r="EQ16" i="184" s="1"/>
  <c r="DS11" i="184"/>
  <c r="DT10" i="179"/>
  <c r="DU11" i="184" s="1"/>
  <c r="DS10" i="179"/>
  <c r="DT11" i="184" s="1"/>
  <c r="DS20" i="184"/>
  <c r="DT19" i="179"/>
  <c r="DU20" i="184" s="1"/>
  <c r="CH11" i="175"/>
  <c r="O10" i="127" s="1"/>
  <c r="O10" i="13" s="1"/>
  <c r="P11" i="182" s="1"/>
  <c r="CH19" i="175"/>
  <c r="O18" i="127" s="1"/>
  <c r="O18" i="13" s="1"/>
  <c r="P19" i="182" s="1"/>
  <c r="CA11" i="175"/>
  <c r="CB11" i="175" s="1"/>
  <c r="N10" i="187" s="1"/>
  <c r="AD10" i="187" s="1"/>
  <c r="CA19" i="175"/>
  <c r="CB19" i="175" s="1"/>
  <c r="BU10" i="177"/>
  <c r="BV10" i="177" s="1"/>
  <c r="BW11" i="183" s="1"/>
  <c r="BU14" i="177"/>
  <c r="BV15" i="183" s="1"/>
  <c r="BU18" i="177"/>
  <c r="BV19" i="183" s="1"/>
  <c r="DA10" i="198"/>
  <c r="DA18" i="198"/>
  <c r="CH8" i="175"/>
  <c r="O7" i="127" s="1"/>
  <c r="O7" i="13" s="1"/>
  <c r="H19" i="131" s="1"/>
  <c r="I19" i="131" s="1"/>
  <c r="CH16" i="175"/>
  <c r="O15" i="127" s="1"/>
  <c r="O15" i="13" s="1"/>
  <c r="P16" i="182" s="1"/>
  <c r="CA8" i="175"/>
  <c r="CA16" i="175"/>
  <c r="N15" i="127" s="1"/>
  <c r="N15" i="13" s="1"/>
  <c r="O16" i="182" s="1"/>
  <c r="EP19" i="179"/>
  <c r="EQ20" i="184" s="1"/>
  <c r="EO17" i="184"/>
  <c r="EP16" i="179"/>
  <c r="EQ17" i="184" s="1"/>
  <c r="EO16" i="179"/>
  <c r="EP17" i="184" s="1"/>
  <c r="ED17" i="184"/>
  <c r="EE16" i="179"/>
  <c r="EF17" i="184" s="1"/>
  <c r="ED16" i="179"/>
  <c r="EE17" i="184" s="1"/>
  <c r="EO15" i="184"/>
  <c r="EP14" i="179"/>
  <c r="EQ15" i="184" s="1"/>
  <c r="EO14" i="179"/>
  <c r="EP15" i="184" s="1"/>
  <c r="ED20" i="184"/>
  <c r="EE19" i="179"/>
  <c r="EF20" i="184" s="1"/>
  <c r="ED19" i="179"/>
  <c r="EE20" i="184" s="1"/>
  <c r="DS12" i="184"/>
  <c r="DT11" i="179"/>
  <c r="DU12" i="184" s="1"/>
  <c r="BQ46" i="177"/>
  <c r="BR47" i="183" s="1"/>
  <c r="BQ38" i="177"/>
  <c r="BR39" i="183" s="1"/>
  <c r="BP30" i="177"/>
  <c r="BQ31" i="183" s="1"/>
  <c r="BQ22" i="177"/>
  <c r="BR23" i="183" s="1"/>
  <c r="CH24" i="177"/>
  <c r="CI25" i="183" s="1"/>
  <c r="CH14" i="177"/>
  <c r="CI15" i="183" s="1"/>
  <c r="DA13" i="198"/>
  <c r="CH13" i="175"/>
  <c r="O12" i="127" s="1"/>
  <c r="O12" i="13" s="1"/>
  <c r="H19" i="136" s="1"/>
  <c r="I19" i="136" s="1"/>
  <c r="CA13" i="175"/>
  <c r="N12" i="127" s="1"/>
  <c r="N12" i="13" s="1"/>
  <c r="H18" i="136" s="1"/>
  <c r="I18" i="136" s="1"/>
  <c r="BU11" i="177"/>
  <c r="BW11" i="177" s="1"/>
  <c r="BX12" i="183" s="1"/>
  <c r="BU15" i="177"/>
  <c r="BW15" i="177" s="1"/>
  <c r="BX16" i="183" s="1"/>
  <c r="BU19" i="177"/>
  <c r="BW19" i="177" s="1"/>
  <c r="BX20" i="183" s="1"/>
  <c r="DA12" i="198"/>
  <c r="DC12" i="198" s="1"/>
  <c r="CH10" i="175"/>
  <c r="O9" i="127" s="1"/>
  <c r="O9" i="13" s="1"/>
  <c r="P10" i="182" s="1"/>
  <c r="CH18" i="175"/>
  <c r="CA10" i="175"/>
  <c r="CA18" i="175"/>
  <c r="DX10" i="198"/>
  <c r="DY10" i="198" s="1"/>
  <c r="EL10" i="198" s="1"/>
  <c r="DX12" i="198"/>
  <c r="DY12" i="198" s="1"/>
  <c r="EL12" i="198" s="1"/>
  <c r="DX14" i="198"/>
  <c r="DX16" i="198"/>
  <c r="DS15" i="184"/>
  <c r="DT14" i="179"/>
  <c r="DU15" i="184" s="1"/>
  <c r="DS14" i="179"/>
  <c r="DT15" i="184" s="1"/>
  <c r="EO9" i="184"/>
  <c r="EO8" i="179"/>
  <c r="EP9" i="184" s="1"/>
  <c r="ED9" i="184"/>
  <c r="ED8" i="179"/>
  <c r="EE9" i="184" s="1"/>
  <c r="CM9" i="198"/>
  <c r="CM12" i="198"/>
  <c r="J17" i="198"/>
  <c r="BK13" i="177"/>
  <c r="BL14" i="183" s="1"/>
  <c r="P48" i="127"/>
  <c r="P48" i="13" s="1"/>
  <c r="Q49" i="182" s="1"/>
  <c r="CI38" i="175"/>
  <c r="O37" i="124" s="1"/>
  <c r="P38" i="186" s="1"/>
  <c r="CI49" i="175"/>
  <c r="O48" i="124" s="1"/>
  <c r="P49" i="186" s="1"/>
  <c r="CI33" i="175"/>
  <c r="O32" i="124" s="1"/>
  <c r="P33" i="186" s="1"/>
  <c r="CI46" i="175"/>
  <c r="O45" i="124" s="1"/>
  <c r="P46" i="186" s="1"/>
  <c r="CI14" i="175"/>
  <c r="O13" i="187" s="1"/>
  <c r="AE13" i="187" s="1"/>
  <c r="CI54" i="175"/>
  <c r="O53" i="124" s="1"/>
  <c r="P54" i="186" s="1"/>
  <c r="CI22" i="175"/>
  <c r="O21" i="124" s="1"/>
  <c r="P22" i="186" s="1"/>
  <c r="CI41" i="175"/>
  <c r="O40" i="187" s="1"/>
  <c r="AE40" i="187" s="1"/>
  <c r="P40" i="127"/>
  <c r="P40" i="13" s="1"/>
  <c r="P32" i="127"/>
  <c r="P32" i="13" s="1"/>
  <c r="Q33" i="182" s="1"/>
  <c r="P29" i="127"/>
  <c r="P29" i="13" s="1"/>
  <c r="H20" i="153" s="1"/>
  <c r="I20" i="153" s="1"/>
  <c r="P21" i="127"/>
  <c r="P21" i="13" s="1"/>
  <c r="Q22" i="182" s="1"/>
  <c r="P53" i="127"/>
  <c r="P53" i="13" s="1"/>
  <c r="CP17" i="175"/>
  <c r="P16" i="187" s="1"/>
  <c r="AF16" i="187" s="1"/>
  <c r="CP25" i="175"/>
  <c r="P24" i="124" s="1"/>
  <c r="Q25" i="186" s="1"/>
  <c r="P45" i="127"/>
  <c r="P45" i="13" s="1"/>
  <c r="Q46" i="182" s="1"/>
  <c r="P37" i="127"/>
  <c r="P37" i="13" s="1"/>
  <c r="CB17" i="175"/>
  <c r="N16" i="187" s="1"/>
  <c r="AD16" i="187" s="1"/>
  <c r="CB14" i="175"/>
  <c r="N13" i="187" s="1"/>
  <c r="AD13" i="187" s="1"/>
  <c r="J51" i="127"/>
  <c r="J51" i="13" s="1"/>
  <c r="H14" i="201" s="1"/>
  <c r="I14" i="201" s="1"/>
  <c r="CB52" i="175"/>
  <c r="N51" i="187" s="1"/>
  <c r="AD51" i="187" s="1"/>
  <c r="CB44" i="175"/>
  <c r="N43" i="124" s="1"/>
  <c r="O44" i="186" s="1"/>
  <c r="CB36" i="175"/>
  <c r="N35" i="187" s="1"/>
  <c r="AD35" i="187" s="1"/>
  <c r="CB28" i="175"/>
  <c r="N27" i="187" s="1"/>
  <c r="AD27" i="187" s="1"/>
  <c r="CB20" i="175"/>
  <c r="N19" i="187" s="1"/>
  <c r="AD19" i="187" s="1"/>
  <c r="J25" i="198"/>
  <c r="J51" i="198"/>
  <c r="J13" i="198"/>
  <c r="BN54" i="198"/>
  <c r="BG51" i="198"/>
  <c r="AY50" i="198"/>
  <c r="AX51" i="198"/>
  <c r="BO55" i="198"/>
  <c r="AQ48" i="198"/>
  <c r="AQ44" i="198"/>
  <c r="AI55" i="198"/>
  <c r="AQ55" i="198"/>
  <c r="R43" i="198"/>
  <c r="M17" i="127"/>
  <c r="M17" i="13" s="1"/>
  <c r="H17" i="141" s="1"/>
  <c r="I17" i="141" s="1"/>
  <c r="F17" i="170"/>
  <c r="BU17" i="175"/>
  <c r="M16" i="124" s="1"/>
  <c r="N17" i="186" s="1"/>
  <c r="BU9" i="175"/>
  <c r="M8" i="124" s="1"/>
  <c r="N9" i="186" s="1"/>
  <c r="BU33" i="175"/>
  <c r="M32" i="124" s="1"/>
  <c r="N33" i="186" s="1"/>
  <c r="N41" i="182"/>
  <c r="F17" i="154"/>
  <c r="BU15" i="175"/>
  <c r="M14" i="124" s="1"/>
  <c r="N15" i="186" s="1"/>
  <c r="BU47" i="175"/>
  <c r="M46" i="124" s="1"/>
  <c r="N47" i="186" s="1"/>
  <c r="M37" i="127"/>
  <c r="M37" i="13" s="1"/>
  <c r="H17" i="161" s="1"/>
  <c r="I17" i="161" s="1"/>
  <c r="BU31" i="175"/>
  <c r="M30" i="124" s="1"/>
  <c r="N31" i="186" s="1"/>
  <c r="M21" i="127"/>
  <c r="M21" i="13" s="1"/>
  <c r="H17" i="145" s="1"/>
  <c r="I17" i="145" s="1"/>
  <c r="EZ7" i="179"/>
  <c r="FA8" i="184" s="1"/>
  <c r="FA7" i="179"/>
  <c r="FB8" i="184" s="1"/>
  <c r="FZ51" i="179"/>
  <c r="GO51" i="179" s="1"/>
  <c r="G51" i="208" s="1"/>
  <c r="GB53" i="179"/>
  <c r="FX56" i="184"/>
  <c r="FL55" i="179"/>
  <c r="FM56" i="184" s="1"/>
  <c r="M52" i="129"/>
  <c r="AC52" i="124" s="1"/>
  <c r="L53" i="185" s="1"/>
  <c r="FX51" i="184"/>
  <c r="FV51" i="179"/>
  <c r="FW52" i="184" s="1"/>
  <c r="EZ15" i="184"/>
  <c r="FA14" i="179"/>
  <c r="FB15" i="184" s="1"/>
  <c r="EZ9" i="184"/>
  <c r="FA8" i="179"/>
  <c r="FB9" i="184" s="1"/>
  <c r="EZ8" i="179"/>
  <c r="FA9" i="184" s="1"/>
  <c r="EZ18" i="184"/>
  <c r="FA17" i="179"/>
  <c r="FB18" i="184" s="1"/>
  <c r="EZ17" i="179"/>
  <c r="FA18" i="184" s="1"/>
  <c r="EZ17" i="184"/>
  <c r="FA16" i="179"/>
  <c r="FB17" i="184" s="1"/>
  <c r="EZ16" i="179"/>
  <c r="FA17" i="184" s="1"/>
  <c r="EZ14" i="184"/>
  <c r="EZ13" i="179"/>
  <c r="FA14" i="184" s="1"/>
  <c r="FA13" i="179"/>
  <c r="FB14" i="184" s="1"/>
  <c r="FK55" i="179"/>
  <c r="FL56" i="184" s="1"/>
  <c r="DI24" i="179"/>
  <c r="DJ25" i="184" s="1"/>
  <c r="DH25" i="184"/>
  <c r="CL54" i="179"/>
  <c r="CM55" i="184" s="1"/>
  <c r="GA51" i="184"/>
  <c r="FY56" i="184"/>
  <c r="GB55" i="179"/>
  <c r="FV52" i="179"/>
  <c r="FW53" i="184" s="1"/>
  <c r="BJ18" i="177"/>
  <c r="BK19" i="183" s="1"/>
  <c r="BW49" i="177"/>
  <c r="BX50" i="183" s="1"/>
  <c r="BW41" i="177"/>
  <c r="BX42" i="183" s="1"/>
  <c r="BW44" i="177"/>
  <c r="BX45" i="183" s="1"/>
  <c r="BV41" i="177"/>
  <c r="BW42" i="183" s="1"/>
  <c r="BV44" i="177"/>
  <c r="BW45" i="183" s="1"/>
  <c r="BV34" i="177"/>
  <c r="BW35" i="183" s="1"/>
  <c r="BP37" i="177"/>
  <c r="BQ38" i="183" s="1"/>
  <c r="BQ49" i="177"/>
  <c r="BR50" i="183" s="1"/>
  <c r="BP25" i="177"/>
  <c r="BQ26" i="183" s="1"/>
  <c r="BQ52" i="177"/>
  <c r="BR53" i="183" s="1"/>
  <c r="BQ44" i="177"/>
  <c r="BR45" i="183" s="1"/>
  <c r="BP38" i="177"/>
  <c r="BQ39" i="183" s="1"/>
  <c r="BP32" i="177"/>
  <c r="BQ33" i="183" s="1"/>
  <c r="BP28" i="177"/>
  <c r="BQ29" i="183" s="1"/>
  <c r="BP22" i="177"/>
  <c r="BQ23" i="183" s="1"/>
  <c r="BQ45" i="177"/>
  <c r="BR46" i="183" s="1"/>
  <c r="BQ33" i="177"/>
  <c r="BR34" i="183" s="1"/>
  <c r="BP44" i="177"/>
  <c r="BQ45" i="183" s="1"/>
  <c r="BQ30" i="177"/>
  <c r="BR31" i="183" s="1"/>
  <c r="BQ29" i="177"/>
  <c r="BR30" i="183" s="1"/>
  <c r="BJ47" i="177"/>
  <c r="BK48" i="183" s="1"/>
  <c r="BK35" i="177"/>
  <c r="BL36" i="183" s="1"/>
  <c r="BK39" i="177"/>
  <c r="BL40" i="183" s="1"/>
  <c r="BK31" i="177"/>
  <c r="BL32" i="183" s="1"/>
  <c r="BK43" i="177"/>
  <c r="BL44" i="183" s="1"/>
  <c r="BJ39" i="177"/>
  <c r="BK40" i="183" s="1"/>
  <c r="BJ31" i="177"/>
  <c r="BK32" i="183" s="1"/>
  <c r="BJ23" i="177"/>
  <c r="BK24" i="183" s="1"/>
  <c r="AM52" i="177"/>
  <c r="AN53" i="183" s="1"/>
  <c r="AA53" i="177"/>
  <c r="AB54" i="183" s="1"/>
  <c r="U53" i="177"/>
  <c r="V54" i="183" s="1"/>
  <c r="T50" i="177"/>
  <c r="U51" i="183" s="1"/>
  <c r="P39" i="127"/>
  <c r="P39" i="13" s="1"/>
  <c r="Q40" i="182" s="1"/>
  <c r="CP48" i="175"/>
  <c r="P47" i="187" s="1"/>
  <c r="AF47" i="187" s="1"/>
  <c r="CP24" i="175"/>
  <c r="CP32" i="175"/>
  <c r="P31" i="124" s="1"/>
  <c r="Q32" i="186" s="1"/>
  <c r="CI48" i="175"/>
  <c r="O47" i="124" s="1"/>
  <c r="P48" i="186" s="1"/>
  <c r="CI40" i="175"/>
  <c r="O39" i="124" s="1"/>
  <c r="P40" i="186" s="1"/>
  <c r="CI32" i="175"/>
  <c r="O31" i="124" s="1"/>
  <c r="P32" i="186" s="1"/>
  <c r="CI24" i="175"/>
  <c r="O23" i="124" s="1"/>
  <c r="P24" i="186" s="1"/>
  <c r="CI53" i="175"/>
  <c r="O52" i="124" s="1"/>
  <c r="P53" i="186" s="1"/>
  <c r="CI45" i="175"/>
  <c r="O44" i="124" s="1"/>
  <c r="P45" i="186" s="1"/>
  <c r="CI37" i="175"/>
  <c r="O36" i="187" s="1"/>
  <c r="AE36" i="187" s="1"/>
  <c r="CI27" i="175"/>
  <c r="O26" i="187" s="1"/>
  <c r="AE26" i="187" s="1"/>
  <c r="CI51" i="175"/>
  <c r="O50" i="124" s="1"/>
  <c r="P51" i="186" s="1"/>
  <c r="CI43" i="175"/>
  <c r="O42" i="124" s="1"/>
  <c r="P43" i="186" s="1"/>
  <c r="CI35" i="175"/>
  <c r="O34" i="124" s="1"/>
  <c r="P35" i="186" s="1"/>
  <c r="H49" i="127"/>
  <c r="H49" i="13" s="1"/>
  <c r="H12" i="173" s="1"/>
  <c r="I12" i="173" s="1"/>
  <c r="G52" i="127"/>
  <c r="G52" i="13" s="1"/>
  <c r="G50" i="127"/>
  <c r="G50" i="13" s="1"/>
  <c r="H11" i="200" s="1"/>
  <c r="I11" i="200" s="1"/>
  <c r="BK46" i="177"/>
  <c r="BL47" i="183" s="1"/>
  <c r="BK30" i="177"/>
  <c r="BL31" i="183" s="1"/>
  <c r="DI22" i="179"/>
  <c r="DJ23" i="184" s="1"/>
  <c r="X50" i="179"/>
  <c r="Y51" i="184" s="1"/>
  <c r="AI54" i="198"/>
  <c r="DR54" i="198"/>
  <c r="K50" i="198"/>
  <c r="GM55" i="179"/>
  <c r="E55" i="208" s="1"/>
  <c r="GN53" i="179"/>
  <c r="F53" i="208" s="1"/>
  <c r="BD51" i="183"/>
  <c r="M50" i="127"/>
  <c r="M50" i="13" s="1"/>
  <c r="H17" i="200" s="1"/>
  <c r="I17" i="200" s="1"/>
  <c r="J49" i="127"/>
  <c r="J49" i="13" s="1"/>
  <c r="H14" i="173" s="1"/>
  <c r="I14" i="173" s="1"/>
  <c r="CH20" i="177"/>
  <c r="CI21" i="183" s="1"/>
  <c r="K50" i="127"/>
  <c r="K50" i="13" s="1"/>
  <c r="H15" i="200" s="1"/>
  <c r="I15" i="200" s="1"/>
  <c r="DD54" i="175"/>
  <c r="R53" i="124" s="1"/>
  <c r="S54" i="186" s="1"/>
  <c r="BJ35" i="177"/>
  <c r="BK36" i="183" s="1"/>
  <c r="F17" i="162"/>
  <c r="M9" i="127"/>
  <c r="M9" i="13" s="1"/>
  <c r="H17" i="133" s="1"/>
  <c r="I17" i="133" s="1"/>
  <c r="BG53" i="198"/>
  <c r="GM51" i="179"/>
  <c r="E51" i="208" s="1"/>
  <c r="BK48" i="177"/>
  <c r="BL49" i="183" s="1"/>
  <c r="M41" i="127"/>
  <c r="M41" i="13" s="1"/>
  <c r="H17" i="165" s="1"/>
  <c r="I17" i="165" s="1"/>
  <c r="BK33" i="177"/>
  <c r="BL34" i="183" s="1"/>
  <c r="BK19" i="177"/>
  <c r="BL20" i="183" s="1"/>
  <c r="BK40" i="177"/>
  <c r="BL41" i="183" s="1"/>
  <c r="DI28" i="179"/>
  <c r="DJ29" i="184" s="1"/>
  <c r="M13" i="127"/>
  <c r="M13" i="13" s="1"/>
  <c r="H17" i="137" s="1"/>
  <c r="I17" i="137" s="1"/>
  <c r="M45" i="127"/>
  <c r="M45" i="13" s="1"/>
  <c r="H17" i="169" s="1"/>
  <c r="I17" i="169" s="1"/>
  <c r="N33" i="182"/>
  <c r="J38" i="198"/>
  <c r="DH50" i="179"/>
  <c r="DI51" i="184" s="1"/>
  <c r="BE55" i="179"/>
  <c r="BF56" i="184" s="1"/>
  <c r="AT52" i="179"/>
  <c r="AU53" i="184" s="1"/>
  <c r="O51" i="177"/>
  <c r="P52" i="183" s="1"/>
  <c r="S51" i="198"/>
  <c r="K54" i="198"/>
  <c r="M54" i="129"/>
  <c r="N52" i="177"/>
  <c r="O53" i="183" s="1"/>
  <c r="FV54" i="184"/>
  <c r="AA52" i="177"/>
  <c r="AB53" i="183" s="1"/>
  <c r="L51" i="127"/>
  <c r="L51" i="13" s="1"/>
  <c r="H16" i="201" s="1"/>
  <c r="I16" i="201" s="1"/>
  <c r="BQ42" i="177"/>
  <c r="BR43" i="183" s="1"/>
  <c r="BQ34" i="177"/>
  <c r="BR35" i="183" s="1"/>
  <c r="BQ26" i="177"/>
  <c r="BR27" i="183" s="1"/>
  <c r="CL51" i="179"/>
  <c r="CM52" i="184" s="1"/>
  <c r="BV53" i="198"/>
  <c r="AA51" i="198"/>
  <c r="K55" i="198"/>
  <c r="I52" i="127"/>
  <c r="I52" i="13" s="1"/>
  <c r="H13" i="202" s="1"/>
  <c r="I13" i="202" s="1"/>
  <c r="BP42" i="177"/>
  <c r="BQ43" i="183" s="1"/>
  <c r="BP34" i="177"/>
  <c r="BQ35" i="183" s="1"/>
  <c r="BP26" i="177"/>
  <c r="BQ27" i="183" s="1"/>
  <c r="BU21" i="175"/>
  <c r="M20" i="124" s="1"/>
  <c r="N21" i="186" s="1"/>
  <c r="BU37" i="175"/>
  <c r="N37" i="182"/>
  <c r="BK32" i="177"/>
  <c r="BL33" i="183" s="1"/>
  <c r="BU7" i="175"/>
  <c r="M6" i="124" s="1"/>
  <c r="N7" i="186" s="1"/>
  <c r="BU23" i="175"/>
  <c r="M22" i="124" s="1"/>
  <c r="N23" i="186" s="1"/>
  <c r="BU39" i="175"/>
  <c r="M38" i="124" s="1"/>
  <c r="N39" i="186" s="1"/>
  <c r="AT54" i="179"/>
  <c r="AU55" i="184" s="1"/>
  <c r="CA55" i="179"/>
  <c r="CB56" i="184" s="1"/>
  <c r="AJ53" i="179"/>
  <c r="AK54" i="184" s="1"/>
  <c r="AX53" i="177"/>
  <c r="AY54" i="183" s="1"/>
  <c r="AM51" i="177"/>
  <c r="AN52" i="183" s="1"/>
  <c r="Z54" i="198"/>
  <c r="FK52" i="179"/>
  <c r="FL53" i="184" s="1"/>
  <c r="BQ50" i="177"/>
  <c r="BR51" i="183" s="1"/>
  <c r="CH48" i="177"/>
  <c r="CI49" i="183" s="1"/>
  <c r="CH28" i="177"/>
  <c r="CI29" i="183" s="1"/>
  <c r="CH12" i="177"/>
  <c r="CI13" i="183" s="1"/>
  <c r="BJ34" i="177"/>
  <c r="BK35" i="183" s="1"/>
  <c r="M25" i="127"/>
  <c r="M25" i="13" s="1"/>
  <c r="H17" i="149" s="1"/>
  <c r="I17" i="149" s="1"/>
  <c r="CB55" i="179"/>
  <c r="CC56" i="184" s="1"/>
  <c r="U55" i="177"/>
  <c r="V56" i="183" s="1"/>
  <c r="AY51" i="177"/>
  <c r="AZ52" i="183" s="1"/>
  <c r="BE54" i="179"/>
  <c r="BF55" i="184" s="1"/>
  <c r="AX53" i="183"/>
  <c r="BP50" i="177"/>
  <c r="BQ51" i="183" s="1"/>
  <c r="CH26" i="177"/>
  <c r="CI27" i="183" s="1"/>
  <c r="CH10" i="177"/>
  <c r="CI11" i="183" s="1"/>
  <c r="BK17" i="177"/>
  <c r="BL18" i="183" s="1"/>
  <c r="BK49" i="177"/>
  <c r="BL50" i="183" s="1"/>
  <c r="BK24" i="177"/>
  <c r="BL25" i="183" s="1"/>
  <c r="DH29" i="184"/>
  <c r="M29" i="127"/>
  <c r="M29" i="13" s="1"/>
  <c r="H17" i="153" s="1"/>
  <c r="I17" i="153" s="1"/>
  <c r="FL53" i="179"/>
  <c r="FM54" i="184" s="1"/>
  <c r="BK51" i="177"/>
  <c r="BL52" i="183" s="1"/>
  <c r="CE51" i="198"/>
  <c r="L50" i="129"/>
  <c r="AB50" i="124" s="1"/>
  <c r="K51" i="185" s="1"/>
  <c r="L51" i="187"/>
  <c r="AB51" i="187" s="1"/>
  <c r="AY52" i="177"/>
  <c r="AZ53" i="183" s="1"/>
  <c r="BE54" i="177"/>
  <c r="BF55" i="183" s="1"/>
  <c r="R49" i="127"/>
  <c r="R49" i="13" s="1"/>
  <c r="S50" i="182" s="1"/>
  <c r="BW53" i="177"/>
  <c r="BX54" i="183" s="1"/>
  <c r="BW45" i="177"/>
  <c r="BX46" i="183" s="1"/>
  <c r="CB55" i="177"/>
  <c r="CC56" i="183" s="1"/>
  <c r="CH55" i="177"/>
  <c r="CI56" i="183" s="1"/>
  <c r="CH27" i="177"/>
  <c r="CI28" i="183" s="1"/>
  <c r="BV53" i="177"/>
  <c r="BW54" i="183" s="1"/>
  <c r="BV45" i="177"/>
  <c r="BW46" i="183" s="1"/>
  <c r="CB53" i="177"/>
  <c r="CC54" i="183" s="1"/>
  <c r="CH51" i="177"/>
  <c r="CI52" i="183" s="1"/>
  <c r="CH19" i="177"/>
  <c r="CI20" i="183" s="1"/>
  <c r="AQ50" i="198"/>
  <c r="AX52" i="198"/>
  <c r="R43" i="129"/>
  <c r="J26" i="167" s="1"/>
  <c r="B44" i="207"/>
  <c r="S36" i="129"/>
  <c r="J27" i="160" s="1"/>
  <c r="C37" i="207"/>
  <c r="S31" i="129"/>
  <c r="J27" i="155" s="1"/>
  <c r="C32" i="207"/>
  <c r="U26" i="129"/>
  <c r="J29" i="150" s="1"/>
  <c r="E27" i="207"/>
  <c r="U25" i="129"/>
  <c r="J29" i="149" s="1"/>
  <c r="E26" i="207"/>
  <c r="T22" i="129"/>
  <c r="J28" i="146" s="1"/>
  <c r="D23" i="207"/>
  <c r="U20" i="129"/>
  <c r="J29" i="144" s="1"/>
  <c r="E21" i="207"/>
  <c r="U13" i="129"/>
  <c r="J29" i="137" s="1"/>
  <c r="E14" i="207"/>
  <c r="U10" i="129"/>
  <c r="J29" i="134" s="1"/>
  <c r="E11" i="207"/>
  <c r="T43" i="129"/>
  <c r="J28" i="167" s="1"/>
  <c r="D44" i="207"/>
  <c r="U40" i="129"/>
  <c r="J29" i="164" s="1"/>
  <c r="E41" i="207"/>
  <c r="U30" i="129"/>
  <c r="J29" i="154" s="1"/>
  <c r="E31" i="207"/>
  <c r="T25" i="129"/>
  <c r="J28" i="149" s="1"/>
  <c r="D26" i="207"/>
  <c r="U21" i="129"/>
  <c r="J29" i="145" s="1"/>
  <c r="E22" i="207"/>
  <c r="S17" i="129"/>
  <c r="J27" i="141" s="1"/>
  <c r="C18" i="207"/>
  <c r="R11" i="129"/>
  <c r="J26" i="135" s="1"/>
  <c r="B10" i="207"/>
  <c r="R51" i="129"/>
  <c r="J26" i="201" s="1"/>
  <c r="B52" i="207"/>
  <c r="T51" i="129"/>
  <c r="J28" i="201" s="1"/>
  <c r="D52" i="207"/>
  <c r="T52" i="129"/>
  <c r="J28" i="202" s="1"/>
  <c r="D53" i="207"/>
  <c r="U49" i="129"/>
  <c r="J29" i="173" s="1"/>
  <c r="E50" i="207"/>
  <c r="T50" i="129"/>
  <c r="J28" i="200" s="1"/>
  <c r="D51" i="207"/>
  <c r="S52" i="129"/>
  <c r="J27" i="202" s="1"/>
  <c r="C53" i="207"/>
  <c r="T49" i="129"/>
  <c r="J28" i="173" s="1"/>
  <c r="D50" i="207"/>
  <c r="S50" i="129"/>
  <c r="J27" i="200" s="1"/>
  <c r="C51" i="207"/>
  <c r="U42" i="129"/>
  <c r="J29" i="166" s="1"/>
  <c r="E43" i="207"/>
  <c r="U32" i="129"/>
  <c r="J29" i="156" s="1"/>
  <c r="E33" i="207"/>
  <c r="S29" i="129"/>
  <c r="J27" i="153" s="1"/>
  <c r="C30" i="207"/>
  <c r="R25" i="129"/>
  <c r="J26" i="149" s="1"/>
  <c r="B26" i="207"/>
  <c r="U23" i="129"/>
  <c r="J29" i="147" s="1"/>
  <c r="E24" i="207"/>
  <c r="S20" i="129"/>
  <c r="J27" i="144" s="1"/>
  <c r="C21" i="207"/>
  <c r="R17" i="129"/>
  <c r="J26" i="141" s="1"/>
  <c r="B18" i="207"/>
  <c r="U14" i="129"/>
  <c r="J29" i="138" s="1"/>
  <c r="E15" i="207"/>
  <c r="T10" i="129"/>
  <c r="J28" i="134" s="1"/>
  <c r="D11" i="207"/>
  <c r="R45" i="129"/>
  <c r="J26" i="169" s="1"/>
  <c r="B46" i="207"/>
  <c r="S41" i="129"/>
  <c r="J27" i="165" s="1"/>
  <c r="C42" i="207"/>
  <c r="U36" i="129"/>
  <c r="J29" i="160" s="1"/>
  <c r="E37" i="207"/>
  <c r="U29" i="129"/>
  <c r="J29" i="153" s="1"/>
  <c r="E30" i="207"/>
  <c r="S26" i="129"/>
  <c r="J27" i="150" s="1"/>
  <c r="C27" i="207"/>
  <c r="R22" i="129"/>
  <c r="J26" i="146" s="1"/>
  <c r="B23" i="207"/>
  <c r="U17" i="129"/>
  <c r="J29" i="141" s="1"/>
  <c r="E18" i="207"/>
  <c r="E16" i="207"/>
  <c r="R13" i="129"/>
  <c r="J26" i="137" s="1"/>
  <c r="B14" i="207"/>
  <c r="U11" i="129"/>
  <c r="J29" i="135" s="1"/>
  <c r="E12" i="207"/>
  <c r="R52" i="129"/>
  <c r="J26" i="202" s="1"/>
  <c r="B53" i="207"/>
  <c r="U53" i="129"/>
  <c r="J29" i="203" s="1"/>
  <c r="E54" i="207"/>
  <c r="S49" i="129"/>
  <c r="J27" i="173" s="1"/>
  <c r="C50" i="207"/>
  <c r="U52" i="129"/>
  <c r="J29" i="202" s="1"/>
  <c r="E53" i="207"/>
  <c r="R50" i="129"/>
  <c r="J26" i="200" s="1"/>
  <c r="B51" i="207"/>
  <c r="S51" i="129"/>
  <c r="J27" i="201" s="1"/>
  <c r="C52" i="207"/>
  <c r="R53" i="129"/>
  <c r="J26" i="203" s="1"/>
  <c r="B54" i="207"/>
  <c r="T53" i="129"/>
  <c r="J28" i="203" s="1"/>
  <c r="D54" i="207"/>
  <c r="R49" i="129"/>
  <c r="J26" i="173" s="1"/>
  <c r="B50" i="207"/>
  <c r="U50" i="129"/>
  <c r="J29" i="200" s="1"/>
  <c r="E51" i="207"/>
  <c r="U51" i="129"/>
  <c r="J29" i="201" s="1"/>
  <c r="E52" i="207"/>
  <c r="S53" i="129"/>
  <c r="J27" i="203" s="1"/>
  <c r="C54" i="207"/>
  <c r="U54" i="129"/>
  <c r="J29" i="204" s="1"/>
  <c r="E55" i="207"/>
  <c r="T54" i="129"/>
  <c r="J28" i="204" s="1"/>
  <c r="D55" i="207"/>
  <c r="S54" i="129"/>
  <c r="J27" i="204" s="1"/>
  <c r="C55" i="207"/>
  <c r="R54" i="129"/>
  <c r="J26" i="204" s="1"/>
  <c r="B55" i="207"/>
  <c r="M54" i="124"/>
  <c r="N55" i="186" s="1"/>
  <c r="M54" i="187"/>
  <c r="AC54" i="187" s="1"/>
  <c r="AA50" i="198"/>
  <c r="AA55" i="198"/>
  <c r="CO55" i="175"/>
  <c r="P54" i="127" s="1"/>
  <c r="P54" i="13" s="1"/>
  <c r="CA55" i="175"/>
  <c r="N54" i="127" s="1"/>
  <c r="N54" i="13" s="1"/>
  <c r="O55" i="182" s="1"/>
  <c r="CH35" i="177"/>
  <c r="CI36" i="183" s="1"/>
  <c r="CH55" i="175"/>
  <c r="BJ8" i="183"/>
  <c r="BJ7" i="177"/>
  <c r="BK8" i="183" s="1"/>
  <c r="AQ51" i="198"/>
  <c r="AP51" i="198"/>
  <c r="AQ53" i="198"/>
  <c r="AP53" i="198"/>
  <c r="R54" i="198"/>
  <c r="S54" i="198"/>
  <c r="CD54" i="198"/>
  <c r="CE54" i="198"/>
  <c r="AF54" i="183"/>
  <c r="AG53" i="177"/>
  <c r="AH54" i="183" s="1"/>
  <c r="BD54" i="183"/>
  <c r="BE53" i="177"/>
  <c r="BF54" i="183" s="1"/>
  <c r="N56" i="183"/>
  <c r="O55" i="177"/>
  <c r="P56" i="183" s="1"/>
  <c r="AL56" i="183"/>
  <c r="AM55" i="177"/>
  <c r="AN56" i="183" s="1"/>
  <c r="BJ56" i="183"/>
  <c r="BK55" i="177"/>
  <c r="BL56" i="183" s="1"/>
  <c r="K29" i="198"/>
  <c r="J29" i="198"/>
  <c r="K24" i="198"/>
  <c r="J24" i="198"/>
  <c r="AT51" i="184"/>
  <c r="AT50" i="179"/>
  <c r="AU51" i="184" s="1"/>
  <c r="CL51" i="184"/>
  <c r="CL50" i="179"/>
  <c r="CM51" i="184" s="1"/>
  <c r="GC51" i="184"/>
  <c r="GP50" i="179"/>
  <c r="H50" i="208" s="1"/>
  <c r="X52" i="184"/>
  <c r="X51" i="179"/>
  <c r="Y52" i="184" s="1"/>
  <c r="BP52" i="184"/>
  <c r="BP51" i="179"/>
  <c r="BQ52" i="184" s="1"/>
  <c r="O50" i="129"/>
  <c r="GP51" i="179"/>
  <c r="H51" i="208" s="1"/>
  <c r="N54" i="183"/>
  <c r="O53" i="177"/>
  <c r="P54" i="183" s="1"/>
  <c r="L51" i="129"/>
  <c r="T52" i="183"/>
  <c r="T51" i="177"/>
  <c r="U52" i="183" s="1"/>
  <c r="AR52" i="183"/>
  <c r="AR51" i="177"/>
  <c r="AS52" i="183" s="1"/>
  <c r="L49" i="129"/>
  <c r="FW51" i="184"/>
  <c r="X53" i="184"/>
  <c r="X52" i="179"/>
  <c r="Y53" i="184" s="1"/>
  <c r="BP53" i="184"/>
  <c r="BP52" i="179"/>
  <c r="BQ53" i="184" s="1"/>
  <c r="DH53" i="184"/>
  <c r="DH52" i="179"/>
  <c r="DI53" i="184" s="1"/>
  <c r="BE54" i="184"/>
  <c r="BF53" i="179"/>
  <c r="BG54" i="184" s="1"/>
  <c r="CW54" i="184"/>
  <c r="CX53" i="179"/>
  <c r="CY54" i="184" s="1"/>
  <c r="GC54" i="184"/>
  <c r="GP53" i="179"/>
  <c r="H53" i="208" s="1"/>
  <c r="X55" i="184"/>
  <c r="X54" i="179"/>
  <c r="Y55" i="184" s="1"/>
  <c r="BP55" i="184"/>
  <c r="BP54" i="179"/>
  <c r="BQ55" i="184" s="1"/>
  <c r="CX52" i="179"/>
  <c r="CY53" i="184" s="1"/>
  <c r="CW53" i="184"/>
  <c r="DR52" i="198"/>
  <c r="DS52" i="198"/>
  <c r="BJ52" i="177"/>
  <c r="BK53" i="183" s="1"/>
  <c r="BJ53" i="183"/>
  <c r="CG6" i="177"/>
  <c r="CG7" i="177"/>
  <c r="CH38" i="183"/>
  <c r="CH37" i="177"/>
  <c r="CI38" i="183" s="1"/>
  <c r="CH40" i="183"/>
  <c r="CH39" i="177"/>
  <c r="CI40" i="183" s="1"/>
  <c r="CH42" i="183"/>
  <c r="CH41" i="177"/>
  <c r="CI42" i="183" s="1"/>
  <c r="CH44" i="183"/>
  <c r="CH43" i="177"/>
  <c r="CI44" i="183" s="1"/>
  <c r="CH46" i="183"/>
  <c r="CH45" i="177"/>
  <c r="CI46" i="183" s="1"/>
  <c r="CH48" i="183"/>
  <c r="CH47" i="177"/>
  <c r="CI48" i="183" s="1"/>
  <c r="CW9" i="175"/>
  <c r="Q8" i="124" s="1"/>
  <c r="R9" i="186" s="1"/>
  <c r="Q8" i="127"/>
  <c r="Q8" i="13" s="1"/>
  <c r="CW25" i="175"/>
  <c r="Q24" i="187" s="1"/>
  <c r="AG24" i="187" s="1"/>
  <c r="Q24" i="127"/>
  <c r="Q24" i="13" s="1"/>
  <c r="R25" i="182" s="1"/>
  <c r="CW41" i="175"/>
  <c r="Q40" i="124" s="1"/>
  <c r="R41" i="186" s="1"/>
  <c r="Q40" i="127"/>
  <c r="Q40" i="13" s="1"/>
  <c r="CP23" i="175"/>
  <c r="P22" i="124" s="1"/>
  <c r="Q23" i="186" s="1"/>
  <c r="P22" i="127"/>
  <c r="P22" i="13" s="1"/>
  <c r="Q23" i="182" s="1"/>
  <c r="CP39" i="175"/>
  <c r="P38" i="124" s="1"/>
  <c r="Q39" i="186" s="1"/>
  <c r="P38" i="127"/>
  <c r="P38" i="13" s="1"/>
  <c r="Q39" i="182" s="1"/>
  <c r="O8" i="127"/>
  <c r="O8" i="13" s="1"/>
  <c r="P9" i="182" s="1"/>
  <c r="CI9" i="175"/>
  <c r="O8" i="124" s="1"/>
  <c r="P9" i="186" s="1"/>
  <c r="O16" i="127"/>
  <c r="O16" i="13" s="1"/>
  <c r="P17" i="182" s="1"/>
  <c r="CI17" i="175"/>
  <c r="O16" i="187" s="1"/>
  <c r="AE16" i="187" s="1"/>
  <c r="O20" i="127"/>
  <c r="O20" i="13" s="1"/>
  <c r="H19" i="144" s="1"/>
  <c r="I19" i="144" s="1"/>
  <c r="CI21" i="175"/>
  <c r="O20" i="124" s="1"/>
  <c r="P21" i="186" s="1"/>
  <c r="O24" i="127"/>
  <c r="O24" i="13" s="1"/>
  <c r="P25" i="182" s="1"/>
  <c r="CI25" i="175"/>
  <c r="O24" i="187" s="1"/>
  <c r="AE24" i="187" s="1"/>
  <c r="O28" i="127"/>
  <c r="O28" i="13" s="1"/>
  <c r="H19" i="152" s="1"/>
  <c r="I19" i="152" s="1"/>
  <c r="CI29" i="175"/>
  <c r="O28" i="124" s="1"/>
  <c r="P29" i="186" s="1"/>
  <c r="N18" i="127"/>
  <c r="N18" i="13" s="1"/>
  <c r="H18" i="142" s="1"/>
  <c r="I18" i="142" s="1"/>
  <c r="N22" i="127"/>
  <c r="N22" i="13" s="1"/>
  <c r="H18" i="146" s="1"/>
  <c r="I18" i="146" s="1"/>
  <c r="CB23" i="175"/>
  <c r="N22" i="124" s="1"/>
  <c r="O23" i="186" s="1"/>
  <c r="N26" i="127"/>
  <c r="N26" i="13" s="1"/>
  <c r="H18" i="150" s="1"/>
  <c r="I18" i="150" s="1"/>
  <c r="CB27" i="175"/>
  <c r="N26" i="124" s="1"/>
  <c r="O27" i="186" s="1"/>
  <c r="N30" i="127"/>
  <c r="N30" i="13" s="1"/>
  <c r="O31" i="182" s="1"/>
  <c r="CB31" i="175"/>
  <c r="N30" i="187" s="1"/>
  <c r="AD30" i="187" s="1"/>
  <c r="N34" i="127"/>
  <c r="N34" i="13" s="1"/>
  <c r="H18" i="158" s="1"/>
  <c r="I18" i="158" s="1"/>
  <c r="CB35" i="175"/>
  <c r="N34" i="187" s="1"/>
  <c r="AD34" i="187" s="1"/>
  <c r="N38" i="127"/>
  <c r="N38" i="13" s="1"/>
  <c r="O39" i="182" s="1"/>
  <c r="CB39" i="175"/>
  <c r="N38" i="124" s="1"/>
  <c r="O39" i="186" s="1"/>
  <c r="N42" i="127"/>
  <c r="N42" i="13" s="1"/>
  <c r="H18" i="166" s="1"/>
  <c r="I18" i="166" s="1"/>
  <c r="CB43" i="175"/>
  <c r="N42" i="187" s="1"/>
  <c r="AD42" i="187" s="1"/>
  <c r="N46" i="127"/>
  <c r="N46" i="13" s="1"/>
  <c r="O47" i="182" s="1"/>
  <c r="CB47" i="175"/>
  <c r="N46" i="187" s="1"/>
  <c r="AD46" i="187" s="1"/>
  <c r="N50" i="127"/>
  <c r="N50" i="13" s="1"/>
  <c r="H18" i="200" s="1"/>
  <c r="I18" i="200" s="1"/>
  <c r="CB51" i="175"/>
  <c r="N50" i="187" s="1"/>
  <c r="AD50" i="187" s="1"/>
  <c r="CB40" i="183"/>
  <c r="CC39" i="177"/>
  <c r="CD40" i="183" s="1"/>
  <c r="CB42" i="183"/>
  <c r="CC41" i="177"/>
  <c r="CD42" i="183" s="1"/>
  <c r="CB44" i="183"/>
  <c r="CC43" i="177"/>
  <c r="CD44" i="183" s="1"/>
  <c r="CB46" i="183"/>
  <c r="CC45" i="177"/>
  <c r="CD46" i="183" s="1"/>
  <c r="CB48" i="183"/>
  <c r="CC47" i="177"/>
  <c r="CD48" i="183" s="1"/>
  <c r="BV10" i="183"/>
  <c r="BV9" i="177"/>
  <c r="BW10" i="183" s="1"/>
  <c r="BV14" i="183"/>
  <c r="BV13" i="177"/>
  <c r="BW14" i="183" s="1"/>
  <c r="BV18" i="183"/>
  <c r="BV17" i="177"/>
  <c r="BW18" i="183" s="1"/>
  <c r="BV20" i="183"/>
  <c r="BV19" i="177"/>
  <c r="BW20" i="183" s="1"/>
  <c r="BV22" i="183"/>
  <c r="BV21" i="177"/>
  <c r="BW22" i="183" s="1"/>
  <c r="BV24" i="183"/>
  <c r="BV23" i="177"/>
  <c r="BW24" i="183" s="1"/>
  <c r="BV26" i="183"/>
  <c r="BV25" i="177"/>
  <c r="BW26" i="183" s="1"/>
  <c r="BV28" i="183"/>
  <c r="BV27" i="177"/>
  <c r="BW28" i="183" s="1"/>
  <c r="BV30" i="183"/>
  <c r="BV29" i="177"/>
  <c r="BW30" i="183" s="1"/>
  <c r="BV32" i="183"/>
  <c r="BV31" i="177"/>
  <c r="BW32" i="183" s="1"/>
  <c r="CW12" i="175"/>
  <c r="Q11" i="127"/>
  <c r="Q11" i="13" s="1"/>
  <c r="R12" i="182" s="1"/>
  <c r="CW20" i="175"/>
  <c r="Q19" i="124" s="1"/>
  <c r="R20" i="186" s="1"/>
  <c r="Q19" i="127"/>
  <c r="Q19" i="13" s="1"/>
  <c r="R20" i="182" s="1"/>
  <c r="CW28" i="175"/>
  <c r="Q27" i="127"/>
  <c r="Q27" i="13" s="1"/>
  <c r="H21" i="151" s="1"/>
  <c r="I21" i="151" s="1"/>
  <c r="CW36" i="175"/>
  <c r="Q35" i="124" s="1"/>
  <c r="R36" i="186" s="1"/>
  <c r="Q35" i="127"/>
  <c r="Q35" i="13" s="1"/>
  <c r="R36" i="182" s="1"/>
  <c r="CW44" i="175"/>
  <c r="Q43" i="127"/>
  <c r="Q43" i="13" s="1"/>
  <c r="R44" i="182" s="1"/>
  <c r="CW52" i="175"/>
  <c r="Q51" i="124" s="1"/>
  <c r="R52" i="186" s="1"/>
  <c r="Q51" i="127"/>
  <c r="Q51" i="13" s="1"/>
  <c r="R52" i="182" s="1"/>
  <c r="CP26" i="175"/>
  <c r="P25" i="187" s="1"/>
  <c r="AF25" i="187" s="1"/>
  <c r="P25" i="127"/>
  <c r="P25" i="13" s="1"/>
  <c r="Q26" i="182" s="1"/>
  <c r="CP34" i="175"/>
  <c r="P33" i="187" s="1"/>
  <c r="AF33" i="187" s="1"/>
  <c r="P33" i="127"/>
  <c r="P33" i="13" s="1"/>
  <c r="H20" i="157" s="1"/>
  <c r="I20" i="157" s="1"/>
  <c r="CP42" i="175"/>
  <c r="P41" i="187" s="1"/>
  <c r="AF41" i="187" s="1"/>
  <c r="P41" i="127"/>
  <c r="P41" i="13" s="1"/>
  <c r="Q42" i="182" s="1"/>
  <c r="CP50" i="175"/>
  <c r="P49" i="187" s="1"/>
  <c r="AF49" i="187" s="1"/>
  <c r="P49" i="127"/>
  <c r="P49" i="13" s="1"/>
  <c r="Q50" i="182" s="1"/>
  <c r="GA56" i="184"/>
  <c r="GO55" i="179"/>
  <c r="G55" i="208" s="1"/>
  <c r="R52" i="198"/>
  <c r="S52" i="198"/>
  <c r="CD52" i="198"/>
  <c r="CE52" i="198"/>
  <c r="BG55" i="198"/>
  <c r="BF55" i="198"/>
  <c r="CM53" i="179"/>
  <c r="CN54" i="184" s="1"/>
  <c r="CL53" i="179"/>
  <c r="CM54" i="184" s="1"/>
  <c r="CX54" i="179"/>
  <c r="CY55" i="184" s="1"/>
  <c r="CW55" i="184"/>
  <c r="BQ55" i="179"/>
  <c r="BR56" i="184" s="1"/>
  <c r="BP55" i="179"/>
  <c r="BQ56" i="184" s="1"/>
  <c r="AZ54" i="175"/>
  <c r="J53" i="124" s="1"/>
  <c r="K54" i="186" s="1"/>
  <c r="J53" i="127"/>
  <c r="J53" i="13" s="1"/>
  <c r="AS51" i="175"/>
  <c r="I50" i="127"/>
  <c r="I50" i="13" s="1"/>
  <c r="H13" i="200" s="1"/>
  <c r="I13" i="200" s="1"/>
  <c r="J51" i="124"/>
  <c r="K52" i="186" s="1"/>
  <c r="J51" i="187"/>
  <c r="Z51" i="187" s="1"/>
  <c r="BN50" i="175"/>
  <c r="L49" i="127"/>
  <c r="L49" i="13" s="1"/>
  <c r="DD52" i="175"/>
  <c r="R51" i="124" s="1"/>
  <c r="S52" i="186" s="1"/>
  <c r="R51" i="127"/>
  <c r="R51" i="13" s="1"/>
  <c r="H22" i="201" s="1"/>
  <c r="I22" i="201" s="1"/>
  <c r="DI53" i="179"/>
  <c r="DJ54" i="184" s="1"/>
  <c r="DH53" i="179"/>
  <c r="DI54" i="184" s="1"/>
  <c r="AU55" i="179"/>
  <c r="AV56" i="184" s="1"/>
  <c r="AT55" i="179"/>
  <c r="AU56" i="184" s="1"/>
  <c r="BQ53" i="179"/>
  <c r="BR54" i="184" s="1"/>
  <c r="BP53" i="179"/>
  <c r="BQ54" i="184" s="1"/>
  <c r="CM55" i="179"/>
  <c r="CN56" i="184" s="1"/>
  <c r="CL55" i="179"/>
  <c r="CM56" i="184" s="1"/>
  <c r="FL54" i="179"/>
  <c r="FM55" i="184" s="1"/>
  <c r="FK55" i="184"/>
  <c r="CD50" i="198"/>
  <c r="CE50" i="198"/>
  <c r="K47" i="198"/>
  <c r="J47" i="198"/>
  <c r="CH16" i="183"/>
  <c r="CH15" i="177"/>
  <c r="CI16" i="183" s="1"/>
  <c r="CH24" i="183"/>
  <c r="CH23" i="177"/>
  <c r="CI24" i="183" s="1"/>
  <c r="CH32" i="183"/>
  <c r="CH31" i="177"/>
  <c r="CI32" i="183" s="1"/>
  <c r="CB51" i="183"/>
  <c r="CC50" i="177"/>
  <c r="CD51" i="183" s="1"/>
  <c r="BV34" i="183"/>
  <c r="BV33" i="177"/>
  <c r="BW34" i="183" s="1"/>
  <c r="BV36" i="183"/>
  <c r="BV35" i="177"/>
  <c r="BW36" i="183" s="1"/>
  <c r="BV38" i="183"/>
  <c r="BV37" i="177"/>
  <c r="BW38" i="183" s="1"/>
  <c r="BV40" i="183"/>
  <c r="BV39" i="177"/>
  <c r="BW40" i="183" s="1"/>
  <c r="BP18" i="183"/>
  <c r="BP17" i="177"/>
  <c r="BQ18" i="183" s="1"/>
  <c r="BP22" i="183"/>
  <c r="BQ21" i="177"/>
  <c r="BR22" i="183" s="1"/>
  <c r="FX53" i="184"/>
  <c r="FX52" i="179"/>
  <c r="GC53" i="184"/>
  <c r="GP52" i="179"/>
  <c r="H52" i="208" s="1"/>
  <c r="FW54" i="184"/>
  <c r="L52" i="129"/>
  <c r="AB52" i="124" s="1"/>
  <c r="K53" i="185" s="1"/>
  <c r="GA54" i="184"/>
  <c r="GO53" i="179"/>
  <c r="G53" i="208" s="1"/>
  <c r="J16" i="198"/>
  <c r="BP50" i="179"/>
  <c r="BQ51" i="184" s="1"/>
  <c r="AT51" i="179"/>
  <c r="AU52" i="184" s="1"/>
  <c r="AF53" i="177"/>
  <c r="AG54" i="183" s="1"/>
  <c r="N55" i="177"/>
  <c r="O56" i="183" s="1"/>
  <c r="BJ55" i="177"/>
  <c r="BK56" i="183" s="1"/>
  <c r="J53" i="198"/>
  <c r="AY54" i="198"/>
  <c r="BV51" i="198"/>
  <c r="S53" i="198"/>
  <c r="AX53" i="198"/>
  <c r="CE53" i="198"/>
  <c r="L54" i="129"/>
  <c r="Q32" i="127"/>
  <c r="Q32" i="13" s="1"/>
  <c r="R33" i="182" s="1"/>
  <c r="P46" i="127"/>
  <c r="P46" i="13" s="1"/>
  <c r="Q47" i="182" s="1"/>
  <c r="Q15" i="127"/>
  <c r="Q15" i="13" s="1"/>
  <c r="R16" i="182" s="1"/>
  <c r="Q31" i="127"/>
  <c r="Q31" i="13" s="1"/>
  <c r="H21" i="155" s="1"/>
  <c r="I21" i="155" s="1"/>
  <c r="Q47" i="127"/>
  <c r="Q47" i="13" s="1"/>
  <c r="R48" i="182" s="1"/>
  <c r="J49" i="124"/>
  <c r="K50" i="186" s="1"/>
  <c r="J49" i="187"/>
  <c r="Z49" i="187" s="1"/>
  <c r="BF50" i="198"/>
  <c r="BW50" i="198"/>
  <c r="BO52" i="198"/>
  <c r="BW55" i="198"/>
  <c r="CH53" i="177"/>
  <c r="CI54" i="183" s="1"/>
  <c r="CH49" i="177"/>
  <c r="CI50" i="183" s="1"/>
  <c r="CH33" i="177"/>
  <c r="CI34" i="183" s="1"/>
  <c r="CH29" i="177"/>
  <c r="CI30" i="183" s="1"/>
  <c r="CH25" i="177"/>
  <c r="CI26" i="183" s="1"/>
  <c r="CH21" i="177"/>
  <c r="CI22" i="183" s="1"/>
  <c r="CH17" i="177"/>
  <c r="CI18" i="183" s="1"/>
  <c r="CH13" i="177"/>
  <c r="CI14" i="183" s="1"/>
  <c r="CH9" i="177"/>
  <c r="CI10" i="183" s="1"/>
  <c r="CG8" i="177"/>
  <c r="CI8" i="177" s="1"/>
  <c r="CJ9" i="183" s="1"/>
  <c r="BU8" i="177"/>
  <c r="BO8" i="177"/>
  <c r="BU7" i="177"/>
  <c r="BO7" i="177"/>
  <c r="BQ7" i="177" s="1"/>
  <c r="BR8" i="183" s="1"/>
  <c r="BK8" i="177"/>
  <c r="BL9" i="183" s="1"/>
  <c r="CV51" i="177"/>
  <c r="CX51" i="177"/>
  <c r="CW51" i="177"/>
  <c r="CV55" i="177"/>
  <c r="CX55" i="177"/>
  <c r="CW55" i="177"/>
  <c r="CV52" i="177"/>
  <c r="CX52" i="177"/>
  <c r="CW52" i="177"/>
  <c r="CV53" i="177"/>
  <c r="CX53" i="177"/>
  <c r="CW53" i="177"/>
  <c r="CV50" i="177"/>
  <c r="CX50" i="177"/>
  <c r="CW50" i="177"/>
  <c r="CV54" i="177"/>
  <c r="CX54" i="177"/>
  <c r="CW54" i="177"/>
  <c r="K50" i="124"/>
  <c r="L51" i="186" s="1"/>
  <c r="K50" i="187"/>
  <c r="AA50" i="187" s="1"/>
  <c r="I52" i="124"/>
  <c r="J53" i="186" s="1"/>
  <c r="I52" i="187"/>
  <c r="Y52" i="187" s="1"/>
  <c r="BJ27" i="177"/>
  <c r="BK28" i="183" s="1"/>
  <c r="BK23" i="177"/>
  <c r="BL24" i="183" s="1"/>
  <c r="BJ19" i="177"/>
  <c r="BK20" i="183" s="1"/>
  <c r="BK7" i="177"/>
  <c r="BL8" i="183" s="1"/>
  <c r="BK42" i="177"/>
  <c r="BL43" i="183" s="1"/>
  <c r="BJ38" i="177"/>
  <c r="BK39" i="183" s="1"/>
  <c r="BK26" i="177"/>
  <c r="BL27" i="183" s="1"/>
  <c r="BJ22" i="177"/>
  <c r="BK23" i="183" s="1"/>
  <c r="DH23" i="184"/>
  <c r="M7" i="127"/>
  <c r="M7" i="13" s="1"/>
  <c r="H17" i="131" s="1"/>
  <c r="I17" i="131" s="1"/>
  <c r="M15" i="127"/>
  <c r="M15" i="13" s="1"/>
  <c r="H17" i="139" s="1"/>
  <c r="I17" i="139" s="1"/>
  <c r="BU20" i="175"/>
  <c r="M19" i="187" s="1"/>
  <c r="AC19" i="187" s="1"/>
  <c r="M23" i="127"/>
  <c r="M23" i="13" s="1"/>
  <c r="H17" i="147" s="1"/>
  <c r="I17" i="147" s="1"/>
  <c r="BU28" i="175"/>
  <c r="M27" i="187" s="1"/>
  <c r="AC27" i="187" s="1"/>
  <c r="M31" i="127"/>
  <c r="M31" i="13" s="1"/>
  <c r="H17" i="155" s="1"/>
  <c r="I17" i="155" s="1"/>
  <c r="BU36" i="175"/>
  <c r="M35" i="187" s="1"/>
  <c r="AC35" i="187" s="1"/>
  <c r="M39" i="127"/>
  <c r="M39" i="13" s="1"/>
  <c r="H17" i="163" s="1"/>
  <c r="I17" i="163" s="1"/>
  <c r="BU44" i="175"/>
  <c r="M43" i="187" s="1"/>
  <c r="AC43" i="187" s="1"/>
  <c r="M47" i="127"/>
  <c r="M47" i="13" s="1"/>
  <c r="H17" i="171" s="1"/>
  <c r="I17" i="171" s="1"/>
  <c r="N27" i="182"/>
  <c r="N35" i="182"/>
  <c r="N43" i="182"/>
  <c r="J28" i="198"/>
  <c r="J32" i="198"/>
  <c r="J43" i="198"/>
  <c r="J49" i="198"/>
  <c r="Y50" i="179"/>
  <c r="Z51" i="184" s="1"/>
  <c r="AU50" i="179"/>
  <c r="AV51" i="184" s="1"/>
  <c r="BQ50" i="179"/>
  <c r="BR51" i="184" s="1"/>
  <c r="CM50" i="179"/>
  <c r="CN51" i="184" s="1"/>
  <c r="Y51" i="179"/>
  <c r="Z52" i="184" s="1"/>
  <c r="AU51" i="179"/>
  <c r="AV52" i="184" s="1"/>
  <c r="BQ51" i="179"/>
  <c r="BR52" i="184" s="1"/>
  <c r="CM51" i="179"/>
  <c r="CN52" i="184" s="1"/>
  <c r="DI51" i="179"/>
  <c r="DJ52" i="184" s="1"/>
  <c r="Y54" i="179"/>
  <c r="Z55" i="184" s="1"/>
  <c r="AU54" i="179"/>
  <c r="AV55" i="184" s="1"/>
  <c r="BQ54" i="179"/>
  <c r="BR55" i="184" s="1"/>
  <c r="CM54" i="179"/>
  <c r="CN55" i="184" s="1"/>
  <c r="Y52" i="179"/>
  <c r="Z53" i="184" s="1"/>
  <c r="AU52" i="179"/>
  <c r="AV53" i="184" s="1"/>
  <c r="BQ52" i="179"/>
  <c r="BR53" i="184" s="1"/>
  <c r="CM52" i="179"/>
  <c r="CN53" i="184" s="1"/>
  <c r="AI53" i="179"/>
  <c r="AJ54" i="184" s="1"/>
  <c r="BE53" i="179"/>
  <c r="BF54" i="184" s="1"/>
  <c r="CA53" i="179"/>
  <c r="CB54" i="184" s="1"/>
  <c r="CW53" i="179"/>
  <c r="CX54" i="184" s="1"/>
  <c r="FK53" i="179"/>
  <c r="FL54" i="184" s="1"/>
  <c r="U51" i="177"/>
  <c r="V52" i="183" s="1"/>
  <c r="AG51" i="177"/>
  <c r="AH52" i="183" s="1"/>
  <c r="AS51" i="177"/>
  <c r="AT52" i="183" s="1"/>
  <c r="BE51" i="177"/>
  <c r="BF52" i="183" s="1"/>
  <c r="CN51" i="177"/>
  <c r="CO52" i="183" s="1"/>
  <c r="AM53" i="177"/>
  <c r="AN54" i="183" s="1"/>
  <c r="T55" i="177"/>
  <c r="U56" i="183" s="1"/>
  <c r="AS55" i="177"/>
  <c r="AT56" i="183" s="1"/>
  <c r="AA55" i="177"/>
  <c r="AB56" i="183" s="1"/>
  <c r="G52" i="187"/>
  <c r="W52" i="187" s="1"/>
  <c r="O49" i="129"/>
  <c r="E38" i="173" s="1"/>
  <c r="N52" i="129"/>
  <c r="N54" i="129"/>
  <c r="E37" i="204" s="1"/>
  <c r="GM50" i="179"/>
  <c r="E50" i="208" s="1"/>
  <c r="GO50" i="179"/>
  <c r="G50" i="208" s="1"/>
  <c r="H49" i="187"/>
  <c r="X49" i="187" s="1"/>
  <c r="N51" i="129"/>
  <c r="AD51" i="124" s="1"/>
  <c r="M52" i="185" s="1"/>
  <c r="O52" i="129"/>
  <c r="E38" i="202" s="1"/>
  <c r="GO52" i="179"/>
  <c r="G52" i="208" s="1"/>
  <c r="E37" i="173"/>
  <c r="L53" i="127"/>
  <c r="L53" i="13" s="1"/>
  <c r="H16" i="203" s="1"/>
  <c r="I16" i="203" s="1"/>
  <c r="AR51" i="183"/>
  <c r="BE53" i="184"/>
  <c r="CA53" i="184"/>
  <c r="FK53" i="184"/>
  <c r="X54" i="184"/>
  <c r="AT54" i="184"/>
  <c r="AI55" i="184"/>
  <c r="BE55" i="184"/>
  <c r="CA55" i="184"/>
  <c r="X56" i="184"/>
  <c r="DH56" i="184"/>
  <c r="AR55" i="183"/>
  <c r="AI50" i="198"/>
  <c r="BO50" i="198"/>
  <c r="BG52" i="198"/>
  <c r="BW52" i="198"/>
  <c r="S55" i="198"/>
  <c r="AY55" i="198"/>
  <c r="M54" i="127"/>
  <c r="M54" i="13" s="1"/>
  <c r="H17" i="204" s="1"/>
  <c r="I17" i="204" s="1"/>
  <c r="DS50" i="198"/>
  <c r="DR55" i="198"/>
  <c r="BQ20" i="177"/>
  <c r="BR21" i="183" s="1"/>
  <c r="BQ53" i="177"/>
  <c r="BR54" i="183" s="1"/>
  <c r="BQ51" i="177"/>
  <c r="BR52" i="183" s="1"/>
  <c r="BP49" i="177"/>
  <c r="BQ50" i="183" s="1"/>
  <c r="BP45" i="177"/>
  <c r="BQ46" i="183" s="1"/>
  <c r="BQ41" i="177"/>
  <c r="BR42" i="183" s="1"/>
  <c r="BQ37" i="177"/>
  <c r="BR38" i="183" s="1"/>
  <c r="BQ35" i="177"/>
  <c r="BR36" i="183" s="1"/>
  <c r="BP33" i="177"/>
  <c r="BQ34" i="183" s="1"/>
  <c r="BP29" i="177"/>
  <c r="BQ30" i="183" s="1"/>
  <c r="BQ25" i="177"/>
  <c r="BR26" i="183" s="1"/>
  <c r="BP55" i="177"/>
  <c r="BQ56" i="183" s="1"/>
  <c r="BP47" i="177"/>
  <c r="BQ48" i="183" s="1"/>
  <c r="BP39" i="177"/>
  <c r="BQ40" i="183" s="1"/>
  <c r="BP31" i="177"/>
  <c r="BQ32" i="183" s="1"/>
  <c r="BP23" i="177"/>
  <c r="BQ24" i="183" s="1"/>
  <c r="BV54" i="177"/>
  <c r="BW55" i="183" s="1"/>
  <c r="BW50" i="177"/>
  <c r="BX51" i="183" s="1"/>
  <c r="BV48" i="177"/>
  <c r="BW49" i="183" s="1"/>
  <c r="BV46" i="177"/>
  <c r="BW47" i="183" s="1"/>
  <c r="BW42" i="177"/>
  <c r="BX43" i="183" s="1"/>
  <c r="BV40" i="177"/>
  <c r="BW41" i="183" s="1"/>
  <c r="BV38" i="177"/>
  <c r="BW39" i="183" s="1"/>
  <c r="BW34" i="177"/>
  <c r="BX35" i="183" s="1"/>
  <c r="BV32" i="177"/>
  <c r="BW33" i="183" s="1"/>
  <c r="BW48" i="177"/>
  <c r="BX49" i="183" s="1"/>
  <c r="BW40" i="177"/>
  <c r="BX41" i="183" s="1"/>
  <c r="BW32" i="177"/>
  <c r="BX33" i="183" s="1"/>
  <c r="CC54" i="177"/>
  <c r="CD55" i="183" s="1"/>
  <c r="CC52" i="177"/>
  <c r="CD53" i="183" s="1"/>
  <c r="CB6" i="177"/>
  <c r="CC7" i="183" s="1"/>
  <c r="CC49" i="177"/>
  <c r="CD50" i="183" s="1"/>
  <c r="CI54" i="177"/>
  <c r="CJ55" i="183" s="1"/>
  <c r="CI52" i="177"/>
  <c r="CJ53" i="183" s="1"/>
  <c r="CI50" i="177"/>
  <c r="CJ51" i="183" s="1"/>
  <c r="CI48" i="177"/>
  <c r="CJ49" i="183" s="1"/>
  <c r="CI34" i="177"/>
  <c r="CJ35" i="183" s="1"/>
  <c r="CI32" i="177"/>
  <c r="CJ33" i="183" s="1"/>
  <c r="CI30" i="177"/>
  <c r="CJ31" i="183" s="1"/>
  <c r="CI28" i="177"/>
  <c r="CJ29" i="183" s="1"/>
  <c r="CI26" i="177"/>
  <c r="CJ27" i="183" s="1"/>
  <c r="CI24" i="177"/>
  <c r="CJ25" i="183" s="1"/>
  <c r="CI22" i="177"/>
  <c r="CJ23" i="183" s="1"/>
  <c r="CI20" i="177"/>
  <c r="CJ21" i="183" s="1"/>
  <c r="CI18" i="177"/>
  <c r="CJ19" i="183" s="1"/>
  <c r="CI16" i="177"/>
  <c r="CJ17" i="183" s="1"/>
  <c r="CI14" i="177"/>
  <c r="CJ15" i="183" s="1"/>
  <c r="CI12" i="177"/>
  <c r="CJ13" i="183" s="1"/>
  <c r="CI10" i="177"/>
  <c r="CJ11" i="183" s="1"/>
  <c r="Q12" i="127"/>
  <c r="Q12" i="13" s="1"/>
  <c r="H21" i="136" s="1"/>
  <c r="I21" i="136" s="1"/>
  <c r="Q20" i="127"/>
  <c r="Q20" i="13" s="1"/>
  <c r="R21" i="182" s="1"/>
  <c r="Q28" i="127"/>
  <c r="Q28" i="13" s="1"/>
  <c r="R29" i="182" s="1"/>
  <c r="Q36" i="127"/>
  <c r="Q36" i="13" s="1"/>
  <c r="CW45" i="175"/>
  <c r="Q44" i="124" s="1"/>
  <c r="R45" i="186" s="1"/>
  <c r="CW53" i="175"/>
  <c r="Q52" i="124" s="1"/>
  <c r="R53" i="186" s="1"/>
  <c r="P26" i="127"/>
  <c r="P26" i="13" s="1"/>
  <c r="Q27" i="182" s="1"/>
  <c r="P34" i="127"/>
  <c r="P34" i="13" s="1"/>
  <c r="H20" i="158" s="1"/>
  <c r="I20" i="158" s="1"/>
  <c r="P42" i="127"/>
  <c r="P42" i="13" s="1"/>
  <c r="Q43" i="182" s="1"/>
  <c r="P50" i="127"/>
  <c r="P50" i="13" s="1"/>
  <c r="Q51" i="182" s="1"/>
  <c r="M49" i="129"/>
  <c r="E36" i="173" s="1"/>
  <c r="GC52" i="184"/>
  <c r="CC55" i="177"/>
  <c r="CD56" i="183" s="1"/>
  <c r="CC53" i="177"/>
  <c r="CD54" i="183" s="1"/>
  <c r="CC51" i="177"/>
  <c r="CD52" i="183" s="1"/>
  <c r="CI55" i="177"/>
  <c r="CJ56" i="183" s="1"/>
  <c r="CI53" i="177"/>
  <c r="CJ54" i="183" s="1"/>
  <c r="CI51" i="177"/>
  <c r="CJ52" i="183" s="1"/>
  <c r="CI49" i="177"/>
  <c r="CJ50" i="183" s="1"/>
  <c r="CI35" i="177"/>
  <c r="CJ36" i="183" s="1"/>
  <c r="CI33" i="177"/>
  <c r="CJ34" i="183" s="1"/>
  <c r="CI31" i="177"/>
  <c r="CJ32" i="183" s="1"/>
  <c r="CI29" i="177"/>
  <c r="CJ30" i="183" s="1"/>
  <c r="CI27" i="177"/>
  <c r="CJ28" i="183" s="1"/>
  <c r="CI25" i="177"/>
  <c r="CJ26" i="183" s="1"/>
  <c r="CI23" i="177"/>
  <c r="CJ24" i="183" s="1"/>
  <c r="CI21" i="177"/>
  <c r="CJ22" i="183" s="1"/>
  <c r="CI19" i="177"/>
  <c r="CJ20" i="183" s="1"/>
  <c r="CI17" i="177"/>
  <c r="CJ18" i="183" s="1"/>
  <c r="CI15" i="177"/>
  <c r="CJ16" i="183" s="1"/>
  <c r="CI13" i="177"/>
  <c r="CJ14" i="183" s="1"/>
  <c r="CI11" i="177"/>
  <c r="CJ12" i="183" s="1"/>
  <c r="CI9" i="177"/>
  <c r="CJ10" i="183" s="1"/>
  <c r="CI7" i="177"/>
  <c r="CJ8" i="183" s="1"/>
  <c r="BK53" i="177"/>
  <c r="BL54" i="183" s="1"/>
  <c r="BU53" i="175"/>
  <c r="G50" i="124"/>
  <c r="H51" i="186" s="1"/>
  <c r="G50" i="187"/>
  <c r="W50" i="187" s="1"/>
  <c r="N7" i="182"/>
  <c r="N15" i="182"/>
  <c r="N23" i="182"/>
  <c r="N31" i="182"/>
  <c r="N39" i="182"/>
  <c r="N47" i="182"/>
  <c r="M50" i="187"/>
  <c r="AC50" i="187" s="1"/>
  <c r="R51" i="187"/>
  <c r="AH51" i="187" s="1"/>
  <c r="R53" i="187"/>
  <c r="AH53" i="187" s="1"/>
  <c r="H21" i="130"/>
  <c r="I21" i="130" s="1"/>
  <c r="R9" i="182"/>
  <c r="H21" i="132"/>
  <c r="I21" i="132" s="1"/>
  <c r="R11" i="182"/>
  <c r="H21" i="134"/>
  <c r="I21" i="134" s="1"/>
  <c r="R15" i="182"/>
  <c r="H21" i="138"/>
  <c r="I21" i="138" s="1"/>
  <c r="R17" i="182"/>
  <c r="H21" i="140"/>
  <c r="I21" i="140" s="1"/>
  <c r="R19" i="182"/>
  <c r="H21" i="142"/>
  <c r="I21" i="142" s="1"/>
  <c r="R23" i="182"/>
  <c r="H21" i="146"/>
  <c r="I21" i="146" s="1"/>
  <c r="H21" i="148"/>
  <c r="I21" i="148" s="1"/>
  <c r="R27" i="182"/>
  <c r="H21" i="150"/>
  <c r="I21" i="150" s="1"/>
  <c r="R31" i="182"/>
  <c r="H21" i="154"/>
  <c r="I21" i="154" s="1"/>
  <c r="R35" i="182"/>
  <c r="H21" i="158"/>
  <c r="I21" i="158" s="1"/>
  <c r="R37" i="182"/>
  <c r="H21" i="160"/>
  <c r="I21" i="160" s="1"/>
  <c r="R39" i="182"/>
  <c r="H21" i="162"/>
  <c r="I21" i="162" s="1"/>
  <c r="R41" i="182"/>
  <c r="H21" i="164"/>
  <c r="I21" i="164" s="1"/>
  <c r="Q17" i="182"/>
  <c r="H20" i="140"/>
  <c r="I20" i="140" s="1"/>
  <c r="Q21" i="182"/>
  <c r="Q25" i="182"/>
  <c r="H20" i="148"/>
  <c r="I20" i="148" s="1"/>
  <c r="Q29" i="182"/>
  <c r="Q31" i="182"/>
  <c r="H20" i="154"/>
  <c r="I20" i="154" s="1"/>
  <c r="Q37" i="182"/>
  <c r="H20" i="160"/>
  <c r="I20" i="160" s="1"/>
  <c r="Q41" i="182"/>
  <c r="H20" i="164"/>
  <c r="I20" i="164" s="1"/>
  <c r="Q45" i="182"/>
  <c r="H20" i="168"/>
  <c r="I20" i="168" s="1"/>
  <c r="Q53" i="182"/>
  <c r="H20" i="202"/>
  <c r="I20" i="202" s="1"/>
  <c r="R10" i="182"/>
  <c r="H21" i="133"/>
  <c r="I21" i="133" s="1"/>
  <c r="R14" i="182"/>
  <c r="H21" i="137"/>
  <c r="I21" i="137" s="1"/>
  <c r="R18" i="182"/>
  <c r="H21" i="141"/>
  <c r="I21" i="141" s="1"/>
  <c r="R24" i="182"/>
  <c r="H21" i="147"/>
  <c r="I21" i="147" s="1"/>
  <c r="R26" i="182"/>
  <c r="R30" i="182"/>
  <c r="H21" i="153"/>
  <c r="I21" i="153" s="1"/>
  <c r="R32" i="182"/>
  <c r="R34" i="182"/>
  <c r="H21" i="157"/>
  <c r="I21" i="157" s="1"/>
  <c r="H21" i="159"/>
  <c r="I21" i="159" s="1"/>
  <c r="R40" i="182"/>
  <c r="H21" i="163"/>
  <c r="I21" i="163" s="1"/>
  <c r="R42" i="182"/>
  <c r="H21" i="165"/>
  <c r="I21" i="165" s="1"/>
  <c r="R46" i="182"/>
  <c r="H21" i="169"/>
  <c r="I21" i="169" s="1"/>
  <c r="R50" i="182"/>
  <c r="H21" i="173"/>
  <c r="I21" i="173" s="1"/>
  <c r="R54" i="182"/>
  <c r="H21" i="203"/>
  <c r="I21" i="203" s="1"/>
  <c r="F21" i="126"/>
  <c r="Q20" i="182"/>
  <c r="Q24" i="182"/>
  <c r="H20" i="147"/>
  <c r="I20" i="147" s="1"/>
  <c r="Q28" i="182"/>
  <c r="H20" i="151"/>
  <c r="I20" i="151" s="1"/>
  <c r="Q32" i="182"/>
  <c r="H20" i="155"/>
  <c r="I20" i="155" s="1"/>
  <c r="Q36" i="182"/>
  <c r="H20" i="159"/>
  <c r="I20" i="159" s="1"/>
  <c r="Q38" i="182"/>
  <c r="H20" i="161"/>
  <c r="I20" i="161" s="1"/>
  <c r="Q44" i="182"/>
  <c r="H20" i="167"/>
  <c r="I20" i="167" s="1"/>
  <c r="Q48" i="182"/>
  <c r="H20" i="171"/>
  <c r="I20" i="171" s="1"/>
  <c r="Q52" i="182"/>
  <c r="H20" i="201"/>
  <c r="I20" i="201" s="1"/>
  <c r="Q54" i="182"/>
  <c r="H20" i="203"/>
  <c r="I20" i="203" s="1"/>
  <c r="P33" i="182"/>
  <c r="H19" i="156"/>
  <c r="I19" i="156" s="1"/>
  <c r="P37" i="182"/>
  <c r="H19" i="160"/>
  <c r="I19" i="160" s="1"/>
  <c r="P41" i="182"/>
  <c r="H19" i="164"/>
  <c r="I19" i="164" s="1"/>
  <c r="P45" i="182"/>
  <c r="H19" i="168"/>
  <c r="I19" i="168" s="1"/>
  <c r="P49" i="182"/>
  <c r="H19" i="172"/>
  <c r="I19" i="172" s="1"/>
  <c r="P53" i="182"/>
  <c r="H19" i="202"/>
  <c r="I19" i="202" s="1"/>
  <c r="O23" i="182"/>
  <c r="P14" i="182"/>
  <c r="H19" i="137"/>
  <c r="I19" i="137" s="1"/>
  <c r="P22" i="182"/>
  <c r="H19" i="145"/>
  <c r="I19" i="145" s="1"/>
  <c r="P26" i="182"/>
  <c r="H19" i="149"/>
  <c r="I19" i="149" s="1"/>
  <c r="P34" i="182"/>
  <c r="H19" i="157"/>
  <c r="I19" i="157" s="1"/>
  <c r="P38" i="182"/>
  <c r="H19" i="161"/>
  <c r="I19" i="161" s="1"/>
  <c r="P42" i="182"/>
  <c r="H19" i="165"/>
  <c r="I19" i="165" s="1"/>
  <c r="P46" i="182"/>
  <c r="H19" i="169"/>
  <c r="I19" i="169" s="1"/>
  <c r="P50" i="182"/>
  <c r="H19" i="173"/>
  <c r="I19" i="173" s="1"/>
  <c r="P54" i="182"/>
  <c r="H19" i="203"/>
  <c r="I19" i="203" s="1"/>
  <c r="O14" i="182"/>
  <c r="H18" i="137"/>
  <c r="I18" i="137" s="1"/>
  <c r="O22" i="182"/>
  <c r="H18" i="145"/>
  <c r="I18" i="145" s="1"/>
  <c r="O26" i="182"/>
  <c r="H18" i="149"/>
  <c r="I18" i="149" s="1"/>
  <c r="O30" i="182"/>
  <c r="H18" i="153"/>
  <c r="I18" i="153" s="1"/>
  <c r="O34" i="182"/>
  <c r="H18" i="157"/>
  <c r="I18" i="157" s="1"/>
  <c r="O38" i="182"/>
  <c r="O42" i="182"/>
  <c r="H18" i="165"/>
  <c r="I18" i="165" s="1"/>
  <c r="O46" i="182"/>
  <c r="H18" i="169"/>
  <c r="I18" i="169" s="1"/>
  <c r="O50" i="182"/>
  <c r="H18" i="173"/>
  <c r="I18" i="173" s="1"/>
  <c r="O54" i="182"/>
  <c r="H18" i="203"/>
  <c r="I18" i="203" s="1"/>
  <c r="H17" i="132"/>
  <c r="I17" i="132" s="1"/>
  <c r="H17" i="136"/>
  <c r="I17" i="136" s="1"/>
  <c r="H17" i="140"/>
  <c r="I17" i="140" s="1"/>
  <c r="H17" i="144"/>
  <c r="I17" i="144" s="1"/>
  <c r="H17" i="148"/>
  <c r="I17" i="148" s="1"/>
  <c r="H17" i="172"/>
  <c r="I17" i="172" s="1"/>
  <c r="R43" i="182"/>
  <c r="H21" i="166"/>
  <c r="I21" i="166" s="1"/>
  <c r="R45" i="182"/>
  <c r="H21" i="168"/>
  <c r="I21" i="168" s="1"/>
  <c r="R47" i="182"/>
  <c r="H21" i="170"/>
  <c r="I21" i="170" s="1"/>
  <c r="R49" i="182"/>
  <c r="H21" i="172"/>
  <c r="I21" i="172" s="1"/>
  <c r="R51" i="182"/>
  <c r="H21" i="200"/>
  <c r="I21" i="200" s="1"/>
  <c r="R53" i="182"/>
  <c r="H21" i="202"/>
  <c r="I21" i="202" s="1"/>
  <c r="R55" i="182"/>
  <c r="H21" i="204"/>
  <c r="I21" i="204" s="1"/>
  <c r="P23" i="182"/>
  <c r="H19" i="146"/>
  <c r="I19" i="146" s="1"/>
  <c r="P27" i="182"/>
  <c r="H19" i="150"/>
  <c r="I19" i="150" s="1"/>
  <c r="P31" i="182"/>
  <c r="H19" i="154"/>
  <c r="I19" i="154" s="1"/>
  <c r="P35" i="182"/>
  <c r="H19" i="158"/>
  <c r="I19" i="158" s="1"/>
  <c r="P39" i="182"/>
  <c r="H19" i="162"/>
  <c r="I19" i="162" s="1"/>
  <c r="P43" i="182"/>
  <c r="H19" i="166"/>
  <c r="I19" i="166" s="1"/>
  <c r="P47" i="182"/>
  <c r="H19" i="170"/>
  <c r="I19" i="170" s="1"/>
  <c r="P51" i="182"/>
  <c r="H19" i="200"/>
  <c r="I19" i="200" s="1"/>
  <c r="H18" i="132"/>
  <c r="I18" i="132" s="1"/>
  <c r="O17" i="182"/>
  <c r="H18" i="140"/>
  <c r="I18" i="140" s="1"/>
  <c r="O21" i="182"/>
  <c r="H18" i="144"/>
  <c r="I18" i="144" s="1"/>
  <c r="O25" i="182"/>
  <c r="H18" i="148"/>
  <c r="I18" i="148" s="1"/>
  <c r="O29" i="182"/>
  <c r="H18" i="152"/>
  <c r="I18" i="152" s="1"/>
  <c r="O37" i="182"/>
  <c r="H18" i="160"/>
  <c r="I18" i="160" s="1"/>
  <c r="O41" i="182"/>
  <c r="H18" i="164"/>
  <c r="I18" i="164" s="1"/>
  <c r="O45" i="182"/>
  <c r="H18" i="168"/>
  <c r="I18" i="168" s="1"/>
  <c r="O49" i="182"/>
  <c r="H18" i="172"/>
  <c r="I18" i="172" s="1"/>
  <c r="O53" i="182"/>
  <c r="H18" i="202"/>
  <c r="I18" i="202" s="1"/>
  <c r="P20" i="182"/>
  <c r="P24" i="182"/>
  <c r="H19" i="147"/>
  <c r="I19" i="147" s="1"/>
  <c r="P28" i="182"/>
  <c r="H19" i="151"/>
  <c r="I19" i="151" s="1"/>
  <c r="P32" i="182"/>
  <c r="H19" i="155"/>
  <c r="I19" i="155" s="1"/>
  <c r="P36" i="182"/>
  <c r="H19" i="159"/>
  <c r="I19" i="159" s="1"/>
  <c r="P40" i="182"/>
  <c r="H19" i="163"/>
  <c r="I19" i="163" s="1"/>
  <c r="P44" i="182"/>
  <c r="H19" i="167"/>
  <c r="I19" i="167" s="1"/>
  <c r="P48" i="182"/>
  <c r="H19" i="171"/>
  <c r="I19" i="171" s="1"/>
  <c r="P52" i="182"/>
  <c r="H19" i="201"/>
  <c r="I19" i="201" s="1"/>
  <c r="O12" i="182"/>
  <c r="H18" i="135"/>
  <c r="I18" i="135" s="1"/>
  <c r="O20" i="182"/>
  <c r="O24" i="182"/>
  <c r="H18" i="147"/>
  <c r="I18" i="147" s="1"/>
  <c r="O28" i="182"/>
  <c r="H18" i="151"/>
  <c r="I18" i="151" s="1"/>
  <c r="O32" i="182"/>
  <c r="H18" i="155"/>
  <c r="I18" i="155" s="1"/>
  <c r="O36" i="182"/>
  <c r="H18" i="159"/>
  <c r="I18" i="159" s="1"/>
  <c r="O40" i="182"/>
  <c r="H18" i="163"/>
  <c r="I18" i="163" s="1"/>
  <c r="O44" i="182"/>
  <c r="H18" i="167"/>
  <c r="I18" i="167" s="1"/>
  <c r="O48" i="182"/>
  <c r="H18" i="171"/>
  <c r="I18" i="171" s="1"/>
  <c r="O52" i="182"/>
  <c r="H18" i="201"/>
  <c r="I18" i="201" s="1"/>
  <c r="H51" i="127"/>
  <c r="H51" i="13" s="1"/>
  <c r="I52" i="182" s="1"/>
  <c r="N5" i="127"/>
  <c r="N5" i="13" s="1"/>
  <c r="H18" i="126" s="1"/>
  <c r="I18" i="126" s="1"/>
  <c r="CB6" i="175"/>
  <c r="DI6" i="179"/>
  <c r="DJ7" i="184" s="1"/>
  <c r="DH7" i="184"/>
  <c r="O5" i="127"/>
  <c r="O5" i="13" s="1"/>
  <c r="H19" i="126" s="1"/>
  <c r="I19" i="126" s="1"/>
  <c r="CI6" i="175"/>
  <c r="CH7" i="183"/>
  <c r="CI6" i="177"/>
  <c r="CJ7" i="183" s="1"/>
  <c r="CH6" i="177"/>
  <c r="CI7" i="183" s="1"/>
  <c r="N52" i="187"/>
  <c r="AD52" i="187" s="1"/>
  <c r="N52" i="124"/>
  <c r="O53" i="186" s="1"/>
  <c r="N48" i="187"/>
  <c r="AD48" i="187" s="1"/>
  <c r="N48" i="124"/>
  <c r="O49" i="186" s="1"/>
  <c r="N44" i="187"/>
  <c r="AD44" i="187" s="1"/>
  <c r="N44" i="124"/>
  <c r="O45" i="186" s="1"/>
  <c r="N40" i="187"/>
  <c r="AD40" i="187" s="1"/>
  <c r="N40" i="124"/>
  <c r="O41" i="186" s="1"/>
  <c r="N36" i="187"/>
  <c r="AD36" i="187" s="1"/>
  <c r="N36" i="124"/>
  <c r="O37" i="186" s="1"/>
  <c r="N32" i="187"/>
  <c r="AD32" i="187" s="1"/>
  <c r="N32" i="124"/>
  <c r="O33" i="186" s="1"/>
  <c r="N28" i="187"/>
  <c r="AD28" i="187" s="1"/>
  <c r="N28" i="124"/>
  <c r="O29" i="186" s="1"/>
  <c r="N24" i="124"/>
  <c r="O25" i="186" s="1"/>
  <c r="N20" i="187"/>
  <c r="AD20" i="187" s="1"/>
  <c r="N20" i="124"/>
  <c r="O21" i="186" s="1"/>
  <c r="O53" i="187"/>
  <c r="AE53" i="187" s="1"/>
  <c r="O41" i="187"/>
  <c r="AE41" i="187" s="1"/>
  <c r="O37" i="187"/>
  <c r="AE37" i="187" s="1"/>
  <c r="O33" i="124"/>
  <c r="P34" i="186" s="1"/>
  <c r="O33" i="187"/>
  <c r="AE33" i="187" s="1"/>
  <c r="O29" i="124"/>
  <c r="P30" i="186" s="1"/>
  <c r="O25" i="124"/>
  <c r="P26" i="186" s="1"/>
  <c r="O25" i="187"/>
  <c r="AE25" i="187" s="1"/>
  <c r="N43" i="187"/>
  <c r="AD43" i="187" s="1"/>
  <c r="N23" i="187"/>
  <c r="AD23" i="187" s="1"/>
  <c r="N23" i="124"/>
  <c r="O24" i="186" s="1"/>
  <c r="O44" i="187"/>
  <c r="AE44" i="187" s="1"/>
  <c r="O32" i="187"/>
  <c r="AE32" i="187" s="1"/>
  <c r="O26" i="124"/>
  <c r="P27" i="186" s="1"/>
  <c r="Q6" i="124"/>
  <c r="R7" i="186" s="1"/>
  <c r="Q6" i="187"/>
  <c r="AG6" i="187" s="1"/>
  <c r="Q10" i="124"/>
  <c r="R11" i="186" s="1"/>
  <c r="Q10" i="187"/>
  <c r="AG10" i="187" s="1"/>
  <c r="Q12" i="124"/>
  <c r="R13" i="186" s="1"/>
  <c r="Q12" i="187"/>
  <c r="AG12" i="187" s="1"/>
  <c r="Q14" i="124"/>
  <c r="R15" i="186" s="1"/>
  <c r="Q14" i="187"/>
  <c r="AG14" i="187" s="1"/>
  <c r="Q16" i="124"/>
  <c r="R17" i="186" s="1"/>
  <c r="Q16" i="187"/>
  <c r="AG16" i="187" s="1"/>
  <c r="Q18" i="187"/>
  <c r="AG18" i="187" s="1"/>
  <c r="Q20" i="124"/>
  <c r="R21" i="186" s="1"/>
  <c r="Q20" i="187"/>
  <c r="AG20" i="187" s="1"/>
  <c r="Q22" i="187"/>
  <c r="AG22" i="187" s="1"/>
  <c r="Q26" i="124"/>
  <c r="R27" i="186" s="1"/>
  <c r="Q26" i="187"/>
  <c r="AG26" i="187" s="1"/>
  <c r="Q28" i="124"/>
  <c r="R29" i="186" s="1"/>
  <c r="Q28" i="187"/>
  <c r="AG28" i="187" s="1"/>
  <c r="Q30" i="124"/>
  <c r="R31" i="186" s="1"/>
  <c r="Q30" i="187"/>
  <c r="AG30" i="187" s="1"/>
  <c r="Q32" i="124"/>
  <c r="R33" i="186" s="1"/>
  <c r="Q32" i="187"/>
  <c r="AG32" i="187" s="1"/>
  <c r="Q34" i="124"/>
  <c r="R35" i="186" s="1"/>
  <c r="Q34" i="187"/>
  <c r="AG34" i="187" s="1"/>
  <c r="Q36" i="124"/>
  <c r="R37" i="186" s="1"/>
  <c r="Q36" i="187"/>
  <c r="AG36" i="187" s="1"/>
  <c r="Q38" i="124"/>
  <c r="R39" i="186" s="1"/>
  <c r="Q38" i="187"/>
  <c r="AG38" i="187" s="1"/>
  <c r="P20" i="187"/>
  <c r="AF20" i="187" s="1"/>
  <c r="P20" i="124"/>
  <c r="Q21" i="186" s="1"/>
  <c r="P26" i="187"/>
  <c r="AF26" i="187" s="1"/>
  <c r="P26" i="124"/>
  <c r="Q27" i="186" s="1"/>
  <c r="P28" i="187"/>
  <c r="AF28" i="187" s="1"/>
  <c r="P28" i="124"/>
  <c r="Q29" i="186" s="1"/>
  <c r="P30" i="187"/>
  <c r="AF30" i="187" s="1"/>
  <c r="P30" i="124"/>
  <c r="Q31" i="186" s="1"/>
  <c r="P32" i="187"/>
  <c r="AF32" i="187" s="1"/>
  <c r="P32" i="124"/>
  <c r="Q33" i="186" s="1"/>
  <c r="P34" i="187"/>
  <c r="AF34" i="187" s="1"/>
  <c r="P34" i="124"/>
  <c r="Q35" i="186" s="1"/>
  <c r="P36" i="187"/>
  <c r="AF36" i="187" s="1"/>
  <c r="P36" i="124"/>
  <c r="Q37" i="186" s="1"/>
  <c r="P40" i="187"/>
  <c r="AF40" i="187" s="1"/>
  <c r="P40" i="124"/>
  <c r="Q41" i="186" s="1"/>
  <c r="P42" i="187"/>
  <c r="AF42" i="187" s="1"/>
  <c r="P42" i="124"/>
  <c r="Q43" i="186" s="1"/>
  <c r="P44" i="187"/>
  <c r="AF44" i="187" s="1"/>
  <c r="P44" i="124"/>
  <c r="Q45" i="186" s="1"/>
  <c r="P46" i="187"/>
  <c r="AF46" i="187" s="1"/>
  <c r="P46" i="124"/>
  <c r="Q47" i="186" s="1"/>
  <c r="P48" i="187"/>
  <c r="AF48" i="187" s="1"/>
  <c r="P48" i="124"/>
  <c r="Q49" i="186" s="1"/>
  <c r="P50" i="187"/>
  <c r="AF50" i="187" s="1"/>
  <c r="P50" i="124"/>
  <c r="Q51" i="186" s="1"/>
  <c r="P52" i="187"/>
  <c r="AF52" i="187" s="1"/>
  <c r="R6" i="182"/>
  <c r="N22" i="187"/>
  <c r="AD22" i="187" s="1"/>
  <c r="O30" i="124"/>
  <c r="P31" i="186" s="1"/>
  <c r="O27" i="124"/>
  <c r="P28" i="186" s="1"/>
  <c r="O27" i="187"/>
  <c r="AE27" i="187" s="1"/>
  <c r="O19" i="124"/>
  <c r="P20" i="186" s="1"/>
  <c r="N49" i="187"/>
  <c r="AD49" i="187" s="1"/>
  <c r="N49" i="124"/>
  <c r="O50" i="186" s="1"/>
  <c r="N45" i="187"/>
  <c r="AD45" i="187" s="1"/>
  <c r="N45" i="124"/>
  <c r="O46" i="186" s="1"/>
  <c r="N41" i="187"/>
  <c r="AD41" i="187" s="1"/>
  <c r="N41" i="124"/>
  <c r="O42" i="186" s="1"/>
  <c r="N33" i="187"/>
  <c r="AD33" i="187" s="1"/>
  <c r="N33" i="124"/>
  <c r="O34" i="186" s="1"/>
  <c r="N29" i="187"/>
  <c r="AD29" i="187" s="1"/>
  <c r="N29" i="124"/>
  <c r="O30" i="186" s="1"/>
  <c r="N25" i="187"/>
  <c r="AD25" i="187" s="1"/>
  <c r="N25" i="124"/>
  <c r="O26" i="186" s="1"/>
  <c r="N21" i="187"/>
  <c r="AD21" i="187" s="1"/>
  <c r="N21" i="124"/>
  <c r="O22" i="186" s="1"/>
  <c r="O38" i="124"/>
  <c r="P39" i="186" s="1"/>
  <c r="O38" i="187"/>
  <c r="AE38" i="187" s="1"/>
  <c r="Q42" i="124"/>
  <c r="R43" i="186" s="1"/>
  <c r="Q42" i="187"/>
  <c r="AG42" i="187" s="1"/>
  <c r="Q46" i="124"/>
  <c r="R47" i="186" s="1"/>
  <c r="Q46" i="187"/>
  <c r="AG46" i="187" s="1"/>
  <c r="Q48" i="124"/>
  <c r="R49" i="186" s="1"/>
  <c r="Q48" i="187"/>
  <c r="AG48" i="187" s="1"/>
  <c r="Q50" i="124"/>
  <c r="R51" i="186" s="1"/>
  <c r="Q54" i="187"/>
  <c r="AG54" i="187" s="1"/>
  <c r="Q7" i="124"/>
  <c r="R8" i="186" s="1"/>
  <c r="Q7" i="187"/>
  <c r="AG7" i="187" s="1"/>
  <c r="Q9" i="124"/>
  <c r="R10" i="186" s="1"/>
  <c r="Q9" i="187"/>
  <c r="AG9" i="187" s="1"/>
  <c r="Q11" i="124"/>
  <c r="R12" i="186" s="1"/>
  <c r="Q11" i="187"/>
  <c r="AG11" i="187" s="1"/>
  <c r="Q13" i="187"/>
  <c r="AG13" i="187" s="1"/>
  <c r="Q15" i="124"/>
  <c r="R16" i="186" s="1"/>
  <c r="Q15" i="187"/>
  <c r="AG15" i="187" s="1"/>
  <c r="Q17" i="124"/>
  <c r="R18" i="186" s="1"/>
  <c r="Q17" i="187"/>
  <c r="AG17" i="187" s="1"/>
  <c r="Q21" i="124"/>
  <c r="R22" i="186" s="1"/>
  <c r="Q21" i="187"/>
  <c r="AG21" i="187" s="1"/>
  <c r="Q25" i="124"/>
  <c r="R26" i="186" s="1"/>
  <c r="Q25" i="187"/>
  <c r="AG25" i="187" s="1"/>
  <c r="Q27" i="124"/>
  <c r="R28" i="186" s="1"/>
  <c r="Q27" i="187"/>
  <c r="AG27" i="187" s="1"/>
  <c r="Q29" i="124"/>
  <c r="R30" i="186" s="1"/>
  <c r="Q29" i="187"/>
  <c r="AG29" i="187" s="1"/>
  <c r="Q31" i="124"/>
  <c r="R32" i="186" s="1"/>
  <c r="Q31" i="187"/>
  <c r="AG31" i="187" s="1"/>
  <c r="Q33" i="124"/>
  <c r="R34" i="186" s="1"/>
  <c r="Q33" i="187"/>
  <c r="AG33" i="187" s="1"/>
  <c r="Q37" i="124"/>
  <c r="R38" i="186" s="1"/>
  <c r="Q37" i="187"/>
  <c r="AG37" i="187" s="1"/>
  <c r="Q39" i="124"/>
  <c r="R40" i="186" s="1"/>
  <c r="Q41" i="124"/>
  <c r="R42" i="186" s="1"/>
  <c r="Q41" i="187"/>
  <c r="AG41" i="187" s="1"/>
  <c r="Q43" i="124"/>
  <c r="R44" i="186" s="1"/>
  <c r="Q43" i="187"/>
  <c r="AG43" i="187" s="1"/>
  <c r="Q45" i="124"/>
  <c r="R46" i="186" s="1"/>
  <c r="Q45" i="187"/>
  <c r="AG45" i="187" s="1"/>
  <c r="Q47" i="124"/>
  <c r="R48" i="186" s="1"/>
  <c r="Q47" i="187"/>
  <c r="AG47" i="187" s="1"/>
  <c r="Q49" i="124"/>
  <c r="R50" i="186" s="1"/>
  <c r="Q49" i="187"/>
  <c r="AG49" i="187" s="1"/>
  <c r="Q53" i="124"/>
  <c r="R54" i="186" s="1"/>
  <c r="Q53" i="187"/>
  <c r="AG53" i="187" s="1"/>
  <c r="P19" i="187"/>
  <c r="AF19" i="187" s="1"/>
  <c r="P19" i="124"/>
  <c r="Q20" i="186" s="1"/>
  <c r="P21" i="187"/>
  <c r="AF21" i="187" s="1"/>
  <c r="P21" i="124"/>
  <c r="Q22" i="186" s="1"/>
  <c r="P23" i="187"/>
  <c r="AF23" i="187" s="1"/>
  <c r="P23" i="124"/>
  <c r="Q24" i="186" s="1"/>
  <c r="P27" i="187"/>
  <c r="AF27" i="187" s="1"/>
  <c r="P27" i="124"/>
  <c r="Q28" i="186" s="1"/>
  <c r="P29" i="187"/>
  <c r="AF29" i="187" s="1"/>
  <c r="P29" i="124"/>
  <c r="Q30" i="186" s="1"/>
  <c r="P37" i="187"/>
  <c r="AF37" i="187" s="1"/>
  <c r="P37" i="124"/>
  <c r="Q38" i="186" s="1"/>
  <c r="P39" i="187"/>
  <c r="AF39" i="187" s="1"/>
  <c r="P39" i="124"/>
  <c r="Q40" i="186" s="1"/>
  <c r="P45" i="187"/>
  <c r="AF45" i="187" s="1"/>
  <c r="P45" i="124"/>
  <c r="Q46" i="186" s="1"/>
  <c r="P47" i="124"/>
  <c r="Q48" i="186" s="1"/>
  <c r="P51" i="187"/>
  <c r="AF51" i="187" s="1"/>
  <c r="P51" i="124"/>
  <c r="Q52" i="186" s="1"/>
  <c r="P53" i="187"/>
  <c r="AF53" i="187" s="1"/>
  <c r="P53" i="124"/>
  <c r="Q54" i="186" s="1"/>
  <c r="DH6" i="179"/>
  <c r="DI7" i="184" s="1"/>
  <c r="DI50" i="179"/>
  <c r="DJ51" i="184" s="1"/>
  <c r="DH51" i="179"/>
  <c r="DI52" i="184" s="1"/>
  <c r="DI52" i="179"/>
  <c r="DJ53" i="184" s="1"/>
  <c r="BQ55" i="177"/>
  <c r="BR56" i="183" s="1"/>
  <c r="BQ47" i="177"/>
  <c r="BR48" i="183" s="1"/>
  <c r="BQ39" i="177"/>
  <c r="BR40" i="183" s="1"/>
  <c r="BQ31" i="177"/>
  <c r="BR32" i="183" s="1"/>
  <c r="BQ23" i="177"/>
  <c r="BR24" i="183" s="1"/>
  <c r="AS53" i="177"/>
  <c r="AT54" i="183" s="1"/>
  <c r="AY55" i="177"/>
  <c r="AZ56" i="183" s="1"/>
  <c r="AF50" i="177"/>
  <c r="AG51" i="183" s="1"/>
  <c r="CN50" i="177"/>
  <c r="CO51" i="183" s="1"/>
  <c r="Z53" i="183"/>
  <c r="AL53" i="183"/>
  <c r="AF55" i="183"/>
  <c r="CN55" i="183"/>
  <c r="BI6" i="177"/>
  <c r="BK6" i="177" s="1"/>
  <c r="BL7" i="183" s="1"/>
  <c r="CO51" i="177"/>
  <c r="CP52" i="183" s="1"/>
  <c r="CN55" i="177"/>
  <c r="CO56" i="183" s="1"/>
  <c r="CO53" i="177"/>
  <c r="CP54" i="183" s="1"/>
  <c r="CN51" i="183"/>
  <c r="CO54" i="177"/>
  <c r="CP55" i="183" s="1"/>
  <c r="DU34" i="198"/>
  <c r="EJ34" i="198" s="1"/>
  <c r="A34" i="207" s="1"/>
  <c r="F34" i="207" s="1"/>
  <c r="EO34" i="198" s="1"/>
  <c r="CL6" i="198"/>
  <c r="CM6" i="198"/>
  <c r="DI26" i="179"/>
  <c r="DJ27" i="184" s="1"/>
  <c r="DI18" i="179"/>
  <c r="DJ19" i="184" s="1"/>
  <c r="DH27" i="184"/>
  <c r="DH19" i="184"/>
  <c r="GN50" i="179"/>
  <c r="F50" i="208" s="1"/>
  <c r="BJ46" i="177"/>
  <c r="BK47" i="183" s="1"/>
  <c r="BJ42" i="177"/>
  <c r="BK43" i="183" s="1"/>
  <c r="BK38" i="177"/>
  <c r="BL39" i="183" s="1"/>
  <c r="BK34" i="177"/>
  <c r="BL35" i="183" s="1"/>
  <c r="BJ30" i="177"/>
  <c r="BK31" i="183" s="1"/>
  <c r="BJ26" i="177"/>
  <c r="BK27" i="183" s="1"/>
  <c r="BK22" i="177"/>
  <c r="BL23" i="183" s="1"/>
  <c r="BK18" i="177"/>
  <c r="BL19" i="183" s="1"/>
  <c r="BJ49" i="177"/>
  <c r="BK50" i="183" s="1"/>
  <c r="BJ45" i="177"/>
  <c r="BK46" i="183" s="1"/>
  <c r="BJ41" i="177"/>
  <c r="BK42" i="183" s="1"/>
  <c r="BJ37" i="177"/>
  <c r="BK38" i="183" s="1"/>
  <c r="BJ33" i="177"/>
  <c r="BK34" i="183" s="1"/>
  <c r="BJ29" i="177"/>
  <c r="BK30" i="183" s="1"/>
  <c r="BJ25" i="177"/>
  <c r="BK26" i="183" s="1"/>
  <c r="BJ21" i="177"/>
  <c r="BK22" i="183" s="1"/>
  <c r="BJ17" i="177"/>
  <c r="BK18" i="183" s="1"/>
  <c r="BJ13" i="177"/>
  <c r="BK14" i="183" s="1"/>
  <c r="BK44" i="177"/>
  <c r="BL45" i="183" s="1"/>
  <c r="BK36" i="177"/>
  <c r="BL37" i="183" s="1"/>
  <c r="BK28" i="177"/>
  <c r="BL29" i="183" s="1"/>
  <c r="BK20" i="177"/>
  <c r="BL21" i="183" s="1"/>
  <c r="N53" i="177"/>
  <c r="O54" i="183" s="1"/>
  <c r="AL53" i="177"/>
  <c r="AM54" i="183" s="1"/>
  <c r="BJ53" i="177"/>
  <c r="BK54" i="183" s="1"/>
  <c r="AF55" i="177"/>
  <c r="AG56" i="183" s="1"/>
  <c r="BD55" i="177"/>
  <c r="BE56" i="183" s="1"/>
  <c r="N51" i="177"/>
  <c r="O52" i="183" s="1"/>
  <c r="Z51" i="177"/>
  <c r="AA52" i="183" s="1"/>
  <c r="AL51" i="177"/>
  <c r="AM52" i="183" s="1"/>
  <c r="AX51" i="177"/>
  <c r="AY52" i="183" s="1"/>
  <c r="BJ51" i="177"/>
  <c r="BK52" i="183" s="1"/>
  <c r="T53" i="177"/>
  <c r="U54" i="183" s="1"/>
  <c r="AR53" i="177"/>
  <c r="AS54" i="183" s="1"/>
  <c r="CN53" i="177"/>
  <c r="CO54" i="183" s="1"/>
  <c r="Z55" i="177"/>
  <c r="AA56" i="183" s="1"/>
  <c r="AX55" i="177"/>
  <c r="AY56" i="183" s="1"/>
  <c r="AR50" i="177"/>
  <c r="AS51" i="183" s="1"/>
  <c r="BD50" i="177"/>
  <c r="BE51" i="183" s="1"/>
  <c r="N53" i="183"/>
  <c r="BD55" i="183"/>
  <c r="R49" i="124"/>
  <c r="S50" i="186" s="1"/>
  <c r="R49" i="187"/>
  <c r="AH49" i="187" s="1"/>
  <c r="H51" i="124"/>
  <c r="I52" i="186" s="1"/>
  <c r="H51" i="187"/>
  <c r="X51" i="187" s="1"/>
  <c r="DU50" i="198"/>
  <c r="EJ50" i="198" s="1"/>
  <c r="AE50" i="175"/>
  <c r="G49" i="127"/>
  <c r="G49" i="13" s="1"/>
  <c r="BN51" i="175"/>
  <c r="L50" i="127"/>
  <c r="L50" i="13" s="1"/>
  <c r="BU52" i="175"/>
  <c r="M51" i="127"/>
  <c r="M51" i="13" s="1"/>
  <c r="H17" i="201" s="1"/>
  <c r="I17" i="201" s="1"/>
  <c r="AZ53" i="175"/>
  <c r="J52" i="127"/>
  <c r="J52" i="13" s="1"/>
  <c r="AE54" i="175"/>
  <c r="G53" i="127"/>
  <c r="G53" i="13" s="1"/>
  <c r="FV54" i="179"/>
  <c r="FV55" i="184"/>
  <c r="FZ54" i="179"/>
  <c r="FZ55" i="184"/>
  <c r="Z50" i="177"/>
  <c r="AA51" i="183" s="1"/>
  <c r="Z51" i="183"/>
  <c r="AA50" i="177"/>
  <c r="AB51" i="183" s="1"/>
  <c r="AX50" i="177"/>
  <c r="AY51" i="183" s="1"/>
  <c r="AX51" i="183"/>
  <c r="AY50" i="177"/>
  <c r="AZ51" i="183" s="1"/>
  <c r="AF52" i="177"/>
  <c r="AG53" i="183" s="1"/>
  <c r="AG52" i="177"/>
  <c r="AH53" i="183" s="1"/>
  <c r="AF53" i="183"/>
  <c r="AR52" i="177"/>
  <c r="AS53" i="183" s="1"/>
  <c r="AS52" i="177"/>
  <c r="AT53" i="183" s="1"/>
  <c r="AR53" i="183"/>
  <c r="BD52" i="177"/>
  <c r="BE53" i="183" s="1"/>
  <c r="BE52" i="177"/>
  <c r="BF53" i="183" s="1"/>
  <c r="BD53" i="183"/>
  <c r="CN52" i="177"/>
  <c r="CO53" i="183" s="1"/>
  <c r="CO52" i="177"/>
  <c r="CP53" i="183" s="1"/>
  <c r="CN53" i="183"/>
  <c r="BE50" i="179"/>
  <c r="BF51" i="184" s="1"/>
  <c r="BE51" i="184"/>
  <c r="BF50" i="179"/>
  <c r="BG51" i="184" s="1"/>
  <c r="CW50" i="179"/>
  <c r="CX51" i="184" s="1"/>
  <c r="CW51" i="184"/>
  <c r="CX50" i="179"/>
  <c r="CY51" i="184" s="1"/>
  <c r="AI51" i="179"/>
  <c r="AJ52" i="184" s="1"/>
  <c r="AI52" i="184"/>
  <c r="AJ51" i="179"/>
  <c r="AK52" i="184" s="1"/>
  <c r="CA51" i="179"/>
  <c r="CB52" i="184" s="1"/>
  <c r="CA52" i="184"/>
  <c r="CB51" i="179"/>
  <c r="CC52" i="184" s="1"/>
  <c r="FK51" i="179"/>
  <c r="FL52" i="184" s="1"/>
  <c r="FK52" i="184"/>
  <c r="FL51" i="179"/>
  <c r="FM52" i="184" s="1"/>
  <c r="BU50" i="175"/>
  <c r="M49" i="127"/>
  <c r="M49" i="13" s="1"/>
  <c r="H17" i="173" s="1"/>
  <c r="I17" i="173" s="1"/>
  <c r="AZ51" i="175"/>
  <c r="J50" i="127"/>
  <c r="J50" i="13" s="1"/>
  <c r="AE52" i="175"/>
  <c r="G51" i="127"/>
  <c r="G51" i="13" s="1"/>
  <c r="BN53" i="175"/>
  <c r="L52" i="127"/>
  <c r="L52" i="13" s="1"/>
  <c r="BU54" i="175"/>
  <c r="M53" i="127"/>
  <c r="M53" i="13" s="1"/>
  <c r="H17" i="203" s="1"/>
  <c r="I17" i="203" s="1"/>
  <c r="FX54" i="179"/>
  <c r="FX55" i="184"/>
  <c r="GB54" i="179"/>
  <c r="GB55" i="184"/>
  <c r="DU44" i="198"/>
  <c r="EJ44" i="198" s="1"/>
  <c r="A44" i="207" s="1"/>
  <c r="F44" i="207" s="1"/>
  <c r="EO44" i="198" s="1"/>
  <c r="DU19" i="198"/>
  <c r="EJ19" i="198" s="1"/>
  <c r="DU37" i="198"/>
  <c r="EJ37" i="198" s="1"/>
  <c r="DU23" i="198"/>
  <c r="EJ23" i="198" s="1"/>
  <c r="A23" i="207" s="1"/>
  <c r="F23" i="207" s="1"/>
  <c r="EO23" i="198" s="1"/>
  <c r="DU41" i="198"/>
  <c r="EJ41" i="198" s="1"/>
  <c r="A41" i="207" s="1"/>
  <c r="F41" i="207" s="1"/>
  <c r="EO41" i="198" s="1"/>
  <c r="DU7" i="198"/>
  <c r="EJ7" i="198" s="1"/>
  <c r="A7" i="207" s="1"/>
  <c r="DU31" i="198"/>
  <c r="EJ31" i="198" s="1"/>
  <c r="DU27" i="198"/>
  <c r="EJ27" i="198" s="1"/>
  <c r="A27" i="207" s="1"/>
  <c r="F27" i="207" s="1"/>
  <c r="EO27" i="198" s="1"/>
  <c r="DU21" i="198"/>
  <c r="EJ21" i="198" s="1"/>
  <c r="H16" i="173"/>
  <c r="I16" i="173" s="1"/>
  <c r="M50" i="182"/>
  <c r="BG50" i="175"/>
  <c r="K49" i="127"/>
  <c r="K49" i="13" s="1"/>
  <c r="AL51" i="175"/>
  <c r="H50" i="127"/>
  <c r="H50" i="13" s="1"/>
  <c r="AS52" i="175"/>
  <c r="I51" i="127"/>
  <c r="I51" i="13" s="1"/>
  <c r="DD53" i="175"/>
  <c r="R52" i="127"/>
  <c r="R52" i="13" s="1"/>
  <c r="BG54" i="175"/>
  <c r="K53" i="127"/>
  <c r="K53" i="13" s="1"/>
  <c r="H11" i="202"/>
  <c r="I11" i="202" s="1"/>
  <c r="H53" i="182"/>
  <c r="N50" i="177"/>
  <c r="O51" i="183" s="1"/>
  <c r="N51" i="183"/>
  <c r="O50" i="177"/>
  <c r="P51" i="183" s="1"/>
  <c r="AL50" i="177"/>
  <c r="AM51" i="183" s="1"/>
  <c r="AL51" i="183"/>
  <c r="AM50" i="177"/>
  <c r="AN51" i="183" s="1"/>
  <c r="BJ50" i="177"/>
  <c r="BK51" i="183" s="1"/>
  <c r="BJ51" i="183"/>
  <c r="BK50" i="177"/>
  <c r="BL51" i="183" s="1"/>
  <c r="T52" i="177"/>
  <c r="U53" i="183" s="1"/>
  <c r="U52" i="177"/>
  <c r="V53" i="183" s="1"/>
  <c r="T53" i="183"/>
  <c r="N54" i="177"/>
  <c r="O55" i="183" s="1"/>
  <c r="O54" i="177"/>
  <c r="P55" i="183" s="1"/>
  <c r="N55" i="183"/>
  <c r="Z54" i="177"/>
  <c r="AA55" i="183" s="1"/>
  <c r="AA54" i="177"/>
  <c r="AB55" i="183" s="1"/>
  <c r="Z55" i="183"/>
  <c r="AL54" i="177"/>
  <c r="AM55" i="183" s="1"/>
  <c r="AM54" i="177"/>
  <c r="AN55" i="183" s="1"/>
  <c r="AL55" i="183"/>
  <c r="AX54" i="177"/>
  <c r="AY55" i="183" s="1"/>
  <c r="AY54" i="177"/>
  <c r="AZ55" i="183" s="1"/>
  <c r="AX55" i="183"/>
  <c r="BJ54" i="177"/>
  <c r="BK55" i="183" s="1"/>
  <c r="BK54" i="177"/>
  <c r="BL55" i="183" s="1"/>
  <c r="BJ55" i="183"/>
  <c r="AI50" i="179"/>
  <c r="AJ51" i="184" s="1"/>
  <c r="AI51" i="184"/>
  <c r="AJ50" i="179"/>
  <c r="AK51" i="184" s="1"/>
  <c r="CA50" i="179"/>
  <c r="CB51" i="184" s="1"/>
  <c r="CA51" i="184"/>
  <c r="CB50" i="179"/>
  <c r="CC51" i="184" s="1"/>
  <c r="FK50" i="179"/>
  <c r="FL51" i="184" s="1"/>
  <c r="FK51" i="184"/>
  <c r="FL50" i="179"/>
  <c r="FM51" i="184" s="1"/>
  <c r="BE51" i="179"/>
  <c r="BF52" i="184" s="1"/>
  <c r="BE52" i="184"/>
  <c r="BF51" i="179"/>
  <c r="BG52" i="184" s="1"/>
  <c r="CW51" i="179"/>
  <c r="CX52" i="184" s="1"/>
  <c r="CW52" i="184"/>
  <c r="CX51" i="179"/>
  <c r="CY52" i="184" s="1"/>
  <c r="AS50" i="175"/>
  <c r="I49" i="127"/>
  <c r="I49" i="13" s="1"/>
  <c r="DD51" i="175"/>
  <c r="R50" i="127"/>
  <c r="R50" i="13" s="1"/>
  <c r="BG52" i="175"/>
  <c r="K51" i="127"/>
  <c r="K51" i="13" s="1"/>
  <c r="AL53" i="175"/>
  <c r="H52" i="127"/>
  <c r="H52" i="13" s="1"/>
  <c r="AS54" i="175"/>
  <c r="I53" i="127"/>
  <c r="I53" i="13" s="1"/>
  <c r="H14" i="203"/>
  <c r="I14" i="203" s="1"/>
  <c r="K54" i="182"/>
  <c r="H22" i="173"/>
  <c r="I22" i="173" s="1"/>
  <c r="H51" i="182"/>
  <c r="H12" i="201"/>
  <c r="I12" i="201" s="1"/>
  <c r="N53" i="182"/>
  <c r="H22" i="203"/>
  <c r="I22" i="203" s="1"/>
  <c r="S54" i="182"/>
  <c r="DU39" i="198"/>
  <c r="EJ39" i="198" s="1"/>
  <c r="A39" i="207" s="1"/>
  <c r="F39" i="207" s="1"/>
  <c r="EO39" i="198" s="1"/>
  <c r="DU35" i="198"/>
  <c r="EJ35" i="198" s="1"/>
  <c r="A35" i="207" s="1"/>
  <c r="F35" i="207" s="1"/>
  <c r="EO35" i="198" s="1"/>
  <c r="DU29" i="198"/>
  <c r="EJ29" i="198" s="1"/>
  <c r="A29" i="207" s="1"/>
  <c r="F29" i="207" s="1"/>
  <c r="EO29" i="198" s="1"/>
  <c r="DU25" i="198"/>
  <c r="EJ25" i="198" s="1"/>
  <c r="A25" i="207" s="1"/>
  <c r="F25" i="207" s="1"/>
  <c r="EO25" i="198" s="1"/>
  <c r="DU33" i="198"/>
  <c r="EJ33" i="198" s="1"/>
  <c r="AE49" i="124"/>
  <c r="N50" i="185" s="1"/>
  <c r="E35" i="202"/>
  <c r="AB51" i="124"/>
  <c r="K52" i="185" s="1"/>
  <c r="E35" i="201"/>
  <c r="AC49" i="124"/>
  <c r="L50" i="185" s="1"/>
  <c r="AE51" i="124"/>
  <c r="N52" i="185" s="1"/>
  <c r="E38" i="201"/>
  <c r="AD52" i="124"/>
  <c r="M53" i="185" s="1"/>
  <c r="E37" i="202"/>
  <c r="E37" i="201"/>
  <c r="E36" i="204"/>
  <c r="E35" i="204"/>
  <c r="AB54" i="124"/>
  <c r="K55" i="185" s="1"/>
  <c r="AD54" i="124"/>
  <c r="M55" i="185" s="1"/>
  <c r="AC54" i="124"/>
  <c r="L55" i="185" s="1"/>
  <c r="DU53" i="198"/>
  <c r="EJ53" i="198" s="1"/>
  <c r="A53" i="207" s="1"/>
  <c r="F53" i="207" s="1"/>
  <c r="EO53" i="198" s="1"/>
  <c r="M47" i="187"/>
  <c r="AC47" i="187" s="1"/>
  <c r="M47" i="124"/>
  <c r="N48" i="186" s="1"/>
  <c r="M44" i="124"/>
  <c r="N45" i="186" s="1"/>
  <c r="M13" i="187"/>
  <c r="AC13" i="187" s="1"/>
  <c r="M13" i="124"/>
  <c r="N14" i="186" s="1"/>
  <c r="M17" i="187"/>
  <c r="AC17" i="187" s="1"/>
  <c r="M17" i="124"/>
  <c r="N18" i="186" s="1"/>
  <c r="M21" i="187"/>
  <c r="AC21" i="187" s="1"/>
  <c r="M21" i="124"/>
  <c r="N22" i="186" s="1"/>
  <c r="M25" i="187"/>
  <c r="AC25" i="187" s="1"/>
  <c r="M25" i="124"/>
  <c r="N26" i="186" s="1"/>
  <c r="M29" i="187"/>
  <c r="AC29" i="187" s="1"/>
  <c r="M29" i="124"/>
  <c r="N30" i="186" s="1"/>
  <c r="M33" i="187"/>
  <c r="AC33" i="187" s="1"/>
  <c r="M33" i="124"/>
  <c r="N34" i="186" s="1"/>
  <c r="M37" i="187"/>
  <c r="AC37" i="187" s="1"/>
  <c r="M37" i="124"/>
  <c r="N38" i="186" s="1"/>
  <c r="M41" i="187"/>
  <c r="AC41" i="187" s="1"/>
  <c r="M41" i="124"/>
  <c r="N42" i="186" s="1"/>
  <c r="M45" i="187"/>
  <c r="AC45" i="187" s="1"/>
  <c r="N46" i="186"/>
  <c r="F17" i="152"/>
  <c r="F17" i="156"/>
  <c r="F17" i="160"/>
  <c r="F17" i="164"/>
  <c r="F17" i="168"/>
  <c r="M5" i="127"/>
  <c r="M5" i="13" s="1"/>
  <c r="K48" i="198"/>
  <c r="J48" i="198"/>
  <c r="K46" i="198"/>
  <c r="J46" i="198"/>
  <c r="K44" i="198"/>
  <c r="J44" i="198"/>
  <c r="S41" i="198"/>
  <c r="R41" i="198"/>
  <c r="S37" i="198"/>
  <c r="R37" i="198"/>
  <c r="DU42" i="198"/>
  <c r="EJ42" i="198" s="1"/>
  <c r="A42" i="207" s="1"/>
  <c r="F42" i="207" s="1"/>
  <c r="EO42" i="198" s="1"/>
  <c r="DU40" i="198"/>
  <c r="EJ40" i="198" s="1"/>
  <c r="A40" i="207" s="1"/>
  <c r="F40" i="207" s="1"/>
  <c r="EO40" i="198" s="1"/>
  <c r="DU36" i="198"/>
  <c r="EJ36" i="198" s="1"/>
  <c r="A36" i="207" s="1"/>
  <c r="F36" i="207" s="1"/>
  <c r="EO36" i="198" s="1"/>
  <c r="S29" i="198"/>
  <c r="R29" i="198"/>
  <c r="S25" i="198"/>
  <c r="R25" i="198"/>
  <c r="S34" i="198"/>
  <c r="R34" i="198"/>
  <c r="EC34" i="198"/>
  <c r="EN34" i="198" s="1"/>
  <c r="K33" i="198"/>
  <c r="J33" i="198"/>
  <c r="DU30" i="198"/>
  <c r="EJ30" i="198" s="1"/>
  <c r="A30" i="207" s="1"/>
  <c r="F30" i="207" s="1"/>
  <c r="EO30" i="198" s="1"/>
  <c r="DU26" i="198"/>
  <c r="EJ26" i="198" s="1"/>
  <c r="A26" i="207" s="1"/>
  <c r="F26" i="207" s="1"/>
  <c r="EO26" i="198" s="1"/>
  <c r="DU22" i="198"/>
  <c r="EJ22" i="198" s="1"/>
  <c r="A22" i="207" s="1"/>
  <c r="F22" i="207" s="1"/>
  <c r="EO22" i="198" s="1"/>
  <c r="DU20" i="198"/>
  <c r="EJ20" i="198" s="1"/>
  <c r="A20" i="207" s="1"/>
  <c r="F20" i="207" s="1"/>
  <c r="EO20" i="198" s="1"/>
  <c r="S15" i="198"/>
  <c r="R15" i="198"/>
  <c r="BJ48" i="177"/>
  <c r="BK49" i="183" s="1"/>
  <c r="BJ44" i="177"/>
  <c r="BK45" i="183" s="1"/>
  <c r="BJ40" i="177"/>
  <c r="BK41" i="183" s="1"/>
  <c r="BJ36" i="177"/>
  <c r="BK37" i="183" s="1"/>
  <c r="BJ32" i="177"/>
  <c r="BK33" i="183" s="1"/>
  <c r="BJ28" i="177"/>
  <c r="BK29" i="183" s="1"/>
  <c r="BJ24" i="177"/>
  <c r="BK25" i="183" s="1"/>
  <c r="BJ20" i="177"/>
  <c r="BK21" i="183" s="1"/>
  <c r="BJ16" i="177"/>
  <c r="BK17" i="183" s="1"/>
  <c r="BJ8" i="177"/>
  <c r="BK9" i="183" s="1"/>
  <c r="M28" i="187"/>
  <c r="AC28" i="187" s="1"/>
  <c r="M44" i="187"/>
  <c r="AC44" i="187" s="1"/>
  <c r="DU49" i="198"/>
  <c r="EJ49" i="198" s="1"/>
  <c r="A49" i="207" s="1"/>
  <c r="F49" i="207" s="1"/>
  <c r="EO49" i="198" s="1"/>
  <c r="DU47" i="198"/>
  <c r="EJ47" i="198" s="1"/>
  <c r="A47" i="207" s="1"/>
  <c r="F47" i="207" s="1"/>
  <c r="EO47" i="198" s="1"/>
  <c r="DU45" i="198"/>
  <c r="EJ45" i="198" s="1"/>
  <c r="A45" i="207" s="1"/>
  <c r="F45" i="207" s="1"/>
  <c r="EO45" i="198" s="1"/>
  <c r="DU43" i="198"/>
  <c r="EJ43" i="198" s="1"/>
  <c r="A43" i="207" s="1"/>
  <c r="F43" i="207" s="1"/>
  <c r="EO43" i="198" s="1"/>
  <c r="S39" i="198"/>
  <c r="R39" i="198"/>
  <c r="S35" i="198"/>
  <c r="R35" i="198"/>
  <c r="EA42" i="198"/>
  <c r="EM42" i="198" s="1"/>
  <c r="DU38" i="198"/>
  <c r="EJ38" i="198" s="1"/>
  <c r="A38" i="207" s="1"/>
  <c r="F38" i="207" s="1"/>
  <c r="EO38" i="198" s="1"/>
  <c r="S31" i="198"/>
  <c r="R31" i="198"/>
  <c r="S27" i="198"/>
  <c r="R27" i="198"/>
  <c r="S23" i="198"/>
  <c r="R23" i="198"/>
  <c r="K34" i="198"/>
  <c r="J34" i="198"/>
  <c r="DY34" i="198"/>
  <c r="EL34" i="198" s="1"/>
  <c r="BW33" i="198"/>
  <c r="BV33" i="198"/>
  <c r="DU32" i="198"/>
  <c r="EJ32" i="198" s="1"/>
  <c r="A32" i="207" s="1"/>
  <c r="F32" i="207" s="1"/>
  <c r="EO32" i="198" s="1"/>
  <c r="DU28" i="198"/>
  <c r="EJ28" i="198" s="1"/>
  <c r="A28" i="207" s="1"/>
  <c r="F28" i="207" s="1"/>
  <c r="EO28" i="198" s="1"/>
  <c r="DU24" i="198"/>
  <c r="EJ24" i="198" s="1"/>
  <c r="A24" i="207" s="1"/>
  <c r="F24" i="207" s="1"/>
  <c r="EO24" i="198" s="1"/>
  <c r="K21" i="198"/>
  <c r="J21" i="198"/>
  <c r="K19" i="198"/>
  <c r="J19" i="198"/>
  <c r="S17" i="198"/>
  <c r="R17" i="198"/>
  <c r="S13" i="198"/>
  <c r="R13" i="198"/>
  <c r="DS17" i="198"/>
  <c r="DR17" i="198"/>
  <c r="K8" i="198"/>
  <c r="J8" i="198"/>
  <c r="DY7" i="198"/>
  <c r="EL7" i="198" s="1"/>
  <c r="C7" i="207" s="1"/>
  <c r="J6" i="198"/>
  <c r="DW7" i="198"/>
  <c r="EK7" i="198" s="1"/>
  <c r="B7" i="207" s="1"/>
  <c r="K41" i="198"/>
  <c r="J41" i="198"/>
  <c r="CE40" i="198"/>
  <c r="CD40" i="198"/>
  <c r="BN40" i="198"/>
  <c r="BO40" i="198"/>
  <c r="AX40" i="198"/>
  <c r="AY40" i="198"/>
  <c r="AH40" i="198"/>
  <c r="AI40" i="198"/>
  <c r="S40" i="198"/>
  <c r="R40" i="198"/>
  <c r="DS39" i="198"/>
  <c r="DR39" i="198"/>
  <c r="BV39" i="198"/>
  <c r="BW39" i="198"/>
  <c r="BF39" i="198"/>
  <c r="BG39" i="198"/>
  <c r="AP39" i="198"/>
  <c r="AQ39" i="198"/>
  <c r="AA39" i="198"/>
  <c r="Z39" i="198"/>
  <c r="DY39" i="198"/>
  <c r="EL39" i="198" s="1"/>
  <c r="EA39" i="198"/>
  <c r="EM39" i="198" s="1"/>
  <c r="K37" i="198"/>
  <c r="J37" i="198"/>
  <c r="CE36" i="198"/>
  <c r="CD36" i="198"/>
  <c r="BN36" i="198"/>
  <c r="BO36" i="198"/>
  <c r="AX36" i="198"/>
  <c r="AY36" i="198"/>
  <c r="AH36" i="198"/>
  <c r="AI36" i="198"/>
  <c r="S36" i="198"/>
  <c r="R36" i="198"/>
  <c r="DS35" i="198"/>
  <c r="DR35" i="198"/>
  <c r="BW35" i="198"/>
  <c r="BV35" i="198"/>
  <c r="BF35" i="198"/>
  <c r="BG35" i="198"/>
  <c r="AP35" i="198"/>
  <c r="AQ35" i="198"/>
  <c r="AA35" i="198"/>
  <c r="Z35" i="198"/>
  <c r="DY35" i="198"/>
  <c r="EL35" i="198" s="1"/>
  <c r="K35" i="198"/>
  <c r="J35" i="198"/>
  <c r="BF17" i="198"/>
  <c r="BG17" i="198"/>
  <c r="DU14" i="198"/>
  <c r="EJ14" i="198" s="1"/>
  <c r="A14" i="207" s="1"/>
  <c r="DU10" i="198"/>
  <c r="EJ10" i="198" s="1"/>
  <c r="A10" i="207" s="1"/>
  <c r="K9" i="198"/>
  <c r="J9" i="198"/>
  <c r="DY8" i="198"/>
  <c r="EL8" i="198" s="1"/>
  <c r="K7" i="198"/>
  <c r="DY6" i="198"/>
  <c r="EL6" i="198" s="1"/>
  <c r="DS40" i="198"/>
  <c r="DR40" i="198"/>
  <c r="BV40" i="198"/>
  <c r="BW40" i="198"/>
  <c r="BF40" i="198"/>
  <c r="BG40" i="198"/>
  <c r="AP40" i="198"/>
  <c r="AQ40" i="198"/>
  <c r="AA40" i="198"/>
  <c r="Z40" i="198"/>
  <c r="K40" i="198"/>
  <c r="J40" i="198"/>
  <c r="CE39" i="198"/>
  <c r="CD39" i="198"/>
  <c r="BN39" i="198"/>
  <c r="BO39" i="198"/>
  <c r="AX39" i="198"/>
  <c r="AY39" i="198"/>
  <c r="AH39" i="198"/>
  <c r="AI39" i="198"/>
  <c r="EC39" i="198"/>
  <c r="EN39" i="198" s="1"/>
  <c r="DW39" i="198"/>
  <c r="EK39" i="198" s="1"/>
  <c r="DS36" i="198"/>
  <c r="DR36" i="198"/>
  <c r="BW36" i="198"/>
  <c r="BV36" i="198"/>
  <c r="BF36" i="198"/>
  <c r="BG36" i="198"/>
  <c r="AP36" i="198"/>
  <c r="AQ36" i="198"/>
  <c r="AA36" i="198"/>
  <c r="Z36" i="198"/>
  <c r="K36" i="198"/>
  <c r="J36" i="198"/>
  <c r="CE35" i="198"/>
  <c r="CD35" i="198"/>
  <c r="BN35" i="198"/>
  <c r="BO35" i="198"/>
  <c r="AX35" i="198"/>
  <c r="AY35" i="198"/>
  <c r="AH35" i="198"/>
  <c r="AI35" i="198"/>
  <c r="EC35" i="198"/>
  <c r="EN35" i="198" s="1"/>
  <c r="DS34" i="198"/>
  <c r="DR34" i="198"/>
  <c r="BW34" i="198"/>
  <c r="BV34" i="198"/>
  <c r="BF34" i="198"/>
  <c r="BG34" i="198"/>
  <c r="AP34" i="198"/>
  <c r="AQ34" i="198"/>
  <c r="AA34" i="198"/>
  <c r="Z34" i="198"/>
  <c r="DW34" i="198"/>
  <c r="EK34" i="198" s="1"/>
  <c r="DS30" i="198"/>
  <c r="DR30" i="198"/>
  <c r="BW30" i="198"/>
  <c r="BV30" i="198"/>
  <c r="BF30" i="198"/>
  <c r="BG30" i="198"/>
  <c r="AP30" i="198"/>
  <c r="AQ30" i="198"/>
  <c r="AA30" i="198"/>
  <c r="Z30" i="198"/>
  <c r="K30" i="198"/>
  <c r="J30" i="198"/>
  <c r="CE29" i="198"/>
  <c r="CD29" i="198"/>
  <c r="BN29" i="198"/>
  <c r="BO29" i="198"/>
  <c r="AX29" i="198"/>
  <c r="AY29" i="198"/>
  <c r="AH29" i="198"/>
  <c r="AI29" i="198"/>
  <c r="EC29" i="198"/>
  <c r="EN29" i="198" s="1"/>
  <c r="DW29" i="198"/>
  <c r="EK29" i="198" s="1"/>
  <c r="DS26" i="198"/>
  <c r="DR26" i="198"/>
  <c r="BW26" i="198"/>
  <c r="BV26" i="198"/>
  <c r="BF26" i="198"/>
  <c r="BG26" i="198"/>
  <c r="AP26" i="198"/>
  <c r="AQ26" i="198"/>
  <c r="AA26" i="198"/>
  <c r="Z26" i="198"/>
  <c r="K26" i="198"/>
  <c r="J26" i="198"/>
  <c r="CE25" i="198"/>
  <c r="CD25" i="198"/>
  <c r="BN25" i="198"/>
  <c r="BO25" i="198"/>
  <c r="AX25" i="198"/>
  <c r="AY25" i="198"/>
  <c r="AH25" i="198"/>
  <c r="AI25" i="198"/>
  <c r="EC25" i="198"/>
  <c r="EN25" i="198" s="1"/>
  <c r="DW25" i="198"/>
  <c r="EK25" i="198" s="1"/>
  <c r="DS22" i="198"/>
  <c r="DR22" i="198"/>
  <c r="BW22" i="198"/>
  <c r="BV22" i="198"/>
  <c r="BF22" i="198"/>
  <c r="BG22" i="198"/>
  <c r="AP22" i="198"/>
  <c r="AQ22" i="198"/>
  <c r="AA22" i="198"/>
  <c r="Z22" i="198"/>
  <c r="K22" i="198"/>
  <c r="J22" i="198"/>
  <c r="CE21" i="198"/>
  <c r="CD21" i="198"/>
  <c r="BN21" i="198"/>
  <c r="BO21" i="198"/>
  <c r="AX21" i="198"/>
  <c r="AY21" i="198"/>
  <c r="AH21" i="198"/>
  <c r="AI21" i="198"/>
  <c r="S21" i="198"/>
  <c r="R21" i="198"/>
  <c r="CE20" i="198"/>
  <c r="CD20" i="198"/>
  <c r="BN20" i="198"/>
  <c r="BO20" i="198"/>
  <c r="AX20" i="198"/>
  <c r="AY20" i="198"/>
  <c r="AH20" i="198"/>
  <c r="AI20" i="198"/>
  <c r="S20" i="198"/>
  <c r="R20" i="198"/>
  <c r="DS19" i="198"/>
  <c r="DR19" i="198"/>
  <c r="BW19" i="198"/>
  <c r="BV19" i="198"/>
  <c r="BF19" i="198"/>
  <c r="AP19" i="198"/>
  <c r="AQ19" i="198"/>
  <c r="AA19" i="198"/>
  <c r="DS18" i="198"/>
  <c r="DR18" i="198"/>
  <c r="BW18" i="198"/>
  <c r="AP18" i="198"/>
  <c r="AA18" i="198"/>
  <c r="Z18" i="198"/>
  <c r="K18" i="198"/>
  <c r="J18" i="198"/>
  <c r="BW17" i="198"/>
  <c r="BV17" i="198"/>
  <c r="AX17" i="198"/>
  <c r="AY17" i="198"/>
  <c r="AH17" i="198"/>
  <c r="AI17" i="198"/>
  <c r="EC17" i="198"/>
  <c r="EN17" i="198" s="1"/>
  <c r="DW17" i="198"/>
  <c r="EK17" i="198" s="1"/>
  <c r="DS14" i="198"/>
  <c r="DR14" i="198"/>
  <c r="BW14" i="198"/>
  <c r="BV14" i="198"/>
  <c r="BF14" i="198"/>
  <c r="BG14" i="198"/>
  <c r="AP14" i="198"/>
  <c r="AQ14" i="198"/>
  <c r="K14" i="198"/>
  <c r="J14" i="198"/>
  <c r="CE13" i="198"/>
  <c r="CD13" i="198"/>
  <c r="BN13" i="198"/>
  <c r="BO13" i="198"/>
  <c r="AX13" i="198"/>
  <c r="AY13" i="198"/>
  <c r="AH13" i="198"/>
  <c r="AI13" i="198"/>
  <c r="DW13" i="198"/>
  <c r="EK13" i="198" s="1"/>
  <c r="DS10" i="198"/>
  <c r="DR10" i="198"/>
  <c r="BW10" i="198"/>
  <c r="BV10" i="198"/>
  <c r="BF10" i="198"/>
  <c r="BG10" i="198"/>
  <c r="AP10" i="198"/>
  <c r="AQ10" i="198"/>
  <c r="K10" i="198"/>
  <c r="J10" i="198"/>
  <c r="CD9" i="198"/>
  <c r="BO9" i="198"/>
  <c r="AX9" i="198"/>
  <c r="AY9" i="198"/>
  <c r="AH9" i="198"/>
  <c r="AI9" i="198"/>
  <c r="DS7" i="198"/>
  <c r="DR7" i="198"/>
  <c r="BG7" i="198"/>
  <c r="AP7" i="198"/>
  <c r="AQ7" i="198"/>
  <c r="AA7" i="198"/>
  <c r="Z7" i="198"/>
  <c r="BF8" i="198"/>
  <c r="BG8" i="198"/>
  <c r="CE49" i="198"/>
  <c r="CD49" i="198"/>
  <c r="BN49" i="198"/>
  <c r="BO49" i="198"/>
  <c r="AX49" i="198"/>
  <c r="AY49" i="198"/>
  <c r="AI49" i="198"/>
  <c r="AH49" i="198"/>
  <c r="S48" i="198"/>
  <c r="R48" i="198"/>
  <c r="DS47" i="198"/>
  <c r="DR47" i="198"/>
  <c r="BV47" i="198"/>
  <c r="BW47" i="198"/>
  <c r="BF47" i="198"/>
  <c r="BG47" i="198"/>
  <c r="AP47" i="198"/>
  <c r="AQ47" i="198"/>
  <c r="AA47" i="198"/>
  <c r="Z47" i="198"/>
  <c r="DU46" i="198"/>
  <c r="EJ46" i="198" s="1"/>
  <c r="A46" i="207" s="1"/>
  <c r="F46" i="207" s="1"/>
  <c r="EO46" i="198" s="1"/>
  <c r="CE45" i="198"/>
  <c r="CD45" i="198"/>
  <c r="BN45" i="198"/>
  <c r="BO45" i="198"/>
  <c r="AX45" i="198"/>
  <c r="AY45" i="198"/>
  <c r="AI45" i="198"/>
  <c r="AH45" i="198"/>
  <c r="S44" i="198"/>
  <c r="R44" i="198"/>
  <c r="DS43" i="198"/>
  <c r="DR43" i="198"/>
  <c r="BV43" i="198"/>
  <c r="BW43" i="198"/>
  <c r="BF43" i="198"/>
  <c r="BG43" i="198"/>
  <c r="AP43" i="198"/>
  <c r="AQ43" i="198"/>
  <c r="AA43" i="198"/>
  <c r="Z43" i="198"/>
  <c r="DS38" i="198"/>
  <c r="DR38" i="198"/>
  <c r="BV38" i="198"/>
  <c r="BW38" i="198"/>
  <c r="BF38" i="198"/>
  <c r="BG38" i="198"/>
  <c r="AP38" i="198"/>
  <c r="AQ38" i="198"/>
  <c r="AA38" i="198"/>
  <c r="Z38" i="198"/>
  <c r="CE33" i="198"/>
  <c r="CD33" i="198"/>
  <c r="BF33" i="198"/>
  <c r="BG33" i="198"/>
  <c r="AP33" i="198"/>
  <c r="AQ33" i="198"/>
  <c r="AA33" i="198"/>
  <c r="Z33" i="198"/>
  <c r="DS31" i="198"/>
  <c r="DR31" i="198"/>
  <c r="BW31" i="198"/>
  <c r="BV31" i="198"/>
  <c r="BF31" i="198"/>
  <c r="BG31" i="198"/>
  <c r="AP31" i="198"/>
  <c r="AQ31" i="198"/>
  <c r="AA31" i="198"/>
  <c r="Z31" i="198"/>
  <c r="DS27" i="198"/>
  <c r="DR27" i="198"/>
  <c r="BW27" i="198"/>
  <c r="BV27" i="198"/>
  <c r="BF27" i="198"/>
  <c r="BG27" i="198"/>
  <c r="AP27" i="198"/>
  <c r="AQ27" i="198"/>
  <c r="AA27" i="198"/>
  <c r="Z27" i="198"/>
  <c r="DS23" i="198"/>
  <c r="DR23" i="198"/>
  <c r="BW23" i="198"/>
  <c r="BV23" i="198"/>
  <c r="BF23" i="198"/>
  <c r="BG23" i="198"/>
  <c r="AP23" i="198"/>
  <c r="AQ23" i="198"/>
  <c r="AA23" i="198"/>
  <c r="Z23" i="198"/>
  <c r="CE16" i="198"/>
  <c r="BN16" i="198"/>
  <c r="BO16" i="198"/>
  <c r="AX16" i="198"/>
  <c r="AH16" i="198"/>
  <c r="AI16" i="198"/>
  <c r="DS12" i="198"/>
  <c r="DR12" i="198"/>
  <c r="BW12" i="198"/>
  <c r="BV12" i="198"/>
  <c r="AA12" i="198"/>
  <c r="Z12" i="198"/>
  <c r="EC48" i="198"/>
  <c r="EN48" i="198" s="1"/>
  <c r="AA48" i="198"/>
  <c r="Z48" i="198"/>
  <c r="DY46" i="198"/>
  <c r="EL46" i="198" s="1"/>
  <c r="EC44" i="198"/>
  <c r="EN44" i="198" s="1"/>
  <c r="AA44" i="198"/>
  <c r="Z44" i="198"/>
  <c r="AA42" i="198"/>
  <c r="Z42" i="198"/>
  <c r="CE41" i="198"/>
  <c r="CD41" i="198"/>
  <c r="BN41" i="198"/>
  <c r="BO41" i="198"/>
  <c r="AX41" i="198"/>
  <c r="AY41" i="198"/>
  <c r="AH41" i="198"/>
  <c r="AI41" i="198"/>
  <c r="DY40" i="198"/>
  <c r="EL40" i="198" s="1"/>
  <c r="DW38" i="198"/>
  <c r="EK38" i="198" s="1"/>
  <c r="CE37" i="198"/>
  <c r="CD37" i="198"/>
  <c r="BN37" i="198"/>
  <c r="BO37" i="198"/>
  <c r="AX37" i="198"/>
  <c r="AY37" i="198"/>
  <c r="AH37" i="198"/>
  <c r="AI37" i="198"/>
  <c r="DY36" i="198"/>
  <c r="EL36" i="198" s="1"/>
  <c r="DW33" i="198"/>
  <c r="EK33" i="198" s="1"/>
  <c r="CE32" i="198"/>
  <c r="CD32" i="198"/>
  <c r="BN32" i="198"/>
  <c r="BO32" i="198"/>
  <c r="AX32" i="198"/>
  <c r="AY32" i="198"/>
  <c r="AH32" i="198"/>
  <c r="AI32" i="198"/>
  <c r="DW30" i="198"/>
  <c r="EK30" i="198" s="1"/>
  <c r="DY28" i="198"/>
  <c r="EL28" i="198" s="1"/>
  <c r="DS24" i="198"/>
  <c r="DR24" i="198"/>
  <c r="BW24" i="198"/>
  <c r="BV24" i="198"/>
  <c r="BF24" i="198"/>
  <c r="BG24" i="198"/>
  <c r="AP24" i="198"/>
  <c r="AQ24" i="198"/>
  <c r="EA22" i="198"/>
  <c r="EM22" i="198" s="1"/>
  <c r="EA21" i="198"/>
  <c r="EM21" i="198" s="1"/>
  <c r="EC20" i="198"/>
  <c r="EN20" i="198" s="1"/>
  <c r="EC19" i="198"/>
  <c r="EN19" i="198" s="1"/>
  <c r="DU11" i="198"/>
  <c r="EJ11" i="198" s="1"/>
  <c r="DW41" i="198"/>
  <c r="EK41" i="198" s="1"/>
  <c r="EA31" i="198"/>
  <c r="EM31" i="198" s="1"/>
  <c r="EC32" i="198"/>
  <c r="EN32" i="198" s="1"/>
  <c r="EA35" i="198"/>
  <c r="EM35" i="198" s="1"/>
  <c r="EC38" i="198"/>
  <c r="EN38" i="198" s="1"/>
  <c r="DW43" i="198"/>
  <c r="EK43" i="198" s="1"/>
  <c r="DW47" i="198"/>
  <c r="EK47" i="198" s="1"/>
  <c r="AI48" i="198"/>
  <c r="AH48" i="198"/>
  <c r="AI46" i="198"/>
  <c r="AH46" i="198"/>
  <c r="AI44" i="198"/>
  <c r="AH44" i="198"/>
  <c r="AH42" i="198"/>
  <c r="AI42" i="198"/>
  <c r="DS28" i="198"/>
  <c r="DR28" i="198"/>
  <c r="BW28" i="198"/>
  <c r="BV28" i="198"/>
  <c r="BF28" i="198"/>
  <c r="BG28" i="198"/>
  <c r="AP28" i="198"/>
  <c r="AQ28" i="198"/>
  <c r="EC23" i="198"/>
  <c r="EN23" i="198" s="1"/>
  <c r="DS15" i="198"/>
  <c r="DR15" i="198"/>
  <c r="BW15" i="198"/>
  <c r="BF15" i="198"/>
  <c r="BG15" i="198"/>
  <c r="DS11" i="198"/>
  <c r="DR11" i="198"/>
  <c r="BF11" i="198"/>
  <c r="BG11" i="198"/>
  <c r="AP11" i="198"/>
  <c r="AQ11" i="198"/>
  <c r="CE8" i="198"/>
  <c r="CD8" i="198"/>
  <c r="CD6" i="198"/>
  <c r="CE6" i="198"/>
  <c r="AY6" i="198"/>
  <c r="AX6" i="198"/>
  <c r="Z6" i="198"/>
  <c r="AA6" i="198"/>
  <c r="EC49" i="198"/>
  <c r="EN49" i="198" s="1"/>
  <c r="CE48" i="198"/>
  <c r="CD48" i="198"/>
  <c r="BN48" i="198"/>
  <c r="BO48" i="198"/>
  <c r="AX48" i="198"/>
  <c r="AY48" i="198"/>
  <c r="EC45" i="198"/>
  <c r="EN45" i="198" s="1"/>
  <c r="CE44" i="198"/>
  <c r="CD44" i="198"/>
  <c r="BN44" i="198"/>
  <c r="BO44" i="198"/>
  <c r="AX44" i="198"/>
  <c r="AY44" i="198"/>
  <c r="CE34" i="198"/>
  <c r="CD34" i="198"/>
  <c r="BN34" i="198"/>
  <c r="BO34" i="198"/>
  <c r="AX34" i="198"/>
  <c r="AY34" i="198"/>
  <c r="AH34" i="198"/>
  <c r="AI34" i="198"/>
  <c r="EA34" i="198"/>
  <c r="EM34" i="198" s="1"/>
  <c r="K31" i="198"/>
  <c r="J31" i="198"/>
  <c r="CE30" i="198"/>
  <c r="CD30" i="198"/>
  <c r="BN30" i="198"/>
  <c r="BO30" i="198"/>
  <c r="AX30" i="198"/>
  <c r="AY30" i="198"/>
  <c r="AH30" i="198"/>
  <c r="AI30" i="198"/>
  <c r="S30" i="198"/>
  <c r="R30" i="198"/>
  <c r="DS29" i="198"/>
  <c r="DR29" i="198"/>
  <c r="BW29" i="198"/>
  <c r="BV29" i="198"/>
  <c r="BF29" i="198"/>
  <c r="BG29" i="198"/>
  <c r="AP29" i="198"/>
  <c r="AQ29" i="198"/>
  <c r="AA29" i="198"/>
  <c r="Z29" i="198"/>
  <c r="DY29" i="198"/>
  <c r="EL29" i="198" s="1"/>
  <c r="EA29" i="198"/>
  <c r="EM29" i="198" s="1"/>
  <c r="K27" i="198"/>
  <c r="J27" i="198"/>
  <c r="CE26" i="198"/>
  <c r="CD26" i="198"/>
  <c r="BN26" i="198"/>
  <c r="BO26" i="198"/>
  <c r="AX26" i="198"/>
  <c r="AY26" i="198"/>
  <c r="AH26" i="198"/>
  <c r="AI26" i="198"/>
  <c r="S26" i="198"/>
  <c r="R26" i="198"/>
  <c r="DS25" i="198"/>
  <c r="DR25" i="198"/>
  <c r="BW25" i="198"/>
  <c r="BV25" i="198"/>
  <c r="BF25" i="198"/>
  <c r="BG25" i="198"/>
  <c r="AP25" i="198"/>
  <c r="AQ25" i="198"/>
  <c r="AA25" i="198"/>
  <c r="Z25" i="198"/>
  <c r="DY25" i="198"/>
  <c r="EL25" i="198" s="1"/>
  <c r="EA25" i="198"/>
  <c r="EM25" i="198" s="1"/>
  <c r="K23" i="198"/>
  <c r="J23" i="198"/>
  <c r="CE22" i="198"/>
  <c r="CD22" i="198"/>
  <c r="BN22" i="198"/>
  <c r="BO22" i="198"/>
  <c r="AX22" i="198"/>
  <c r="AY22" i="198"/>
  <c r="AH22" i="198"/>
  <c r="AI22" i="198"/>
  <c r="S22" i="198"/>
  <c r="R22" i="198"/>
  <c r="DS21" i="198"/>
  <c r="DR21" i="198"/>
  <c r="BW21" i="198"/>
  <c r="BV21" i="198"/>
  <c r="BF21" i="198"/>
  <c r="BG21" i="198"/>
  <c r="AP21" i="198"/>
  <c r="AQ21" i="198"/>
  <c r="AA21" i="198"/>
  <c r="Z21" i="198"/>
  <c r="DS20" i="198"/>
  <c r="DR20" i="198"/>
  <c r="BW20" i="198"/>
  <c r="BV20" i="198"/>
  <c r="BF20" i="198"/>
  <c r="BG20" i="198"/>
  <c r="AP20" i="198"/>
  <c r="AQ20" i="198"/>
  <c r="AA20" i="198"/>
  <c r="Z20" i="198"/>
  <c r="K20" i="198"/>
  <c r="J20" i="198"/>
  <c r="CE19" i="198"/>
  <c r="CD19" i="198"/>
  <c r="BN19" i="198"/>
  <c r="BO19" i="198"/>
  <c r="AX19" i="198"/>
  <c r="AY19" i="198"/>
  <c r="AH19" i="198"/>
  <c r="AI19" i="198"/>
  <c r="S19" i="198"/>
  <c r="CE18" i="198"/>
  <c r="CD18" i="198"/>
  <c r="BN18" i="198"/>
  <c r="AX18" i="198"/>
  <c r="AY18" i="198"/>
  <c r="AH18" i="198"/>
  <c r="AI18" i="198"/>
  <c r="S18" i="198"/>
  <c r="R18" i="198"/>
  <c r="CE17" i="198"/>
  <c r="CD17" i="198"/>
  <c r="BN17" i="198"/>
  <c r="BO17" i="198"/>
  <c r="AP17" i="198"/>
  <c r="AQ17" i="198"/>
  <c r="AA17" i="198"/>
  <c r="Z17" i="198"/>
  <c r="K15" i="198"/>
  <c r="J15" i="198"/>
  <c r="CE14" i="198"/>
  <c r="CD14" i="198"/>
  <c r="BN14" i="198"/>
  <c r="BO14" i="198"/>
  <c r="AX14" i="198"/>
  <c r="AY14" i="198"/>
  <c r="AH14" i="198"/>
  <c r="AI14" i="198"/>
  <c r="S14" i="198"/>
  <c r="R14" i="198"/>
  <c r="DS13" i="198"/>
  <c r="DR13" i="198"/>
  <c r="BW13" i="198"/>
  <c r="BV13" i="198"/>
  <c r="BF13" i="198"/>
  <c r="AP13" i="198"/>
  <c r="AQ13" i="198"/>
  <c r="DY13" i="198"/>
  <c r="EL13" i="198" s="1"/>
  <c r="CE10" i="198"/>
  <c r="CD10" i="198"/>
  <c r="AX10" i="198"/>
  <c r="AY10" i="198"/>
  <c r="AH10" i="198"/>
  <c r="AI10" i="198"/>
  <c r="S10" i="198"/>
  <c r="R10" i="198"/>
  <c r="DS9" i="198"/>
  <c r="DR9" i="198"/>
  <c r="BW9" i="198"/>
  <c r="BV9" i="198"/>
  <c r="BF9" i="198"/>
  <c r="BG9" i="198"/>
  <c r="AP9" i="198"/>
  <c r="AQ9" i="198"/>
  <c r="AA9" i="198"/>
  <c r="Z9" i="198"/>
  <c r="CE7" i="198"/>
  <c r="CD7" i="198"/>
  <c r="BN7" i="198"/>
  <c r="AX7" i="198"/>
  <c r="AY7" i="198"/>
  <c r="AH7" i="198"/>
  <c r="AI7" i="198"/>
  <c r="DS49" i="198"/>
  <c r="DR49" i="198"/>
  <c r="BV49" i="198"/>
  <c r="BW49" i="198"/>
  <c r="BF49" i="198"/>
  <c r="BG49" i="198"/>
  <c r="AP49" i="198"/>
  <c r="AQ49" i="198"/>
  <c r="AA49" i="198"/>
  <c r="Z49" i="198"/>
  <c r="DU48" i="198"/>
  <c r="EJ48" i="198" s="1"/>
  <c r="CE47" i="198"/>
  <c r="CD47" i="198"/>
  <c r="BN47" i="198"/>
  <c r="BO47" i="198"/>
  <c r="AX47" i="198"/>
  <c r="AY47" i="198"/>
  <c r="AI47" i="198"/>
  <c r="AH47" i="198"/>
  <c r="S46" i="198"/>
  <c r="R46" i="198"/>
  <c r="DS45" i="198"/>
  <c r="DR45" i="198"/>
  <c r="BV45" i="198"/>
  <c r="BW45" i="198"/>
  <c r="BF45" i="198"/>
  <c r="BG45" i="198"/>
  <c r="AP45" i="198"/>
  <c r="AQ45" i="198"/>
  <c r="AA45" i="198"/>
  <c r="Z45" i="198"/>
  <c r="CE43" i="198"/>
  <c r="CD43" i="198"/>
  <c r="BN43" i="198"/>
  <c r="BO43" i="198"/>
  <c r="AX43" i="198"/>
  <c r="AY43" i="198"/>
  <c r="AI43" i="198"/>
  <c r="AH43" i="198"/>
  <c r="S42" i="198"/>
  <c r="R42" i="198"/>
  <c r="CE38" i="198"/>
  <c r="CD38" i="198"/>
  <c r="BN38" i="198"/>
  <c r="BO38" i="198"/>
  <c r="AX38" i="198"/>
  <c r="AY38" i="198"/>
  <c r="AH38" i="198"/>
  <c r="AI38" i="198"/>
  <c r="DS33" i="198"/>
  <c r="DR33" i="198"/>
  <c r="BN33" i="198"/>
  <c r="BO33" i="198"/>
  <c r="AX33" i="198"/>
  <c r="AY33" i="198"/>
  <c r="AH33" i="198"/>
  <c r="AI33" i="198"/>
  <c r="S32" i="198"/>
  <c r="R32" i="198"/>
  <c r="CE31" i="198"/>
  <c r="CD31" i="198"/>
  <c r="BN31" i="198"/>
  <c r="BO31" i="198"/>
  <c r="AX31" i="198"/>
  <c r="AY31" i="198"/>
  <c r="AH31" i="198"/>
  <c r="AI31" i="198"/>
  <c r="S28" i="198"/>
  <c r="R28" i="198"/>
  <c r="CE27" i="198"/>
  <c r="CD27" i="198"/>
  <c r="BN27" i="198"/>
  <c r="BO27" i="198"/>
  <c r="AX27" i="198"/>
  <c r="AY27" i="198"/>
  <c r="AH27" i="198"/>
  <c r="AI27" i="198"/>
  <c r="S24" i="198"/>
  <c r="R24" i="198"/>
  <c r="CE23" i="198"/>
  <c r="CD23" i="198"/>
  <c r="BN23" i="198"/>
  <c r="BO23" i="198"/>
  <c r="AX23" i="198"/>
  <c r="AY23" i="198"/>
  <c r="AH23" i="198"/>
  <c r="AI23" i="198"/>
  <c r="DS16" i="198"/>
  <c r="DR16" i="198"/>
  <c r="BV16" i="198"/>
  <c r="BF16" i="198"/>
  <c r="BG16" i="198"/>
  <c r="AA16" i="198"/>
  <c r="Z16" i="198"/>
  <c r="CE12" i="198"/>
  <c r="CD12" i="198"/>
  <c r="BN12" i="198"/>
  <c r="BO12" i="198"/>
  <c r="AX12" i="198"/>
  <c r="AY12" i="198"/>
  <c r="AH12" i="198"/>
  <c r="AI12" i="198"/>
  <c r="DY48" i="198"/>
  <c r="EL48" i="198" s="1"/>
  <c r="EC46" i="198"/>
  <c r="EN46" i="198" s="1"/>
  <c r="AA46" i="198"/>
  <c r="Z46" i="198"/>
  <c r="DY44" i="198"/>
  <c r="EL44" i="198" s="1"/>
  <c r="EC42" i="198"/>
  <c r="EN42" i="198" s="1"/>
  <c r="DS41" i="198"/>
  <c r="DR41" i="198"/>
  <c r="BV41" i="198"/>
  <c r="BW41" i="198"/>
  <c r="BF41" i="198"/>
  <c r="BG41" i="198"/>
  <c r="AP41" i="198"/>
  <c r="AQ41" i="198"/>
  <c r="EC40" i="198"/>
  <c r="EN40" i="198" s="1"/>
  <c r="EA38" i="198"/>
  <c r="EM38" i="198" s="1"/>
  <c r="DS37" i="198"/>
  <c r="DR37" i="198"/>
  <c r="BW37" i="198"/>
  <c r="BV37" i="198"/>
  <c r="BF37" i="198"/>
  <c r="BG37" i="198"/>
  <c r="AP37" i="198"/>
  <c r="AQ37" i="198"/>
  <c r="EC36" i="198"/>
  <c r="EN36" i="198" s="1"/>
  <c r="EA33" i="198"/>
  <c r="EM33" i="198" s="1"/>
  <c r="DS32" i="198"/>
  <c r="DR32" i="198"/>
  <c r="BW32" i="198"/>
  <c r="BV32" i="198"/>
  <c r="BF32" i="198"/>
  <c r="BG32" i="198"/>
  <c r="AP32" i="198"/>
  <c r="AQ32" i="198"/>
  <c r="EA30" i="198"/>
  <c r="EM30" i="198" s="1"/>
  <c r="EC28" i="198"/>
  <c r="EN28" i="198" s="1"/>
  <c r="AA28" i="198"/>
  <c r="Z28" i="198"/>
  <c r="CE24" i="198"/>
  <c r="CD24" i="198"/>
  <c r="BN24" i="198"/>
  <c r="BO24" i="198"/>
  <c r="AX24" i="198"/>
  <c r="AY24" i="198"/>
  <c r="AH24" i="198"/>
  <c r="AI24" i="198"/>
  <c r="DW22" i="198"/>
  <c r="EK22" i="198" s="1"/>
  <c r="DW21" i="198"/>
  <c r="EK21" i="198" s="1"/>
  <c r="DY20" i="198"/>
  <c r="EL20" i="198" s="1"/>
  <c r="AA11" i="198"/>
  <c r="Z11" i="198"/>
  <c r="AA8" i="198"/>
  <c r="Z8" i="198"/>
  <c r="DW37" i="198"/>
  <c r="EK37" i="198" s="1"/>
  <c r="AA32" i="198"/>
  <c r="Z32" i="198"/>
  <c r="DW35" i="198"/>
  <c r="EK35" i="198" s="1"/>
  <c r="AA37" i="198"/>
  <c r="Z37" i="198"/>
  <c r="AA41" i="198"/>
  <c r="Z41" i="198"/>
  <c r="EA45" i="198"/>
  <c r="EM45" i="198" s="1"/>
  <c r="EA49" i="198"/>
  <c r="EM49" i="198" s="1"/>
  <c r="DY49" i="198"/>
  <c r="EL49" i="198" s="1"/>
  <c r="DY47" i="198"/>
  <c r="EL47" i="198" s="1"/>
  <c r="DY45" i="198"/>
  <c r="EL45" i="198" s="1"/>
  <c r="DY43" i="198"/>
  <c r="EL43" i="198" s="1"/>
  <c r="EA41" i="198"/>
  <c r="EM41" i="198" s="1"/>
  <c r="CE28" i="198"/>
  <c r="CD28" i="198"/>
  <c r="BN28" i="198"/>
  <c r="BO28" i="198"/>
  <c r="AX28" i="198"/>
  <c r="AY28" i="198"/>
  <c r="DW24" i="198"/>
  <c r="EK24" i="198" s="1"/>
  <c r="DY16" i="198"/>
  <c r="EL16" i="198" s="1"/>
  <c r="CE15" i="198"/>
  <c r="BN15" i="198"/>
  <c r="BO15" i="198"/>
  <c r="AX15" i="198"/>
  <c r="AY15" i="198"/>
  <c r="CE11" i="198"/>
  <c r="CD11" i="198"/>
  <c r="BN11" i="198"/>
  <c r="BO11" i="198"/>
  <c r="AX11" i="198"/>
  <c r="AY11" i="198"/>
  <c r="DS8" i="198"/>
  <c r="DR8" i="198"/>
  <c r="BV8" i="198"/>
  <c r="AX8" i="198"/>
  <c r="AY8" i="198"/>
  <c r="DR6" i="198"/>
  <c r="DS6" i="198"/>
  <c r="BW6" i="198"/>
  <c r="BV6" i="198"/>
  <c r="BG6" i="198"/>
  <c r="BF6" i="198"/>
  <c r="AQ6" i="198"/>
  <c r="AP6" i="198"/>
  <c r="DS48" i="198"/>
  <c r="DR48" i="198"/>
  <c r="BV48" i="198"/>
  <c r="BW48" i="198"/>
  <c r="BF48" i="198"/>
  <c r="BG48" i="198"/>
  <c r="AP46" i="198"/>
  <c r="AQ46" i="198"/>
  <c r="DS44" i="198"/>
  <c r="DR44" i="198"/>
  <c r="BV44" i="198"/>
  <c r="BW44" i="198"/>
  <c r="BF44" i="198"/>
  <c r="BG44" i="198"/>
  <c r="AP42" i="198"/>
  <c r="AQ42" i="198"/>
  <c r="EA36" i="198"/>
  <c r="EM36" i="198" s="1"/>
  <c r="EA28" i="198"/>
  <c r="EM28" i="198" s="1"/>
  <c r="DY23" i="198"/>
  <c r="EL23" i="198" s="1"/>
  <c r="DW20" i="198"/>
  <c r="EK20" i="198" s="1"/>
  <c r="DW19" i="198"/>
  <c r="EK19" i="198" s="1"/>
  <c r="DW32" i="198"/>
  <c r="EK32" i="198" s="1"/>
  <c r="DY24" i="198"/>
  <c r="EL24" i="198" s="1"/>
  <c r="EA48" i="198"/>
  <c r="EM48" i="198" s="1"/>
  <c r="DS46" i="198"/>
  <c r="DR46" i="198"/>
  <c r="BV46" i="198"/>
  <c r="BW46" i="198"/>
  <c r="BF46" i="198"/>
  <c r="BG46" i="198"/>
  <c r="AX42" i="198"/>
  <c r="AY42" i="198"/>
  <c r="DW45" i="198"/>
  <c r="EK45" i="198" s="1"/>
  <c r="CE42" i="198"/>
  <c r="CD42" i="198"/>
  <c r="BN42" i="198"/>
  <c r="BO42" i="198"/>
  <c r="EA32" i="198"/>
  <c r="EM32" i="198" s="1"/>
  <c r="DY14" i="198"/>
  <c r="EL14" i="198" s="1"/>
  <c r="DW42" i="198"/>
  <c r="EK42" i="198" s="1"/>
  <c r="DW40" i="198"/>
  <c r="EK40" i="198" s="1"/>
  <c r="EA27" i="198"/>
  <c r="EM27" i="198" s="1"/>
  <c r="EA24" i="198"/>
  <c r="EM24" i="198" s="1"/>
  <c r="DY31" i="198"/>
  <c r="EL31" i="198" s="1"/>
  <c r="EA14" i="198"/>
  <c r="EM14" i="198" s="1"/>
  <c r="DY38" i="198"/>
  <c r="EL38" i="198" s="1"/>
  <c r="K42" i="198"/>
  <c r="J42" i="198"/>
  <c r="EA47" i="198"/>
  <c r="EM47" i="198" s="1"/>
  <c r="DW36" i="198"/>
  <c r="EK36" i="198" s="1"/>
  <c r="DW31" i="198"/>
  <c r="EK31" i="198" s="1"/>
  <c r="DW28" i="198"/>
  <c r="EK28" i="198" s="1"/>
  <c r="EA20" i="198"/>
  <c r="EM20" i="198" s="1"/>
  <c r="EC10" i="198"/>
  <c r="EN10" i="198" s="1"/>
  <c r="DY26" i="198"/>
  <c r="EL26" i="198" s="1"/>
  <c r="DW48" i="198"/>
  <c r="EK48" i="198" s="1"/>
  <c r="CE46" i="198"/>
  <c r="CD46" i="198"/>
  <c r="BN46" i="198"/>
  <c r="BO46" i="198"/>
  <c r="EA43" i="198"/>
  <c r="EM43" i="198" s="1"/>
  <c r="DS42" i="198"/>
  <c r="DR42" i="198"/>
  <c r="BV42" i="198"/>
  <c r="BW42" i="198"/>
  <c r="EA37" i="198"/>
  <c r="EM37" i="198" s="1"/>
  <c r="DY22" i="198"/>
  <c r="EL22" i="198" s="1"/>
  <c r="EC47" i="198"/>
  <c r="EN47" i="198" s="1"/>
  <c r="DY41" i="198"/>
  <c r="EL41" i="198" s="1"/>
  <c r="EA40" i="198"/>
  <c r="EM40" i="198" s="1"/>
  <c r="DY33" i="198"/>
  <c r="EL33" i="198" s="1"/>
  <c r="DW27" i="198"/>
  <c r="EK27" i="198" s="1"/>
  <c r="DW11" i="198"/>
  <c r="EK11" i="198" s="1"/>
  <c r="EA46" i="198"/>
  <c r="EM46" i="198" s="1"/>
  <c r="EA16" i="198"/>
  <c r="EM16" i="198" s="1"/>
  <c r="S45" i="198"/>
  <c r="R45" i="198"/>
  <c r="K39" i="198"/>
  <c r="J39" i="198"/>
  <c r="K45" i="198"/>
  <c r="J45" i="198"/>
  <c r="DW49" i="198"/>
  <c r="EK49" i="198" s="1"/>
  <c r="Q45" i="129"/>
  <c r="J25" i="169" s="1"/>
  <c r="M9" i="124"/>
  <c r="N10" i="186" s="1"/>
  <c r="M15" i="124"/>
  <c r="N16" i="186" s="1"/>
  <c r="M23" i="124"/>
  <c r="N24" i="186" s="1"/>
  <c r="M31" i="124"/>
  <c r="N32" i="186" s="1"/>
  <c r="M39" i="124"/>
  <c r="N40" i="186" s="1"/>
  <c r="M16" i="187"/>
  <c r="AC16" i="187" s="1"/>
  <c r="M24" i="187"/>
  <c r="AC24" i="187" s="1"/>
  <c r="M48" i="187"/>
  <c r="AC48" i="187" s="1"/>
  <c r="EN7" i="198"/>
  <c r="E7" i="207" s="1"/>
  <c r="BX2" i="198"/>
  <c r="CF2" i="198" s="1"/>
  <c r="CN2" i="198" s="1"/>
  <c r="CV2" i="198" s="1"/>
  <c r="DD2" i="198" s="1"/>
  <c r="DL2" i="198"/>
  <c r="BX1" i="198"/>
  <c r="CF1" i="198" s="1"/>
  <c r="CN1" i="198" s="1"/>
  <c r="CV1" i="198" s="1"/>
  <c r="DD1" i="198" s="1"/>
  <c r="DL1" i="198"/>
  <c r="M26" i="187"/>
  <c r="AC26" i="187" s="1"/>
  <c r="M30" i="187"/>
  <c r="AC30" i="187" s="1"/>
  <c r="M34" i="187"/>
  <c r="AC34" i="187" s="1"/>
  <c r="M7" i="124"/>
  <c r="N8" i="186" s="1"/>
  <c r="F17" i="144"/>
  <c r="F17" i="150"/>
  <c r="F17" i="130"/>
  <c r="F17" i="138"/>
  <c r="F17" i="146"/>
  <c r="M5" i="187"/>
  <c r="AC5" i="187" s="1"/>
  <c r="M5" i="124"/>
  <c r="N6" i="186" s="1"/>
  <c r="DH13" i="179"/>
  <c r="DI14" i="184" s="1"/>
  <c r="DH18" i="184"/>
  <c r="DH21" i="179"/>
  <c r="DI22" i="184" s="1"/>
  <c r="DH22" i="184"/>
  <c r="DH25" i="179"/>
  <c r="DI26" i="184" s="1"/>
  <c r="DH26" i="184"/>
  <c r="DH29" i="179"/>
  <c r="DI30" i="184" s="1"/>
  <c r="DH30" i="184"/>
  <c r="DH31" i="179"/>
  <c r="DI32" i="184" s="1"/>
  <c r="DH32" i="184"/>
  <c r="DH33" i="179"/>
  <c r="DI34" i="184" s="1"/>
  <c r="DH34" i="184"/>
  <c r="DH35" i="179"/>
  <c r="DI36" i="184" s="1"/>
  <c r="DH36" i="184"/>
  <c r="DH37" i="179"/>
  <c r="DI38" i="184" s="1"/>
  <c r="DH38" i="184"/>
  <c r="DH39" i="179"/>
  <c r="DI40" i="184" s="1"/>
  <c r="DH40" i="184"/>
  <c r="DH41" i="179"/>
  <c r="DI42" i="184" s="1"/>
  <c r="DH42" i="184"/>
  <c r="DH43" i="179"/>
  <c r="DI44" i="184" s="1"/>
  <c r="DH44" i="184"/>
  <c r="DH45" i="179"/>
  <c r="DI46" i="184" s="1"/>
  <c r="DH46" i="184"/>
  <c r="DH47" i="179"/>
  <c r="DI48" i="184" s="1"/>
  <c r="DH48" i="184"/>
  <c r="DH49" i="179"/>
  <c r="DI50" i="184" s="1"/>
  <c r="DH50" i="184"/>
  <c r="N18" i="182"/>
  <c r="N20" i="182"/>
  <c r="N28" i="182"/>
  <c r="N36" i="182"/>
  <c r="N38" i="182"/>
  <c r="N44" i="182"/>
  <c r="DH8" i="184"/>
  <c r="DH15" i="179"/>
  <c r="DI16" i="184" s="1"/>
  <c r="DH16" i="184"/>
  <c r="DH23" i="179"/>
  <c r="DI24" i="184" s="1"/>
  <c r="DH24" i="184"/>
  <c r="DH27" i="179"/>
  <c r="DI28" i="184" s="1"/>
  <c r="DH28" i="184"/>
  <c r="DH30" i="179"/>
  <c r="DI31" i="184" s="1"/>
  <c r="DH31" i="184"/>
  <c r="DH32" i="179"/>
  <c r="DI33" i="184" s="1"/>
  <c r="DH33" i="184"/>
  <c r="DH34" i="179"/>
  <c r="DI35" i="184" s="1"/>
  <c r="DH35" i="184"/>
  <c r="DH36" i="179"/>
  <c r="DI37" i="184" s="1"/>
  <c r="DH37" i="184"/>
  <c r="DH38" i="179"/>
  <c r="DI39" i="184" s="1"/>
  <c r="DH39" i="184"/>
  <c r="DH40" i="179"/>
  <c r="DI41" i="184" s="1"/>
  <c r="DH41" i="184"/>
  <c r="DH42" i="179"/>
  <c r="DI43" i="184" s="1"/>
  <c r="DH43" i="184"/>
  <c r="DH44" i="179"/>
  <c r="DI45" i="184" s="1"/>
  <c r="DH45" i="184"/>
  <c r="DH46" i="179"/>
  <c r="DI47" i="184" s="1"/>
  <c r="DH47" i="184"/>
  <c r="DH48" i="179"/>
  <c r="DI49" i="184" s="1"/>
  <c r="DH49" i="184"/>
  <c r="B5" i="195"/>
  <c r="B7" i="195"/>
  <c r="B6" i="195"/>
  <c r="C4" i="195"/>
  <c r="B4" i="195"/>
  <c r="C3" i="195"/>
  <c r="C8" i="184"/>
  <c r="D8" i="184"/>
  <c r="C9" i="184"/>
  <c r="D9" i="184"/>
  <c r="C10" i="184"/>
  <c r="D10" i="184"/>
  <c r="C11" i="184"/>
  <c r="D11" i="184"/>
  <c r="C12" i="184"/>
  <c r="D12" i="184"/>
  <c r="C13" i="184"/>
  <c r="D13" i="184"/>
  <c r="C14" i="184"/>
  <c r="D14" i="184"/>
  <c r="C15" i="184"/>
  <c r="D15" i="184"/>
  <c r="C16" i="184"/>
  <c r="D16" i="184"/>
  <c r="C17" i="184"/>
  <c r="D17" i="184"/>
  <c r="C18" i="184"/>
  <c r="D18" i="184"/>
  <c r="C19" i="184"/>
  <c r="D19" i="184"/>
  <c r="C20" i="184"/>
  <c r="D20" i="184"/>
  <c r="C21" i="184"/>
  <c r="D21" i="184"/>
  <c r="C22" i="184"/>
  <c r="D22" i="184"/>
  <c r="C23" i="184"/>
  <c r="D23" i="184"/>
  <c r="C24" i="184"/>
  <c r="D24" i="184"/>
  <c r="C25" i="184"/>
  <c r="D25" i="184"/>
  <c r="C26" i="184"/>
  <c r="D26" i="184"/>
  <c r="C27" i="184"/>
  <c r="D27" i="184"/>
  <c r="C28" i="184"/>
  <c r="D28" i="184"/>
  <c r="C29" i="184"/>
  <c r="D29" i="184"/>
  <c r="C30" i="184"/>
  <c r="D30" i="184"/>
  <c r="C31" i="184"/>
  <c r="D31" i="184"/>
  <c r="C32" i="184"/>
  <c r="D32" i="184"/>
  <c r="C33" i="184"/>
  <c r="D33" i="184"/>
  <c r="C34" i="184"/>
  <c r="D34" i="184"/>
  <c r="C35" i="184"/>
  <c r="D35" i="184"/>
  <c r="C36" i="184"/>
  <c r="D36" i="184"/>
  <c r="C37" i="184"/>
  <c r="D37" i="184"/>
  <c r="C38" i="184"/>
  <c r="D38" i="184"/>
  <c r="C39" i="184"/>
  <c r="D39" i="184"/>
  <c r="C40" i="184"/>
  <c r="D40" i="184"/>
  <c r="C41" i="184"/>
  <c r="D41" i="184"/>
  <c r="C42" i="184"/>
  <c r="D42" i="184"/>
  <c r="C43" i="184"/>
  <c r="D43" i="184"/>
  <c r="C44" i="184"/>
  <c r="D44" i="184"/>
  <c r="C45" i="184"/>
  <c r="D45" i="184"/>
  <c r="C46" i="184"/>
  <c r="D46" i="184"/>
  <c r="C47" i="184"/>
  <c r="D47" i="184"/>
  <c r="C48" i="184"/>
  <c r="D48" i="184"/>
  <c r="C49" i="184"/>
  <c r="D49" i="184"/>
  <c r="C50" i="184"/>
  <c r="D50" i="184"/>
  <c r="D7" i="184"/>
  <c r="C7" i="184"/>
  <c r="AL6" i="124"/>
  <c r="AL7" i="124"/>
  <c r="AL8" i="124"/>
  <c r="AL9" i="124"/>
  <c r="AL10" i="124"/>
  <c r="AL11" i="124"/>
  <c r="AL12" i="124"/>
  <c r="AL13" i="124"/>
  <c r="AL14" i="124"/>
  <c r="AL15" i="124"/>
  <c r="AL16" i="124"/>
  <c r="AL17" i="124"/>
  <c r="AL18" i="124"/>
  <c r="AL19" i="124"/>
  <c r="AL20" i="124"/>
  <c r="AL21" i="124"/>
  <c r="AL22" i="124"/>
  <c r="AL23" i="124"/>
  <c r="AL24" i="124"/>
  <c r="AL25" i="124"/>
  <c r="AL26" i="124"/>
  <c r="AL27" i="124"/>
  <c r="AL28" i="124"/>
  <c r="AL29" i="124"/>
  <c r="AL30" i="124"/>
  <c r="AL31" i="124"/>
  <c r="AL32" i="124"/>
  <c r="AL33" i="124"/>
  <c r="AL34" i="124"/>
  <c r="AL35" i="124"/>
  <c r="AL36" i="124"/>
  <c r="AL37" i="124"/>
  <c r="AL38" i="124"/>
  <c r="AL39" i="124"/>
  <c r="AL40" i="124"/>
  <c r="AL41" i="124"/>
  <c r="AL42" i="124"/>
  <c r="AL5" i="124"/>
  <c r="B6" i="127"/>
  <c r="C6" i="127"/>
  <c r="B7" i="127"/>
  <c r="C7" i="127"/>
  <c r="B8" i="127"/>
  <c r="C8" i="127"/>
  <c r="B9" i="127"/>
  <c r="C9" i="127"/>
  <c r="B10" i="127"/>
  <c r="C10" i="127"/>
  <c r="B11" i="127"/>
  <c r="C11" i="127"/>
  <c r="B12" i="127"/>
  <c r="C12" i="127"/>
  <c r="B13" i="127"/>
  <c r="C13" i="127"/>
  <c r="B14" i="127"/>
  <c r="C14" i="127"/>
  <c r="B15" i="127"/>
  <c r="C15" i="127"/>
  <c r="B16" i="127"/>
  <c r="C16" i="127"/>
  <c r="B17" i="127"/>
  <c r="C17" i="127"/>
  <c r="B18" i="127"/>
  <c r="C18" i="127"/>
  <c r="B19" i="127"/>
  <c r="C19" i="127"/>
  <c r="B20" i="127"/>
  <c r="C20" i="127"/>
  <c r="B21" i="127"/>
  <c r="C21" i="127"/>
  <c r="B22" i="127"/>
  <c r="C22" i="127"/>
  <c r="B23" i="127"/>
  <c r="C23" i="127"/>
  <c r="B24" i="127"/>
  <c r="C24" i="127"/>
  <c r="B25" i="127"/>
  <c r="C25" i="127"/>
  <c r="B26" i="127"/>
  <c r="C26" i="127"/>
  <c r="B27" i="127"/>
  <c r="C27" i="127"/>
  <c r="B28" i="127"/>
  <c r="C28" i="127"/>
  <c r="B29" i="127"/>
  <c r="C29" i="127"/>
  <c r="B30" i="127"/>
  <c r="C30" i="127"/>
  <c r="B31" i="127"/>
  <c r="C31" i="127"/>
  <c r="B32" i="127"/>
  <c r="C32" i="127"/>
  <c r="B33" i="127"/>
  <c r="C33" i="127"/>
  <c r="B34" i="127"/>
  <c r="C34" i="127"/>
  <c r="B35" i="127"/>
  <c r="C35" i="127"/>
  <c r="B36" i="127"/>
  <c r="C36" i="127"/>
  <c r="B37" i="127"/>
  <c r="C37" i="127"/>
  <c r="B38" i="127"/>
  <c r="C38" i="127"/>
  <c r="B39" i="127"/>
  <c r="C39" i="127"/>
  <c r="B40" i="127"/>
  <c r="C40" i="127"/>
  <c r="B41" i="127"/>
  <c r="C41" i="127"/>
  <c r="B42" i="127"/>
  <c r="C42" i="127"/>
  <c r="B43" i="127"/>
  <c r="C43" i="127"/>
  <c r="B44" i="127"/>
  <c r="C44" i="127"/>
  <c r="B45" i="127"/>
  <c r="C45" i="127"/>
  <c r="B46" i="127"/>
  <c r="C46" i="127"/>
  <c r="B47" i="127"/>
  <c r="C47" i="127"/>
  <c r="B48" i="127"/>
  <c r="C48" i="127"/>
  <c r="C5" i="127"/>
  <c r="B5" i="127"/>
  <c r="D6" i="129"/>
  <c r="E6" i="129"/>
  <c r="F6" i="129"/>
  <c r="G6" i="129"/>
  <c r="D7" i="129"/>
  <c r="E7" i="129"/>
  <c r="F7" i="129"/>
  <c r="G7" i="129"/>
  <c r="D8" i="129"/>
  <c r="E8" i="129"/>
  <c r="F8" i="129"/>
  <c r="G8" i="129"/>
  <c r="D9" i="129"/>
  <c r="E9" i="129"/>
  <c r="F9" i="129"/>
  <c r="G9" i="129"/>
  <c r="D10" i="129"/>
  <c r="E10" i="129"/>
  <c r="F10" i="129"/>
  <c r="G10" i="129"/>
  <c r="D11" i="129"/>
  <c r="E11" i="129"/>
  <c r="F11" i="129"/>
  <c r="G11" i="129"/>
  <c r="D12" i="129"/>
  <c r="E12" i="129"/>
  <c r="F12" i="129"/>
  <c r="G12" i="129"/>
  <c r="D13" i="129"/>
  <c r="E13" i="129"/>
  <c r="F13" i="129"/>
  <c r="G13" i="129"/>
  <c r="D14" i="129"/>
  <c r="E14" i="129"/>
  <c r="F14" i="129"/>
  <c r="G14" i="129"/>
  <c r="D15" i="129"/>
  <c r="E15" i="129"/>
  <c r="F15" i="129"/>
  <c r="G15" i="129"/>
  <c r="D16" i="129"/>
  <c r="E16" i="129"/>
  <c r="F16" i="129"/>
  <c r="G16" i="129"/>
  <c r="D17" i="129"/>
  <c r="E17" i="129"/>
  <c r="F17" i="129"/>
  <c r="G17" i="129"/>
  <c r="D18" i="129"/>
  <c r="E18" i="129"/>
  <c r="F18" i="129"/>
  <c r="G18" i="129"/>
  <c r="D19" i="129"/>
  <c r="E19" i="129"/>
  <c r="F19" i="129"/>
  <c r="G19" i="129"/>
  <c r="D20" i="129"/>
  <c r="E20" i="129"/>
  <c r="F20" i="129"/>
  <c r="G20" i="129"/>
  <c r="D21" i="129"/>
  <c r="E21" i="129"/>
  <c r="F21" i="129"/>
  <c r="G21" i="129"/>
  <c r="D22" i="129"/>
  <c r="E22" i="129"/>
  <c r="F22" i="129"/>
  <c r="G22" i="129"/>
  <c r="D23" i="129"/>
  <c r="E23" i="129"/>
  <c r="F23" i="129"/>
  <c r="G23" i="129"/>
  <c r="D24" i="129"/>
  <c r="E24" i="129"/>
  <c r="F24" i="129"/>
  <c r="G24" i="129"/>
  <c r="D25" i="129"/>
  <c r="E25" i="129"/>
  <c r="F25" i="129"/>
  <c r="G25" i="129"/>
  <c r="D26" i="129"/>
  <c r="E26" i="129"/>
  <c r="F26" i="129"/>
  <c r="G26" i="129"/>
  <c r="D27" i="129"/>
  <c r="E27" i="129"/>
  <c r="F27" i="129"/>
  <c r="G27" i="129"/>
  <c r="D28" i="129"/>
  <c r="E28" i="129"/>
  <c r="F28" i="129"/>
  <c r="G28" i="129"/>
  <c r="D29" i="129"/>
  <c r="E29" i="129"/>
  <c r="F29" i="129"/>
  <c r="G29" i="129"/>
  <c r="D30" i="129"/>
  <c r="E30" i="129"/>
  <c r="F30" i="129"/>
  <c r="G30" i="129"/>
  <c r="D31" i="129"/>
  <c r="E31" i="129"/>
  <c r="F31" i="129"/>
  <c r="G31" i="129"/>
  <c r="D32" i="129"/>
  <c r="E32" i="129"/>
  <c r="F32" i="129"/>
  <c r="G32" i="129"/>
  <c r="D33" i="129"/>
  <c r="E33" i="129"/>
  <c r="F33" i="129"/>
  <c r="G33" i="129"/>
  <c r="D34" i="129"/>
  <c r="E34" i="129"/>
  <c r="F34" i="129"/>
  <c r="G34" i="129"/>
  <c r="D35" i="129"/>
  <c r="E35" i="129"/>
  <c r="F35" i="129"/>
  <c r="G35" i="129"/>
  <c r="D36" i="129"/>
  <c r="E36" i="129"/>
  <c r="F36" i="129"/>
  <c r="G36" i="129"/>
  <c r="D37" i="129"/>
  <c r="E37" i="129"/>
  <c r="F37" i="129"/>
  <c r="G37" i="129"/>
  <c r="D38" i="129"/>
  <c r="E38" i="129"/>
  <c r="F38" i="129"/>
  <c r="G38" i="129"/>
  <c r="D39" i="129"/>
  <c r="E39" i="129"/>
  <c r="F39" i="129"/>
  <c r="G39" i="129"/>
  <c r="D40" i="129"/>
  <c r="E40" i="129"/>
  <c r="F40" i="129"/>
  <c r="G40" i="129"/>
  <c r="D41" i="129"/>
  <c r="E41" i="129"/>
  <c r="F41" i="129"/>
  <c r="G41" i="129"/>
  <c r="D42" i="129"/>
  <c r="E42" i="129"/>
  <c r="F42" i="129"/>
  <c r="G42" i="129"/>
  <c r="D43" i="129"/>
  <c r="T43" i="124" s="1"/>
  <c r="E43" i="129"/>
  <c r="U43" i="124" s="1"/>
  <c r="F43" i="129"/>
  <c r="V43" i="124" s="1"/>
  <c r="G43" i="129"/>
  <c r="W43" i="124" s="1"/>
  <c r="D44" i="129"/>
  <c r="T44" i="124" s="1"/>
  <c r="E44" i="129"/>
  <c r="U44" i="124" s="1"/>
  <c r="F44" i="129"/>
  <c r="V44" i="124" s="1"/>
  <c r="G44" i="129"/>
  <c r="W44" i="124" s="1"/>
  <c r="D45" i="129"/>
  <c r="T45" i="124" s="1"/>
  <c r="E45" i="129"/>
  <c r="U45" i="124" s="1"/>
  <c r="F45" i="129"/>
  <c r="V45" i="124" s="1"/>
  <c r="G45" i="129"/>
  <c r="W45" i="124" s="1"/>
  <c r="D46" i="129"/>
  <c r="T46" i="124" s="1"/>
  <c r="E46" i="129"/>
  <c r="U46" i="124" s="1"/>
  <c r="F46" i="129"/>
  <c r="V46" i="124" s="1"/>
  <c r="G46" i="129"/>
  <c r="W46" i="124" s="1"/>
  <c r="D47" i="129"/>
  <c r="T47" i="124" s="1"/>
  <c r="E47" i="129"/>
  <c r="U47" i="124" s="1"/>
  <c r="F47" i="129"/>
  <c r="V47" i="124" s="1"/>
  <c r="G47" i="129"/>
  <c r="W47" i="124" s="1"/>
  <c r="D48" i="129"/>
  <c r="T48" i="124" s="1"/>
  <c r="E48" i="129"/>
  <c r="U48" i="124" s="1"/>
  <c r="F48" i="129"/>
  <c r="V48" i="124" s="1"/>
  <c r="G48" i="129"/>
  <c r="G5" i="129"/>
  <c r="F5" i="129"/>
  <c r="E5" i="129"/>
  <c r="D5" i="129"/>
  <c r="V6" i="129"/>
  <c r="V7" i="129"/>
  <c r="V8" i="129"/>
  <c r="V9" i="129"/>
  <c r="V10" i="129"/>
  <c r="V11" i="129"/>
  <c r="V12" i="129"/>
  <c r="V13" i="129"/>
  <c r="V14" i="129"/>
  <c r="V15" i="129"/>
  <c r="V16" i="129"/>
  <c r="V17" i="129"/>
  <c r="V18" i="129"/>
  <c r="V19" i="129"/>
  <c r="V20" i="129"/>
  <c r="V21" i="129"/>
  <c r="V22" i="129"/>
  <c r="V23" i="129"/>
  <c r="V24" i="129"/>
  <c r="V25" i="129"/>
  <c r="V26" i="129"/>
  <c r="V27" i="129"/>
  <c r="V28" i="129"/>
  <c r="V29" i="129"/>
  <c r="V30" i="129"/>
  <c r="V31" i="129"/>
  <c r="V32" i="129"/>
  <c r="V33" i="129"/>
  <c r="V34" i="129"/>
  <c r="V35" i="129"/>
  <c r="V36" i="129"/>
  <c r="V37" i="129"/>
  <c r="V38" i="129"/>
  <c r="V39" i="129"/>
  <c r="V40" i="129"/>
  <c r="V41" i="129"/>
  <c r="V42" i="129"/>
  <c r="V43" i="129"/>
  <c r="AK43" i="124" s="1"/>
  <c r="V44" i="129"/>
  <c r="AK44" i="124" s="1"/>
  <c r="V45" i="129"/>
  <c r="AK45" i="124" s="1"/>
  <c r="V46" i="129"/>
  <c r="AK46" i="124" s="1"/>
  <c r="V47" i="129"/>
  <c r="AK47" i="124" s="1"/>
  <c r="V48" i="129"/>
  <c r="AK48" i="124" s="1"/>
  <c r="V5" i="129"/>
  <c r="Z5" i="179"/>
  <c r="AA5" i="179"/>
  <c r="AB5" i="179"/>
  <c r="AC5" i="179"/>
  <c r="AD5" i="179"/>
  <c r="AE5" i="179"/>
  <c r="AF5" i="179"/>
  <c r="AG5" i="179"/>
  <c r="AK5" i="179"/>
  <c r="AL5" i="179"/>
  <c r="AM5" i="179"/>
  <c r="AN5" i="179"/>
  <c r="AO5" i="179"/>
  <c r="AP5" i="179"/>
  <c r="AQ5" i="179"/>
  <c r="AR5" i="179"/>
  <c r="AV5" i="179"/>
  <c r="AW5" i="179"/>
  <c r="AX5" i="179"/>
  <c r="AY5" i="179"/>
  <c r="AZ5" i="179"/>
  <c r="BA5" i="179"/>
  <c r="BB5" i="179"/>
  <c r="BC5" i="179"/>
  <c r="BG5" i="179"/>
  <c r="BH5" i="179"/>
  <c r="BI5" i="179"/>
  <c r="BJ5" i="179"/>
  <c r="BK5" i="179"/>
  <c r="BL5" i="179"/>
  <c r="BM5" i="179"/>
  <c r="BN5" i="179"/>
  <c r="BR5" i="179"/>
  <c r="BS5" i="179"/>
  <c r="BT5" i="179"/>
  <c r="BU5" i="179"/>
  <c r="BV5" i="179"/>
  <c r="BW5" i="179"/>
  <c r="BX5" i="179"/>
  <c r="BY5" i="179"/>
  <c r="CC5" i="179"/>
  <c r="CD5" i="179"/>
  <c r="CE5" i="179"/>
  <c r="CF5" i="179"/>
  <c r="CG5" i="179"/>
  <c r="CH5" i="179"/>
  <c r="CI5" i="179"/>
  <c r="CJ5" i="179"/>
  <c r="CN5" i="179"/>
  <c r="CO5" i="179"/>
  <c r="CP5" i="179"/>
  <c r="CQ5" i="179"/>
  <c r="CR5" i="179"/>
  <c r="CS5" i="179"/>
  <c r="CT5" i="179"/>
  <c r="CU5" i="179"/>
  <c r="FB5" i="179"/>
  <c r="FC5" i="179"/>
  <c r="FD5" i="179"/>
  <c r="FE5" i="179"/>
  <c r="FF5" i="179"/>
  <c r="FG5" i="179"/>
  <c r="FH5" i="179"/>
  <c r="FI5" i="179"/>
  <c r="O5" i="179"/>
  <c r="P5" i="179"/>
  <c r="Q5" i="179"/>
  <c r="R5" i="179"/>
  <c r="S5" i="179"/>
  <c r="T5" i="179"/>
  <c r="U5" i="179"/>
  <c r="V5" i="179"/>
  <c r="E5" i="179"/>
  <c r="F5" i="179"/>
  <c r="G5" i="179"/>
  <c r="H5" i="179"/>
  <c r="I5" i="179"/>
  <c r="J5" i="179"/>
  <c r="K5" i="179"/>
  <c r="D5" i="179"/>
  <c r="M50" i="129" l="1"/>
  <c r="E36" i="202"/>
  <c r="GN51" i="179"/>
  <c r="F51" i="208" s="1"/>
  <c r="DH7" i="179"/>
  <c r="DI8" i="184" s="1"/>
  <c r="DH12" i="184"/>
  <c r="DH11" i="179"/>
  <c r="DI12" i="184" s="1"/>
  <c r="DH14" i="184"/>
  <c r="O34" i="187"/>
  <c r="AE34" i="187" s="1"/>
  <c r="O46" i="187"/>
  <c r="AE46" i="187" s="1"/>
  <c r="O49" i="187"/>
  <c r="AE49" i="187" s="1"/>
  <c r="O19" i="182"/>
  <c r="CB55" i="175"/>
  <c r="N54" i="187" s="1"/>
  <c r="AD54" i="187" s="1"/>
  <c r="N19" i="124"/>
  <c r="O20" i="186" s="1"/>
  <c r="N16" i="124"/>
  <c r="O17" i="186" s="1"/>
  <c r="N47" i="124"/>
  <c r="O48" i="186" s="1"/>
  <c r="H18" i="156"/>
  <c r="I18" i="156" s="1"/>
  <c r="O27" i="182"/>
  <c r="CB9" i="175"/>
  <c r="N8" i="187" s="1"/>
  <c r="AD8" i="187" s="1"/>
  <c r="S52" i="182"/>
  <c r="Q52" i="187"/>
  <c r="AG52" i="187" s="1"/>
  <c r="H21" i="201"/>
  <c r="I21" i="201" s="1"/>
  <c r="H21" i="171"/>
  <c r="I21" i="171" s="1"/>
  <c r="H21" i="161"/>
  <c r="I21" i="161" s="1"/>
  <c r="H21" i="156"/>
  <c r="I21" i="156" s="1"/>
  <c r="Q23" i="187"/>
  <c r="AG23" i="187" s="1"/>
  <c r="R28" i="182"/>
  <c r="H21" i="167"/>
  <c r="I21" i="167" s="1"/>
  <c r="H21" i="145"/>
  <c r="I21" i="145" s="1"/>
  <c r="Q24" i="124"/>
  <c r="R25" i="186" s="1"/>
  <c r="H21" i="139"/>
  <c r="I21" i="139" s="1"/>
  <c r="H21" i="135"/>
  <c r="I21" i="135" s="1"/>
  <c r="H21" i="144"/>
  <c r="I21" i="144" s="1"/>
  <c r="P41" i="124"/>
  <c r="Q42" i="186" s="1"/>
  <c r="P35" i="187"/>
  <c r="AF35" i="187" s="1"/>
  <c r="P43" i="124"/>
  <c r="Q44" i="186" s="1"/>
  <c r="N38" i="187"/>
  <c r="AD38" i="187" s="1"/>
  <c r="O23" i="187"/>
  <c r="AE23" i="187" s="1"/>
  <c r="O51" i="124"/>
  <c r="P52" i="186" s="1"/>
  <c r="H19" i="142"/>
  <c r="I19" i="142" s="1"/>
  <c r="O35" i="187"/>
  <c r="AE35" i="187" s="1"/>
  <c r="O22" i="187"/>
  <c r="AE22" i="187" s="1"/>
  <c r="O50" i="187"/>
  <c r="AE50" i="187" s="1"/>
  <c r="P8" i="182"/>
  <c r="N31" i="124"/>
  <c r="O32" i="186" s="1"/>
  <c r="H18" i="170"/>
  <c r="I18" i="170" s="1"/>
  <c r="N35" i="124"/>
  <c r="O36" i="186" s="1"/>
  <c r="H18" i="154"/>
  <c r="I18" i="154" s="1"/>
  <c r="N39" i="124"/>
  <c r="O40" i="186" s="1"/>
  <c r="H18" i="204"/>
  <c r="I18" i="204" s="1"/>
  <c r="H18" i="162"/>
  <c r="I18" i="162" s="1"/>
  <c r="O51" i="182"/>
  <c r="N48" i="182"/>
  <c r="N30" i="182"/>
  <c r="M27" i="124"/>
  <c r="N28" i="186" s="1"/>
  <c r="N22" i="182"/>
  <c r="M42" i="187"/>
  <c r="AC42" i="187" s="1"/>
  <c r="M8" i="187"/>
  <c r="AC8" i="187" s="1"/>
  <c r="M20" i="187"/>
  <c r="AC20" i="187" s="1"/>
  <c r="M54" i="182"/>
  <c r="M52" i="182"/>
  <c r="L53" i="182"/>
  <c r="J53" i="182"/>
  <c r="I54" i="182"/>
  <c r="I50" i="182"/>
  <c r="BJ9" i="177"/>
  <c r="BK10" i="183" s="1"/>
  <c r="BK11" i="177"/>
  <c r="BL12" i="183" s="1"/>
  <c r="CM14" i="198"/>
  <c r="CL14" i="198"/>
  <c r="DK11" i="198"/>
  <c r="DJ11" i="198"/>
  <c r="DB9" i="198"/>
  <c r="DC9" i="198"/>
  <c r="H21" i="152"/>
  <c r="I21" i="152" s="1"/>
  <c r="DJ7" i="198"/>
  <c r="DK7" i="198"/>
  <c r="DC11" i="198"/>
  <c r="DB11" i="198"/>
  <c r="P17" i="127"/>
  <c r="P17" i="13" s="1"/>
  <c r="Q18" i="182" s="1"/>
  <c r="P25" i="124"/>
  <c r="Q26" i="186" s="1"/>
  <c r="P8" i="124"/>
  <c r="Q9" i="186" s="1"/>
  <c r="P13" i="124"/>
  <c r="Q14" i="186" s="1"/>
  <c r="H19" i="133"/>
  <c r="I19" i="133" s="1"/>
  <c r="O13" i="124"/>
  <c r="P14" i="186" s="1"/>
  <c r="P13" i="127"/>
  <c r="P13" i="13" s="1"/>
  <c r="Q14" i="182" s="1"/>
  <c r="CU14" i="198"/>
  <c r="CM7" i="198"/>
  <c r="CM13" i="198"/>
  <c r="CL13" i="198"/>
  <c r="CL16" i="198"/>
  <c r="CM16" i="198"/>
  <c r="BG18" i="198"/>
  <c r="J12" i="198"/>
  <c r="CL8" i="198"/>
  <c r="CM8" i="198"/>
  <c r="BV11" i="198"/>
  <c r="J11" i="198"/>
  <c r="BN6" i="198"/>
  <c r="BO8" i="198"/>
  <c r="B16" i="207"/>
  <c r="Z10" i="198"/>
  <c r="S7" i="198"/>
  <c r="BW7" i="198"/>
  <c r="BO10" i="198"/>
  <c r="S14" i="129"/>
  <c r="J27" i="138" s="1"/>
  <c r="AQ8" i="198"/>
  <c r="AP16" i="198"/>
  <c r="AP15" i="198"/>
  <c r="Z13" i="198"/>
  <c r="T9" i="129"/>
  <c r="J28" i="133" s="1"/>
  <c r="D12" i="207"/>
  <c r="S11" i="198"/>
  <c r="DH17" i="179"/>
  <c r="DI18" i="184" s="1"/>
  <c r="DH13" i="184"/>
  <c r="DI12" i="179"/>
  <c r="DJ13" i="184" s="1"/>
  <c r="BV12" i="177"/>
  <c r="BW13" i="183" s="1"/>
  <c r="BK9" i="177"/>
  <c r="BL10" i="183" s="1"/>
  <c r="BJ11" i="177"/>
  <c r="BK12" i="183" s="1"/>
  <c r="BJ14" i="177"/>
  <c r="BK15" i="183" s="1"/>
  <c r="BK14" i="177"/>
  <c r="BL15" i="183" s="1"/>
  <c r="BV11" i="177"/>
  <c r="BW12" i="183" s="1"/>
  <c r="BP13" i="177"/>
  <c r="BQ14" i="183" s="1"/>
  <c r="BK10" i="177"/>
  <c r="BL11" i="183" s="1"/>
  <c r="BW12" i="177"/>
  <c r="BX13" i="183" s="1"/>
  <c r="BW16" i="177"/>
  <c r="BX17" i="183" s="1"/>
  <c r="BV12" i="183"/>
  <c r="BW14" i="177"/>
  <c r="BX15" i="183" s="1"/>
  <c r="BQ19" i="177"/>
  <c r="BR20" i="183" s="1"/>
  <c r="BP19" i="177"/>
  <c r="BQ20" i="183" s="1"/>
  <c r="S6" i="198"/>
  <c r="AI6" i="198"/>
  <c r="CT11" i="198"/>
  <c r="Z15" i="198"/>
  <c r="R8" i="198"/>
  <c r="BG12" i="198"/>
  <c r="AI15" i="198"/>
  <c r="P31" i="187"/>
  <c r="AF31" i="187" s="1"/>
  <c r="Q13" i="182"/>
  <c r="H20" i="172"/>
  <c r="I20" i="172" s="1"/>
  <c r="P10" i="127"/>
  <c r="P10" i="13" s="1"/>
  <c r="Q11" i="182" s="1"/>
  <c r="P10" i="124"/>
  <c r="Q11" i="186" s="1"/>
  <c r="O39" i="187"/>
  <c r="AE39" i="187" s="1"/>
  <c r="O48" i="187"/>
  <c r="AE48" i="187" s="1"/>
  <c r="P29" i="182"/>
  <c r="O43" i="187"/>
  <c r="AE43" i="187" s="1"/>
  <c r="O21" i="187"/>
  <c r="AE21" i="187" s="1"/>
  <c r="H19" i="148"/>
  <c r="I19" i="148" s="1"/>
  <c r="P30" i="182"/>
  <c r="N37" i="124"/>
  <c r="O38" i="186" s="1"/>
  <c r="N53" i="124"/>
  <c r="O54" i="186" s="1"/>
  <c r="CB15" i="175"/>
  <c r="N14" i="187" s="1"/>
  <c r="AD14" i="187" s="1"/>
  <c r="O35" i="182"/>
  <c r="N51" i="124"/>
  <c r="O52" i="186" s="1"/>
  <c r="N26" i="187"/>
  <c r="AD26" i="187" s="1"/>
  <c r="O43" i="182"/>
  <c r="N10" i="127"/>
  <c r="N10" i="13" s="1"/>
  <c r="H18" i="134" s="1"/>
  <c r="I18" i="134" s="1"/>
  <c r="N46" i="124"/>
  <c r="O47" i="186" s="1"/>
  <c r="N30" i="124"/>
  <c r="O31" i="186" s="1"/>
  <c r="N54" i="124"/>
  <c r="O55" i="186" s="1"/>
  <c r="N6" i="127"/>
  <c r="N6" i="13" s="1"/>
  <c r="O7" i="182" s="1"/>
  <c r="N27" i="124"/>
  <c r="O28" i="186" s="1"/>
  <c r="N34" i="182"/>
  <c r="M40" i="187"/>
  <c r="AC40" i="187" s="1"/>
  <c r="N46" i="182"/>
  <c r="F17" i="134"/>
  <c r="N11" i="182"/>
  <c r="N51" i="182"/>
  <c r="M22" i="187"/>
  <c r="AC22" i="187" s="1"/>
  <c r="N42" i="182"/>
  <c r="N32" i="182"/>
  <c r="F17" i="148"/>
  <c r="DI16" i="179"/>
  <c r="DJ17" i="184" s="1"/>
  <c r="DH17" i="184"/>
  <c r="DB12" i="198"/>
  <c r="AQ12" i="198"/>
  <c r="Z14" i="198"/>
  <c r="R9" i="198"/>
  <c r="R16" i="198"/>
  <c r="BV14" i="177"/>
  <c r="BW15" i="183" s="1"/>
  <c r="DI10" i="179"/>
  <c r="DJ11" i="184" s="1"/>
  <c r="DH11" i="184"/>
  <c r="DH10" i="184"/>
  <c r="DH9" i="179"/>
  <c r="DI10" i="184" s="1"/>
  <c r="BV16" i="177"/>
  <c r="BW17" i="183" s="1"/>
  <c r="BP16" i="177"/>
  <c r="BQ17" i="183" s="1"/>
  <c r="BQ16" i="177"/>
  <c r="BR17" i="183" s="1"/>
  <c r="BQ6" i="177"/>
  <c r="BR7" i="183" s="1"/>
  <c r="BP6" i="177"/>
  <c r="BQ7" i="183" s="1"/>
  <c r="CC6" i="177"/>
  <c r="CD7" i="183" s="1"/>
  <c r="DH20" i="184"/>
  <c r="DH19" i="179"/>
  <c r="DI20" i="184" s="1"/>
  <c r="BV15" i="177"/>
  <c r="BW16" i="183" s="1"/>
  <c r="BV16" i="183"/>
  <c r="BV18" i="177"/>
  <c r="BW19" i="183" s="1"/>
  <c r="BW18" i="177"/>
  <c r="BX19" i="183" s="1"/>
  <c r="BP11" i="177"/>
  <c r="BQ12" i="183" s="1"/>
  <c r="BQ14" i="177"/>
  <c r="BR15" i="183" s="1"/>
  <c r="BQ13" i="177"/>
  <c r="BR14" i="183" s="1"/>
  <c r="BP14" i="177"/>
  <c r="BQ15" i="183" s="1"/>
  <c r="BQ11" i="177"/>
  <c r="BR12" i="183" s="1"/>
  <c r="BJ15" i="177"/>
  <c r="BK16" i="183" s="1"/>
  <c r="BJ12" i="177"/>
  <c r="BK13" i="183" s="1"/>
  <c r="BK12" i="177"/>
  <c r="BL13" i="183" s="1"/>
  <c r="BJ10" i="177"/>
  <c r="BK11" i="183" s="1"/>
  <c r="BK16" i="177"/>
  <c r="BL17" i="183" s="1"/>
  <c r="BK15" i="177"/>
  <c r="BL16" i="183" s="1"/>
  <c r="H19" i="139"/>
  <c r="I19" i="139" s="1"/>
  <c r="CI16" i="175"/>
  <c r="O15" i="124" s="1"/>
  <c r="P16" i="186" s="1"/>
  <c r="O40" i="124"/>
  <c r="P41" i="186" s="1"/>
  <c r="P21" i="182"/>
  <c r="K52" i="182"/>
  <c r="J53" i="187"/>
  <c r="Z53" i="187" s="1"/>
  <c r="N14" i="182"/>
  <c r="N16" i="182"/>
  <c r="M12" i="187"/>
  <c r="AC12" i="187" s="1"/>
  <c r="H20" i="139"/>
  <c r="I20" i="139" s="1"/>
  <c r="P5" i="127"/>
  <c r="P5" i="13" s="1"/>
  <c r="H20" i="126" s="1"/>
  <c r="I20" i="126" s="1"/>
  <c r="H20" i="163"/>
  <c r="I20" i="163" s="1"/>
  <c r="H20" i="135"/>
  <c r="I20" i="135" s="1"/>
  <c r="P38" i="187"/>
  <c r="AF38" i="187" s="1"/>
  <c r="Q35" i="182"/>
  <c r="CP16" i="175"/>
  <c r="P15" i="187" s="1"/>
  <c r="AF15" i="187" s="1"/>
  <c r="P14" i="127"/>
  <c r="P14" i="13" s="1"/>
  <c r="Q15" i="182" s="1"/>
  <c r="P14" i="124"/>
  <c r="Q15" i="186" s="1"/>
  <c r="CP13" i="175"/>
  <c r="P12" i="187" s="1"/>
  <c r="AF12" i="187" s="1"/>
  <c r="P8" i="127"/>
  <c r="P8" i="13" s="1"/>
  <c r="Q9" i="182" s="1"/>
  <c r="CP10" i="175"/>
  <c r="P9" i="187" s="1"/>
  <c r="AF9" i="187" s="1"/>
  <c r="P7" i="124"/>
  <c r="Q8" i="186" s="1"/>
  <c r="P7" i="127"/>
  <c r="P7" i="13" s="1"/>
  <c r="Q8" i="182" s="1"/>
  <c r="P18" i="124"/>
  <c r="Q19" i="186" s="1"/>
  <c r="P18" i="127"/>
  <c r="P18" i="13" s="1"/>
  <c r="Q19" i="182" s="1"/>
  <c r="CP12" i="175"/>
  <c r="P6" i="127"/>
  <c r="P6" i="13" s="1"/>
  <c r="Q7" i="182" s="1"/>
  <c r="CI19" i="175"/>
  <c r="O18" i="124" s="1"/>
  <c r="P19" i="186" s="1"/>
  <c r="CI13" i="175"/>
  <c r="O12" i="124" s="1"/>
  <c r="P13" i="186" s="1"/>
  <c r="CI10" i="175"/>
  <c r="H19" i="140"/>
  <c r="I19" i="140" s="1"/>
  <c r="H19" i="134"/>
  <c r="I19" i="134" s="1"/>
  <c r="CI11" i="175"/>
  <c r="CI8" i="175"/>
  <c r="N18" i="124"/>
  <c r="O19" i="186" s="1"/>
  <c r="N18" i="187"/>
  <c r="AD18" i="187" s="1"/>
  <c r="H18" i="139"/>
  <c r="I18" i="139" s="1"/>
  <c r="O13" i="182"/>
  <c r="CB12" i="175"/>
  <c r="CB16" i="175"/>
  <c r="O15" i="182"/>
  <c r="CB13" i="175"/>
  <c r="N12" i="124" s="1"/>
  <c r="O13" i="186" s="1"/>
  <c r="N10" i="124"/>
  <c r="O11" i="186" s="1"/>
  <c r="BU12" i="175"/>
  <c r="M11" i="187" s="1"/>
  <c r="AC11" i="187" s="1"/>
  <c r="N12" i="182"/>
  <c r="N19" i="182"/>
  <c r="BU11" i="175"/>
  <c r="F17" i="142"/>
  <c r="BU19" i="175"/>
  <c r="F17" i="140"/>
  <c r="H21" i="131"/>
  <c r="I21" i="131" s="1"/>
  <c r="Q5" i="124"/>
  <c r="F25" i="188" s="1"/>
  <c r="G26" i="123" s="1"/>
  <c r="W17" i="193" s="1"/>
  <c r="R13" i="182"/>
  <c r="O17" i="127"/>
  <c r="O17" i="13" s="1"/>
  <c r="CI18" i="175"/>
  <c r="DB13" i="198"/>
  <c r="DC13" i="198"/>
  <c r="O11" i="127"/>
  <c r="O11" i="13" s="1"/>
  <c r="CI12" i="175"/>
  <c r="DC15" i="198"/>
  <c r="DB15" i="198"/>
  <c r="DH14" i="179"/>
  <c r="DI15" i="184" s="1"/>
  <c r="DH15" i="184"/>
  <c r="CT9" i="198"/>
  <c r="CU9" i="198"/>
  <c r="CB18" i="183"/>
  <c r="CC17" i="177"/>
  <c r="CD18" i="183" s="1"/>
  <c r="CB17" i="177"/>
  <c r="CC18" i="183" s="1"/>
  <c r="CB20" i="183"/>
  <c r="CB19" i="177"/>
  <c r="CC20" i="183" s="1"/>
  <c r="CC19" i="177"/>
  <c r="CD20" i="183" s="1"/>
  <c r="CB8" i="183"/>
  <c r="CB7" i="177"/>
  <c r="CC8" i="183" s="1"/>
  <c r="CC7" i="177"/>
  <c r="CD8" i="183" s="1"/>
  <c r="DC14" i="198"/>
  <c r="DB14" i="198"/>
  <c r="DC7" i="198"/>
  <c r="DB7" i="198"/>
  <c r="CT7" i="198"/>
  <c r="CU7" i="198"/>
  <c r="BP19" i="183"/>
  <c r="BP18" i="177"/>
  <c r="BQ19" i="183" s="1"/>
  <c r="BP11" i="183"/>
  <c r="BQ10" i="177"/>
  <c r="BR11" i="183" s="1"/>
  <c r="BP10" i="177"/>
  <c r="BQ11" i="183" s="1"/>
  <c r="CB19" i="183"/>
  <c r="CB18" i="177"/>
  <c r="CC19" i="183" s="1"/>
  <c r="CC18" i="177"/>
  <c r="CD19" i="183" s="1"/>
  <c r="CT17" i="198"/>
  <c r="CU17" i="198"/>
  <c r="CU19" i="198"/>
  <c r="CT19" i="198"/>
  <c r="DH8" i="179"/>
  <c r="DI9" i="184" s="1"/>
  <c r="DH9" i="184"/>
  <c r="DI8" i="179"/>
  <c r="DJ9" i="184" s="1"/>
  <c r="AI8" i="198"/>
  <c r="AH8" i="198"/>
  <c r="CB9" i="183"/>
  <c r="CC8" i="177"/>
  <c r="CD9" i="183" s="1"/>
  <c r="CB8" i="177"/>
  <c r="CC9" i="183" s="1"/>
  <c r="CB10" i="183"/>
  <c r="CC9" i="177"/>
  <c r="CD10" i="183" s="1"/>
  <c r="CB9" i="177"/>
  <c r="CC10" i="183" s="1"/>
  <c r="CB12" i="183"/>
  <c r="CB11" i="177"/>
  <c r="CC12" i="183" s="1"/>
  <c r="CC11" i="177"/>
  <c r="CD12" i="183" s="1"/>
  <c r="N17" i="127"/>
  <c r="N17" i="13" s="1"/>
  <c r="CB18" i="175"/>
  <c r="DB18" i="198"/>
  <c r="DC18" i="198"/>
  <c r="BV11" i="183"/>
  <c r="BW10" i="177"/>
  <c r="BX11" i="183" s="1"/>
  <c r="O14" i="127"/>
  <c r="O14" i="13" s="1"/>
  <c r="CI15" i="175"/>
  <c r="CT8" i="198"/>
  <c r="CU8" i="198"/>
  <c r="BP10" i="183"/>
  <c r="BP9" i="177"/>
  <c r="BQ10" i="183" s="1"/>
  <c r="CT13" i="198"/>
  <c r="CU13" i="198"/>
  <c r="CT10" i="198"/>
  <c r="CU10" i="198"/>
  <c r="CT12" i="198"/>
  <c r="CU12" i="198"/>
  <c r="CB11" i="183"/>
  <c r="CB10" i="177"/>
  <c r="CC11" i="183" s="1"/>
  <c r="CC10" i="177"/>
  <c r="CD11" i="183" s="1"/>
  <c r="CP55" i="175"/>
  <c r="P54" i="124" s="1"/>
  <c r="Q55" i="186" s="1"/>
  <c r="N9" i="127"/>
  <c r="N9" i="13" s="1"/>
  <c r="CB10" i="175"/>
  <c r="N7" i="127"/>
  <c r="N7" i="13" s="1"/>
  <c r="CB8" i="175"/>
  <c r="DB10" i="198"/>
  <c r="DC10" i="198"/>
  <c r="O6" i="127"/>
  <c r="O6" i="13" s="1"/>
  <c r="CI7" i="175"/>
  <c r="CB13" i="183"/>
  <c r="CC12" i="177"/>
  <c r="CD13" i="183" s="1"/>
  <c r="CB12" i="177"/>
  <c r="CC13" i="183" s="1"/>
  <c r="BP16" i="183"/>
  <c r="BP15" i="177"/>
  <c r="BQ16" i="183" s="1"/>
  <c r="CT18" i="198"/>
  <c r="CU18" i="198"/>
  <c r="CB15" i="183"/>
  <c r="CC14" i="177"/>
  <c r="CD15" i="183" s="1"/>
  <c r="AH11" i="198"/>
  <c r="AI11" i="198"/>
  <c r="CB14" i="183"/>
  <c r="CC13" i="177"/>
  <c r="CD14" i="183" s="1"/>
  <c r="CB13" i="177"/>
  <c r="CC14" i="183" s="1"/>
  <c r="CB16" i="183"/>
  <c r="CB15" i="177"/>
  <c r="CC16" i="183" s="1"/>
  <c r="CC15" i="177"/>
  <c r="CD16" i="183" s="1"/>
  <c r="CB17" i="183"/>
  <c r="CC16" i="177"/>
  <c r="CD17" i="183" s="1"/>
  <c r="CB16" i="177"/>
  <c r="CC17" i="183" s="1"/>
  <c r="P16" i="124"/>
  <c r="Q17" i="186" s="1"/>
  <c r="Q34" i="182"/>
  <c r="H20" i="204"/>
  <c r="I20" i="204" s="1"/>
  <c r="Q55" i="182"/>
  <c r="H20" i="156"/>
  <c r="I20" i="156" s="1"/>
  <c r="Q30" i="182"/>
  <c r="P24" i="187"/>
  <c r="AF24" i="187" s="1"/>
  <c r="P13" i="182"/>
  <c r="O28" i="187"/>
  <c r="AE28" i="187" s="1"/>
  <c r="O45" i="187"/>
  <c r="AE45" i="187" s="1"/>
  <c r="O47" i="187"/>
  <c r="AE47" i="187" s="1"/>
  <c r="O36" i="124"/>
  <c r="P37" i="186" s="1"/>
  <c r="H20" i="173"/>
  <c r="I20" i="173" s="1"/>
  <c r="H20" i="169"/>
  <c r="I20" i="169" s="1"/>
  <c r="H20" i="145"/>
  <c r="I20" i="145" s="1"/>
  <c r="H20" i="146"/>
  <c r="I20" i="146" s="1"/>
  <c r="P22" i="187"/>
  <c r="AF22" i="187" s="1"/>
  <c r="H20" i="150"/>
  <c r="I20" i="150" s="1"/>
  <c r="N13" i="124"/>
  <c r="O14" i="186" s="1"/>
  <c r="H20" i="141"/>
  <c r="I20" i="141" s="1"/>
  <c r="H19" i="132"/>
  <c r="I19" i="132" s="1"/>
  <c r="N6" i="124"/>
  <c r="O7" i="186" s="1"/>
  <c r="N10" i="182"/>
  <c r="N50" i="124"/>
  <c r="O51" i="186" s="1"/>
  <c r="N34" i="124"/>
  <c r="O35" i="186" s="1"/>
  <c r="N42" i="124"/>
  <c r="O43" i="186" s="1"/>
  <c r="M14" i="187"/>
  <c r="AC14" i="187" s="1"/>
  <c r="M6" i="187"/>
  <c r="AC6" i="187" s="1"/>
  <c r="F17" i="172"/>
  <c r="F17" i="136"/>
  <c r="M46" i="187"/>
  <c r="AC46" i="187" s="1"/>
  <c r="M32" i="187"/>
  <c r="AC32" i="187" s="1"/>
  <c r="M35" i="124"/>
  <c r="N36" i="186" s="1"/>
  <c r="M19" i="124"/>
  <c r="N20" i="186" s="1"/>
  <c r="N55" i="182"/>
  <c r="N26" i="182"/>
  <c r="N40" i="182"/>
  <c r="N24" i="182"/>
  <c r="N8" i="182"/>
  <c r="GM52" i="179"/>
  <c r="E52" i="208" s="1"/>
  <c r="GA52" i="184"/>
  <c r="N50" i="129"/>
  <c r="O54" i="129"/>
  <c r="GP55" i="179"/>
  <c r="H55" i="208" s="1"/>
  <c r="GC56" i="184"/>
  <c r="L51" i="182"/>
  <c r="P6" i="124"/>
  <c r="Q7" i="186" s="1"/>
  <c r="H20" i="170"/>
  <c r="I20" i="170" s="1"/>
  <c r="H20" i="166"/>
  <c r="I20" i="166" s="1"/>
  <c r="H20" i="133"/>
  <c r="I20" i="133" s="1"/>
  <c r="H20" i="165"/>
  <c r="I20" i="165" s="1"/>
  <c r="H20" i="200"/>
  <c r="I20" i="200" s="1"/>
  <c r="H20" i="162"/>
  <c r="I20" i="162" s="1"/>
  <c r="O52" i="187"/>
  <c r="AE52" i="187" s="1"/>
  <c r="O20" i="187"/>
  <c r="AE20" i="187" s="1"/>
  <c r="O31" i="187"/>
  <c r="AE31" i="187" s="1"/>
  <c r="O18" i="187"/>
  <c r="AE18" i="187" s="1"/>
  <c r="O8" i="187"/>
  <c r="AE8" i="187" s="1"/>
  <c r="O42" i="187"/>
  <c r="AE42" i="187" s="1"/>
  <c r="O16" i="124"/>
  <c r="P17" i="186" s="1"/>
  <c r="O24" i="124"/>
  <c r="P25" i="186" s="1"/>
  <c r="M43" i="124"/>
  <c r="N44" i="186" s="1"/>
  <c r="E35" i="200"/>
  <c r="AE52" i="124"/>
  <c r="N53" i="185" s="1"/>
  <c r="K50" i="182"/>
  <c r="Q44" i="187"/>
  <c r="AG44" i="187" s="1"/>
  <c r="Q58" i="13"/>
  <c r="R59" i="182" s="1"/>
  <c r="Q40" i="187"/>
  <c r="AG40" i="187" s="1"/>
  <c r="Q8" i="187"/>
  <c r="AG8" i="187" s="1"/>
  <c r="F17" i="132"/>
  <c r="M38" i="187"/>
  <c r="AC38" i="187" s="1"/>
  <c r="P49" i="124"/>
  <c r="Q50" i="186" s="1"/>
  <c r="P33" i="124"/>
  <c r="Q34" i="186" s="1"/>
  <c r="P17" i="124"/>
  <c r="Q18" i="186" s="1"/>
  <c r="Q51" i="187"/>
  <c r="AG51" i="187" s="1"/>
  <c r="Q35" i="187"/>
  <c r="AG35" i="187" s="1"/>
  <c r="Q19" i="187"/>
  <c r="AG19" i="187" s="1"/>
  <c r="Q55" i="13"/>
  <c r="Q56" i="13" s="1"/>
  <c r="M36" i="124"/>
  <c r="N37" i="186" s="1"/>
  <c r="M36" i="187"/>
  <c r="AC36" i="187" s="1"/>
  <c r="Q22" i="129"/>
  <c r="J25" i="146" s="1"/>
  <c r="H20" i="149"/>
  <c r="I20" i="149" s="1"/>
  <c r="J51" i="182"/>
  <c r="Q26" i="129"/>
  <c r="J25" i="150" s="1"/>
  <c r="Q43" i="129"/>
  <c r="J25" i="167" s="1"/>
  <c r="Q40" i="129"/>
  <c r="J25" i="164" s="1"/>
  <c r="T15" i="129"/>
  <c r="J28" i="139" s="1"/>
  <c r="D16" i="207"/>
  <c r="R10" i="129"/>
  <c r="J26" i="134" s="1"/>
  <c r="B11" i="207"/>
  <c r="S32" i="129"/>
  <c r="J27" i="156" s="1"/>
  <c r="C33" i="207"/>
  <c r="S40" i="129"/>
  <c r="J27" i="164" s="1"/>
  <c r="C41" i="207"/>
  <c r="S21" i="129"/>
  <c r="J27" i="145" s="1"/>
  <c r="C22" i="207"/>
  <c r="T42" i="129"/>
  <c r="J28" i="166" s="1"/>
  <c r="D43" i="207"/>
  <c r="S10" i="129"/>
  <c r="J27" i="134" s="1"/>
  <c r="C11" i="207"/>
  <c r="U9" i="129"/>
  <c r="J29" i="133" s="1"/>
  <c r="E10" i="207"/>
  <c r="T18" i="129"/>
  <c r="J28" i="142" s="1"/>
  <c r="D19" i="207"/>
  <c r="R27" i="129"/>
  <c r="J26" i="151" s="1"/>
  <c r="B28" i="207"/>
  <c r="R35" i="129"/>
  <c r="J26" i="159" s="1"/>
  <c r="B36" i="207"/>
  <c r="S37" i="129"/>
  <c r="J27" i="161" s="1"/>
  <c r="C38" i="207"/>
  <c r="S30" i="129"/>
  <c r="J27" i="154" s="1"/>
  <c r="C31" i="207"/>
  <c r="T26" i="129"/>
  <c r="J28" i="150" s="1"/>
  <c r="D27" i="207"/>
  <c r="R41" i="129"/>
  <c r="J26" i="165" s="1"/>
  <c r="B42" i="207"/>
  <c r="T31" i="129"/>
  <c r="J28" i="155" s="1"/>
  <c r="D32" i="207"/>
  <c r="T47" i="129"/>
  <c r="J28" i="171" s="1"/>
  <c r="D48" i="207"/>
  <c r="T14" i="129"/>
  <c r="J28" i="138" s="1"/>
  <c r="D15" i="207"/>
  <c r="R31" i="129"/>
  <c r="J26" i="155" s="1"/>
  <c r="B32" i="207"/>
  <c r="R18" i="129"/>
  <c r="J26" i="142" s="1"/>
  <c r="B19" i="207"/>
  <c r="S22" i="129"/>
  <c r="J27" i="146" s="1"/>
  <c r="C23" i="207"/>
  <c r="T35" i="129"/>
  <c r="J28" i="159" s="1"/>
  <c r="D36" i="207"/>
  <c r="S15" i="129"/>
  <c r="J27" i="139" s="1"/>
  <c r="C16" i="207"/>
  <c r="T40" i="129"/>
  <c r="J28" i="164" s="1"/>
  <c r="D41" i="207"/>
  <c r="S44" i="129"/>
  <c r="J27" i="168" s="1"/>
  <c r="C45" i="207"/>
  <c r="S48" i="129"/>
  <c r="J27" i="172" s="1"/>
  <c r="C49" i="207"/>
  <c r="T44" i="129"/>
  <c r="J28" i="168" s="1"/>
  <c r="D45" i="207"/>
  <c r="R36" i="129"/>
  <c r="J26" i="160" s="1"/>
  <c r="B37" i="207"/>
  <c r="S19" i="129"/>
  <c r="C20" i="207"/>
  <c r="R21" i="129"/>
  <c r="J26" i="145" s="1"/>
  <c r="B22" i="207"/>
  <c r="T29" i="129"/>
  <c r="J28" i="153" s="1"/>
  <c r="D30" i="207"/>
  <c r="U35" i="129"/>
  <c r="J29" i="159" s="1"/>
  <c r="E36" i="207"/>
  <c r="U39" i="129"/>
  <c r="J29" i="163" s="1"/>
  <c r="E40" i="207"/>
  <c r="S43" i="129"/>
  <c r="J27" i="167" s="1"/>
  <c r="C44" i="207"/>
  <c r="S47" i="129"/>
  <c r="J27" i="171" s="1"/>
  <c r="C48" i="207"/>
  <c r="T12" i="129"/>
  <c r="J28" i="136" s="1"/>
  <c r="D13" i="207"/>
  <c r="T16" i="129"/>
  <c r="J28" i="140" s="1"/>
  <c r="D17" i="207"/>
  <c r="T24" i="129"/>
  <c r="J28" i="148" s="1"/>
  <c r="D25" i="207"/>
  <c r="T28" i="129"/>
  <c r="J28" i="152" s="1"/>
  <c r="D29" i="207"/>
  <c r="T33" i="129"/>
  <c r="J28" i="157" s="1"/>
  <c r="D34" i="207"/>
  <c r="U48" i="129"/>
  <c r="J29" i="172" s="1"/>
  <c r="E49" i="207"/>
  <c r="R46" i="129"/>
  <c r="J26" i="170" s="1"/>
  <c r="B47" i="207"/>
  <c r="U37" i="129"/>
  <c r="J29" i="161" s="1"/>
  <c r="E38" i="207"/>
  <c r="U31" i="129"/>
  <c r="J29" i="155" s="1"/>
  <c r="E32" i="207"/>
  <c r="R40" i="129"/>
  <c r="J26" i="164" s="1"/>
  <c r="B41" i="207"/>
  <c r="Q10" i="129"/>
  <c r="J25" i="134" s="1"/>
  <c r="A11" i="207"/>
  <c r="U19" i="129"/>
  <c r="E20" i="207"/>
  <c r="T21" i="129"/>
  <c r="J28" i="145" s="1"/>
  <c r="D22" i="207"/>
  <c r="R29" i="129"/>
  <c r="J26" i="153" s="1"/>
  <c r="B30" i="207"/>
  <c r="S35" i="129"/>
  <c r="J27" i="159" s="1"/>
  <c r="C36" i="207"/>
  <c r="S39" i="129"/>
  <c r="J27" i="163" s="1"/>
  <c r="C40" i="207"/>
  <c r="S45" i="129"/>
  <c r="J27" i="169" s="1"/>
  <c r="C46" i="207"/>
  <c r="U12" i="129"/>
  <c r="J29" i="136" s="1"/>
  <c r="E13" i="207"/>
  <c r="U16" i="129"/>
  <c r="J29" i="140" s="1"/>
  <c r="E17" i="207"/>
  <c r="U24" i="129"/>
  <c r="J29" i="148" s="1"/>
  <c r="E25" i="207"/>
  <c r="U28" i="129"/>
  <c r="J29" i="152" s="1"/>
  <c r="E29" i="207"/>
  <c r="U34" i="129"/>
  <c r="J29" i="158" s="1"/>
  <c r="E35" i="207"/>
  <c r="U38" i="129"/>
  <c r="J29" i="162" s="1"/>
  <c r="E39" i="207"/>
  <c r="R7" i="129"/>
  <c r="J26" i="131" s="1"/>
  <c r="B8" i="207"/>
  <c r="S7" i="129"/>
  <c r="J27" i="131" s="1"/>
  <c r="C8" i="207"/>
  <c r="S34" i="129"/>
  <c r="J27" i="158" s="1"/>
  <c r="C35" i="207"/>
  <c r="S38" i="129"/>
  <c r="J27" i="162" s="1"/>
  <c r="C39" i="207"/>
  <c r="R8" i="129"/>
  <c r="J26" i="132" s="1"/>
  <c r="B9" i="207"/>
  <c r="S8" i="129"/>
  <c r="J27" i="132" s="1"/>
  <c r="C9" i="207"/>
  <c r="S33" i="129"/>
  <c r="J27" i="157" s="1"/>
  <c r="C34" i="207"/>
  <c r="T41" i="129"/>
  <c r="J28" i="165" s="1"/>
  <c r="D42" i="207"/>
  <c r="U33" i="129"/>
  <c r="J29" i="157" s="1"/>
  <c r="E34" i="207"/>
  <c r="Q49" i="129"/>
  <c r="J25" i="173" s="1"/>
  <c r="A50" i="207"/>
  <c r="F50" i="207" s="1"/>
  <c r="EO50" i="198" s="1"/>
  <c r="EE50" i="198" s="1"/>
  <c r="EF50" i="198" s="1"/>
  <c r="R48" i="129"/>
  <c r="J26" i="172" s="1"/>
  <c r="B49" i="207"/>
  <c r="T45" i="129"/>
  <c r="J28" i="169" s="1"/>
  <c r="D46" i="207"/>
  <c r="R26" i="129"/>
  <c r="J26" i="150" s="1"/>
  <c r="B27" i="207"/>
  <c r="T39" i="129"/>
  <c r="J28" i="163" s="1"/>
  <c r="D40" i="207"/>
  <c r="U46" i="129"/>
  <c r="J29" i="170" s="1"/>
  <c r="E47" i="207"/>
  <c r="T36" i="129"/>
  <c r="J28" i="160" s="1"/>
  <c r="D37" i="207"/>
  <c r="R47" i="129"/>
  <c r="J26" i="171" s="1"/>
  <c r="B48" i="207"/>
  <c r="S25" i="129"/>
  <c r="J27" i="149" s="1"/>
  <c r="C26" i="207"/>
  <c r="T17" i="129"/>
  <c r="J28" i="141" s="1"/>
  <c r="D18" i="207"/>
  <c r="F18" i="207" s="1"/>
  <c r="EO18" i="198" s="1"/>
  <c r="EE18" i="198" s="1"/>
  <c r="EF18" i="198" s="1"/>
  <c r="T19" i="129"/>
  <c r="D20" i="207"/>
  <c r="R30" i="129"/>
  <c r="J26" i="154" s="1"/>
  <c r="B31" i="207"/>
  <c r="T46" i="129"/>
  <c r="J28" i="170" s="1"/>
  <c r="D47" i="207"/>
  <c r="T13" i="129"/>
  <c r="J28" i="137" s="1"/>
  <c r="D14" i="207"/>
  <c r="T23" i="129"/>
  <c r="J28" i="147" s="1"/>
  <c r="D24" i="207"/>
  <c r="R39" i="129"/>
  <c r="J26" i="163" s="1"/>
  <c r="B40" i="207"/>
  <c r="S13" i="129"/>
  <c r="J27" i="137" s="1"/>
  <c r="C14" i="207"/>
  <c r="R44" i="129"/>
  <c r="J26" i="168" s="1"/>
  <c r="B45" i="207"/>
  <c r="S9" i="129"/>
  <c r="J27" i="133" s="1"/>
  <c r="C10" i="207"/>
  <c r="F10" i="207" s="1"/>
  <c r="EO10" i="198" s="1"/>
  <c r="EE10" i="198" s="1"/>
  <c r="EF10" i="198" s="1"/>
  <c r="S23" i="129"/>
  <c r="J27" i="147" s="1"/>
  <c r="C24" i="207"/>
  <c r="R14" i="129"/>
  <c r="J26" i="138" s="1"/>
  <c r="B15" i="207"/>
  <c r="F15" i="207" s="1"/>
  <c r="EO15" i="198" s="1"/>
  <c r="EE15" i="198" s="1"/>
  <c r="EF15" i="198" s="1"/>
  <c r="R19" i="129"/>
  <c r="B20" i="207"/>
  <c r="T27" i="129"/>
  <c r="J28" i="151" s="1"/>
  <c r="D28" i="207"/>
  <c r="S11" i="129"/>
  <c r="J27" i="135" s="1"/>
  <c r="C12" i="207"/>
  <c r="R23" i="129"/>
  <c r="J26" i="147" s="1"/>
  <c r="B24" i="207"/>
  <c r="S42" i="129"/>
  <c r="J27" i="166" s="1"/>
  <c r="C43" i="207"/>
  <c r="S46" i="129"/>
  <c r="J27" i="170" s="1"/>
  <c r="C47" i="207"/>
  <c r="T48" i="129"/>
  <c r="J28" i="172" s="1"/>
  <c r="D49" i="207"/>
  <c r="R34" i="129"/>
  <c r="J26" i="158" s="1"/>
  <c r="B35" i="207"/>
  <c r="S18" i="129"/>
  <c r="J27" i="142" s="1"/>
  <c r="C19" i="207"/>
  <c r="R20" i="129"/>
  <c r="J26" i="144" s="1"/>
  <c r="B21" i="207"/>
  <c r="U27" i="129"/>
  <c r="J29" i="151" s="1"/>
  <c r="E28" i="207"/>
  <c r="T32" i="129"/>
  <c r="J28" i="156" s="1"/>
  <c r="D33" i="207"/>
  <c r="T37" i="129"/>
  <c r="J28" i="161" s="1"/>
  <c r="D38" i="207"/>
  <c r="U41" i="129"/>
  <c r="J29" i="165" s="1"/>
  <c r="E42" i="207"/>
  <c r="U45" i="129"/>
  <c r="J29" i="169" s="1"/>
  <c r="E46" i="207"/>
  <c r="Q47" i="129"/>
  <c r="J25" i="171" s="1"/>
  <c r="A48" i="207"/>
  <c r="F48" i="207" s="1"/>
  <c r="EO48" i="198" s="1"/>
  <c r="EE48" i="198" s="1"/>
  <c r="EF48" i="198" s="1"/>
  <c r="S12" i="129"/>
  <c r="J27" i="136" s="1"/>
  <c r="C13" i="207"/>
  <c r="S16" i="129"/>
  <c r="J27" i="140" s="1"/>
  <c r="C17" i="207"/>
  <c r="S24" i="129"/>
  <c r="J27" i="148" s="1"/>
  <c r="C25" i="207"/>
  <c r="S28" i="129"/>
  <c r="J27" i="152" s="1"/>
  <c r="C29" i="207"/>
  <c r="U44" i="129"/>
  <c r="J29" i="168" s="1"/>
  <c r="E45" i="207"/>
  <c r="U22" i="129"/>
  <c r="J29" i="146" s="1"/>
  <c r="E23" i="207"/>
  <c r="R42" i="129"/>
  <c r="J26" i="166" s="1"/>
  <c r="B43" i="207"/>
  <c r="T34" i="129"/>
  <c r="J28" i="158" s="1"/>
  <c r="D35" i="207"/>
  <c r="T30" i="129"/>
  <c r="J28" i="154" s="1"/>
  <c r="D31" i="207"/>
  <c r="T5" i="129"/>
  <c r="J28" i="126" s="1"/>
  <c r="D6" i="207"/>
  <c r="U18" i="129"/>
  <c r="J29" i="142" s="1"/>
  <c r="E19" i="207"/>
  <c r="T20" i="129"/>
  <c r="J28" i="144" s="1"/>
  <c r="D21" i="207"/>
  <c r="S27" i="129"/>
  <c r="J27" i="151" s="1"/>
  <c r="C28" i="207"/>
  <c r="R32" i="129"/>
  <c r="J26" i="156" s="1"/>
  <c r="B33" i="207"/>
  <c r="R37" i="129"/>
  <c r="J26" i="161" s="1"/>
  <c r="B38" i="207"/>
  <c r="U43" i="129"/>
  <c r="J29" i="167" s="1"/>
  <c r="E44" i="207"/>
  <c r="U47" i="129"/>
  <c r="J29" i="171" s="1"/>
  <c r="E48" i="207"/>
  <c r="R12" i="129"/>
  <c r="J26" i="136" s="1"/>
  <c r="B13" i="207"/>
  <c r="R16" i="129"/>
  <c r="J26" i="140" s="1"/>
  <c r="B17" i="207"/>
  <c r="R24" i="129"/>
  <c r="J26" i="148" s="1"/>
  <c r="B25" i="207"/>
  <c r="R28" i="129"/>
  <c r="J26" i="152" s="1"/>
  <c r="B29" i="207"/>
  <c r="R33" i="129"/>
  <c r="J26" i="157" s="1"/>
  <c r="B34" i="207"/>
  <c r="R38" i="129"/>
  <c r="J26" i="162" s="1"/>
  <c r="B39" i="207"/>
  <c r="R5" i="129"/>
  <c r="J26" i="126" s="1"/>
  <c r="B6" i="207"/>
  <c r="S5" i="129"/>
  <c r="J27" i="126" s="1"/>
  <c r="C6" i="207"/>
  <c r="U8" i="129"/>
  <c r="J29" i="132" s="1"/>
  <c r="E9" i="207"/>
  <c r="T38" i="129"/>
  <c r="J28" i="162" s="1"/>
  <c r="D39" i="207"/>
  <c r="U5" i="129"/>
  <c r="J29" i="126" s="1"/>
  <c r="E6" i="207"/>
  <c r="U7" i="129"/>
  <c r="J29" i="131" s="1"/>
  <c r="E8" i="207"/>
  <c r="Q32" i="129"/>
  <c r="J25" i="156" s="1"/>
  <c r="A33" i="207"/>
  <c r="F33" i="207" s="1"/>
  <c r="EO33" i="198" s="1"/>
  <c r="EE33" i="198" s="1"/>
  <c r="EF33" i="198" s="1"/>
  <c r="Q20" i="129"/>
  <c r="J25" i="144" s="1"/>
  <c r="A21" i="207"/>
  <c r="F21" i="207" s="1"/>
  <c r="EO21" i="198" s="1"/>
  <c r="EE21" i="198" s="1"/>
  <c r="EF21" i="198" s="1"/>
  <c r="Q30" i="129"/>
  <c r="J25" i="154" s="1"/>
  <c r="A31" i="207"/>
  <c r="F31" i="207" s="1"/>
  <c r="EO31" i="198" s="1"/>
  <c r="EE31" i="198" s="1"/>
  <c r="EF31" i="198" s="1"/>
  <c r="Q36" i="129"/>
  <c r="J25" i="160" s="1"/>
  <c r="A37" i="207"/>
  <c r="F37" i="207" s="1"/>
  <c r="EO37" i="198" s="1"/>
  <c r="EE37" i="198" s="1"/>
  <c r="EF37" i="198" s="1"/>
  <c r="Q18" i="129"/>
  <c r="J25" i="142" s="1"/>
  <c r="A19" i="207"/>
  <c r="EN59" i="198"/>
  <c r="I18" i="206" s="1"/>
  <c r="EN57" i="198"/>
  <c r="E18" i="206" s="1"/>
  <c r="EN60" i="198"/>
  <c r="K18" i="206" s="1"/>
  <c r="EN58" i="198"/>
  <c r="G18" i="206" s="1"/>
  <c r="S6" i="129"/>
  <c r="J27" i="130" s="1"/>
  <c r="EL59" i="198"/>
  <c r="I16" i="206" s="1"/>
  <c r="EL57" i="198"/>
  <c r="E16" i="206" s="1"/>
  <c r="EL60" i="198"/>
  <c r="K16" i="206" s="1"/>
  <c r="EL58" i="198"/>
  <c r="G16" i="206" s="1"/>
  <c r="R6" i="129"/>
  <c r="J26" i="130" s="1"/>
  <c r="EK59" i="198"/>
  <c r="I15" i="206" s="1"/>
  <c r="EK57" i="198"/>
  <c r="E15" i="206" s="1"/>
  <c r="EK60" i="198"/>
  <c r="K15" i="206" s="1"/>
  <c r="EK58" i="198"/>
  <c r="G15" i="206" s="1"/>
  <c r="Q6" i="129"/>
  <c r="J25" i="130" s="1"/>
  <c r="O54" i="127"/>
  <c r="O54" i="13" s="1"/>
  <c r="CI55" i="175"/>
  <c r="CH8" i="183"/>
  <c r="CH7" i="177"/>
  <c r="CI8" i="183" s="1"/>
  <c r="AE50" i="124"/>
  <c r="N51" i="185" s="1"/>
  <c r="E38" i="200"/>
  <c r="FY53" i="184"/>
  <c r="M51" i="129"/>
  <c r="GN52" i="179"/>
  <c r="F52" i="208" s="1"/>
  <c r="L49" i="124"/>
  <c r="M50" i="186" s="1"/>
  <c r="L49" i="187"/>
  <c r="AB49" i="187" s="1"/>
  <c r="I50" i="124"/>
  <c r="J51" i="186" s="1"/>
  <c r="I50" i="187"/>
  <c r="Y50" i="187" s="1"/>
  <c r="AB49" i="124"/>
  <c r="K50" i="185" s="1"/>
  <c r="E35" i="173"/>
  <c r="BV8" i="183"/>
  <c r="BV7" i="177"/>
  <c r="BW8" i="183" s="1"/>
  <c r="BW7" i="177"/>
  <c r="BX8" i="183" s="1"/>
  <c r="BV9" i="183"/>
  <c r="BW8" i="177"/>
  <c r="BX9" i="183" s="1"/>
  <c r="BV8" i="177"/>
  <c r="BW9" i="183" s="1"/>
  <c r="BP8" i="183"/>
  <c r="BP7" i="177"/>
  <c r="BQ8" i="183" s="1"/>
  <c r="BP9" i="183"/>
  <c r="BP8" i="177"/>
  <c r="BQ9" i="183" s="1"/>
  <c r="BQ8" i="177"/>
  <c r="BR9" i="183" s="1"/>
  <c r="CH9" i="183"/>
  <c r="CH8" i="177"/>
  <c r="CI9" i="183" s="1"/>
  <c r="FM5" i="179"/>
  <c r="FY5" i="179"/>
  <c r="FU5" i="179"/>
  <c r="FQ5" i="179"/>
  <c r="M52" i="124"/>
  <c r="N53" i="186" s="1"/>
  <c r="M52" i="187"/>
  <c r="AC52" i="187" s="1"/>
  <c r="M55" i="13"/>
  <c r="N56" i="182" s="1"/>
  <c r="H17" i="126"/>
  <c r="I17" i="126" s="1"/>
  <c r="F19" i="126"/>
  <c r="F18" i="126"/>
  <c r="F18" i="201"/>
  <c r="F18" i="171"/>
  <c r="F18" i="167"/>
  <c r="F18" i="163"/>
  <c r="F18" i="159"/>
  <c r="F18" i="155"/>
  <c r="F18" i="151"/>
  <c r="F18" i="147"/>
  <c r="F18" i="135"/>
  <c r="F19" i="201"/>
  <c r="F19" i="171"/>
  <c r="F19" i="167"/>
  <c r="F19" i="163"/>
  <c r="F19" i="159"/>
  <c r="F19" i="155"/>
  <c r="F19" i="151"/>
  <c r="F19" i="147"/>
  <c r="F19" i="131"/>
  <c r="F18" i="202"/>
  <c r="F18" i="172"/>
  <c r="F18" i="168"/>
  <c r="F18" i="164"/>
  <c r="F18" i="160"/>
  <c r="F18" i="152"/>
  <c r="F18" i="148"/>
  <c r="F18" i="144"/>
  <c r="F18" i="140"/>
  <c r="F18" i="136"/>
  <c r="F18" i="132"/>
  <c r="F19" i="200"/>
  <c r="F19" i="170"/>
  <c r="F19" i="166"/>
  <c r="F19" i="162"/>
  <c r="F19" i="158"/>
  <c r="F19" i="154"/>
  <c r="F19" i="150"/>
  <c r="F19" i="146"/>
  <c r="F21" i="204"/>
  <c r="F21" i="202"/>
  <c r="F21" i="200"/>
  <c r="F21" i="172"/>
  <c r="F21" i="170"/>
  <c r="F21" i="168"/>
  <c r="F21" i="166"/>
  <c r="F18" i="203"/>
  <c r="F18" i="173"/>
  <c r="F18" i="169"/>
  <c r="F18" i="165"/>
  <c r="F18" i="161"/>
  <c r="F18" i="157"/>
  <c r="F18" i="153"/>
  <c r="F18" i="149"/>
  <c r="F18" i="145"/>
  <c r="F18" i="137"/>
  <c r="F19" i="203"/>
  <c r="F19" i="173"/>
  <c r="F19" i="169"/>
  <c r="F19" i="165"/>
  <c r="F19" i="161"/>
  <c r="F19" i="157"/>
  <c r="F19" i="153"/>
  <c r="F19" i="149"/>
  <c r="F19" i="145"/>
  <c r="F19" i="137"/>
  <c r="F18" i="204"/>
  <c r="F18" i="200"/>
  <c r="F18" i="170"/>
  <c r="F18" i="166"/>
  <c r="F18" i="158"/>
  <c r="F18" i="154"/>
  <c r="F18" i="150"/>
  <c r="F18" i="146"/>
  <c r="F18" i="142"/>
  <c r="F18" i="138"/>
  <c r="F19" i="202"/>
  <c r="F19" i="172"/>
  <c r="F19" i="168"/>
  <c r="F19" i="164"/>
  <c r="F19" i="160"/>
  <c r="F19" i="156"/>
  <c r="F19" i="152"/>
  <c r="F19" i="144"/>
  <c r="F19" i="136"/>
  <c r="F20" i="203"/>
  <c r="F20" i="201"/>
  <c r="F20" i="171"/>
  <c r="F20" i="167"/>
  <c r="F20" i="161"/>
  <c r="F20" i="159"/>
  <c r="F20" i="157"/>
  <c r="F20" i="155"/>
  <c r="F20" i="153"/>
  <c r="F20" i="151"/>
  <c r="F20" i="147"/>
  <c r="F21" i="203"/>
  <c r="F21" i="201"/>
  <c r="F21" i="173"/>
  <c r="F21" i="171"/>
  <c r="F21" i="169"/>
  <c r="F21" i="167"/>
  <c r="F21" i="165"/>
  <c r="F21" i="163"/>
  <c r="F21" i="161"/>
  <c r="F21" i="159"/>
  <c r="F21" i="157"/>
  <c r="F21" i="155"/>
  <c r="F21" i="153"/>
  <c r="F21" i="151"/>
  <c r="F21" i="149"/>
  <c r="F21" i="147"/>
  <c r="F21" i="141"/>
  <c r="F21" i="137"/>
  <c r="F21" i="133"/>
  <c r="F21" i="131"/>
  <c r="F20" i="202"/>
  <c r="F20" i="172"/>
  <c r="F20" i="170"/>
  <c r="F20" i="168"/>
  <c r="F20" i="164"/>
  <c r="F20" i="160"/>
  <c r="F20" i="158"/>
  <c r="F20" i="154"/>
  <c r="F20" i="152"/>
  <c r="F20" i="148"/>
  <c r="F20" i="144"/>
  <c r="F20" i="140"/>
  <c r="F20" i="136"/>
  <c r="F21" i="164"/>
  <c r="F21" i="162"/>
  <c r="F21" i="160"/>
  <c r="F21" i="158"/>
  <c r="F21" i="156"/>
  <c r="F21" i="154"/>
  <c r="F21" i="152"/>
  <c r="F21" i="150"/>
  <c r="F21" i="148"/>
  <c r="F21" i="146"/>
  <c r="F21" i="144"/>
  <c r="F21" i="142"/>
  <c r="F21" i="140"/>
  <c r="F21" i="138"/>
  <c r="F21" i="136"/>
  <c r="F21" i="134"/>
  <c r="F21" i="132"/>
  <c r="F21" i="130"/>
  <c r="P6" i="182"/>
  <c r="P5" i="124"/>
  <c r="P5" i="187"/>
  <c r="AF5" i="187" s="1"/>
  <c r="O6" i="182"/>
  <c r="GA5" i="179"/>
  <c r="FW5" i="179"/>
  <c r="FS5" i="179"/>
  <c r="FO5" i="179"/>
  <c r="FM52" i="179"/>
  <c r="FM55" i="179"/>
  <c r="FM54" i="179"/>
  <c r="FM53" i="179"/>
  <c r="FM51" i="179"/>
  <c r="FM50" i="179"/>
  <c r="FQ52" i="179"/>
  <c r="FQ55" i="179"/>
  <c r="FQ54" i="179"/>
  <c r="FQ53" i="179"/>
  <c r="FQ51" i="179"/>
  <c r="FQ50" i="179"/>
  <c r="H25" i="188"/>
  <c r="I26" i="123" s="1"/>
  <c r="Y17" i="193" s="1"/>
  <c r="I25" i="188"/>
  <c r="J26" i="123" s="1"/>
  <c r="Z17" i="193" s="1"/>
  <c r="O5" i="187"/>
  <c r="AE5" i="187" s="1"/>
  <c r="O5" i="124"/>
  <c r="N5" i="124"/>
  <c r="N5" i="187"/>
  <c r="AD5" i="187" s="1"/>
  <c r="BV6" i="177"/>
  <c r="BW7" i="183" s="1"/>
  <c r="BW6" i="177"/>
  <c r="BX7" i="183" s="1"/>
  <c r="BJ7" i="183"/>
  <c r="BJ6" i="177"/>
  <c r="BK7" i="183" s="1"/>
  <c r="EE23" i="198"/>
  <c r="EF23" i="198" s="1"/>
  <c r="DB6" i="198"/>
  <c r="DC6" i="198"/>
  <c r="EE44" i="198"/>
  <c r="EF44" i="198" s="1"/>
  <c r="CT6" i="198"/>
  <c r="CU6" i="198"/>
  <c r="EE27" i="198"/>
  <c r="EF27" i="198" s="1"/>
  <c r="W48" i="124"/>
  <c r="E30" i="172"/>
  <c r="F22" i="203"/>
  <c r="F17" i="202"/>
  <c r="F12" i="201"/>
  <c r="F11" i="200"/>
  <c r="F14" i="203"/>
  <c r="F13" i="202"/>
  <c r="F16" i="201"/>
  <c r="F15" i="200"/>
  <c r="I53" i="124"/>
  <c r="J54" i="186" s="1"/>
  <c r="I53" i="187"/>
  <c r="Y53" i="187" s="1"/>
  <c r="H52" i="124"/>
  <c r="I53" i="186" s="1"/>
  <c r="H52" i="187"/>
  <c r="X52" i="187" s="1"/>
  <c r="K51" i="124"/>
  <c r="L52" i="186" s="1"/>
  <c r="K51" i="187"/>
  <c r="AA51" i="187" s="1"/>
  <c r="R50" i="124"/>
  <c r="S51" i="186" s="1"/>
  <c r="R50" i="187"/>
  <c r="AH50" i="187" s="1"/>
  <c r="I49" i="124"/>
  <c r="J50" i="186" s="1"/>
  <c r="I49" i="187"/>
  <c r="Y49" i="187" s="1"/>
  <c r="F11" i="202"/>
  <c r="F13" i="200"/>
  <c r="K53" i="124"/>
  <c r="L54" i="186" s="1"/>
  <c r="K53" i="187"/>
  <c r="AA53" i="187" s="1"/>
  <c r="R52" i="124"/>
  <c r="S53" i="186" s="1"/>
  <c r="R52" i="187"/>
  <c r="AH52" i="187" s="1"/>
  <c r="I51" i="124"/>
  <c r="J52" i="186" s="1"/>
  <c r="I51" i="187"/>
  <c r="Y51" i="187" s="1"/>
  <c r="H50" i="124"/>
  <c r="I51" i="186" s="1"/>
  <c r="H50" i="187"/>
  <c r="X50" i="187" s="1"/>
  <c r="K49" i="124"/>
  <c r="L50" i="186" s="1"/>
  <c r="K49" i="187"/>
  <c r="AA49" i="187" s="1"/>
  <c r="F16" i="203"/>
  <c r="F22" i="201"/>
  <c r="DU54" i="198"/>
  <c r="EJ54" i="198" s="1"/>
  <c r="A54" i="207" s="1"/>
  <c r="F54" i="207" s="1"/>
  <c r="EO54" i="198" s="1"/>
  <c r="N54" i="182"/>
  <c r="H16" i="202"/>
  <c r="I16" i="202" s="1"/>
  <c r="M53" i="182"/>
  <c r="H11" i="201"/>
  <c r="I11" i="201" s="1"/>
  <c r="H52" i="182"/>
  <c r="H14" i="200"/>
  <c r="I14" i="200" s="1"/>
  <c r="K51" i="182"/>
  <c r="N50" i="182"/>
  <c r="F17" i="204"/>
  <c r="F15" i="202"/>
  <c r="F17" i="200"/>
  <c r="N53" i="129"/>
  <c r="GO54" i="179"/>
  <c r="G54" i="208" s="1"/>
  <c r="GA55" i="184"/>
  <c r="L53" i="129"/>
  <c r="GM54" i="179"/>
  <c r="E54" i="208" s="1"/>
  <c r="FW55" i="184"/>
  <c r="G53" i="124"/>
  <c r="H54" i="186" s="1"/>
  <c r="G53" i="187"/>
  <c r="W53" i="187" s="1"/>
  <c r="J52" i="124"/>
  <c r="K53" i="186" s="1"/>
  <c r="J52" i="187"/>
  <c r="Z52" i="187" s="1"/>
  <c r="M51" i="124"/>
  <c r="N52" i="186" s="1"/>
  <c r="M51" i="187"/>
  <c r="AC51" i="187" s="1"/>
  <c r="L50" i="124"/>
  <c r="M51" i="186" s="1"/>
  <c r="L50" i="187"/>
  <c r="AB50" i="187" s="1"/>
  <c r="G49" i="124"/>
  <c r="H50" i="186" s="1"/>
  <c r="G49" i="187"/>
  <c r="W49" i="187" s="1"/>
  <c r="F12" i="203"/>
  <c r="F14" i="201"/>
  <c r="EE46" i="198"/>
  <c r="EF46" i="198" s="1"/>
  <c r="DU55" i="198"/>
  <c r="EJ55" i="198" s="1"/>
  <c r="A55" i="207" s="1"/>
  <c r="H13" i="203"/>
  <c r="I13" i="203" s="1"/>
  <c r="J54" i="182"/>
  <c r="H12" i="202"/>
  <c r="I12" i="202" s="1"/>
  <c r="I53" i="182"/>
  <c r="H15" i="201"/>
  <c r="I15" i="201" s="1"/>
  <c r="L52" i="182"/>
  <c r="H22" i="200"/>
  <c r="I22" i="200" s="1"/>
  <c r="S51" i="182"/>
  <c r="H13" i="173"/>
  <c r="I13" i="173" s="1"/>
  <c r="J50" i="182"/>
  <c r="H15" i="203"/>
  <c r="I15" i="203" s="1"/>
  <c r="L54" i="182"/>
  <c r="H22" i="202"/>
  <c r="I22" i="202" s="1"/>
  <c r="S53" i="182"/>
  <c r="H13" i="201"/>
  <c r="I13" i="201" s="1"/>
  <c r="J52" i="182"/>
  <c r="H12" i="200"/>
  <c r="I12" i="200" s="1"/>
  <c r="I51" i="182"/>
  <c r="H15" i="173"/>
  <c r="I15" i="173" s="1"/>
  <c r="L50" i="182"/>
  <c r="DU51" i="198"/>
  <c r="EJ51" i="198" s="1"/>
  <c r="A51" i="207" s="1"/>
  <c r="F51" i="207" s="1"/>
  <c r="EO51" i="198" s="1"/>
  <c r="DU52" i="198"/>
  <c r="EJ52" i="198" s="1"/>
  <c r="A52" i="207" s="1"/>
  <c r="F52" i="207" s="1"/>
  <c r="EO52" i="198" s="1"/>
  <c r="GC55" i="184"/>
  <c r="O53" i="129"/>
  <c r="GP54" i="179"/>
  <c r="H54" i="208" s="1"/>
  <c r="FY55" i="184"/>
  <c r="GN54" i="179"/>
  <c r="F54" i="208" s="1"/>
  <c r="M53" i="129"/>
  <c r="M53" i="124"/>
  <c r="N54" i="186" s="1"/>
  <c r="M53" i="187"/>
  <c r="AC53" i="187" s="1"/>
  <c r="L52" i="124"/>
  <c r="M53" i="186" s="1"/>
  <c r="L52" i="187"/>
  <c r="AB52" i="187" s="1"/>
  <c r="G51" i="124"/>
  <c r="H52" i="186" s="1"/>
  <c r="G51" i="187"/>
  <c r="W51" i="187" s="1"/>
  <c r="J50" i="124"/>
  <c r="K51" i="186" s="1"/>
  <c r="J50" i="187"/>
  <c r="Z50" i="187" s="1"/>
  <c r="M49" i="124"/>
  <c r="N50" i="186" s="1"/>
  <c r="M49" i="187"/>
  <c r="AC49" i="187" s="1"/>
  <c r="H11" i="203"/>
  <c r="I11" i="203" s="1"/>
  <c r="H54" i="182"/>
  <c r="H14" i="202"/>
  <c r="I14" i="202" s="1"/>
  <c r="K53" i="182"/>
  <c r="N52" i="182"/>
  <c r="H16" i="200"/>
  <c r="I16" i="200" s="1"/>
  <c r="M51" i="182"/>
  <c r="H11" i="173"/>
  <c r="I11" i="173" s="1"/>
  <c r="H50" i="182"/>
  <c r="EE41" i="198"/>
  <c r="EF41" i="198" s="1"/>
  <c r="EE53" i="198"/>
  <c r="EF53" i="198" s="1"/>
  <c r="Q52" i="129"/>
  <c r="J25" i="202" s="1"/>
  <c r="BO5" i="179"/>
  <c r="M58" i="13"/>
  <c r="N59" i="182" s="1"/>
  <c r="N6" i="182"/>
  <c r="FJ5" i="179"/>
  <c r="AS5" i="179"/>
  <c r="EA7" i="198"/>
  <c r="EM7" i="198" s="1"/>
  <c r="D7" i="207" s="1"/>
  <c r="F7" i="207" s="1"/>
  <c r="EO7" i="198" s="1"/>
  <c r="EA9" i="198"/>
  <c r="EM9" i="198" s="1"/>
  <c r="CK5" i="179"/>
  <c r="EA8" i="198"/>
  <c r="EM8" i="198" s="1"/>
  <c r="D8" i="207" s="1"/>
  <c r="U6" i="129"/>
  <c r="J29" i="130" s="1"/>
  <c r="Q9" i="129"/>
  <c r="J25" i="133" s="1"/>
  <c r="Q17" i="129"/>
  <c r="J25" i="141" s="1"/>
  <c r="EE22" i="198"/>
  <c r="EF22" i="198" s="1"/>
  <c r="Q21" i="129"/>
  <c r="J25" i="145" s="1"/>
  <c r="EE30" i="198"/>
  <c r="EF30" i="198" s="1"/>
  <c r="Q29" i="129"/>
  <c r="J25" i="153" s="1"/>
  <c r="EE38" i="198"/>
  <c r="EF38" i="198" s="1"/>
  <c r="Q37" i="129"/>
  <c r="J25" i="161" s="1"/>
  <c r="Q7" i="129"/>
  <c r="J25" i="131" s="1"/>
  <c r="Q15" i="129"/>
  <c r="J25" i="139" s="1"/>
  <c r="EE28" i="198"/>
  <c r="EF28" i="198" s="1"/>
  <c r="Q27" i="129"/>
  <c r="J25" i="151" s="1"/>
  <c r="EE36" i="198"/>
  <c r="EF36" i="198" s="1"/>
  <c r="Q35" i="129"/>
  <c r="J25" i="159" s="1"/>
  <c r="EE42" i="198"/>
  <c r="EF42" i="198" s="1"/>
  <c r="Q41" i="129"/>
  <c r="J25" i="165" s="1"/>
  <c r="EE45" i="198"/>
  <c r="EF45" i="198" s="1"/>
  <c r="Q44" i="129"/>
  <c r="J25" i="168" s="1"/>
  <c r="EE49" i="198"/>
  <c r="EF49" i="198" s="1"/>
  <c r="Q48" i="129"/>
  <c r="J25" i="172" s="1"/>
  <c r="Q13" i="129"/>
  <c r="J25" i="137" s="1"/>
  <c r="EE20" i="198"/>
  <c r="EF20" i="198" s="1"/>
  <c r="Q19" i="129"/>
  <c r="EE26" i="198"/>
  <c r="EF26" i="198" s="1"/>
  <c r="Q25" i="129"/>
  <c r="J25" i="149" s="1"/>
  <c r="EE34" i="198"/>
  <c r="EF34" i="198" s="1"/>
  <c r="Q33" i="129"/>
  <c r="J25" i="157" s="1"/>
  <c r="Q11" i="129"/>
  <c r="J25" i="135" s="1"/>
  <c r="EE24" i="198"/>
  <c r="EF24" i="198" s="1"/>
  <c r="Q23" i="129"/>
  <c r="J25" i="147" s="1"/>
  <c r="EE32" i="198"/>
  <c r="EF32" i="198" s="1"/>
  <c r="Q31" i="129"/>
  <c r="J25" i="155" s="1"/>
  <c r="EE40" i="198"/>
  <c r="EF40" i="198" s="1"/>
  <c r="Q39" i="129"/>
  <c r="J25" i="163" s="1"/>
  <c r="EE43" i="198"/>
  <c r="EF43" i="198" s="1"/>
  <c r="Q42" i="129"/>
  <c r="J25" i="166" s="1"/>
  <c r="EE47" i="198"/>
  <c r="EF47" i="198" s="1"/>
  <c r="Q46" i="129"/>
  <c r="J25" i="170" s="1"/>
  <c r="Q14" i="129"/>
  <c r="J25" i="138" s="1"/>
  <c r="Q12" i="129"/>
  <c r="J25" i="136" s="1"/>
  <c r="Q16" i="129"/>
  <c r="J25" i="140" s="1"/>
  <c r="EE25" i="198"/>
  <c r="EF25" i="198" s="1"/>
  <c r="Q24" i="129"/>
  <c r="J25" i="148" s="1"/>
  <c r="EE29" i="198"/>
  <c r="EF29" i="198" s="1"/>
  <c r="Q28" i="129"/>
  <c r="J25" i="152" s="1"/>
  <c r="EE35" i="198"/>
  <c r="EF35" i="198" s="1"/>
  <c r="Q34" i="129"/>
  <c r="J25" i="158" s="1"/>
  <c r="EE39" i="198"/>
  <c r="EF39" i="198" s="1"/>
  <c r="Q38" i="129"/>
  <c r="J25" i="162" s="1"/>
  <c r="Q5" i="129"/>
  <c r="J25" i="126" s="1"/>
  <c r="ED5" i="198"/>
  <c r="ED55" i="198" s="1"/>
  <c r="EJ9" i="198"/>
  <c r="F17" i="173"/>
  <c r="F17" i="171"/>
  <c r="F17" i="169"/>
  <c r="F17" i="167"/>
  <c r="F17" i="165"/>
  <c r="F17" i="163"/>
  <c r="F17" i="161"/>
  <c r="F17" i="159"/>
  <c r="F17" i="157"/>
  <c r="F17" i="155"/>
  <c r="F17" i="153"/>
  <c r="F17" i="151"/>
  <c r="F17" i="149"/>
  <c r="F17" i="147"/>
  <c r="F17" i="145"/>
  <c r="F17" i="141"/>
  <c r="F17" i="139"/>
  <c r="F17" i="137"/>
  <c r="F17" i="135"/>
  <c r="F17" i="133"/>
  <c r="F17" i="131"/>
  <c r="CV5" i="179"/>
  <c r="BZ5" i="179"/>
  <c r="BD5" i="179"/>
  <c r="AH5" i="179"/>
  <c r="W5" i="179"/>
  <c r="L5" i="179"/>
  <c r="K16" i="194"/>
  <c r="D13" i="194"/>
  <c r="K15" i="194"/>
  <c r="D12" i="194"/>
  <c r="K14" i="194"/>
  <c r="D11" i="194"/>
  <c r="K13" i="194"/>
  <c r="D10" i="194"/>
  <c r="K12" i="194"/>
  <c r="D9" i="194"/>
  <c r="D8" i="194"/>
  <c r="D7" i="194"/>
  <c r="K9" i="194"/>
  <c r="D6" i="194"/>
  <c r="K8" i="194"/>
  <c r="K7" i="194"/>
  <c r="K6" i="194"/>
  <c r="K5" i="194"/>
  <c r="E36" i="200" l="1"/>
  <c r="AC50" i="124"/>
  <c r="L51" i="185" s="1"/>
  <c r="F19" i="142"/>
  <c r="N8" i="124"/>
  <c r="O9" i="186" s="1"/>
  <c r="F18" i="162"/>
  <c r="F18" i="156"/>
  <c r="F21" i="135"/>
  <c r="F21" i="145"/>
  <c r="R56" i="182"/>
  <c r="F21" i="139"/>
  <c r="D25" i="188"/>
  <c r="E26" i="123" s="1"/>
  <c r="U17" i="193" s="1"/>
  <c r="C25" i="188"/>
  <c r="R6" i="186"/>
  <c r="J25" i="188"/>
  <c r="K26" i="123" s="1"/>
  <c r="AA17" i="193" s="1"/>
  <c r="E25" i="188"/>
  <c r="F26" i="123" s="1"/>
  <c r="V17" i="193" s="1"/>
  <c r="G25" i="188"/>
  <c r="H26" i="123" s="1"/>
  <c r="X17" i="193" s="1"/>
  <c r="F20" i="169"/>
  <c r="F20" i="150"/>
  <c r="H20" i="142"/>
  <c r="I20" i="142" s="1"/>
  <c r="F20" i="163"/>
  <c r="F19" i="148"/>
  <c r="F19" i="133"/>
  <c r="F20" i="135"/>
  <c r="Q6" i="182"/>
  <c r="F20" i="126"/>
  <c r="H20" i="137"/>
  <c r="I20" i="137" s="1"/>
  <c r="H20" i="130"/>
  <c r="I20" i="130" s="1"/>
  <c r="F16" i="207"/>
  <c r="EO16" i="198" s="1"/>
  <c r="EE16" i="198" s="1"/>
  <c r="EF16" i="198" s="1"/>
  <c r="F12" i="207"/>
  <c r="EO12" i="198" s="1"/>
  <c r="EE12" i="198" s="1"/>
  <c r="EF12" i="198" s="1"/>
  <c r="N14" i="124"/>
  <c r="O15" i="186" s="1"/>
  <c r="O11" i="182"/>
  <c r="H20" i="134"/>
  <c r="I20" i="134" s="1"/>
  <c r="P54" i="187"/>
  <c r="AF54" i="187" s="1"/>
  <c r="F20" i="156"/>
  <c r="F20" i="139"/>
  <c r="F20" i="173"/>
  <c r="F20" i="165"/>
  <c r="F20" i="204"/>
  <c r="F19" i="139"/>
  <c r="F19" i="140"/>
  <c r="F18" i="134"/>
  <c r="H18" i="130"/>
  <c r="O12" i="187"/>
  <c r="AE12" i="187" s="1"/>
  <c r="O15" i="187"/>
  <c r="AE15" i="187" s="1"/>
  <c r="M11" i="124"/>
  <c r="N12" i="186" s="1"/>
  <c r="P15" i="124"/>
  <c r="Q16" i="186" s="1"/>
  <c r="H20" i="138"/>
  <c r="I20" i="138" s="1"/>
  <c r="H20" i="132"/>
  <c r="I20" i="132" s="1"/>
  <c r="P9" i="124"/>
  <c r="Q10" i="186" s="1"/>
  <c r="P58" i="13"/>
  <c r="Q59" i="182" s="1"/>
  <c r="P12" i="124"/>
  <c r="Q13" i="186" s="1"/>
  <c r="P55" i="13"/>
  <c r="Q56" i="182" s="1"/>
  <c r="H20" i="131"/>
  <c r="I20" i="131" s="1"/>
  <c r="P11" i="187"/>
  <c r="AF11" i="187" s="1"/>
  <c r="P11" i="124"/>
  <c r="Q12" i="186" s="1"/>
  <c r="F19" i="132"/>
  <c r="F19" i="134"/>
  <c r="O9" i="187"/>
  <c r="AE9" i="187" s="1"/>
  <c r="O9" i="124"/>
  <c r="P10" i="186" s="1"/>
  <c r="O55" i="13"/>
  <c r="O56" i="13" s="1"/>
  <c r="O10" i="124"/>
  <c r="P11" i="186" s="1"/>
  <c r="O10" i="187"/>
  <c r="AE10" i="187" s="1"/>
  <c r="O7" i="124"/>
  <c r="P8" i="186" s="1"/>
  <c r="O7" i="187"/>
  <c r="AE7" i="187" s="1"/>
  <c r="F18" i="139"/>
  <c r="N58" i="13"/>
  <c r="O59" i="182" s="1"/>
  <c r="N11" i="124"/>
  <c r="O12" i="186" s="1"/>
  <c r="N11" i="187"/>
  <c r="AD11" i="187" s="1"/>
  <c r="N55" i="13"/>
  <c r="N57" i="13" s="1"/>
  <c r="O58" i="182" s="1"/>
  <c r="N15" i="187"/>
  <c r="AD15" i="187" s="1"/>
  <c r="N15" i="124"/>
  <c r="O16" i="186" s="1"/>
  <c r="N12" i="187"/>
  <c r="AD12" i="187" s="1"/>
  <c r="M10" i="124"/>
  <c r="N11" i="186" s="1"/>
  <c r="M10" i="187"/>
  <c r="AC10" i="187" s="1"/>
  <c r="M18" i="124"/>
  <c r="N19" i="186" s="1"/>
  <c r="M18" i="187"/>
  <c r="AC18" i="187" s="1"/>
  <c r="Q57" i="13"/>
  <c r="R58" i="182" s="1"/>
  <c r="O10" i="182"/>
  <c r="H18" i="133"/>
  <c r="P15" i="182"/>
  <c r="H19" i="138"/>
  <c r="O6" i="124"/>
  <c r="P7" i="186" s="1"/>
  <c r="O6" i="187"/>
  <c r="AE6" i="187" s="1"/>
  <c r="N7" i="187"/>
  <c r="AD7" i="187" s="1"/>
  <c r="N7" i="124"/>
  <c r="O8" i="186" s="1"/>
  <c r="N17" i="187"/>
  <c r="AD17" i="187" s="1"/>
  <c r="N17" i="124"/>
  <c r="O18" i="186" s="1"/>
  <c r="P7" i="182"/>
  <c r="H19" i="130"/>
  <c r="O8" i="182"/>
  <c r="H18" i="131"/>
  <c r="O18" i="182"/>
  <c r="H18" i="141"/>
  <c r="O11" i="187"/>
  <c r="AE11" i="187" s="1"/>
  <c r="O11" i="124"/>
  <c r="P12" i="186" s="1"/>
  <c r="O17" i="187"/>
  <c r="AE17" i="187" s="1"/>
  <c r="O17" i="124"/>
  <c r="P18" i="186" s="1"/>
  <c r="N9" i="124"/>
  <c r="O10" i="186" s="1"/>
  <c r="N9" i="187"/>
  <c r="AD9" i="187" s="1"/>
  <c r="O14" i="124"/>
  <c r="P15" i="186" s="1"/>
  <c r="O14" i="187"/>
  <c r="AE14" i="187" s="1"/>
  <c r="H19" i="135"/>
  <c r="P12" i="182"/>
  <c r="P18" i="182"/>
  <c r="H19" i="141"/>
  <c r="F19" i="207"/>
  <c r="EO19" i="198" s="1"/>
  <c r="EE19" i="198" s="1"/>
  <c r="EF19" i="198" s="1"/>
  <c r="F20" i="141"/>
  <c r="F20" i="145"/>
  <c r="F20" i="142"/>
  <c r="F20" i="137"/>
  <c r="O58" i="13"/>
  <c r="P59" i="182" s="1"/>
  <c r="F20" i="146"/>
  <c r="F6" i="207"/>
  <c r="EO6" i="198" s="1"/>
  <c r="EE6" i="198" s="1"/>
  <c r="EF6" i="198" s="1"/>
  <c r="F17" i="207"/>
  <c r="EO17" i="198" s="1"/>
  <c r="EE17" i="198" s="1"/>
  <c r="EF17" i="198" s="1"/>
  <c r="F14" i="207"/>
  <c r="EO14" i="198" s="1"/>
  <c r="EE14" i="198" s="1"/>
  <c r="EF14" i="198" s="1"/>
  <c r="F8" i="207"/>
  <c r="EO8" i="198" s="1"/>
  <c r="EE8" i="198" s="1"/>
  <c r="EF8" i="198" s="1"/>
  <c r="F13" i="207"/>
  <c r="EO13" i="198" s="1"/>
  <c r="EE13" i="198" s="1"/>
  <c r="EF13" i="198" s="1"/>
  <c r="F11" i="207"/>
  <c r="EO11" i="198" s="1"/>
  <c r="EE11" i="198" s="1"/>
  <c r="EF11" i="198" s="1"/>
  <c r="E59" i="207"/>
  <c r="B58" i="207"/>
  <c r="C57" i="207"/>
  <c r="C59" i="207"/>
  <c r="B57" i="207"/>
  <c r="M57" i="13"/>
  <c r="N58" i="182" s="1"/>
  <c r="E37" i="200"/>
  <c r="AD50" i="124"/>
  <c r="M51" i="185" s="1"/>
  <c r="E38" i="204"/>
  <c r="AE54" i="124"/>
  <c r="N55" i="185" s="1"/>
  <c r="F20" i="133"/>
  <c r="F20" i="166"/>
  <c r="F20" i="200"/>
  <c r="F20" i="149"/>
  <c r="F20" i="162"/>
  <c r="M56" i="13"/>
  <c r="G17" i="164" s="1"/>
  <c r="B60" i="207"/>
  <c r="E58" i="207"/>
  <c r="C60" i="207"/>
  <c r="E60" i="207"/>
  <c r="B59" i="207"/>
  <c r="C58" i="207"/>
  <c r="E57" i="207"/>
  <c r="EJ60" i="198"/>
  <c r="K14" i="206" s="1"/>
  <c r="A9" i="207"/>
  <c r="T8" i="129"/>
  <c r="J28" i="132" s="1"/>
  <c r="D9" i="207"/>
  <c r="D60" i="207" s="1"/>
  <c r="F55" i="207"/>
  <c r="D16" i="206"/>
  <c r="H16" i="206" s="1"/>
  <c r="D15" i="206"/>
  <c r="L15" i="206" s="1"/>
  <c r="D18" i="206"/>
  <c r="L18" i="206" s="1"/>
  <c r="EJ57" i="198"/>
  <c r="E14" i="206" s="1"/>
  <c r="EJ58" i="198"/>
  <c r="G14" i="206" s="1"/>
  <c r="EJ59" i="198"/>
  <c r="I14" i="206" s="1"/>
  <c r="EM59" i="198"/>
  <c r="I17" i="206" s="1"/>
  <c r="EM57" i="198"/>
  <c r="E17" i="206" s="1"/>
  <c r="EM60" i="198"/>
  <c r="K17" i="206" s="1"/>
  <c r="EM58" i="198"/>
  <c r="G17" i="206" s="1"/>
  <c r="H19" i="204"/>
  <c r="P55" i="182"/>
  <c r="O54" i="124"/>
  <c r="P55" i="186" s="1"/>
  <c r="O54" i="187"/>
  <c r="AE54" i="187" s="1"/>
  <c r="E36" i="201"/>
  <c r="AC51" i="124"/>
  <c r="L52" i="185" s="1"/>
  <c r="GC5" i="179"/>
  <c r="G21" i="130"/>
  <c r="G21" i="132"/>
  <c r="G21" i="134"/>
  <c r="G21" i="136"/>
  <c r="G21" i="138"/>
  <c r="G21" i="140"/>
  <c r="G21" i="142"/>
  <c r="G21" i="144"/>
  <c r="G21" i="146"/>
  <c r="G21" i="148"/>
  <c r="G21" i="150"/>
  <c r="G21" i="152"/>
  <c r="G21" i="154"/>
  <c r="G21" i="156"/>
  <c r="G21" i="158"/>
  <c r="G21" i="160"/>
  <c r="G21" i="162"/>
  <c r="G21" i="164"/>
  <c r="G21" i="166"/>
  <c r="G21" i="168"/>
  <c r="G21" i="170"/>
  <c r="G21" i="172"/>
  <c r="G21" i="200"/>
  <c r="G21" i="202"/>
  <c r="G21" i="204"/>
  <c r="G21" i="131"/>
  <c r="G21" i="133"/>
  <c r="G21" i="135"/>
  <c r="G21" i="137"/>
  <c r="G21" i="139"/>
  <c r="G21" i="141"/>
  <c r="G21" i="145"/>
  <c r="G21" i="147"/>
  <c r="G21" i="149"/>
  <c r="G21" i="151"/>
  <c r="G21" i="153"/>
  <c r="G21" i="155"/>
  <c r="G21" i="157"/>
  <c r="G21" i="159"/>
  <c r="G21" i="161"/>
  <c r="G21" i="163"/>
  <c r="G21" i="165"/>
  <c r="G21" i="167"/>
  <c r="G21" i="169"/>
  <c r="G21" i="171"/>
  <c r="G21" i="173"/>
  <c r="G21" i="201"/>
  <c r="G21" i="203"/>
  <c r="G21" i="126"/>
  <c r="D26" i="123"/>
  <c r="T17" i="193" s="1"/>
  <c r="FS55" i="179"/>
  <c r="FS54" i="179"/>
  <c r="FS53" i="179"/>
  <c r="FS51" i="179"/>
  <c r="FS50" i="179"/>
  <c r="FS52" i="179"/>
  <c r="O6" i="186"/>
  <c r="P6" i="186"/>
  <c r="B25" i="188"/>
  <c r="C26" i="123" s="1"/>
  <c r="T35" i="193" s="1"/>
  <c r="R57" i="182"/>
  <c r="FO55" i="179"/>
  <c r="FO54" i="179"/>
  <c r="FO53" i="179"/>
  <c r="FO51" i="179"/>
  <c r="FO50" i="179"/>
  <c r="FO52" i="179"/>
  <c r="Q6" i="186"/>
  <c r="Q51" i="129"/>
  <c r="J25" i="201" s="1"/>
  <c r="EE52" i="198"/>
  <c r="EF52" i="198" s="1"/>
  <c r="EE51" i="198"/>
  <c r="EF51" i="198" s="1"/>
  <c r="Q50" i="129"/>
  <c r="J25" i="200" s="1"/>
  <c r="F12" i="200"/>
  <c r="F13" i="201"/>
  <c r="F22" i="202"/>
  <c r="F15" i="203"/>
  <c r="AD53" i="124"/>
  <c r="M54" i="185" s="1"/>
  <c r="E37" i="203"/>
  <c r="F14" i="200"/>
  <c r="F11" i="201"/>
  <c r="F16" i="202"/>
  <c r="F17" i="203"/>
  <c r="EE54" i="198"/>
  <c r="EF54" i="198" s="1"/>
  <c r="Q53" i="129"/>
  <c r="J25" i="203" s="1"/>
  <c r="ED7" i="198"/>
  <c r="ED6" i="198"/>
  <c r="ED50" i="198"/>
  <c r="ED53" i="198"/>
  <c r="ED30" i="198"/>
  <c r="ED26" i="198"/>
  <c r="ED22" i="198"/>
  <c r="ED20" i="198"/>
  <c r="ED18" i="198"/>
  <c r="ED49" i="198"/>
  <c r="ED47" i="198"/>
  <c r="ED45" i="198"/>
  <c r="ED43" i="198"/>
  <c r="ED32" i="198"/>
  <c r="ED28" i="198"/>
  <c r="ED24" i="198"/>
  <c r="ED16" i="198"/>
  <c r="ED12" i="198"/>
  <c r="ED46" i="198"/>
  <c r="ED34" i="198"/>
  <c r="ED33" i="198"/>
  <c r="ED31" i="198"/>
  <c r="ED39" i="198"/>
  <c r="ED35" i="198"/>
  <c r="ED29" i="198"/>
  <c r="ED25" i="198"/>
  <c r="ED17" i="198"/>
  <c r="ED13" i="198"/>
  <c r="ED15" i="198"/>
  <c r="ED37" i="198"/>
  <c r="ED27" i="198"/>
  <c r="ED42" i="198"/>
  <c r="ED40" i="198"/>
  <c r="ED36" i="198"/>
  <c r="ED38" i="198"/>
  <c r="ED14" i="198"/>
  <c r="ED10" i="198"/>
  <c r="ED11" i="198"/>
  <c r="ED48" i="198"/>
  <c r="ED44" i="198"/>
  <c r="ED41" i="198"/>
  <c r="ED21" i="198"/>
  <c r="ED19" i="198"/>
  <c r="ED23" i="198"/>
  <c r="F16" i="200"/>
  <c r="F17" i="201"/>
  <c r="F14" i="202"/>
  <c r="F11" i="203"/>
  <c r="E36" i="203"/>
  <c r="AC53" i="124"/>
  <c r="L54" i="185" s="1"/>
  <c r="E38" i="203"/>
  <c r="AE53" i="124"/>
  <c r="N54" i="185" s="1"/>
  <c r="F22" i="200"/>
  <c r="F15" i="201"/>
  <c r="F12" i="202"/>
  <c r="F13" i="203"/>
  <c r="Q54" i="129"/>
  <c r="J25" i="204" s="1"/>
  <c r="AB53" i="124"/>
  <c r="K54" i="185" s="1"/>
  <c r="E35" i="203"/>
  <c r="ED52" i="198"/>
  <c r="ED51" i="198"/>
  <c r="ED54" i="198"/>
  <c r="L50" i="179"/>
  <c r="L51" i="179"/>
  <c r="L52" i="179"/>
  <c r="L54" i="179"/>
  <c r="L55" i="179"/>
  <c r="L53" i="179"/>
  <c r="F17" i="126"/>
  <c r="ED9" i="198"/>
  <c r="T7" i="129"/>
  <c r="J28" i="131" s="1"/>
  <c r="T6" i="129"/>
  <c r="J28" i="130" s="1"/>
  <c r="ED8" i="198"/>
  <c r="Q8" i="129"/>
  <c r="J25" i="132" s="1"/>
  <c r="C3" i="193"/>
  <c r="B29" i="193" s="1"/>
  <c r="C25" i="193"/>
  <c r="C50" i="193" s="1"/>
  <c r="G49" i="193"/>
  <c r="C24" i="193"/>
  <c r="C49" i="193" s="1"/>
  <c r="L25" i="193"/>
  <c r="L50" i="193" s="1"/>
  <c r="L24" i="193"/>
  <c r="L49" i="193" s="1"/>
  <c r="G50" i="193"/>
  <c r="B28" i="193"/>
  <c r="C2" i="193"/>
  <c r="K51" i="193"/>
  <c r="FD6" i="184"/>
  <c r="FE6" i="184"/>
  <c r="FF6" i="184"/>
  <c r="FG6" i="184"/>
  <c r="FH6" i="184"/>
  <c r="FI6" i="184"/>
  <c r="FJ6" i="184"/>
  <c r="FC6" i="184"/>
  <c r="CP6" i="184"/>
  <c r="CQ6" i="184"/>
  <c r="CR6" i="184"/>
  <c r="CS6" i="184"/>
  <c r="CT6" i="184"/>
  <c r="CU6" i="184"/>
  <c r="CV6" i="184"/>
  <c r="CO6" i="184"/>
  <c r="CE6" i="184"/>
  <c r="CF6" i="184"/>
  <c r="CG6" i="184"/>
  <c r="CH6" i="184"/>
  <c r="CI6" i="184"/>
  <c r="CJ6" i="184"/>
  <c r="CK6" i="184"/>
  <c r="CD6" i="184"/>
  <c r="BT6" i="184"/>
  <c r="BU6" i="184"/>
  <c r="BV6" i="184"/>
  <c r="BW6" i="184"/>
  <c r="BX6" i="184"/>
  <c r="BY6" i="184"/>
  <c r="BZ6" i="184"/>
  <c r="BS6" i="184"/>
  <c r="BI6" i="184"/>
  <c r="BJ6" i="184"/>
  <c r="BK6" i="184"/>
  <c r="BL6" i="184"/>
  <c r="BM6" i="184"/>
  <c r="BN6" i="184"/>
  <c r="BO6" i="184"/>
  <c r="BH6" i="184"/>
  <c r="AX6" i="184"/>
  <c r="AY6" i="184"/>
  <c r="AZ6" i="184"/>
  <c r="BA6" i="184"/>
  <c r="BB6" i="184"/>
  <c r="BC6" i="184"/>
  <c r="BD6" i="184"/>
  <c r="AW6" i="184"/>
  <c r="AM6" i="184"/>
  <c r="AN6" i="184"/>
  <c r="AO6" i="184"/>
  <c r="AP6" i="184"/>
  <c r="AQ6" i="184"/>
  <c r="AR6" i="184"/>
  <c r="AS6" i="184"/>
  <c r="AL6" i="184"/>
  <c r="AB6" i="184"/>
  <c r="AC6" i="184"/>
  <c r="AD6" i="184"/>
  <c r="AE6" i="184"/>
  <c r="AF6" i="184"/>
  <c r="AG6" i="184"/>
  <c r="AH6" i="184"/>
  <c r="AA6" i="184"/>
  <c r="Q6" i="184"/>
  <c r="R6" i="184"/>
  <c r="S6" i="184"/>
  <c r="T6" i="184"/>
  <c r="U6" i="184"/>
  <c r="V6" i="184"/>
  <c r="W6" i="184"/>
  <c r="P6" i="184"/>
  <c r="F6" i="184"/>
  <c r="G6" i="184"/>
  <c r="H6" i="184"/>
  <c r="I6" i="184"/>
  <c r="J6" i="184"/>
  <c r="K6" i="184"/>
  <c r="L6" i="184"/>
  <c r="E6" i="184"/>
  <c r="E2" i="184"/>
  <c r="E2" i="183"/>
  <c r="CK5" i="177"/>
  <c r="CL6" i="183" s="1"/>
  <c r="CL5" i="177"/>
  <c r="CM6" i="183" s="1"/>
  <c r="CJ5" i="177"/>
  <c r="CK6" i="183" s="1"/>
  <c r="BA5" i="177"/>
  <c r="BB5" i="177"/>
  <c r="AZ5" i="177"/>
  <c r="AU5" i="177"/>
  <c r="AV6" i="183" s="1"/>
  <c r="AV5" i="177"/>
  <c r="AW6" i="183" s="1"/>
  <c r="AT5" i="177"/>
  <c r="AU6" i="183" s="1"/>
  <c r="AO5" i="177"/>
  <c r="AP6" i="183" s="1"/>
  <c r="AP5" i="177"/>
  <c r="AQ6" i="183" s="1"/>
  <c r="AN5" i="177"/>
  <c r="AO6" i="183" s="1"/>
  <c r="AI5" i="177"/>
  <c r="AJ6" i="183" s="1"/>
  <c r="AJ5" i="177"/>
  <c r="AK6" i="183" s="1"/>
  <c r="AH5" i="177"/>
  <c r="AI6" i="183" s="1"/>
  <c r="AC5" i="177"/>
  <c r="AD6" i="183" s="1"/>
  <c r="AD5" i="177"/>
  <c r="AE6" i="183" s="1"/>
  <c r="AB5" i="177"/>
  <c r="AC6" i="183" s="1"/>
  <c r="W5" i="177"/>
  <c r="X6" i="183" s="1"/>
  <c r="X5" i="177"/>
  <c r="Y6" i="183" s="1"/>
  <c r="V5" i="177"/>
  <c r="W6" i="183" s="1"/>
  <c r="Q5" i="177"/>
  <c r="R6" i="183" s="1"/>
  <c r="R5" i="177"/>
  <c r="S6" i="183" s="1"/>
  <c r="P5" i="177"/>
  <c r="Q6" i="183" s="1"/>
  <c r="K5" i="177"/>
  <c r="L6" i="183" s="1"/>
  <c r="L5" i="177"/>
  <c r="M6" i="183" s="1"/>
  <c r="J5" i="177"/>
  <c r="K6" i="183" s="1"/>
  <c r="E5" i="177"/>
  <c r="F5" i="177"/>
  <c r="D5" i="177"/>
  <c r="E37" i="123"/>
  <c r="B7" i="123"/>
  <c r="E3" i="183"/>
  <c r="E3" i="184"/>
  <c r="B4" i="126"/>
  <c r="B4" i="154" s="1"/>
  <c r="B2" i="173"/>
  <c r="B2" i="172"/>
  <c r="B2" i="171"/>
  <c r="B2" i="170"/>
  <c r="B2" i="169"/>
  <c r="B2" i="168"/>
  <c r="B2" i="167"/>
  <c r="B2" i="166"/>
  <c r="B2" i="165"/>
  <c r="B2" i="164"/>
  <c r="B2" i="163"/>
  <c r="B2" i="162"/>
  <c r="B2" i="161"/>
  <c r="B2" i="160"/>
  <c r="B2" i="159"/>
  <c r="B2" i="158"/>
  <c r="B2" i="157"/>
  <c r="B2" i="156"/>
  <c r="B2" i="155"/>
  <c r="B2" i="154"/>
  <c r="B2" i="153"/>
  <c r="B2" i="152"/>
  <c r="B2" i="151"/>
  <c r="B2" i="150"/>
  <c r="B2" i="149"/>
  <c r="B2" i="148"/>
  <c r="B2" i="147"/>
  <c r="B2" i="146"/>
  <c r="B2" i="145"/>
  <c r="B2" i="144"/>
  <c r="B2" i="142"/>
  <c r="B2" i="141"/>
  <c r="B2" i="140"/>
  <c r="B2" i="139"/>
  <c r="B2" i="138"/>
  <c r="B2" i="137"/>
  <c r="B2" i="136"/>
  <c r="B2" i="135"/>
  <c r="B2" i="134"/>
  <c r="B2" i="133"/>
  <c r="B2" i="132"/>
  <c r="B2" i="131"/>
  <c r="B2" i="130"/>
  <c r="B3" i="126"/>
  <c r="B3" i="185"/>
  <c r="B3" i="186"/>
  <c r="B3" i="182" s="1"/>
  <c r="B2" i="182"/>
  <c r="F60" i="13"/>
  <c r="H30" i="206" s="1"/>
  <c r="B5" i="123"/>
  <c r="C4" i="123"/>
  <c r="C3" i="123"/>
  <c r="D3" i="181"/>
  <c r="C3" i="178"/>
  <c r="D2" i="181"/>
  <c r="C2" i="178"/>
  <c r="C3" i="176"/>
  <c r="C3" i="174"/>
  <c r="C2" i="176"/>
  <c r="C2" i="174"/>
  <c r="K25" i="188" l="1"/>
  <c r="L26" i="123" s="1"/>
  <c r="F20" i="130"/>
  <c r="J24" i="188"/>
  <c r="K25" i="123" s="1"/>
  <c r="AA16" i="193" s="1"/>
  <c r="B4" i="145"/>
  <c r="B4" i="135"/>
  <c r="F20" i="134"/>
  <c r="F20" i="132"/>
  <c r="G24" i="188"/>
  <c r="H25" i="123" s="1"/>
  <c r="X16" i="193" s="1"/>
  <c r="I24" i="188"/>
  <c r="J25" i="123" s="1"/>
  <c r="Z16" i="193" s="1"/>
  <c r="F20" i="138"/>
  <c r="H24" i="188"/>
  <c r="I25" i="123" s="1"/>
  <c r="Y16" i="193" s="1"/>
  <c r="I18" i="130"/>
  <c r="F18" i="130"/>
  <c r="G21" i="188"/>
  <c r="H22" i="123" s="1"/>
  <c r="X13" i="193" s="1"/>
  <c r="H21" i="188"/>
  <c r="I22" i="123" s="1"/>
  <c r="Y13" i="193" s="1"/>
  <c r="C21" i="188"/>
  <c r="D22" i="123" s="1"/>
  <c r="T13" i="193" s="1"/>
  <c r="D21" i="188"/>
  <c r="E22" i="123" s="1"/>
  <c r="U13" i="193" s="1"/>
  <c r="I21" i="188"/>
  <c r="J22" i="123" s="1"/>
  <c r="Z13" i="193" s="1"/>
  <c r="E21" i="188"/>
  <c r="F22" i="123" s="1"/>
  <c r="V13" i="193" s="1"/>
  <c r="F21" i="188"/>
  <c r="G22" i="123" s="1"/>
  <c r="W13" i="193" s="1"/>
  <c r="J21" i="188"/>
  <c r="K22" i="123" s="1"/>
  <c r="AA13" i="193" s="1"/>
  <c r="F20" i="131"/>
  <c r="P57" i="13"/>
  <c r="Q58" i="182" s="1"/>
  <c r="P56" i="13"/>
  <c r="G20" i="136" s="1"/>
  <c r="C24" i="188"/>
  <c r="D25" i="123" s="1"/>
  <c r="T16" i="193" s="1"/>
  <c r="D24" i="188"/>
  <c r="E25" i="123" s="1"/>
  <c r="U16" i="193" s="1"/>
  <c r="E24" i="188"/>
  <c r="F25" i="123" s="1"/>
  <c r="V16" i="193" s="1"/>
  <c r="F24" i="188"/>
  <c r="G25" i="123" s="1"/>
  <c r="W16" i="193" s="1"/>
  <c r="O57" i="13"/>
  <c r="P58" i="182" s="1"/>
  <c r="P56" i="182"/>
  <c r="O56" i="182"/>
  <c r="G22" i="188"/>
  <c r="H23" i="123" s="1"/>
  <c r="X14" i="193" s="1"/>
  <c r="H22" i="188"/>
  <c r="I23" i="123" s="1"/>
  <c r="Y14" i="193" s="1"/>
  <c r="N56" i="13"/>
  <c r="G18" i="130" s="1"/>
  <c r="J22" i="188"/>
  <c r="K23" i="123" s="1"/>
  <c r="AA14" i="193" s="1"/>
  <c r="I22" i="188"/>
  <c r="J23" i="123" s="1"/>
  <c r="Z14" i="193" s="1"/>
  <c r="C22" i="188"/>
  <c r="D23" i="123" s="1"/>
  <c r="T14" i="193" s="1"/>
  <c r="D22" i="188"/>
  <c r="E23" i="123" s="1"/>
  <c r="U14" i="193" s="1"/>
  <c r="E22" i="188"/>
  <c r="F23" i="123" s="1"/>
  <c r="V14" i="193" s="1"/>
  <c r="F22" i="188"/>
  <c r="G23" i="123" s="1"/>
  <c r="W14" i="193" s="1"/>
  <c r="I19" i="141"/>
  <c r="F19" i="141"/>
  <c r="I18" i="141"/>
  <c r="F18" i="141"/>
  <c r="I19" i="130"/>
  <c r="F19" i="130"/>
  <c r="I19" i="138"/>
  <c r="F19" i="138"/>
  <c r="I18" i="131"/>
  <c r="F18" i="131"/>
  <c r="I18" i="133"/>
  <c r="F18" i="133"/>
  <c r="I19" i="135"/>
  <c r="F19" i="135"/>
  <c r="F9" i="207"/>
  <c r="EO9" i="198" s="1"/>
  <c r="EE9" i="198" s="1"/>
  <c r="EF9" i="198" s="1"/>
  <c r="A60" i="207"/>
  <c r="D59" i="207"/>
  <c r="A57" i="207"/>
  <c r="A58" i="207"/>
  <c r="A59" i="207"/>
  <c r="G17" i="202"/>
  <c r="G17" i="135"/>
  <c r="G17" i="203"/>
  <c r="G17" i="171"/>
  <c r="G17" i="201"/>
  <c r="G17" i="204"/>
  <c r="G17" i="126"/>
  <c r="G17" i="200"/>
  <c r="G17" i="152"/>
  <c r="G17" i="151"/>
  <c r="G17" i="155"/>
  <c r="G17" i="160"/>
  <c r="G17" i="139"/>
  <c r="G17" i="159"/>
  <c r="G17" i="140"/>
  <c r="G17" i="168"/>
  <c r="G17" i="167"/>
  <c r="G17" i="144"/>
  <c r="G17" i="172"/>
  <c r="G17" i="147"/>
  <c r="G17" i="163"/>
  <c r="G17" i="136"/>
  <c r="G17" i="156"/>
  <c r="G17" i="131"/>
  <c r="G17" i="148"/>
  <c r="E23" i="188"/>
  <c r="F24" i="123" s="1"/>
  <c r="V15" i="193" s="1"/>
  <c r="B4" i="141"/>
  <c r="B4" i="151"/>
  <c r="B4" i="133"/>
  <c r="B4" i="153"/>
  <c r="B4" i="137"/>
  <c r="B4" i="149"/>
  <c r="B4" i="131"/>
  <c r="B4" i="139"/>
  <c r="B4" i="147"/>
  <c r="B4" i="155"/>
  <c r="B21" i="188"/>
  <c r="C22" i="123" s="1"/>
  <c r="T31" i="193" s="1"/>
  <c r="G17" i="141"/>
  <c r="G17" i="157"/>
  <c r="G17" i="173"/>
  <c r="G17" i="146"/>
  <c r="G17" i="162"/>
  <c r="G17" i="130"/>
  <c r="G17" i="161"/>
  <c r="G17" i="150"/>
  <c r="G17" i="166"/>
  <c r="G17" i="149"/>
  <c r="G17" i="154"/>
  <c r="G17" i="153"/>
  <c r="G17" i="142"/>
  <c r="G17" i="145"/>
  <c r="G17" i="134"/>
  <c r="N57" i="182"/>
  <c r="G17" i="133"/>
  <c r="G17" i="165"/>
  <c r="G17" i="138"/>
  <c r="G17" i="137"/>
  <c r="G17" i="169"/>
  <c r="G17" i="158"/>
  <c r="G17" i="170"/>
  <c r="G17" i="132"/>
  <c r="G23" i="188"/>
  <c r="H24" i="123" s="1"/>
  <c r="X15" i="193" s="1"/>
  <c r="I23" i="188"/>
  <c r="J24" i="123" s="1"/>
  <c r="Z15" i="193" s="1"/>
  <c r="B4" i="132"/>
  <c r="B4" i="136"/>
  <c r="B4" i="140"/>
  <c r="B4" i="144"/>
  <c r="B4" i="148"/>
  <c r="B4" i="152"/>
  <c r="B4" i="156"/>
  <c r="CT5" i="177"/>
  <c r="D57" i="207"/>
  <c r="D23" i="188"/>
  <c r="E24" i="123" s="1"/>
  <c r="U15" i="193" s="1"/>
  <c r="D58" i="207"/>
  <c r="F23" i="188"/>
  <c r="G24" i="123" s="1"/>
  <c r="W15" i="193" s="1"/>
  <c r="H23" i="188"/>
  <c r="I24" i="123" s="1"/>
  <c r="Y15" i="193" s="1"/>
  <c r="B4" i="130"/>
  <c r="B4" i="134"/>
  <c r="B4" i="138"/>
  <c r="B4" i="142"/>
  <c r="B4" i="146"/>
  <c r="B4" i="150"/>
  <c r="C23" i="188"/>
  <c r="D24" i="123" s="1"/>
  <c r="T15" i="193" s="1"/>
  <c r="J23" i="188"/>
  <c r="K24" i="123" s="1"/>
  <c r="AA15" i="193" s="1"/>
  <c r="EO55" i="198"/>
  <c r="EE55" i="198" s="1"/>
  <c r="EF55" i="198" s="1"/>
  <c r="J16" i="206"/>
  <c r="F18" i="206"/>
  <c r="F16" i="206"/>
  <c r="D14" i="206"/>
  <c r="L14" i="206" s="1"/>
  <c r="J18" i="206"/>
  <c r="L16" i="206"/>
  <c r="F15" i="206"/>
  <c r="J15" i="206"/>
  <c r="H18" i="206"/>
  <c r="H15" i="206"/>
  <c r="D17" i="206"/>
  <c r="L17" i="206" s="1"/>
  <c r="EE7" i="198"/>
  <c r="EF7" i="198" s="1"/>
  <c r="G38" i="195"/>
  <c r="I19" i="204"/>
  <c r="F19" i="204"/>
  <c r="CR5" i="177"/>
  <c r="G19" i="130"/>
  <c r="G19" i="132"/>
  <c r="G19" i="134"/>
  <c r="G19" i="136"/>
  <c r="G19" i="138"/>
  <c r="G19" i="140"/>
  <c r="G19" i="142"/>
  <c r="G19" i="144"/>
  <c r="G19" i="146"/>
  <c r="G19" i="148"/>
  <c r="G19" i="150"/>
  <c r="G19" i="152"/>
  <c r="G19" i="154"/>
  <c r="G19" i="156"/>
  <c r="G19" i="158"/>
  <c r="G19" i="160"/>
  <c r="G19" i="162"/>
  <c r="G19" i="164"/>
  <c r="G19" i="166"/>
  <c r="G19" i="168"/>
  <c r="G19" i="170"/>
  <c r="G19" i="172"/>
  <c r="G19" i="200"/>
  <c r="G19" i="202"/>
  <c r="G19" i="204"/>
  <c r="G19" i="131"/>
  <c r="G19" i="133"/>
  <c r="G19" i="135"/>
  <c r="G19" i="137"/>
  <c r="G19" i="139"/>
  <c r="G19" i="141"/>
  <c r="G19" i="145"/>
  <c r="G19" i="147"/>
  <c r="G19" i="149"/>
  <c r="G19" i="151"/>
  <c r="G19" i="153"/>
  <c r="G19" i="155"/>
  <c r="G19" i="157"/>
  <c r="G19" i="159"/>
  <c r="G19" i="161"/>
  <c r="G19" i="163"/>
  <c r="G19" i="165"/>
  <c r="G19" i="167"/>
  <c r="G19" i="169"/>
  <c r="G19" i="171"/>
  <c r="G19" i="173"/>
  <c r="G19" i="201"/>
  <c r="G19" i="203"/>
  <c r="G19" i="126"/>
  <c r="E6" i="183"/>
  <c r="CP5" i="177"/>
  <c r="CV5" i="177" s="1"/>
  <c r="F6" i="183"/>
  <c r="G6" i="183"/>
  <c r="B23" i="188"/>
  <c r="C24" i="123" s="1"/>
  <c r="T33" i="193" s="1"/>
  <c r="P57" i="182"/>
  <c r="B3" i="173"/>
  <c r="B3" i="203"/>
  <c r="B3" i="202"/>
  <c r="B3" i="200"/>
  <c r="B3" i="204"/>
  <c r="B3" i="201"/>
  <c r="B4" i="173"/>
  <c r="B4" i="204"/>
  <c r="B4" i="201"/>
  <c r="B4" i="203"/>
  <c r="B4" i="202"/>
  <c r="B4" i="200"/>
  <c r="M56" i="184"/>
  <c r="M55" i="179"/>
  <c r="N56" i="184" s="1"/>
  <c r="N55" i="179"/>
  <c r="O56" i="184" s="1"/>
  <c r="M52" i="179"/>
  <c r="N53" i="184" s="1"/>
  <c r="M53" i="184"/>
  <c r="N52" i="179"/>
  <c r="O53" i="184" s="1"/>
  <c r="M50" i="179"/>
  <c r="N51" i="184" s="1"/>
  <c r="N50" i="179"/>
  <c r="O51" i="184" s="1"/>
  <c r="M51" i="184"/>
  <c r="M54" i="184"/>
  <c r="M53" i="179"/>
  <c r="N54" i="184" s="1"/>
  <c r="N53" i="179"/>
  <c r="O54" i="184" s="1"/>
  <c r="M54" i="179"/>
  <c r="N55" i="184" s="1"/>
  <c r="N54" i="179"/>
  <c r="O55" i="184" s="1"/>
  <c r="M55" i="184"/>
  <c r="M51" i="179"/>
  <c r="N52" i="184" s="1"/>
  <c r="N51" i="179"/>
  <c r="O52" i="184" s="1"/>
  <c r="M52" i="184"/>
  <c r="BA6" i="183"/>
  <c r="BB6" i="183"/>
  <c r="BC6" i="183"/>
  <c r="E34" i="196"/>
  <c r="B4" i="157"/>
  <c r="B4" i="158"/>
  <c r="B4" i="159"/>
  <c r="B4" i="160"/>
  <c r="B4" i="161"/>
  <c r="B4" i="162"/>
  <c r="B4" i="163"/>
  <c r="B4" i="164"/>
  <c r="B4" i="165"/>
  <c r="B4" i="166"/>
  <c r="B4" i="167"/>
  <c r="B4" i="168"/>
  <c r="B4" i="169"/>
  <c r="B4" i="170"/>
  <c r="B4" i="171"/>
  <c r="B4" i="172"/>
  <c r="G5" i="177"/>
  <c r="M5" i="177"/>
  <c r="S5" i="177"/>
  <c r="Y5" i="177"/>
  <c r="AE5" i="177"/>
  <c r="AK5" i="177"/>
  <c r="AQ5" i="177"/>
  <c r="AW5" i="177"/>
  <c r="BC5" i="177"/>
  <c r="CM5" i="177"/>
  <c r="B3" i="130"/>
  <c r="B3" i="131"/>
  <c r="B3" i="132"/>
  <c r="B3" i="133"/>
  <c r="B3" i="134"/>
  <c r="B3" i="135"/>
  <c r="B3" i="136"/>
  <c r="B3" i="137"/>
  <c r="B3" i="138"/>
  <c r="B3" i="139"/>
  <c r="B3" i="140"/>
  <c r="B3" i="141"/>
  <c r="B3" i="142"/>
  <c r="B3" i="144"/>
  <c r="B3" i="145"/>
  <c r="B3" i="146"/>
  <c r="B3" i="147"/>
  <c r="B3" i="148"/>
  <c r="B3" i="149"/>
  <c r="B3" i="150"/>
  <c r="B3" i="151"/>
  <c r="B3" i="152"/>
  <c r="B3" i="153"/>
  <c r="B3" i="154"/>
  <c r="B3" i="155"/>
  <c r="B3" i="156"/>
  <c r="B3" i="157"/>
  <c r="B3" i="158"/>
  <c r="B3" i="159"/>
  <c r="B3" i="160"/>
  <c r="B3" i="161"/>
  <c r="B3" i="162"/>
  <c r="B3" i="163"/>
  <c r="B3" i="164"/>
  <c r="B3" i="165"/>
  <c r="B3" i="166"/>
  <c r="B3" i="167"/>
  <c r="B3" i="168"/>
  <c r="B3" i="169"/>
  <c r="B3" i="170"/>
  <c r="B3" i="171"/>
  <c r="B3" i="172"/>
  <c r="D22" i="126"/>
  <c r="FC4" i="184"/>
  <c r="CO4" i="184"/>
  <c r="FB7" i="179"/>
  <c r="FC7" i="179"/>
  <c r="FD8" i="184" s="1"/>
  <c r="FD7" i="179"/>
  <c r="FE8" i="184" s="1"/>
  <c r="FE7" i="179"/>
  <c r="FF8" i="184" s="1"/>
  <c r="FF7" i="179"/>
  <c r="FG8" i="184" s="1"/>
  <c r="FG7" i="179"/>
  <c r="FH8" i="184" s="1"/>
  <c r="FH7" i="179"/>
  <c r="FI8" i="184" s="1"/>
  <c r="FI7" i="179"/>
  <c r="FJ8" i="184" s="1"/>
  <c r="FB8" i="179"/>
  <c r="FC8" i="179"/>
  <c r="FD9" i="184" s="1"/>
  <c r="FD8" i="179"/>
  <c r="FE9" i="184" s="1"/>
  <c r="FE8" i="179"/>
  <c r="FF9" i="184" s="1"/>
  <c r="FF8" i="179"/>
  <c r="FG9" i="184" s="1"/>
  <c r="FG8" i="179"/>
  <c r="FH9" i="184" s="1"/>
  <c r="FH8" i="179"/>
  <c r="FI9" i="184" s="1"/>
  <c r="FI8" i="179"/>
  <c r="FJ9" i="184" s="1"/>
  <c r="FB9" i="179"/>
  <c r="FC9" i="179"/>
  <c r="FD10" i="184" s="1"/>
  <c r="FD9" i="179"/>
  <c r="FE10" i="184" s="1"/>
  <c r="FE9" i="179"/>
  <c r="FF10" i="184" s="1"/>
  <c r="FF9" i="179"/>
  <c r="FG10" i="184" s="1"/>
  <c r="FG9" i="179"/>
  <c r="FH10" i="184" s="1"/>
  <c r="FH9" i="179"/>
  <c r="FI10" i="184" s="1"/>
  <c r="FI9" i="179"/>
  <c r="FJ10" i="184" s="1"/>
  <c r="FB10" i="179"/>
  <c r="FC10" i="179"/>
  <c r="FD11" i="184" s="1"/>
  <c r="FD10" i="179"/>
  <c r="FE11" i="184" s="1"/>
  <c r="FE10" i="179"/>
  <c r="FF11" i="184" s="1"/>
  <c r="FF10" i="179"/>
  <c r="FG11" i="184" s="1"/>
  <c r="FG10" i="179"/>
  <c r="FH11" i="184" s="1"/>
  <c r="FH10" i="179"/>
  <c r="FI11" i="184" s="1"/>
  <c r="FI10" i="179"/>
  <c r="FJ11" i="184" s="1"/>
  <c r="FB11" i="179"/>
  <c r="FC11" i="179"/>
  <c r="FD12" i="184" s="1"/>
  <c r="FD11" i="179"/>
  <c r="FE12" i="184" s="1"/>
  <c r="FE11" i="179"/>
  <c r="FF12" i="184" s="1"/>
  <c r="FF11" i="179"/>
  <c r="FG12" i="184" s="1"/>
  <c r="FG11" i="179"/>
  <c r="FH12" i="184" s="1"/>
  <c r="FH11" i="179"/>
  <c r="FI12" i="184" s="1"/>
  <c r="FI11" i="179"/>
  <c r="FJ12" i="184" s="1"/>
  <c r="FB12" i="179"/>
  <c r="FC12" i="179"/>
  <c r="FD13" i="184" s="1"/>
  <c r="FD12" i="179"/>
  <c r="FE13" i="184" s="1"/>
  <c r="FE12" i="179"/>
  <c r="FF13" i="184" s="1"/>
  <c r="FF12" i="179"/>
  <c r="FG13" i="184" s="1"/>
  <c r="FG12" i="179"/>
  <c r="FH13" i="184" s="1"/>
  <c r="FH12" i="179"/>
  <c r="FI13" i="184" s="1"/>
  <c r="FI12" i="179"/>
  <c r="FJ13" i="184" s="1"/>
  <c r="FB13" i="179"/>
  <c r="FC13" i="179"/>
  <c r="FD14" i="184" s="1"/>
  <c r="FD13" i="179"/>
  <c r="FE14" i="184" s="1"/>
  <c r="FE13" i="179"/>
  <c r="FF14" i="184" s="1"/>
  <c r="FF13" i="179"/>
  <c r="FG14" i="184" s="1"/>
  <c r="FG13" i="179"/>
  <c r="FH14" i="184" s="1"/>
  <c r="FH13" i="179"/>
  <c r="FI14" i="184" s="1"/>
  <c r="FI13" i="179"/>
  <c r="FJ14" i="184" s="1"/>
  <c r="FB14" i="179"/>
  <c r="FC14" i="179"/>
  <c r="FD15" i="184" s="1"/>
  <c r="FD14" i="179"/>
  <c r="FE15" i="184" s="1"/>
  <c r="FE14" i="179"/>
  <c r="FF15" i="184" s="1"/>
  <c r="FF14" i="179"/>
  <c r="FG15" i="184" s="1"/>
  <c r="FG14" i="179"/>
  <c r="FH15" i="184" s="1"/>
  <c r="FH14" i="179"/>
  <c r="FI15" i="184" s="1"/>
  <c r="FI14" i="179"/>
  <c r="FJ15" i="184" s="1"/>
  <c r="FB15" i="179"/>
  <c r="FC15" i="179"/>
  <c r="FD16" i="184" s="1"/>
  <c r="FD15" i="179"/>
  <c r="FE16" i="184" s="1"/>
  <c r="FE15" i="179"/>
  <c r="FF16" i="184" s="1"/>
  <c r="FF15" i="179"/>
  <c r="FG16" i="184" s="1"/>
  <c r="FG15" i="179"/>
  <c r="FH16" i="184" s="1"/>
  <c r="FH15" i="179"/>
  <c r="FI16" i="184" s="1"/>
  <c r="FI15" i="179"/>
  <c r="FJ16" i="184" s="1"/>
  <c r="FB16" i="179"/>
  <c r="FC16" i="179"/>
  <c r="FD17" i="184" s="1"/>
  <c r="FD16" i="179"/>
  <c r="FE17" i="184" s="1"/>
  <c r="FE16" i="179"/>
  <c r="FF17" i="184" s="1"/>
  <c r="FF16" i="179"/>
  <c r="FG17" i="184" s="1"/>
  <c r="FG16" i="179"/>
  <c r="FH17" i="184" s="1"/>
  <c r="FH16" i="179"/>
  <c r="FI17" i="184" s="1"/>
  <c r="FI16" i="179"/>
  <c r="FJ17" i="184" s="1"/>
  <c r="FB17" i="179"/>
  <c r="FC17" i="179"/>
  <c r="FD18" i="184" s="1"/>
  <c r="FD17" i="179"/>
  <c r="FE18" i="184" s="1"/>
  <c r="FE17" i="179"/>
  <c r="FF18" i="184" s="1"/>
  <c r="FF17" i="179"/>
  <c r="FG18" i="184" s="1"/>
  <c r="FG17" i="179"/>
  <c r="FH18" i="184" s="1"/>
  <c r="FH17" i="179"/>
  <c r="FI18" i="184" s="1"/>
  <c r="FI17" i="179"/>
  <c r="FJ18" i="184" s="1"/>
  <c r="FB18" i="179"/>
  <c r="FC18" i="179"/>
  <c r="FD19" i="184" s="1"/>
  <c r="FD18" i="179"/>
  <c r="FE19" i="184" s="1"/>
  <c r="FE18" i="179"/>
  <c r="FF19" i="184" s="1"/>
  <c r="FF18" i="179"/>
  <c r="FG19" i="184" s="1"/>
  <c r="FG18" i="179"/>
  <c r="FH19" i="184" s="1"/>
  <c r="FH18" i="179"/>
  <c r="FI19" i="184" s="1"/>
  <c r="FI18" i="179"/>
  <c r="FJ19" i="184" s="1"/>
  <c r="FB19" i="179"/>
  <c r="FC19" i="179"/>
  <c r="FD20" i="184" s="1"/>
  <c r="FD19" i="179"/>
  <c r="FE20" i="184" s="1"/>
  <c r="FE19" i="179"/>
  <c r="FF20" i="184" s="1"/>
  <c r="FF19" i="179"/>
  <c r="FG20" i="184" s="1"/>
  <c r="FG19" i="179"/>
  <c r="FH20" i="184" s="1"/>
  <c r="FH19" i="179"/>
  <c r="FI20" i="184" s="1"/>
  <c r="FI19" i="179"/>
  <c r="FJ20" i="184" s="1"/>
  <c r="FB20" i="179"/>
  <c r="FC20" i="179"/>
  <c r="FD21" i="184" s="1"/>
  <c r="FD20" i="179"/>
  <c r="FE21" i="184" s="1"/>
  <c r="FE20" i="179"/>
  <c r="FF21" i="184" s="1"/>
  <c r="FF20" i="179"/>
  <c r="FG21" i="184" s="1"/>
  <c r="FG20" i="179"/>
  <c r="FH21" i="184" s="1"/>
  <c r="FH20" i="179"/>
  <c r="FI21" i="184" s="1"/>
  <c r="FI20" i="179"/>
  <c r="FJ21" i="184" s="1"/>
  <c r="FB21" i="179"/>
  <c r="FC21" i="179"/>
  <c r="FD22" i="184" s="1"/>
  <c r="FD21" i="179"/>
  <c r="FE22" i="184" s="1"/>
  <c r="FE21" i="179"/>
  <c r="FF22" i="184" s="1"/>
  <c r="FF21" i="179"/>
  <c r="FG22" i="184" s="1"/>
  <c r="FG21" i="179"/>
  <c r="FH22" i="184" s="1"/>
  <c r="FH21" i="179"/>
  <c r="FI22" i="184" s="1"/>
  <c r="FI21" i="179"/>
  <c r="FJ22" i="184" s="1"/>
  <c r="FB22" i="179"/>
  <c r="FC22" i="179"/>
  <c r="FD23" i="184" s="1"/>
  <c r="FD22" i="179"/>
  <c r="FE23" i="184" s="1"/>
  <c r="FE22" i="179"/>
  <c r="FF23" i="184" s="1"/>
  <c r="FF22" i="179"/>
  <c r="FG23" i="184" s="1"/>
  <c r="FG22" i="179"/>
  <c r="FH23" i="184" s="1"/>
  <c r="FH22" i="179"/>
  <c r="FI23" i="184" s="1"/>
  <c r="FI22" i="179"/>
  <c r="FJ23" i="184" s="1"/>
  <c r="FB23" i="179"/>
  <c r="FC23" i="179"/>
  <c r="FD24" i="184" s="1"/>
  <c r="FD23" i="179"/>
  <c r="FE24" i="184" s="1"/>
  <c r="FE23" i="179"/>
  <c r="FF24" i="184" s="1"/>
  <c r="FF23" i="179"/>
  <c r="FG24" i="184" s="1"/>
  <c r="FG23" i="179"/>
  <c r="FH24" i="184" s="1"/>
  <c r="FH23" i="179"/>
  <c r="FI24" i="184" s="1"/>
  <c r="FI23" i="179"/>
  <c r="FJ24" i="184" s="1"/>
  <c r="FB24" i="179"/>
  <c r="FC24" i="179"/>
  <c r="FD25" i="184" s="1"/>
  <c r="FD24" i="179"/>
  <c r="FE25" i="184" s="1"/>
  <c r="FE24" i="179"/>
  <c r="FF25" i="184" s="1"/>
  <c r="FF24" i="179"/>
  <c r="FG25" i="184" s="1"/>
  <c r="FG24" i="179"/>
  <c r="FH25" i="184" s="1"/>
  <c r="FH24" i="179"/>
  <c r="FI25" i="184" s="1"/>
  <c r="FI24" i="179"/>
  <c r="FJ25" i="184" s="1"/>
  <c r="FB25" i="179"/>
  <c r="FC25" i="179"/>
  <c r="FD26" i="184" s="1"/>
  <c r="FD25" i="179"/>
  <c r="FE26" i="184" s="1"/>
  <c r="FE25" i="179"/>
  <c r="FF26" i="184" s="1"/>
  <c r="FF25" i="179"/>
  <c r="FG26" i="184" s="1"/>
  <c r="FG25" i="179"/>
  <c r="FH26" i="184" s="1"/>
  <c r="FH25" i="179"/>
  <c r="FI26" i="184" s="1"/>
  <c r="FI25" i="179"/>
  <c r="FJ26" i="184" s="1"/>
  <c r="FB26" i="179"/>
  <c r="FC26" i="179"/>
  <c r="FD27" i="184" s="1"/>
  <c r="FD26" i="179"/>
  <c r="FE27" i="184" s="1"/>
  <c r="FE26" i="179"/>
  <c r="FF27" i="184" s="1"/>
  <c r="FF26" i="179"/>
  <c r="FG27" i="184" s="1"/>
  <c r="FG26" i="179"/>
  <c r="FH27" i="184" s="1"/>
  <c r="FH26" i="179"/>
  <c r="FI27" i="184" s="1"/>
  <c r="FI26" i="179"/>
  <c r="FJ27" i="184" s="1"/>
  <c r="FB27" i="179"/>
  <c r="FC27" i="179"/>
  <c r="FD28" i="184" s="1"/>
  <c r="FD27" i="179"/>
  <c r="FE28" i="184" s="1"/>
  <c r="FE27" i="179"/>
  <c r="FF28" i="184" s="1"/>
  <c r="FF27" i="179"/>
  <c r="FG28" i="184" s="1"/>
  <c r="FG27" i="179"/>
  <c r="FH28" i="184" s="1"/>
  <c r="FH27" i="179"/>
  <c r="FI28" i="184" s="1"/>
  <c r="FI27" i="179"/>
  <c r="FJ28" i="184" s="1"/>
  <c r="FB28" i="179"/>
  <c r="FC28" i="179"/>
  <c r="FD29" i="184" s="1"/>
  <c r="FD28" i="179"/>
  <c r="FE29" i="184" s="1"/>
  <c r="FE28" i="179"/>
  <c r="FF29" i="184" s="1"/>
  <c r="FF28" i="179"/>
  <c r="FG29" i="184" s="1"/>
  <c r="FG28" i="179"/>
  <c r="FH29" i="184" s="1"/>
  <c r="FH28" i="179"/>
  <c r="FI29" i="184" s="1"/>
  <c r="FI28" i="179"/>
  <c r="FJ29" i="184" s="1"/>
  <c r="FB29" i="179"/>
  <c r="FC29" i="179"/>
  <c r="FD30" i="184" s="1"/>
  <c r="FD29" i="179"/>
  <c r="FE30" i="184" s="1"/>
  <c r="FE29" i="179"/>
  <c r="FF30" i="184" s="1"/>
  <c r="FF29" i="179"/>
  <c r="FG30" i="184" s="1"/>
  <c r="FG29" i="179"/>
  <c r="FH30" i="184" s="1"/>
  <c r="FH29" i="179"/>
  <c r="FI30" i="184" s="1"/>
  <c r="FI29" i="179"/>
  <c r="FJ30" i="184" s="1"/>
  <c r="FB30" i="179"/>
  <c r="FC30" i="179"/>
  <c r="FD31" i="184" s="1"/>
  <c r="FD30" i="179"/>
  <c r="FE31" i="184" s="1"/>
  <c r="FE30" i="179"/>
  <c r="FF31" i="184" s="1"/>
  <c r="FF30" i="179"/>
  <c r="FG31" i="184" s="1"/>
  <c r="FG30" i="179"/>
  <c r="FH31" i="184" s="1"/>
  <c r="FH30" i="179"/>
  <c r="FI31" i="184" s="1"/>
  <c r="FI30" i="179"/>
  <c r="FJ31" i="184" s="1"/>
  <c r="FB31" i="179"/>
  <c r="FC31" i="179"/>
  <c r="FD32" i="184" s="1"/>
  <c r="FD31" i="179"/>
  <c r="FE32" i="184" s="1"/>
  <c r="FE31" i="179"/>
  <c r="FF32" i="184" s="1"/>
  <c r="FF31" i="179"/>
  <c r="FG32" i="184" s="1"/>
  <c r="FG31" i="179"/>
  <c r="FH32" i="184" s="1"/>
  <c r="FH31" i="179"/>
  <c r="FI32" i="184" s="1"/>
  <c r="FI31" i="179"/>
  <c r="FJ32" i="184" s="1"/>
  <c r="FB32" i="179"/>
  <c r="FC32" i="179"/>
  <c r="FD33" i="184" s="1"/>
  <c r="FD32" i="179"/>
  <c r="FE33" i="184" s="1"/>
  <c r="FE32" i="179"/>
  <c r="FF33" i="184" s="1"/>
  <c r="FF32" i="179"/>
  <c r="FG33" i="184" s="1"/>
  <c r="FG32" i="179"/>
  <c r="FH33" i="184" s="1"/>
  <c r="FH32" i="179"/>
  <c r="FI33" i="184" s="1"/>
  <c r="FI32" i="179"/>
  <c r="FJ33" i="184" s="1"/>
  <c r="FB33" i="179"/>
  <c r="FC33" i="179"/>
  <c r="FD34" i="184" s="1"/>
  <c r="FD33" i="179"/>
  <c r="FE34" i="184" s="1"/>
  <c r="FE33" i="179"/>
  <c r="FF34" i="184" s="1"/>
  <c r="FF33" i="179"/>
  <c r="FG34" i="184" s="1"/>
  <c r="FG33" i="179"/>
  <c r="FH34" i="184" s="1"/>
  <c r="FH33" i="179"/>
  <c r="FI34" i="184" s="1"/>
  <c r="FI33" i="179"/>
  <c r="FJ34" i="184" s="1"/>
  <c r="FB34" i="179"/>
  <c r="FC34" i="179"/>
  <c r="FD35" i="184" s="1"/>
  <c r="FD34" i="179"/>
  <c r="FE35" i="184" s="1"/>
  <c r="FE34" i="179"/>
  <c r="FF35" i="184" s="1"/>
  <c r="FF34" i="179"/>
  <c r="FG35" i="184" s="1"/>
  <c r="FG34" i="179"/>
  <c r="FH35" i="184" s="1"/>
  <c r="FH34" i="179"/>
  <c r="FI35" i="184" s="1"/>
  <c r="FI34" i="179"/>
  <c r="FJ35" i="184" s="1"/>
  <c r="FB35" i="179"/>
  <c r="FC35" i="179"/>
  <c r="FD36" i="184" s="1"/>
  <c r="FD35" i="179"/>
  <c r="FE36" i="184" s="1"/>
  <c r="FE35" i="179"/>
  <c r="FF36" i="184" s="1"/>
  <c r="FF35" i="179"/>
  <c r="FG36" i="184" s="1"/>
  <c r="FG35" i="179"/>
  <c r="FH36" i="184" s="1"/>
  <c r="FH35" i="179"/>
  <c r="FI36" i="184" s="1"/>
  <c r="FI35" i="179"/>
  <c r="FJ36" i="184" s="1"/>
  <c r="FB36" i="179"/>
  <c r="FC36" i="179"/>
  <c r="FD37" i="184" s="1"/>
  <c r="FD36" i="179"/>
  <c r="FE37" i="184" s="1"/>
  <c r="FE36" i="179"/>
  <c r="FF37" i="184" s="1"/>
  <c r="FF36" i="179"/>
  <c r="FG37" i="184" s="1"/>
  <c r="FG36" i="179"/>
  <c r="FH37" i="184" s="1"/>
  <c r="FH36" i="179"/>
  <c r="FI37" i="184" s="1"/>
  <c r="FI36" i="179"/>
  <c r="FJ37" i="184" s="1"/>
  <c r="FB37" i="179"/>
  <c r="FC37" i="179"/>
  <c r="FD38" i="184" s="1"/>
  <c r="FD37" i="179"/>
  <c r="FE38" i="184" s="1"/>
  <c r="FE37" i="179"/>
  <c r="FF38" i="184" s="1"/>
  <c r="FF37" i="179"/>
  <c r="FG38" i="184" s="1"/>
  <c r="FG37" i="179"/>
  <c r="FH38" i="184" s="1"/>
  <c r="FH37" i="179"/>
  <c r="FI38" i="184" s="1"/>
  <c r="FI37" i="179"/>
  <c r="FJ38" i="184" s="1"/>
  <c r="FB38" i="179"/>
  <c r="FC38" i="179"/>
  <c r="FD39" i="184" s="1"/>
  <c r="FD38" i="179"/>
  <c r="FE39" i="184" s="1"/>
  <c r="FE38" i="179"/>
  <c r="FF39" i="184" s="1"/>
  <c r="FF38" i="179"/>
  <c r="FG39" i="184" s="1"/>
  <c r="FG38" i="179"/>
  <c r="FH39" i="184" s="1"/>
  <c r="FH38" i="179"/>
  <c r="FI39" i="184" s="1"/>
  <c r="FI38" i="179"/>
  <c r="FJ39" i="184" s="1"/>
  <c r="FB39" i="179"/>
  <c r="FC39" i="179"/>
  <c r="FD40" i="184" s="1"/>
  <c r="FD39" i="179"/>
  <c r="FE40" i="184" s="1"/>
  <c r="FE39" i="179"/>
  <c r="FF40" i="184" s="1"/>
  <c r="FF39" i="179"/>
  <c r="FG40" i="184" s="1"/>
  <c r="FG39" i="179"/>
  <c r="FH40" i="184" s="1"/>
  <c r="FH39" i="179"/>
  <c r="FI40" i="184" s="1"/>
  <c r="FI39" i="179"/>
  <c r="FJ40" i="184" s="1"/>
  <c r="FB40" i="179"/>
  <c r="FC40" i="179"/>
  <c r="FD41" i="184" s="1"/>
  <c r="FD40" i="179"/>
  <c r="FE41" i="184" s="1"/>
  <c r="FE40" i="179"/>
  <c r="FF41" i="184" s="1"/>
  <c r="FF40" i="179"/>
  <c r="FG41" i="184" s="1"/>
  <c r="FG40" i="179"/>
  <c r="FH41" i="184" s="1"/>
  <c r="FH40" i="179"/>
  <c r="FI41" i="184" s="1"/>
  <c r="FI40" i="179"/>
  <c r="FJ41" i="184" s="1"/>
  <c r="FB41" i="179"/>
  <c r="FC41" i="179"/>
  <c r="FD42" i="184" s="1"/>
  <c r="FD41" i="179"/>
  <c r="FE42" i="184" s="1"/>
  <c r="FE41" i="179"/>
  <c r="FF42" i="184" s="1"/>
  <c r="FF41" i="179"/>
  <c r="FG42" i="184" s="1"/>
  <c r="FG41" i="179"/>
  <c r="FH42" i="184" s="1"/>
  <c r="FH41" i="179"/>
  <c r="FI42" i="184" s="1"/>
  <c r="FI41" i="179"/>
  <c r="FJ42" i="184" s="1"/>
  <c r="FB42" i="179"/>
  <c r="FC42" i="179"/>
  <c r="FD43" i="184" s="1"/>
  <c r="FD42" i="179"/>
  <c r="FE43" i="184" s="1"/>
  <c r="FE42" i="179"/>
  <c r="FF43" i="184" s="1"/>
  <c r="FF42" i="179"/>
  <c r="FG43" i="184" s="1"/>
  <c r="FG42" i="179"/>
  <c r="FH43" i="184" s="1"/>
  <c r="FH42" i="179"/>
  <c r="FI43" i="184" s="1"/>
  <c r="FI42" i="179"/>
  <c r="FJ43" i="184" s="1"/>
  <c r="FB43" i="179"/>
  <c r="FC43" i="179"/>
  <c r="FD44" i="184" s="1"/>
  <c r="FD43" i="179"/>
  <c r="FE44" i="184" s="1"/>
  <c r="FE43" i="179"/>
  <c r="FF44" i="184" s="1"/>
  <c r="FF43" i="179"/>
  <c r="FG44" i="184" s="1"/>
  <c r="FG43" i="179"/>
  <c r="FH44" i="184" s="1"/>
  <c r="FH43" i="179"/>
  <c r="FI44" i="184" s="1"/>
  <c r="FI43" i="179"/>
  <c r="FJ44" i="184" s="1"/>
  <c r="FB44" i="179"/>
  <c r="FC44" i="179"/>
  <c r="FD45" i="184" s="1"/>
  <c r="FD44" i="179"/>
  <c r="FE45" i="184" s="1"/>
  <c r="FE44" i="179"/>
  <c r="FF45" i="184" s="1"/>
  <c r="FF44" i="179"/>
  <c r="FG45" i="184" s="1"/>
  <c r="FG44" i="179"/>
  <c r="FH45" i="184" s="1"/>
  <c r="FH44" i="179"/>
  <c r="FI45" i="184" s="1"/>
  <c r="FI44" i="179"/>
  <c r="FJ45" i="184" s="1"/>
  <c r="FB45" i="179"/>
  <c r="FC45" i="179"/>
  <c r="FD46" i="184" s="1"/>
  <c r="FD45" i="179"/>
  <c r="FE46" i="184" s="1"/>
  <c r="FE45" i="179"/>
  <c r="FF46" i="184" s="1"/>
  <c r="FF45" i="179"/>
  <c r="FG46" i="184" s="1"/>
  <c r="FG45" i="179"/>
  <c r="FH46" i="184" s="1"/>
  <c r="FH45" i="179"/>
  <c r="FI46" i="184" s="1"/>
  <c r="FI45" i="179"/>
  <c r="FJ46" i="184" s="1"/>
  <c r="FB46" i="179"/>
  <c r="FC46" i="179"/>
  <c r="FD47" i="184" s="1"/>
  <c r="FD46" i="179"/>
  <c r="FE47" i="184" s="1"/>
  <c r="FE46" i="179"/>
  <c r="FF47" i="184" s="1"/>
  <c r="FF46" i="179"/>
  <c r="FG47" i="184" s="1"/>
  <c r="FG46" i="179"/>
  <c r="FH47" i="184" s="1"/>
  <c r="FH46" i="179"/>
  <c r="FI47" i="184" s="1"/>
  <c r="FI46" i="179"/>
  <c r="FJ47" i="184" s="1"/>
  <c r="FB47" i="179"/>
  <c r="FC47" i="179"/>
  <c r="FD48" i="184" s="1"/>
  <c r="FD47" i="179"/>
  <c r="FE48" i="184" s="1"/>
  <c r="FE47" i="179"/>
  <c r="FF48" i="184" s="1"/>
  <c r="FF47" i="179"/>
  <c r="FG48" i="184" s="1"/>
  <c r="FG47" i="179"/>
  <c r="FH48" i="184" s="1"/>
  <c r="FH47" i="179"/>
  <c r="FI48" i="184" s="1"/>
  <c r="FI47" i="179"/>
  <c r="FJ48" i="184" s="1"/>
  <c r="FB48" i="179"/>
  <c r="FC48" i="179"/>
  <c r="FD49" i="184" s="1"/>
  <c r="FD48" i="179"/>
  <c r="FE49" i="184" s="1"/>
  <c r="FE48" i="179"/>
  <c r="FF49" i="184" s="1"/>
  <c r="FF48" i="179"/>
  <c r="FG49" i="184" s="1"/>
  <c r="FG48" i="179"/>
  <c r="FH49" i="184" s="1"/>
  <c r="FH48" i="179"/>
  <c r="FI49" i="184" s="1"/>
  <c r="FI48" i="179"/>
  <c r="FJ49" i="184" s="1"/>
  <c r="FB49" i="179"/>
  <c r="FC49" i="179"/>
  <c r="FD50" i="184" s="1"/>
  <c r="FD49" i="179"/>
  <c r="FE50" i="184" s="1"/>
  <c r="FE49" i="179"/>
  <c r="FF50" i="184" s="1"/>
  <c r="FF49" i="179"/>
  <c r="FG50" i="184" s="1"/>
  <c r="FG49" i="179"/>
  <c r="FH50" i="184" s="1"/>
  <c r="FH49" i="179"/>
  <c r="FI50" i="184" s="1"/>
  <c r="FI49" i="179"/>
  <c r="FJ50" i="184" s="1"/>
  <c r="FC6" i="179"/>
  <c r="FD7" i="184" s="1"/>
  <c r="FD6" i="179"/>
  <c r="FE7" i="184" s="1"/>
  <c r="FE6" i="179"/>
  <c r="FF7" i="184" s="1"/>
  <c r="FF6" i="179"/>
  <c r="FG7" i="184" s="1"/>
  <c r="FG6" i="179"/>
  <c r="FH7" i="184" s="1"/>
  <c r="FH6" i="179"/>
  <c r="FI7" i="184" s="1"/>
  <c r="FI6" i="179"/>
  <c r="FJ7" i="184" s="1"/>
  <c r="FB6" i="179"/>
  <c r="FB3" i="179"/>
  <c r="CN7" i="179"/>
  <c r="CO7" i="179"/>
  <c r="CP8" i="184" s="1"/>
  <c r="CP7" i="179"/>
  <c r="CQ8" i="184" s="1"/>
  <c r="CQ7" i="179"/>
  <c r="CR8" i="184" s="1"/>
  <c r="CR7" i="179"/>
  <c r="CS8" i="184" s="1"/>
  <c r="CS7" i="179"/>
  <c r="CT8" i="184" s="1"/>
  <c r="CT7" i="179"/>
  <c r="CU8" i="184" s="1"/>
  <c r="CU7" i="179"/>
  <c r="CV8" i="184" s="1"/>
  <c r="CN8" i="179"/>
  <c r="CO8" i="179"/>
  <c r="CP9" i="184" s="1"/>
  <c r="CP8" i="179"/>
  <c r="CQ9" i="184" s="1"/>
  <c r="CQ8" i="179"/>
  <c r="CR9" i="184" s="1"/>
  <c r="CR8" i="179"/>
  <c r="CS9" i="184" s="1"/>
  <c r="CS8" i="179"/>
  <c r="CT9" i="184" s="1"/>
  <c r="CT8" i="179"/>
  <c r="CU9" i="184" s="1"/>
  <c r="CU8" i="179"/>
  <c r="CV9" i="184" s="1"/>
  <c r="CN9" i="179"/>
  <c r="CO9" i="179"/>
  <c r="CP10" i="184" s="1"/>
  <c r="CP9" i="179"/>
  <c r="CQ10" i="184" s="1"/>
  <c r="CQ9" i="179"/>
  <c r="CR10" i="184" s="1"/>
  <c r="CR9" i="179"/>
  <c r="CS10" i="184" s="1"/>
  <c r="CS9" i="179"/>
  <c r="CT10" i="184" s="1"/>
  <c r="CT9" i="179"/>
  <c r="CU10" i="184" s="1"/>
  <c r="CU9" i="179"/>
  <c r="CV10" i="184" s="1"/>
  <c r="CN10" i="179"/>
  <c r="CO10" i="179"/>
  <c r="CP11" i="184" s="1"/>
  <c r="CP10" i="179"/>
  <c r="CQ11" i="184" s="1"/>
  <c r="CQ10" i="179"/>
  <c r="CR11" i="184" s="1"/>
  <c r="CR10" i="179"/>
  <c r="CS11" i="184" s="1"/>
  <c r="CS10" i="179"/>
  <c r="CT11" i="184" s="1"/>
  <c r="CT10" i="179"/>
  <c r="CU11" i="184" s="1"/>
  <c r="CU10" i="179"/>
  <c r="CV11" i="184" s="1"/>
  <c r="CN11" i="179"/>
  <c r="CO11" i="179"/>
  <c r="CP12" i="184" s="1"/>
  <c r="CP11" i="179"/>
  <c r="CQ12" i="184" s="1"/>
  <c r="CQ11" i="179"/>
  <c r="CR12" i="184" s="1"/>
  <c r="CR11" i="179"/>
  <c r="CS12" i="184" s="1"/>
  <c r="CS11" i="179"/>
  <c r="CT12" i="184" s="1"/>
  <c r="CT11" i="179"/>
  <c r="CU12" i="184" s="1"/>
  <c r="CU11" i="179"/>
  <c r="CV12" i="184" s="1"/>
  <c r="CN12" i="179"/>
  <c r="CO12" i="179"/>
  <c r="CP13" i="184" s="1"/>
  <c r="CP12" i="179"/>
  <c r="CQ13" i="184" s="1"/>
  <c r="CQ12" i="179"/>
  <c r="CR13" i="184" s="1"/>
  <c r="CR12" i="179"/>
  <c r="CS13" i="184" s="1"/>
  <c r="CS12" i="179"/>
  <c r="CT13" i="184" s="1"/>
  <c r="CT12" i="179"/>
  <c r="CU13" i="184" s="1"/>
  <c r="CU12" i="179"/>
  <c r="CV13" i="184" s="1"/>
  <c r="CN13" i="179"/>
  <c r="CO13" i="179"/>
  <c r="CP14" i="184" s="1"/>
  <c r="CP13" i="179"/>
  <c r="CQ14" i="184" s="1"/>
  <c r="CQ13" i="179"/>
  <c r="CR14" i="184" s="1"/>
  <c r="CR13" i="179"/>
  <c r="CS14" i="184" s="1"/>
  <c r="CS13" i="179"/>
  <c r="CT14" i="184" s="1"/>
  <c r="CT13" i="179"/>
  <c r="CU14" i="184" s="1"/>
  <c r="CU13" i="179"/>
  <c r="CV14" i="184" s="1"/>
  <c r="CN14" i="179"/>
  <c r="CO14" i="179"/>
  <c r="CP15" i="184" s="1"/>
  <c r="CP14" i="179"/>
  <c r="CQ15" i="184" s="1"/>
  <c r="CQ14" i="179"/>
  <c r="CR15" i="184" s="1"/>
  <c r="CR14" i="179"/>
  <c r="CS15" i="184" s="1"/>
  <c r="CS14" i="179"/>
  <c r="CT15" i="184" s="1"/>
  <c r="CT14" i="179"/>
  <c r="CU15" i="184" s="1"/>
  <c r="CU14" i="179"/>
  <c r="CV15" i="184" s="1"/>
  <c r="CN15" i="179"/>
  <c r="CO15" i="179"/>
  <c r="CP16" i="184" s="1"/>
  <c r="CP15" i="179"/>
  <c r="CQ16" i="184" s="1"/>
  <c r="CQ15" i="179"/>
  <c r="CR16" i="184" s="1"/>
  <c r="CR15" i="179"/>
  <c r="CS16" i="184" s="1"/>
  <c r="CS15" i="179"/>
  <c r="CT16" i="184" s="1"/>
  <c r="CT15" i="179"/>
  <c r="CU16" i="184" s="1"/>
  <c r="CU15" i="179"/>
  <c r="CV16" i="184" s="1"/>
  <c r="CN16" i="179"/>
  <c r="CO16" i="179"/>
  <c r="CP17" i="184" s="1"/>
  <c r="CP16" i="179"/>
  <c r="CQ17" i="184" s="1"/>
  <c r="CQ16" i="179"/>
  <c r="CR17" i="184" s="1"/>
  <c r="CR16" i="179"/>
  <c r="CS17" i="184" s="1"/>
  <c r="CS16" i="179"/>
  <c r="CT17" i="184" s="1"/>
  <c r="CT16" i="179"/>
  <c r="CU17" i="184" s="1"/>
  <c r="CU16" i="179"/>
  <c r="CV17" i="184" s="1"/>
  <c r="CN17" i="179"/>
  <c r="CO17" i="179"/>
  <c r="CP18" i="184" s="1"/>
  <c r="CP17" i="179"/>
  <c r="CQ18" i="184" s="1"/>
  <c r="CQ17" i="179"/>
  <c r="CR18" i="184" s="1"/>
  <c r="CR17" i="179"/>
  <c r="CS18" i="184" s="1"/>
  <c r="CS17" i="179"/>
  <c r="CT18" i="184" s="1"/>
  <c r="CT17" i="179"/>
  <c r="CU18" i="184" s="1"/>
  <c r="CU17" i="179"/>
  <c r="CV18" i="184" s="1"/>
  <c r="CN18" i="179"/>
  <c r="CO18" i="179"/>
  <c r="CP19" i="184" s="1"/>
  <c r="CP18" i="179"/>
  <c r="CQ19" i="184" s="1"/>
  <c r="CQ18" i="179"/>
  <c r="CR19" i="184" s="1"/>
  <c r="CR18" i="179"/>
  <c r="CS19" i="184" s="1"/>
  <c r="CS18" i="179"/>
  <c r="CT19" i="184" s="1"/>
  <c r="CT18" i="179"/>
  <c r="CU19" i="184" s="1"/>
  <c r="CU18" i="179"/>
  <c r="CV19" i="184" s="1"/>
  <c r="CN19" i="179"/>
  <c r="CO19" i="179"/>
  <c r="CP20" i="184" s="1"/>
  <c r="CP19" i="179"/>
  <c r="CQ20" i="184" s="1"/>
  <c r="CQ19" i="179"/>
  <c r="CR20" i="184" s="1"/>
  <c r="CR19" i="179"/>
  <c r="CS20" i="184" s="1"/>
  <c r="CS19" i="179"/>
  <c r="CT20" i="184" s="1"/>
  <c r="CT19" i="179"/>
  <c r="CU20" i="184" s="1"/>
  <c r="CU19" i="179"/>
  <c r="CV20" i="184" s="1"/>
  <c r="CN20" i="179"/>
  <c r="CO20" i="179"/>
  <c r="CP21" i="184" s="1"/>
  <c r="CP20" i="179"/>
  <c r="CQ21" i="184" s="1"/>
  <c r="CQ20" i="179"/>
  <c r="CR21" i="184" s="1"/>
  <c r="CR20" i="179"/>
  <c r="CS21" i="184" s="1"/>
  <c r="CS20" i="179"/>
  <c r="CT21" i="184" s="1"/>
  <c r="CT20" i="179"/>
  <c r="CU21" i="184" s="1"/>
  <c r="CU20" i="179"/>
  <c r="CV21" i="184" s="1"/>
  <c r="CN21" i="179"/>
  <c r="CO21" i="179"/>
  <c r="CP22" i="184" s="1"/>
  <c r="CP21" i="179"/>
  <c r="CQ22" i="184" s="1"/>
  <c r="CQ21" i="179"/>
  <c r="CR22" i="184" s="1"/>
  <c r="CR21" i="179"/>
  <c r="CS22" i="184" s="1"/>
  <c r="CS21" i="179"/>
  <c r="CT22" i="184" s="1"/>
  <c r="CT21" i="179"/>
  <c r="CU22" i="184" s="1"/>
  <c r="CU21" i="179"/>
  <c r="CV22" i="184" s="1"/>
  <c r="CN22" i="179"/>
  <c r="CO22" i="179"/>
  <c r="CP23" i="184" s="1"/>
  <c r="CP22" i="179"/>
  <c r="CQ23" i="184" s="1"/>
  <c r="CQ22" i="179"/>
  <c r="CR23" i="184" s="1"/>
  <c r="CR22" i="179"/>
  <c r="CS23" i="184" s="1"/>
  <c r="CS22" i="179"/>
  <c r="CT23" i="184" s="1"/>
  <c r="CT22" i="179"/>
  <c r="CU23" i="184" s="1"/>
  <c r="CU22" i="179"/>
  <c r="CV23" i="184" s="1"/>
  <c r="CN23" i="179"/>
  <c r="CO23" i="179"/>
  <c r="CP24" i="184" s="1"/>
  <c r="CP23" i="179"/>
  <c r="CQ24" i="184" s="1"/>
  <c r="CQ23" i="179"/>
  <c r="CR24" i="184" s="1"/>
  <c r="CR23" i="179"/>
  <c r="CS24" i="184" s="1"/>
  <c r="CS23" i="179"/>
  <c r="CT24" i="184" s="1"/>
  <c r="CT23" i="179"/>
  <c r="CU24" i="184" s="1"/>
  <c r="CU23" i="179"/>
  <c r="CV24" i="184" s="1"/>
  <c r="CN24" i="179"/>
  <c r="CO24" i="179"/>
  <c r="CP25" i="184" s="1"/>
  <c r="CP24" i="179"/>
  <c r="CQ25" i="184" s="1"/>
  <c r="CQ24" i="179"/>
  <c r="CR25" i="184" s="1"/>
  <c r="CR24" i="179"/>
  <c r="CS25" i="184" s="1"/>
  <c r="CS24" i="179"/>
  <c r="CT25" i="184" s="1"/>
  <c r="CT24" i="179"/>
  <c r="CU25" i="184" s="1"/>
  <c r="CU24" i="179"/>
  <c r="CV25" i="184" s="1"/>
  <c r="CN25" i="179"/>
  <c r="CO25" i="179"/>
  <c r="CP26" i="184" s="1"/>
  <c r="CP25" i="179"/>
  <c r="CQ26" i="184" s="1"/>
  <c r="CQ25" i="179"/>
  <c r="CR26" i="184" s="1"/>
  <c r="CR25" i="179"/>
  <c r="CS26" i="184" s="1"/>
  <c r="CS25" i="179"/>
  <c r="CT26" i="184" s="1"/>
  <c r="CT25" i="179"/>
  <c r="CU26" i="184" s="1"/>
  <c r="CU25" i="179"/>
  <c r="CV26" i="184" s="1"/>
  <c r="CN26" i="179"/>
  <c r="CO26" i="179"/>
  <c r="CP27" i="184" s="1"/>
  <c r="CP26" i="179"/>
  <c r="CQ27" i="184" s="1"/>
  <c r="CQ26" i="179"/>
  <c r="CR27" i="184" s="1"/>
  <c r="CR26" i="179"/>
  <c r="CS27" i="184" s="1"/>
  <c r="CS26" i="179"/>
  <c r="CT27" i="184" s="1"/>
  <c r="CT26" i="179"/>
  <c r="CU27" i="184" s="1"/>
  <c r="CU26" i="179"/>
  <c r="CV27" i="184" s="1"/>
  <c r="CN27" i="179"/>
  <c r="CO27" i="179"/>
  <c r="CP28" i="184" s="1"/>
  <c r="CP27" i="179"/>
  <c r="CQ28" i="184" s="1"/>
  <c r="CQ27" i="179"/>
  <c r="CR28" i="184" s="1"/>
  <c r="CR27" i="179"/>
  <c r="CS28" i="184" s="1"/>
  <c r="CS27" i="179"/>
  <c r="CT28" i="184" s="1"/>
  <c r="CT27" i="179"/>
  <c r="CU28" i="184" s="1"/>
  <c r="CU27" i="179"/>
  <c r="CV28" i="184" s="1"/>
  <c r="CN28" i="179"/>
  <c r="CO28" i="179"/>
  <c r="CP29" i="184" s="1"/>
  <c r="CP28" i="179"/>
  <c r="CQ29" i="184" s="1"/>
  <c r="CQ28" i="179"/>
  <c r="CR29" i="184" s="1"/>
  <c r="CR28" i="179"/>
  <c r="CS29" i="184" s="1"/>
  <c r="CS28" i="179"/>
  <c r="CT29" i="184" s="1"/>
  <c r="CT28" i="179"/>
  <c r="CU29" i="184" s="1"/>
  <c r="CU28" i="179"/>
  <c r="CV29" i="184" s="1"/>
  <c r="CN29" i="179"/>
  <c r="CO29" i="179"/>
  <c r="CP30" i="184" s="1"/>
  <c r="CP29" i="179"/>
  <c r="CQ30" i="184" s="1"/>
  <c r="CQ29" i="179"/>
  <c r="CR30" i="184" s="1"/>
  <c r="CR29" i="179"/>
  <c r="CS30" i="184" s="1"/>
  <c r="CS29" i="179"/>
  <c r="CT30" i="184" s="1"/>
  <c r="CT29" i="179"/>
  <c r="CU30" i="184" s="1"/>
  <c r="CU29" i="179"/>
  <c r="CV30" i="184" s="1"/>
  <c r="CN30" i="179"/>
  <c r="CO30" i="179"/>
  <c r="CP31" i="184" s="1"/>
  <c r="CP30" i="179"/>
  <c r="CQ31" i="184" s="1"/>
  <c r="CQ30" i="179"/>
  <c r="CR31" i="184" s="1"/>
  <c r="CR30" i="179"/>
  <c r="CS31" i="184" s="1"/>
  <c r="CS30" i="179"/>
  <c r="CT31" i="184" s="1"/>
  <c r="CT30" i="179"/>
  <c r="CU31" i="184" s="1"/>
  <c r="CU30" i="179"/>
  <c r="CV31" i="184" s="1"/>
  <c r="CN31" i="179"/>
  <c r="CO31" i="179"/>
  <c r="CP32" i="184" s="1"/>
  <c r="CP31" i="179"/>
  <c r="CQ32" i="184" s="1"/>
  <c r="CQ31" i="179"/>
  <c r="CR32" i="184" s="1"/>
  <c r="CR31" i="179"/>
  <c r="CS32" i="184" s="1"/>
  <c r="CS31" i="179"/>
  <c r="CT32" i="184" s="1"/>
  <c r="CT31" i="179"/>
  <c r="CU32" i="184" s="1"/>
  <c r="CU31" i="179"/>
  <c r="CV32" i="184" s="1"/>
  <c r="CN32" i="179"/>
  <c r="CO32" i="179"/>
  <c r="CP33" i="184" s="1"/>
  <c r="CP32" i="179"/>
  <c r="CQ33" i="184" s="1"/>
  <c r="CQ32" i="179"/>
  <c r="CR33" i="184" s="1"/>
  <c r="CR32" i="179"/>
  <c r="CS33" i="184" s="1"/>
  <c r="CS32" i="179"/>
  <c r="CT33" i="184" s="1"/>
  <c r="CT32" i="179"/>
  <c r="CU33" i="184" s="1"/>
  <c r="CU32" i="179"/>
  <c r="CV33" i="184" s="1"/>
  <c r="CN33" i="179"/>
  <c r="CO33" i="179"/>
  <c r="CP34" i="184" s="1"/>
  <c r="CP33" i="179"/>
  <c r="CQ34" i="184" s="1"/>
  <c r="CQ33" i="179"/>
  <c r="CR34" i="184" s="1"/>
  <c r="CR33" i="179"/>
  <c r="CS34" i="184" s="1"/>
  <c r="CS33" i="179"/>
  <c r="CT34" i="184" s="1"/>
  <c r="CT33" i="179"/>
  <c r="CU34" i="184" s="1"/>
  <c r="CU33" i="179"/>
  <c r="CV34" i="184" s="1"/>
  <c r="CN34" i="179"/>
  <c r="CO34" i="179"/>
  <c r="CP35" i="184" s="1"/>
  <c r="CP34" i="179"/>
  <c r="CQ35" i="184" s="1"/>
  <c r="CQ34" i="179"/>
  <c r="CR35" i="184" s="1"/>
  <c r="CR34" i="179"/>
  <c r="CS35" i="184" s="1"/>
  <c r="CS34" i="179"/>
  <c r="CT35" i="184" s="1"/>
  <c r="CT34" i="179"/>
  <c r="CU35" i="184" s="1"/>
  <c r="CU34" i="179"/>
  <c r="CV35" i="184" s="1"/>
  <c r="CN35" i="179"/>
  <c r="CO35" i="179"/>
  <c r="CP36" i="184" s="1"/>
  <c r="CP35" i="179"/>
  <c r="CQ36" i="184" s="1"/>
  <c r="CQ35" i="179"/>
  <c r="CR36" i="184" s="1"/>
  <c r="CR35" i="179"/>
  <c r="CS36" i="184" s="1"/>
  <c r="CS35" i="179"/>
  <c r="CT36" i="184" s="1"/>
  <c r="CT35" i="179"/>
  <c r="CU36" i="184" s="1"/>
  <c r="CU35" i="179"/>
  <c r="CV36" i="184" s="1"/>
  <c r="CN36" i="179"/>
  <c r="CO36" i="179"/>
  <c r="CP37" i="184" s="1"/>
  <c r="CP36" i="179"/>
  <c r="CQ37" i="184" s="1"/>
  <c r="CQ36" i="179"/>
  <c r="CR37" i="184" s="1"/>
  <c r="CR36" i="179"/>
  <c r="CS37" i="184" s="1"/>
  <c r="CS36" i="179"/>
  <c r="CT37" i="184" s="1"/>
  <c r="CT36" i="179"/>
  <c r="CU37" i="184" s="1"/>
  <c r="CU36" i="179"/>
  <c r="CV37" i="184" s="1"/>
  <c r="CN37" i="179"/>
  <c r="CO37" i="179"/>
  <c r="CP38" i="184" s="1"/>
  <c r="CP37" i="179"/>
  <c r="CQ38" i="184" s="1"/>
  <c r="CQ37" i="179"/>
  <c r="CR38" i="184" s="1"/>
  <c r="CR37" i="179"/>
  <c r="CS38" i="184" s="1"/>
  <c r="CS37" i="179"/>
  <c r="CT38" i="184" s="1"/>
  <c r="CT37" i="179"/>
  <c r="CU38" i="184" s="1"/>
  <c r="CU37" i="179"/>
  <c r="CV38" i="184" s="1"/>
  <c r="CN38" i="179"/>
  <c r="CO38" i="179"/>
  <c r="CP39" i="184" s="1"/>
  <c r="CP38" i="179"/>
  <c r="CQ39" i="184" s="1"/>
  <c r="CQ38" i="179"/>
  <c r="CR39" i="184" s="1"/>
  <c r="CR38" i="179"/>
  <c r="CS39" i="184" s="1"/>
  <c r="CS38" i="179"/>
  <c r="CT39" i="184" s="1"/>
  <c r="CT38" i="179"/>
  <c r="CU39" i="184" s="1"/>
  <c r="CU38" i="179"/>
  <c r="CV39" i="184" s="1"/>
  <c r="CN39" i="179"/>
  <c r="CO39" i="179"/>
  <c r="CP40" i="184" s="1"/>
  <c r="CP39" i="179"/>
  <c r="CQ40" i="184" s="1"/>
  <c r="CQ39" i="179"/>
  <c r="CR40" i="184" s="1"/>
  <c r="CR39" i="179"/>
  <c r="CS40" i="184" s="1"/>
  <c r="CS39" i="179"/>
  <c r="CT40" i="184" s="1"/>
  <c r="CT39" i="179"/>
  <c r="CU40" i="184" s="1"/>
  <c r="CU39" i="179"/>
  <c r="CV40" i="184" s="1"/>
  <c r="CN40" i="179"/>
  <c r="CO40" i="179"/>
  <c r="CP41" i="184" s="1"/>
  <c r="CP40" i="179"/>
  <c r="CQ41" i="184" s="1"/>
  <c r="CQ40" i="179"/>
  <c r="CR41" i="184" s="1"/>
  <c r="CR40" i="179"/>
  <c r="CS41" i="184" s="1"/>
  <c r="CS40" i="179"/>
  <c r="CT41" i="184" s="1"/>
  <c r="CT40" i="179"/>
  <c r="CU41" i="184" s="1"/>
  <c r="CU40" i="179"/>
  <c r="CV41" i="184" s="1"/>
  <c r="CN41" i="179"/>
  <c r="CO41" i="179"/>
  <c r="CP42" i="184" s="1"/>
  <c r="CP41" i="179"/>
  <c r="CQ42" i="184" s="1"/>
  <c r="CQ41" i="179"/>
  <c r="CR42" i="184" s="1"/>
  <c r="CR41" i="179"/>
  <c r="CS42" i="184" s="1"/>
  <c r="CS41" i="179"/>
  <c r="CT42" i="184" s="1"/>
  <c r="CT41" i="179"/>
  <c r="CU42" i="184" s="1"/>
  <c r="CU41" i="179"/>
  <c r="CV42" i="184" s="1"/>
  <c r="CN42" i="179"/>
  <c r="CO42" i="179"/>
  <c r="CP43" i="184" s="1"/>
  <c r="CP42" i="179"/>
  <c r="CQ43" i="184" s="1"/>
  <c r="CQ42" i="179"/>
  <c r="CR43" i="184" s="1"/>
  <c r="CR42" i="179"/>
  <c r="CS43" i="184" s="1"/>
  <c r="CS42" i="179"/>
  <c r="CT43" i="184" s="1"/>
  <c r="CT42" i="179"/>
  <c r="CU43" i="184" s="1"/>
  <c r="CU42" i="179"/>
  <c r="CV43" i="184" s="1"/>
  <c r="CN43" i="179"/>
  <c r="CO43" i="179"/>
  <c r="CP44" i="184" s="1"/>
  <c r="CP43" i="179"/>
  <c r="CQ44" i="184" s="1"/>
  <c r="CQ43" i="179"/>
  <c r="CR44" i="184" s="1"/>
  <c r="CR43" i="179"/>
  <c r="CS44" i="184" s="1"/>
  <c r="CS43" i="179"/>
  <c r="CT44" i="184" s="1"/>
  <c r="CT43" i="179"/>
  <c r="CU44" i="184" s="1"/>
  <c r="CU43" i="179"/>
  <c r="CV44" i="184" s="1"/>
  <c r="CN44" i="179"/>
  <c r="CO44" i="179"/>
  <c r="CP45" i="184" s="1"/>
  <c r="CP44" i="179"/>
  <c r="CQ45" i="184" s="1"/>
  <c r="CQ44" i="179"/>
  <c r="CR45" i="184" s="1"/>
  <c r="CR44" i="179"/>
  <c r="CS45" i="184" s="1"/>
  <c r="CS44" i="179"/>
  <c r="CT45" i="184" s="1"/>
  <c r="CT44" i="179"/>
  <c r="CU45" i="184" s="1"/>
  <c r="CU44" i="179"/>
  <c r="CV45" i="184" s="1"/>
  <c r="CN45" i="179"/>
  <c r="CO45" i="179"/>
  <c r="CP46" i="184" s="1"/>
  <c r="CP45" i="179"/>
  <c r="CQ46" i="184" s="1"/>
  <c r="CQ45" i="179"/>
  <c r="CR46" i="184" s="1"/>
  <c r="CR45" i="179"/>
  <c r="CS46" i="184" s="1"/>
  <c r="CS45" i="179"/>
  <c r="CT46" i="184" s="1"/>
  <c r="CT45" i="179"/>
  <c r="CU46" i="184" s="1"/>
  <c r="CU45" i="179"/>
  <c r="CV46" i="184" s="1"/>
  <c r="CN46" i="179"/>
  <c r="CO46" i="179"/>
  <c r="CP47" i="184" s="1"/>
  <c r="CP46" i="179"/>
  <c r="CQ47" i="184" s="1"/>
  <c r="CQ46" i="179"/>
  <c r="CR47" i="184" s="1"/>
  <c r="CR46" i="179"/>
  <c r="CS47" i="184" s="1"/>
  <c r="CS46" i="179"/>
  <c r="CT47" i="184" s="1"/>
  <c r="CT46" i="179"/>
  <c r="CU47" i="184" s="1"/>
  <c r="CU46" i="179"/>
  <c r="CV47" i="184" s="1"/>
  <c r="CN47" i="179"/>
  <c r="CO47" i="179"/>
  <c r="CP48" i="184" s="1"/>
  <c r="CP47" i="179"/>
  <c r="CQ48" i="184" s="1"/>
  <c r="CQ47" i="179"/>
  <c r="CR48" i="184" s="1"/>
  <c r="CR47" i="179"/>
  <c r="CS48" i="184" s="1"/>
  <c r="CS47" i="179"/>
  <c r="CT48" i="184" s="1"/>
  <c r="CT47" i="179"/>
  <c r="CU48" i="184" s="1"/>
  <c r="CU47" i="179"/>
  <c r="CV48" i="184" s="1"/>
  <c r="CN48" i="179"/>
  <c r="CO48" i="179"/>
  <c r="CP49" i="184" s="1"/>
  <c r="CP48" i="179"/>
  <c r="CQ49" i="184" s="1"/>
  <c r="CQ48" i="179"/>
  <c r="CR49" i="184" s="1"/>
  <c r="CR48" i="179"/>
  <c r="CS49" i="184" s="1"/>
  <c r="CS48" i="179"/>
  <c r="CT49" i="184" s="1"/>
  <c r="CT48" i="179"/>
  <c r="CU49" i="184" s="1"/>
  <c r="CU48" i="179"/>
  <c r="CV49" i="184" s="1"/>
  <c r="CN49" i="179"/>
  <c r="CO49" i="179"/>
  <c r="CP50" i="184" s="1"/>
  <c r="CP49" i="179"/>
  <c r="CQ50" i="184" s="1"/>
  <c r="CQ49" i="179"/>
  <c r="CR50" i="184" s="1"/>
  <c r="CR49" i="179"/>
  <c r="CS50" i="184" s="1"/>
  <c r="CS49" i="179"/>
  <c r="CT50" i="184" s="1"/>
  <c r="CT49" i="179"/>
  <c r="CU50" i="184" s="1"/>
  <c r="CU49" i="179"/>
  <c r="CV50" i="184" s="1"/>
  <c r="CO6" i="179"/>
  <c r="CP7" i="184" s="1"/>
  <c r="CP6" i="179"/>
  <c r="CQ7" i="184" s="1"/>
  <c r="CQ6" i="179"/>
  <c r="CR7" i="184" s="1"/>
  <c r="CR6" i="179"/>
  <c r="CS7" i="184" s="1"/>
  <c r="CS6" i="179"/>
  <c r="CT7" i="184" s="1"/>
  <c r="CT6" i="179"/>
  <c r="CU7" i="184" s="1"/>
  <c r="CU6" i="179"/>
  <c r="CV7" i="184" s="1"/>
  <c r="CN6" i="179"/>
  <c r="CN3" i="179"/>
  <c r="CK4" i="183"/>
  <c r="BA4" i="183"/>
  <c r="CJ7" i="177"/>
  <c r="CK7" i="177"/>
  <c r="CL8" i="183" s="1"/>
  <c r="CL7" i="177"/>
  <c r="CJ8" i="177"/>
  <c r="CK9" i="183" s="1"/>
  <c r="CK8" i="177"/>
  <c r="CL8" i="177"/>
  <c r="CM9" i="183" s="1"/>
  <c r="CJ9" i="177"/>
  <c r="CK9" i="177"/>
  <c r="CL10" i="183" s="1"/>
  <c r="CL9" i="177"/>
  <c r="CM10" i="183" s="1"/>
  <c r="CJ10" i="177"/>
  <c r="CK11" i="183" s="1"/>
  <c r="CK10" i="177"/>
  <c r="CL10" i="177"/>
  <c r="CM11" i="183" s="1"/>
  <c r="CJ11" i="177"/>
  <c r="CK11" i="177"/>
  <c r="CL12" i="183" s="1"/>
  <c r="CL11" i="177"/>
  <c r="CJ12" i="177"/>
  <c r="CK13" i="183" s="1"/>
  <c r="CK12" i="177"/>
  <c r="CL12" i="177"/>
  <c r="CM13" i="183" s="1"/>
  <c r="CJ13" i="177"/>
  <c r="CK13" i="177"/>
  <c r="CL14" i="183" s="1"/>
  <c r="CL13" i="177"/>
  <c r="CJ14" i="177"/>
  <c r="CK15" i="183" s="1"/>
  <c r="CK14" i="177"/>
  <c r="CL14" i="177"/>
  <c r="CM15" i="183" s="1"/>
  <c r="CJ15" i="177"/>
  <c r="CK16" i="183" s="1"/>
  <c r="CK15" i="177"/>
  <c r="CL16" i="183" s="1"/>
  <c r="CL15" i="177"/>
  <c r="CJ16" i="177"/>
  <c r="CK17" i="183" s="1"/>
  <c r="CK16" i="177"/>
  <c r="CL17" i="183" s="1"/>
  <c r="CL16" i="177"/>
  <c r="CM17" i="183" s="1"/>
  <c r="CJ17" i="177"/>
  <c r="CK17" i="177"/>
  <c r="CL18" i="183" s="1"/>
  <c r="CL17" i="177"/>
  <c r="CJ18" i="177"/>
  <c r="CK19" i="183" s="1"/>
  <c r="CK18" i="177"/>
  <c r="CL18" i="177"/>
  <c r="CM19" i="183" s="1"/>
  <c r="CJ19" i="177"/>
  <c r="CK20" i="183" s="1"/>
  <c r="CK19" i="177"/>
  <c r="CL20" i="183" s="1"/>
  <c r="CL19" i="177"/>
  <c r="CJ20" i="177"/>
  <c r="CK21" i="183" s="1"/>
  <c r="CK20" i="177"/>
  <c r="CL21" i="183" s="1"/>
  <c r="CL20" i="177"/>
  <c r="CM21" i="183" s="1"/>
  <c r="CJ21" i="177"/>
  <c r="CK21" i="177"/>
  <c r="CL22" i="183" s="1"/>
  <c r="CL21" i="177"/>
  <c r="CJ22" i="177"/>
  <c r="CK23" i="183" s="1"/>
  <c r="CK22" i="177"/>
  <c r="CL22" i="177"/>
  <c r="CM23" i="183" s="1"/>
  <c r="CJ23" i="177"/>
  <c r="CK23" i="177"/>
  <c r="CL24" i="183" s="1"/>
  <c r="CL23" i="177"/>
  <c r="CJ24" i="177"/>
  <c r="CK25" i="183" s="1"/>
  <c r="CK24" i="177"/>
  <c r="CL24" i="177"/>
  <c r="CM25" i="183" s="1"/>
  <c r="CJ25" i="177"/>
  <c r="CK25" i="177"/>
  <c r="CL26" i="183" s="1"/>
  <c r="CL25" i="177"/>
  <c r="CM26" i="183" s="1"/>
  <c r="CJ26" i="177"/>
  <c r="CK27" i="183" s="1"/>
  <c r="CK26" i="177"/>
  <c r="CL26" i="177"/>
  <c r="CM27" i="183" s="1"/>
  <c r="CJ27" i="177"/>
  <c r="CK27" i="177"/>
  <c r="CL28" i="183" s="1"/>
  <c r="CL27" i="177"/>
  <c r="CJ28" i="177"/>
  <c r="CK29" i="183" s="1"/>
  <c r="CK28" i="177"/>
  <c r="CL29" i="183" s="1"/>
  <c r="CL28" i="177"/>
  <c r="CM29" i="183" s="1"/>
  <c r="CJ29" i="177"/>
  <c r="CK29" i="177"/>
  <c r="CL30" i="183" s="1"/>
  <c r="CL29" i="177"/>
  <c r="CJ30" i="177"/>
  <c r="CK31" i="183" s="1"/>
  <c r="CK30" i="177"/>
  <c r="CL30" i="177"/>
  <c r="CM31" i="183" s="1"/>
  <c r="CJ31" i="177"/>
  <c r="CK32" i="183" s="1"/>
  <c r="CK31" i="177"/>
  <c r="CL32" i="183" s="1"/>
  <c r="CL31" i="177"/>
  <c r="CJ32" i="177"/>
  <c r="CK33" i="183" s="1"/>
  <c r="CK32" i="177"/>
  <c r="CL32" i="177"/>
  <c r="CM33" i="183" s="1"/>
  <c r="CJ33" i="177"/>
  <c r="CK33" i="177"/>
  <c r="CL34" i="183" s="1"/>
  <c r="CL33" i="177"/>
  <c r="CJ34" i="177"/>
  <c r="CK35" i="183" s="1"/>
  <c r="CK34" i="177"/>
  <c r="CL34" i="177"/>
  <c r="CM35" i="183" s="1"/>
  <c r="CJ35" i="177"/>
  <c r="CK35" i="177"/>
  <c r="CL36" i="183" s="1"/>
  <c r="CL35" i="177"/>
  <c r="CJ36" i="177"/>
  <c r="CK37" i="183" s="1"/>
  <c r="CK36" i="177"/>
  <c r="CL37" i="183" s="1"/>
  <c r="CL36" i="177"/>
  <c r="CM37" i="183" s="1"/>
  <c r="CJ37" i="177"/>
  <c r="CK37" i="177"/>
  <c r="CL38" i="183" s="1"/>
  <c r="CL37" i="177"/>
  <c r="CM38" i="183" s="1"/>
  <c r="CJ38" i="177"/>
  <c r="CK39" i="183" s="1"/>
  <c r="CK38" i="177"/>
  <c r="CL38" i="177"/>
  <c r="CM39" i="183" s="1"/>
  <c r="CJ39" i="177"/>
  <c r="CK40" i="183" s="1"/>
  <c r="CK39" i="177"/>
  <c r="CL40" i="183" s="1"/>
  <c r="CL39" i="177"/>
  <c r="CJ40" i="177"/>
  <c r="CK41" i="183" s="1"/>
  <c r="CK40" i="177"/>
  <c r="CL41" i="183" s="1"/>
  <c r="CL40" i="177"/>
  <c r="CM41" i="183" s="1"/>
  <c r="CJ41" i="177"/>
  <c r="CK41" i="177"/>
  <c r="CL42" i="183" s="1"/>
  <c r="CL41" i="177"/>
  <c r="CM42" i="183" s="1"/>
  <c r="CJ42" i="177"/>
  <c r="CK43" i="183" s="1"/>
  <c r="CK42" i="177"/>
  <c r="CL42" i="177"/>
  <c r="CM43" i="183" s="1"/>
  <c r="CJ43" i="177"/>
  <c r="CK44" i="183" s="1"/>
  <c r="CK43" i="177"/>
  <c r="CL44" i="183" s="1"/>
  <c r="CL43" i="177"/>
  <c r="CJ44" i="177"/>
  <c r="CK45" i="183" s="1"/>
  <c r="CK44" i="177"/>
  <c r="CL44" i="177"/>
  <c r="CM45" i="183" s="1"/>
  <c r="CJ45" i="177"/>
  <c r="CK45" i="177"/>
  <c r="CL46" i="183" s="1"/>
  <c r="CL45" i="177"/>
  <c r="CM46" i="183" s="1"/>
  <c r="CJ46" i="177"/>
  <c r="CK47" i="183" s="1"/>
  <c r="CK46" i="177"/>
  <c r="CL46" i="177"/>
  <c r="CM47" i="183" s="1"/>
  <c r="CJ47" i="177"/>
  <c r="CK48" i="183" s="1"/>
  <c r="CK47" i="177"/>
  <c r="CL48" i="183" s="1"/>
  <c r="CL47" i="177"/>
  <c r="CJ48" i="177"/>
  <c r="CK49" i="183" s="1"/>
  <c r="CK48" i="177"/>
  <c r="CL49" i="183" s="1"/>
  <c r="CL48" i="177"/>
  <c r="CM49" i="183" s="1"/>
  <c r="CJ49" i="177"/>
  <c r="CK49" i="177"/>
  <c r="CL50" i="183" s="1"/>
  <c r="CL49" i="177"/>
  <c r="CM50" i="183" s="1"/>
  <c r="CK6" i="177"/>
  <c r="CL7" i="183" s="1"/>
  <c r="CL6" i="177"/>
  <c r="CJ6" i="177"/>
  <c r="CK7" i="183" s="1"/>
  <c r="AZ7" i="177"/>
  <c r="BA8" i="183" s="1"/>
  <c r="BA7" i="177"/>
  <c r="BB8" i="183" s="1"/>
  <c r="BB7" i="177"/>
  <c r="BC8" i="183" s="1"/>
  <c r="AZ8" i="177"/>
  <c r="BA9" i="183" s="1"/>
  <c r="BA8" i="177"/>
  <c r="BB8" i="177"/>
  <c r="BC9" i="183" s="1"/>
  <c r="AZ9" i="177"/>
  <c r="BA10" i="183" s="1"/>
  <c r="BA9" i="177"/>
  <c r="BB10" i="183" s="1"/>
  <c r="BB9" i="177"/>
  <c r="BC10" i="183" s="1"/>
  <c r="AZ10" i="177"/>
  <c r="BA11" i="183" s="1"/>
  <c r="BA10" i="177"/>
  <c r="BB10" i="177"/>
  <c r="BC11" i="183" s="1"/>
  <c r="AZ11" i="177"/>
  <c r="BA12" i="183" s="1"/>
  <c r="BA11" i="177"/>
  <c r="BB12" i="183" s="1"/>
  <c r="BB11" i="177"/>
  <c r="BC12" i="183" s="1"/>
  <c r="AZ12" i="177"/>
  <c r="BA13" i="183" s="1"/>
  <c r="BA12" i="177"/>
  <c r="BB13" i="183" s="1"/>
  <c r="BB12" i="177"/>
  <c r="BC13" i="183" s="1"/>
  <c r="AZ13" i="177"/>
  <c r="BA14" i="183" s="1"/>
  <c r="BA13" i="177"/>
  <c r="BB14" i="183" s="1"/>
  <c r="BB13" i="177"/>
  <c r="AZ14" i="177"/>
  <c r="BA15" i="183" s="1"/>
  <c r="BA14" i="177"/>
  <c r="BB15" i="183" s="1"/>
  <c r="BB14" i="177"/>
  <c r="BC15" i="183" s="1"/>
  <c r="AZ15" i="177"/>
  <c r="BA16" i="183" s="1"/>
  <c r="BA15" i="177"/>
  <c r="BB15" i="177"/>
  <c r="BC16" i="183" s="1"/>
  <c r="AZ16" i="177"/>
  <c r="BA17" i="183" s="1"/>
  <c r="BA16" i="177"/>
  <c r="BB17" i="183" s="1"/>
  <c r="BB16" i="177"/>
  <c r="BC17" i="183" s="1"/>
  <c r="AZ17" i="177"/>
  <c r="BA18" i="183" s="1"/>
  <c r="BA17" i="177"/>
  <c r="BB18" i="183" s="1"/>
  <c r="BB17" i="177"/>
  <c r="AZ18" i="177"/>
  <c r="BA19" i="183" s="1"/>
  <c r="BA18" i="177"/>
  <c r="BB18" i="177"/>
  <c r="BC19" i="183" s="1"/>
  <c r="AZ19" i="177"/>
  <c r="BA19" i="177"/>
  <c r="BB20" i="183" s="1"/>
  <c r="BB19" i="177"/>
  <c r="BC20" i="183" s="1"/>
  <c r="AZ20" i="177"/>
  <c r="BA21" i="183" s="1"/>
  <c r="BA20" i="177"/>
  <c r="BB20" i="177"/>
  <c r="AZ21" i="177"/>
  <c r="BA22" i="183" s="1"/>
  <c r="BA21" i="177"/>
  <c r="BB22" i="183" s="1"/>
  <c r="BB21" i="177"/>
  <c r="AZ22" i="177"/>
  <c r="BA23" i="183" s="1"/>
  <c r="BA22" i="177"/>
  <c r="BB23" i="183" s="1"/>
  <c r="BB22" i="177"/>
  <c r="BC23" i="183" s="1"/>
  <c r="AZ23" i="177"/>
  <c r="BA23" i="177"/>
  <c r="BB23" i="177"/>
  <c r="BC24" i="183" s="1"/>
  <c r="AZ24" i="177"/>
  <c r="BA25" i="183" s="1"/>
  <c r="BA24" i="177"/>
  <c r="BB25" i="183" s="1"/>
  <c r="BB24" i="177"/>
  <c r="BC25" i="183" s="1"/>
  <c r="AZ25" i="177"/>
  <c r="BA26" i="183" s="1"/>
  <c r="BA25" i="177"/>
  <c r="BB26" i="183" s="1"/>
  <c r="BB25" i="177"/>
  <c r="AZ26" i="177"/>
  <c r="BA26" i="177"/>
  <c r="BB26" i="177"/>
  <c r="BC27" i="183" s="1"/>
  <c r="AZ27" i="177"/>
  <c r="BA27" i="177"/>
  <c r="BB28" i="183" s="1"/>
  <c r="BB27" i="177"/>
  <c r="BC28" i="183" s="1"/>
  <c r="AZ28" i="177"/>
  <c r="BA28" i="177"/>
  <c r="BB29" i="183" s="1"/>
  <c r="BB28" i="177"/>
  <c r="AZ29" i="177"/>
  <c r="BA29" i="177"/>
  <c r="BB30" i="183" s="1"/>
  <c r="BB29" i="177"/>
  <c r="BC30" i="183" s="1"/>
  <c r="AZ30" i="177"/>
  <c r="BA31" i="183" s="1"/>
  <c r="BA30" i="177"/>
  <c r="BB31" i="183" s="1"/>
  <c r="BB30" i="177"/>
  <c r="BC31" i="183" s="1"/>
  <c r="AZ31" i="177"/>
  <c r="BA32" i="183" s="1"/>
  <c r="BA31" i="177"/>
  <c r="BB32" i="183" s="1"/>
  <c r="BB31" i="177"/>
  <c r="BC32" i="183" s="1"/>
  <c r="AZ32" i="177"/>
  <c r="BA33" i="183" s="1"/>
  <c r="BA32" i="177"/>
  <c r="BB33" i="183" s="1"/>
  <c r="BB32" i="177"/>
  <c r="BC33" i="183" s="1"/>
  <c r="AZ33" i="177"/>
  <c r="BA34" i="183" s="1"/>
  <c r="BA33" i="177"/>
  <c r="BB34" i="183" s="1"/>
  <c r="BB33" i="177"/>
  <c r="AZ34" i="177"/>
  <c r="BA34" i="177"/>
  <c r="BB35" i="183" s="1"/>
  <c r="BB34" i="177"/>
  <c r="BC35" i="183" s="1"/>
  <c r="AZ35" i="177"/>
  <c r="BA35" i="177"/>
  <c r="BB36" i="183" s="1"/>
  <c r="BB35" i="177"/>
  <c r="BC36" i="183" s="1"/>
  <c r="AZ36" i="177"/>
  <c r="BA37" i="183" s="1"/>
  <c r="BA36" i="177"/>
  <c r="BB37" i="183" s="1"/>
  <c r="BB36" i="177"/>
  <c r="AZ37" i="177"/>
  <c r="BA38" i="183" s="1"/>
  <c r="BA37" i="177"/>
  <c r="BB38" i="183" s="1"/>
  <c r="BB37" i="177"/>
  <c r="BC38" i="183" s="1"/>
  <c r="AZ38" i="177"/>
  <c r="BA39" i="183" s="1"/>
  <c r="BA38" i="177"/>
  <c r="BB39" i="183" s="1"/>
  <c r="BB38" i="177"/>
  <c r="BC39" i="183" s="1"/>
  <c r="AZ39" i="177"/>
  <c r="BA40" i="183" s="1"/>
  <c r="BA39" i="177"/>
  <c r="BB39" i="177"/>
  <c r="BC40" i="183" s="1"/>
  <c r="AZ40" i="177"/>
  <c r="BA40" i="177"/>
  <c r="BB41" i="183" s="1"/>
  <c r="BB40" i="177"/>
  <c r="BC41" i="183" s="1"/>
  <c r="AZ41" i="177"/>
  <c r="BA42" i="183" s="1"/>
  <c r="BA41" i="177"/>
  <c r="BB42" i="183" s="1"/>
  <c r="BB41" i="177"/>
  <c r="BC42" i="183" s="1"/>
  <c r="AZ42" i="177"/>
  <c r="BA43" i="183" s="1"/>
  <c r="BA42" i="177"/>
  <c r="BB43" i="183" s="1"/>
  <c r="BB42" i="177"/>
  <c r="BC43" i="183" s="1"/>
  <c r="AZ43" i="177"/>
  <c r="BA44" i="183" s="1"/>
  <c r="BA43" i="177"/>
  <c r="BB44" i="183" s="1"/>
  <c r="BB43" i="177"/>
  <c r="BC44" i="183" s="1"/>
  <c r="AZ44" i="177"/>
  <c r="BA45" i="183" s="1"/>
  <c r="BA44" i="177"/>
  <c r="BB44" i="177"/>
  <c r="AZ45" i="177"/>
  <c r="BA46" i="183" s="1"/>
  <c r="BA45" i="177"/>
  <c r="BB46" i="183" s="1"/>
  <c r="BB45" i="177"/>
  <c r="BC46" i="183" s="1"/>
  <c r="AZ46" i="177"/>
  <c r="BA47" i="183" s="1"/>
  <c r="BA46" i="177"/>
  <c r="BB47" i="183" s="1"/>
  <c r="BB46" i="177"/>
  <c r="BC47" i="183" s="1"/>
  <c r="AZ47" i="177"/>
  <c r="BA47" i="177"/>
  <c r="BB48" i="183" s="1"/>
  <c r="BB47" i="177"/>
  <c r="AZ48" i="177"/>
  <c r="BA49" i="183" s="1"/>
  <c r="BA48" i="177"/>
  <c r="BB48" i="177"/>
  <c r="BC49" i="183" s="1"/>
  <c r="AZ49" i="177"/>
  <c r="BA50" i="183" s="1"/>
  <c r="BA49" i="177"/>
  <c r="BB50" i="183" s="1"/>
  <c r="BB49" i="177"/>
  <c r="BC50" i="183" s="1"/>
  <c r="BA6" i="177"/>
  <c r="BB7" i="183" s="1"/>
  <c r="BB6" i="177"/>
  <c r="BC7" i="183" s="1"/>
  <c r="AZ6" i="177"/>
  <c r="AU6" i="177"/>
  <c r="AV7" i="183" s="1"/>
  <c r="CK50" i="183"/>
  <c r="CM48" i="183"/>
  <c r="CL47" i="183"/>
  <c r="CK46" i="183"/>
  <c r="CL45" i="183"/>
  <c r="CM44" i="183"/>
  <c r="CL43" i="183"/>
  <c r="CK42" i="183"/>
  <c r="CM40" i="183"/>
  <c r="CL39" i="183"/>
  <c r="CK38" i="183"/>
  <c r="CM36" i="183"/>
  <c r="CK36" i="183"/>
  <c r="CL35" i="183"/>
  <c r="CM34" i="183"/>
  <c r="CK34" i="183"/>
  <c r="CL33" i="183"/>
  <c r="CM32" i="183"/>
  <c r="CL31" i="183"/>
  <c r="CM30" i="183"/>
  <c r="CK30" i="183"/>
  <c r="CM28" i="183"/>
  <c r="CK28" i="183"/>
  <c r="CL27" i="183"/>
  <c r="CK26" i="183"/>
  <c r="CL25" i="183"/>
  <c r="CM24" i="183"/>
  <c r="CK24" i="183"/>
  <c r="CL23" i="183"/>
  <c r="CM22" i="183"/>
  <c r="CK22" i="183"/>
  <c r="CM20" i="183"/>
  <c r="CL19" i="183"/>
  <c r="CM18" i="183"/>
  <c r="CK18" i="183"/>
  <c r="CM16" i="183"/>
  <c r="CL15" i="183"/>
  <c r="CM14" i="183"/>
  <c r="CK14" i="183"/>
  <c r="CL13" i="183"/>
  <c r="CM12" i="183"/>
  <c r="CK12" i="183"/>
  <c r="CL11" i="183"/>
  <c r="CK10" i="183"/>
  <c r="CL9" i="183"/>
  <c r="CM8" i="183"/>
  <c r="CK8" i="183"/>
  <c r="CM7" i="183"/>
  <c r="BB49" i="183"/>
  <c r="BC48" i="183"/>
  <c r="BA48" i="183"/>
  <c r="BC45" i="183"/>
  <c r="BB45" i="183"/>
  <c r="BA41" i="183"/>
  <c r="BB40" i="183"/>
  <c r="BC37" i="183"/>
  <c r="BA36" i="183"/>
  <c r="BA35" i="183"/>
  <c r="BC34" i="183"/>
  <c r="BA30" i="183"/>
  <c r="BC29" i="183"/>
  <c r="BA29" i="183"/>
  <c r="BA28" i="183"/>
  <c r="BB27" i="183"/>
  <c r="BA27" i="183"/>
  <c r="BC26" i="183"/>
  <c r="BB24" i="183"/>
  <c r="BA24" i="183"/>
  <c r="BC22" i="183"/>
  <c r="BC21" i="183"/>
  <c r="BB21" i="183"/>
  <c r="BA20" i="183"/>
  <c r="BB19" i="183"/>
  <c r="BC18" i="183"/>
  <c r="BB16" i="183"/>
  <c r="BC14" i="183"/>
  <c r="BB11" i="183"/>
  <c r="BB9" i="183"/>
  <c r="CJ3" i="177"/>
  <c r="AZ3" i="177"/>
  <c r="CJ2" i="177"/>
  <c r="CJ1" i="177"/>
  <c r="AZ2" i="177"/>
  <c r="AZ1" i="177"/>
  <c r="DM4" i="178"/>
  <c r="BQ4" i="178"/>
  <c r="BI4" i="178"/>
  <c r="BA4" i="178"/>
  <c r="AS4" i="178"/>
  <c r="AK4" i="178"/>
  <c r="AC4" i="178"/>
  <c r="U4" i="178"/>
  <c r="M4" i="178"/>
  <c r="E4" i="178"/>
  <c r="D36" i="188"/>
  <c r="A26" i="188"/>
  <c r="B27" i="123" s="1"/>
  <c r="S36" i="193" s="1"/>
  <c r="A20" i="188"/>
  <c r="B21" i="123" s="1"/>
  <c r="A19" i="188"/>
  <c r="B20" i="123" s="1"/>
  <c r="A18" i="188"/>
  <c r="B19" i="123" s="1"/>
  <c r="A17" i="188"/>
  <c r="B18" i="123" s="1"/>
  <c r="A16" i="188"/>
  <c r="B17" i="123" s="1"/>
  <c r="A15" i="188"/>
  <c r="B16" i="123" s="1"/>
  <c r="A14" i="188"/>
  <c r="B15" i="123" s="1"/>
  <c r="A13" i="188"/>
  <c r="B14" i="123" s="1"/>
  <c r="A12" i="188"/>
  <c r="B13" i="123" s="1"/>
  <c r="A7" i="188"/>
  <c r="A6" i="188"/>
  <c r="A5" i="188"/>
  <c r="A4" i="188"/>
  <c r="B3" i="188"/>
  <c r="A3" i="188"/>
  <c r="B2" i="188"/>
  <c r="R2" i="187"/>
  <c r="L2" i="187"/>
  <c r="K2" i="187"/>
  <c r="J2" i="187"/>
  <c r="I2" i="187"/>
  <c r="H2" i="187"/>
  <c r="G2" i="187"/>
  <c r="F2" i="187"/>
  <c r="E2" i="187"/>
  <c r="D2" i="187"/>
  <c r="A1" i="187"/>
  <c r="CD4" i="184"/>
  <c r="BS4" i="184"/>
  <c r="BH4" i="184"/>
  <c r="AW4" i="184"/>
  <c r="AL4" i="184"/>
  <c r="AA4" i="184"/>
  <c r="P4" i="184"/>
  <c r="E4" i="184"/>
  <c r="P3" i="184"/>
  <c r="AA3" i="184" s="1"/>
  <c r="AL3" i="184" s="1"/>
  <c r="AW3" i="184" s="1"/>
  <c r="BH3" i="184" s="1"/>
  <c r="BS3" i="184" s="1"/>
  <c r="CD3" i="184" s="1"/>
  <c r="P2" i="184"/>
  <c r="AA2" i="184" s="1"/>
  <c r="AL2" i="184" s="1"/>
  <c r="AW2" i="184" s="1"/>
  <c r="BH2" i="184" s="1"/>
  <c r="BS2" i="184" s="1"/>
  <c r="CD2" i="184" s="1"/>
  <c r="D50" i="183"/>
  <c r="C50" i="183"/>
  <c r="D49" i="183"/>
  <c r="C49" i="183"/>
  <c r="D48" i="183"/>
  <c r="C48" i="183"/>
  <c r="D47" i="183"/>
  <c r="C47" i="183"/>
  <c r="D46" i="183"/>
  <c r="C46" i="183"/>
  <c r="D45" i="183"/>
  <c r="C45" i="183"/>
  <c r="D44" i="183"/>
  <c r="C44" i="183"/>
  <c r="D43" i="183"/>
  <c r="C43" i="183"/>
  <c r="D42" i="183"/>
  <c r="C42" i="183"/>
  <c r="D41" i="183"/>
  <c r="C41" i="183"/>
  <c r="D40" i="183"/>
  <c r="C40" i="183"/>
  <c r="D39" i="183"/>
  <c r="C39" i="183"/>
  <c r="D38" i="183"/>
  <c r="C38" i="183"/>
  <c r="D37" i="183"/>
  <c r="C37" i="183"/>
  <c r="D36" i="183"/>
  <c r="C36" i="183"/>
  <c r="D35" i="183"/>
  <c r="C35" i="183"/>
  <c r="D34" i="183"/>
  <c r="C34" i="183"/>
  <c r="D33" i="183"/>
  <c r="C33" i="183"/>
  <c r="D32" i="183"/>
  <c r="C32" i="183"/>
  <c r="D31" i="183"/>
  <c r="C31" i="183"/>
  <c r="D30" i="183"/>
  <c r="C30" i="183"/>
  <c r="D29" i="183"/>
  <c r="C29" i="183"/>
  <c r="D28" i="183"/>
  <c r="C28" i="183"/>
  <c r="D27" i="183"/>
  <c r="C27" i="183"/>
  <c r="D26" i="183"/>
  <c r="C26" i="183"/>
  <c r="D25" i="183"/>
  <c r="C25" i="183"/>
  <c r="D24" i="183"/>
  <c r="C24" i="183"/>
  <c r="D23" i="183"/>
  <c r="C23" i="183"/>
  <c r="D22" i="183"/>
  <c r="C22" i="183"/>
  <c r="D21" i="183"/>
  <c r="C21" i="183"/>
  <c r="D20" i="183"/>
  <c r="C20" i="183"/>
  <c r="D19" i="183"/>
  <c r="C19" i="183"/>
  <c r="D18" i="183"/>
  <c r="C18" i="183"/>
  <c r="D17" i="183"/>
  <c r="C17" i="183"/>
  <c r="D16" i="183"/>
  <c r="C16" i="183"/>
  <c r="D15" i="183"/>
  <c r="C15" i="183"/>
  <c r="D14" i="183"/>
  <c r="C14" i="183"/>
  <c r="D13" i="183"/>
  <c r="C13" i="183"/>
  <c r="D12" i="183"/>
  <c r="C12" i="183"/>
  <c r="D11" i="183"/>
  <c r="C11" i="183"/>
  <c r="D10" i="183"/>
  <c r="C10" i="183"/>
  <c r="D9" i="183"/>
  <c r="C9" i="183"/>
  <c r="D8" i="183"/>
  <c r="C8" i="183"/>
  <c r="D7" i="183"/>
  <c r="C7" i="183"/>
  <c r="AU4" i="183"/>
  <c r="AO4" i="183"/>
  <c r="AI4" i="183"/>
  <c r="AC4" i="183"/>
  <c r="W4" i="183"/>
  <c r="Q4" i="183"/>
  <c r="K4" i="183"/>
  <c r="E4" i="183"/>
  <c r="CY5" i="175"/>
  <c r="CZ5" i="175"/>
  <c r="CX5" i="175"/>
  <c r="BI5" i="175"/>
  <c r="BJ5" i="175"/>
  <c r="BH5" i="175"/>
  <c r="BB5" i="175"/>
  <c r="BC5" i="175"/>
  <c r="BA5" i="175"/>
  <c r="AU5" i="175"/>
  <c r="AV5" i="175"/>
  <c r="AT5" i="175"/>
  <c r="AN5" i="175"/>
  <c r="AO5" i="175"/>
  <c r="AM5" i="175"/>
  <c r="AG5" i="175"/>
  <c r="AH5" i="175"/>
  <c r="AF5" i="175"/>
  <c r="Z5" i="175"/>
  <c r="AA5" i="175"/>
  <c r="Y5" i="175"/>
  <c r="S5" i="175"/>
  <c r="T5" i="175"/>
  <c r="R5" i="175"/>
  <c r="L5" i="175"/>
  <c r="M5" i="175"/>
  <c r="K5" i="175"/>
  <c r="E5" i="175"/>
  <c r="F5" i="175"/>
  <c r="D5" i="175"/>
  <c r="CC7" i="179"/>
  <c r="CD8" i="184" s="1"/>
  <c r="CD7" i="179"/>
  <c r="CE8" i="184" s="1"/>
  <c r="CE7" i="179"/>
  <c r="CF8" i="184" s="1"/>
  <c r="CF7" i="179"/>
  <c r="CG8" i="184" s="1"/>
  <c r="CG7" i="179"/>
  <c r="CH8" i="184" s="1"/>
  <c r="CH7" i="179"/>
  <c r="CI8" i="184" s="1"/>
  <c r="CI7" i="179"/>
  <c r="CJ8" i="184" s="1"/>
  <c r="CJ7" i="179"/>
  <c r="CK8" i="184" s="1"/>
  <c r="CC8" i="179"/>
  <c r="CD9" i="184" s="1"/>
  <c r="CD8" i="179"/>
  <c r="CE9" i="184" s="1"/>
  <c r="CE8" i="179"/>
  <c r="CF9" i="184" s="1"/>
  <c r="CF8" i="179"/>
  <c r="CG9" i="184" s="1"/>
  <c r="CG8" i="179"/>
  <c r="CH9" i="184" s="1"/>
  <c r="CH8" i="179"/>
  <c r="CI9" i="184" s="1"/>
  <c r="CI8" i="179"/>
  <c r="CJ9" i="184" s="1"/>
  <c r="CJ8" i="179"/>
  <c r="CK9" i="184" s="1"/>
  <c r="CC9" i="179"/>
  <c r="CD10" i="184" s="1"/>
  <c r="CD9" i="179"/>
  <c r="CE10" i="184" s="1"/>
  <c r="CE9" i="179"/>
  <c r="CF10" i="184" s="1"/>
  <c r="CF9" i="179"/>
  <c r="CG10" i="184" s="1"/>
  <c r="CG9" i="179"/>
  <c r="CH10" i="184" s="1"/>
  <c r="CH9" i="179"/>
  <c r="CI10" i="184" s="1"/>
  <c r="CI9" i="179"/>
  <c r="CJ10" i="184" s="1"/>
  <c r="CJ9" i="179"/>
  <c r="CK10" i="184" s="1"/>
  <c r="CC10" i="179"/>
  <c r="CD11" i="184" s="1"/>
  <c r="CD10" i="179"/>
  <c r="CE11" i="184" s="1"/>
  <c r="CE10" i="179"/>
  <c r="CF11" i="184" s="1"/>
  <c r="CF10" i="179"/>
  <c r="CG11" i="184" s="1"/>
  <c r="CG10" i="179"/>
  <c r="CH11" i="184" s="1"/>
  <c r="CH10" i="179"/>
  <c r="CI11" i="184" s="1"/>
  <c r="CI10" i="179"/>
  <c r="CJ11" i="184" s="1"/>
  <c r="CJ10" i="179"/>
  <c r="CK11" i="184" s="1"/>
  <c r="CC11" i="179"/>
  <c r="CD12" i="184" s="1"/>
  <c r="CD11" i="179"/>
  <c r="CE12" i="184" s="1"/>
  <c r="CE11" i="179"/>
  <c r="CF12" i="184" s="1"/>
  <c r="CF11" i="179"/>
  <c r="CG12" i="184" s="1"/>
  <c r="CG11" i="179"/>
  <c r="CH12" i="184" s="1"/>
  <c r="CH11" i="179"/>
  <c r="CI12" i="184" s="1"/>
  <c r="CI11" i="179"/>
  <c r="CJ12" i="184" s="1"/>
  <c r="CJ11" i="179"/>
  <c r="CK12" i="184" s="1"/>
  <c r="CC12" i="179"/>
  <c r="CD13" i="184" s="1"/>
  <c r="CD12" i="179"/>
  <c r="CE13" i="184" s="1"/>
  <c r="CE12" i="179"/>
  <c r="CF13" i="184" s="1"/>
  <c r="CF12" i="179"/>
  <c r="CG13" i="184" s="1"/>
  <c r="CG12" i="179"/>
  <c r="CH13" i="184" s="1"/>
  <c r="CH12" i="179"/>
  <c r="CI13" i="184" s="1"/>
  <c r="CI12" i="179"/>
  <c r="CJ13" i="184" s="1"/>
  <c r="CJ12" i="179"/>
  <c r="CK13" i="184" s="1"/>
  <c r="CC13" i="179"/>
  <c r="CD14" i="184" s="1"/>
  <c r="CD13" i="179"/>
  <c r="CE14" i="184" s="1"/>
  <c r="CE13" i="179"/>
  <c r="CF14" i="184" s="1"/>
  <c r="CF13" i="179"/>
  <c r="CG14" i="184" s="1"/>
  <c r="CG13" i="179"/>
  <c r="CH14" i="184" s="1"/>
  <c r="CH13" i="179"/>
  <c r="CI14" i="184" s="1"/>
  <c r="CI13" i="179"/>
  <c r="CJ14" i="184" s="1"/>
  <c r="CJ13" i="179"/>
  <c r="CK14" i="184" s="1"/>
  <c r="CC14" i="179"/>
  <c r="CD15" i="184" s="1"/>
  <c r="CD14" i="179"/>
  <c r="CE15" i="184" s="1"/>
  <c r="CE14" i="179"/>
  <c r="CF15" i="184" s="1"/>
  <c r="CF14" i="179"/>
  <c r="CG15" i="184" s="1"/>
  <c r="CG14" i="179"/>
  <c r="CH15" i="184" s="1"/>
  <c r="CH14" i="179"/>
  <c r="CI15" i="184" s="1"/>
  <c r="CI14" i="179"/>
  <c r="CJ15" i="184" s="1"/>
  <c r="CJ14" i="179"/>
  <c r="CK15" i="184" s="1"/>
  <c r="CC15" i="179"/>
  <c r="CD16" i="184" s="1"/>
  <c r="CD15" i="179"/>
  <c r="CE16" i="184" s="1"/>
  <c r="CE15" i="179"/>
  <c r="CF16" i="184" s="1"/>
  <c r="CF15" i="179"/>
  <c r="CG16" i="184" s="1"/>
  <c r="CG15" i="179"/>
  <c r="CH16" i="184" s="1"/>
  <c r="CH15" i="179"/>
  <c r="CI16" i="184" s="1"/>
  <c r="CI15" i="179"/>
  <c r="CJ16" i="184" s="1"/>
  <c r="CJ15" i="179"/>
  <c r="CK16" i="184" s="1"/>
  <c r="CC16" i="179"/>
  <c r="CD17" i="184" s="1"/>
  <c r="CD16" i="179"/>
  <c r="CE17" i="184" s="1"/>
  <c r="CE16" i="179"/>
  <c r="CF17" i="184" s="1"/>
  <c r="CF16" i="179"/>
  <c r="CG17" i="184" s="1"/>
  <c r="CG16" i="179"/>
  <c r="CH17" i="184" s="1"/>
  <c r="CH16" i="179"/>
  <c r="CI17" i="184" s="1"/>
  <c r="CI16" i="179"/>
  <c r="CJ17" i="184" s="1"/>
  <c r="CJ16" i="179"/>
  <c r="CK17" i="184" s="1"/>
  <c r="CC17" i="179"/>
  <c r="CD18" i="184" s="1"/>
  <c r="CD17" i="179"/>
  <c r="CE18" i="184" s="1"/>
  <c r="CE17" i="179"/>
  <c r="CF18" i="184" s="1"/>
  <c r="CF17" i="179"/>
  <c r="CG18" i="184" s="1"/>
  <c r="CG17" i="179"/>
  <c r="CH18" i="184" s="1"/>
  <c r="CH17" i="179"/>
  <c r="CI18" i="184" s="1"/>
  <c r="CI17" i="179"/>
  <c r="CJ18" i="184" s="1"/>
  <c r="CJ17" i="179"/>
  <c r="CK18" i="184" s="1"/>
  <c r="CC18" i="179"/>
  <c r="CD19" i="184" s="1"/>
  <c r="CD18" i="179"/>
  <c r="CE19" i="184" s="1"/>
  <c r="CE18" i="179"/>
  <c r="CF19" i="184" s="1"/>
  <c r="CF18" i="179"/>
  <c r="CG19" i="184" s="1"/>
  <c r="CG18" i="179"/>
  <c r="CH19" i="184" s="1"/>
  <c r="CH18" i="179"/>
  <c r="CI19" i="184" s="1"/>
  <c r="CI18" i="179"/>
  <c r="CJ19" i="184" s="1"/>
  <c r="CJ18" i="179"/>
  <c r="CK19" i="184" s="1"/>
  <c r="CC19" i="179"/>
  <c r="CD20" i="184" s="1"/>
  <c r="CD19" i="179"/>
  <c r="CE20" i="184" s="1"/>
  <c r="CE19" i="179"/>
  <c r="CF20" i="184" s="1"/>
  <c r="CF19" i="179"/>
  <c r="CG20" i="184" s="1"/>
  <c r="CG19" i="179"/>
  <c r="CH20" i="184" s="1"/>
  <c r="CH19" i="179"/>
  <c r="CI20" i="184" s="1"/>
  <c r="CI19" i="179"/>
  <c r="CJ20" i="184" s="1"/>
  <c r="CJ19" i="179"/>
  <c r="CK20" i="184" s="1"/>
  <c r="CC20" i="179"/>
  <c r="CD21" i="184" s="1"/>
  <c r="CD20" i="179"/>
  <c r="CE21" i="184" s="1"/>
  <c r="CE20" i="179"/>
  <c r="CF21" i="184" s="1"/>
  <c r="CF20" i="179"/>
  <c r="CG21" i="184" s="1"/>
  <c r="CG20" i="179"/>
  <c r="CH21" i="184" s="1"/>
  <c r="CH20" i="179"/>
  <c r="CI21" i="184" s="1"/>
  <c r="CI20" i="179"/>
  <c r="CJ21" i="184" s="1"/>
  <c r="CJ20" i="179"/>
  <c r="CK21" i="184" s="1"/>
  <c r="CC21" i="179"/>
  <c r="CD22" i="184" s="1"/>
  <c r="CD21" i="179"/>
  <c r="CE22" i="184" s="1"/>
  <c r="CE21" i="179"/>
  <c r="CF22" i="184" s="1"/>
  <c r="CF21" i="179"/>
  <c r="CG22" i="184" s="1"/>
  <c r="CG21" i="179"/>
  <c r="CH22" i="184" s="1"/>
  <c r="CH21" i="179"/>
  <c r="CI22" i="184" s="1"/>
  <c r="CI21" i="179"/>
  <c r="CJ22" i="184" s="1"/>
  <c r="CJ21" i="179"/>
  <c r="CK22" i="184" s="1"/>
  <c r="CC22" i="179"/>
  <c r="CD23" i="184" s="1"/>
  <c r="CD22" i="179"/>
  <c r="CE23" i="184" s="1"/>
  <c r="CE22" i="179"/>
  <c r="CF23" i="184" s="1"/>
  <c r="CF22" i="179"/>
  <c r="CG23" i="184" s="1"/>
  <c r="CG22" i="179"/>
  <c r="CH23" i="184" s="1"/>
  <c r="CH22" i="179"/>
  <c r="CI23" i="184" s="1"/>
  <c r="CI22" i="179"/>
  <c r="CJ23" i="184" s="1"/>
  <c r="CJ22" i="179"/>
  <c r="CK23" i="184" s="1"/>
  <c r="CC23" i="179"/>
  <c r="CD24" i="184" s="1"/>
  <c r="CD23" i="179"/>
  <c r="CE24" i="184" s="1"/>
  <c r="CE23" i="179"/>
  <c r="CF24" i="184" s="1"/>
  <c r="CF23" i="179"/>
  <c r="CG24" i="184" s="1"/>
  <c r="CG23" i="179"/>
  <c r="CH24" i="184" s="1"/>
  <c r="CH23" i="179"/>
  <c r="CI24" i="184" s="1"/>
  <c r="CI23" i="179"/>
  <c r="CJ24" i="184" s="1"/>
  <c r="CJ23" i="179"/>
  <c r="CK24" i="184" s="1"/>
  <c r="CC24" i="179"/>
  <c r="CD25" i="184" s="1"/>
  <c r="CD24" i="179"/>
  <c r="CE25" i="184" s="1"/>
  <c r="CE24" i="179"/>
  <c r="CF25" i="184" s="1"/>
  <c r="CF24" i="179"/>
  <c r="CG25" i="184" s="1"/>
  <c r="CG24" i="179"/>
  <c r="CH25" i="184" s="1"/>
  <c r="CH24" i="179"/>
  <c r="CI25" i="184" s="1"/>
  <c r="CI24" i="179"/>
  <c r="CJ25" i="184" s="1"/>
  <c r="CJ24" i="179"/>
  <c r="CK25" i="184" s="1"/>
  <c r="CC25" i="179"/>
  <c r="CD26" i="184" s="1"/>
  <c r="CD25" i="179"/>
  <c r="CE26" i="184" s="1"/>
  <c r="CE25" i="179"/>
  <c r="CF26" i="184" s="1"/>
  <c r="CF25" i="179"/>
  <c r="CG26" i="184" s="1"/>
  <c r="CG25" i="179"/>
  <c r="CH26" i="184" s="1"/>
  <c r="CH25" i="179"/>
  <c r="CI26" i="184" s="1"/>
  <c r="CI25" i="179"/>
  <c r="CJ26" i="184" s="1"/>
  <c r="CJ25" i="179"/>
  <c r="CK26" i="184" s="1"/>
  <c r="CC26" i="179"/>
  <c r="CD27" i="184" s="1"/>
  <c r="CD26" i="179"/>
  <c r="CE27" i="184" s="1"/>
  <c r="CE26" i="179"/>
  <c r="CF27" i="184" s="1"/>
  <c r="CF26" i="179"/>
  <c r="CG27" i="184" s="1"/>
  <c r="CG26" i="179"/>
  <c r="CH27" i="184" s="1"/>
  <c r="CH26" i="179"/>
  <c r="CI27" i="184" s="1"/>
  <c r="CI26" i="179"/>
  <c r="CJ27" i="184" s="1"/>
  <c r="CJ26" i="179"/>
  <c r="CK27" i="184" s="1"/>
  <c r="CC27" i="179"/>
  <c r="CD28" i="184" s="1"/>
  <c r="CD27" i="179"/>
  <c r="CE28" i="184" s="1"/>
  <c r="CE27" i="179"/>
  <c r="CF28" i="184" s="1"/>
  <c r="CF27" i="179"/>
  <c r="CG28" i="184" s="1"/>
  <c r="CG27" i="179"/>
  <c r="CH28" i="184" s="1"/>
  <c r="CH27" i="179"/>
  <c r="CI28" i="184" s="1"/>
  <c r="CI27" i="179"/>
  <c r="CJ28" i="184" s="1"/>
  <c r="CJ27" i="179"/>
  <c r="CK28" i="184" s="1"/>
  <c r="CC28" i="179"/>
  <c r="CD29" i="184" s="1"/>
  <c r="CD28" i="179"/>
  <c r="CE29" i="184" s="1"/>
  <c r="CE28" i="179"/>
  <c r="CF29" i="184" s="1"/>
  <c r="CF28" i="179"/>
  <c r="CG29" i="184" s="1"/>
  <c r="CG28" i="179"/>
  <c r="CH29" i="184" s="1"/>
  <c r="CH28" i="179"/>
  <c r="CI29" i="184" s="1"/>
  <c r="CI28" i="179"/>
  <c r="CJ29" i="184" s="1"/>
  <c r="CJ28" i="179"/>
  <c r="CK29" i="184" s="1"/>
  <c r="CC29" i="179"/>
  <c r="CD30" i="184" s="1"/>
  <c r="CD29" i="179"/>
  <c r="CE30" i="184" s="1"/>
  <c r="CE29" i="179"/>
  <c r="CF30" i="184" s="1"/>
  <c r="CF29" i="179"/>
  <c r="CG30" i="184" s="1"/>
  <c r="CG29" i="179"/>
  <c r="CH30" i="184" s="1"/>
  <c r="CH29" i="179"/>
  <c r="CI30" i="184" s="1"/>
  <c r="CI29" i="179"/>
  <c r="CJ30" i="184" s="1"/>
  <c r="CJ29" i="179"/>
  <c r="CK30" i="184" s="1"/>
  <c r="CC30" i="179"/>
  <c r="CD31" i="184" s="1"/>
  <c r="CD30" i="179"/>
  <c r="CE31" i="184" s="1"/>
  <c r="CE30" i="179"/>
  <c r="CF31" i="184" s="1"/>
  <c r="CF30" i="179"/>
  <c r="CG31" i="184" s="1"/>
  <c r="CG30" i="179"/>
  <c r="CH31" i="184" s="1"/>
  <c r="CH30" i="179"/>
  <c r="CI31" i="184" s="1"/>
  <c r="CI30" i="179"/>
  <c r="CJ31" i="184" s="1"/>
  <c r="CJ30" i="179"/>
  <c r="CK31" i="184" s="1"/>
  <c r="CC31" i="179"/>
  <c r="CD32" i="184" s="1"/>
  <c r="CD31" i="179"/>
  <c r="CE32" i="184" s="1"/>
  <c r="CE31" i="179"/>
  <c r="CF32" i="184" s="1"/>
  <c r="CF31" i="179"/>
  <c r="CG32" i="184" s="1"/>
  <c r="CG31" i="179"/>
  <c r="CH32" i="184" s="1"/>
  <c r="CH31" i="179"/>
  <c r="CI32" i="184" s="1"/>
  <c r="CI31" i="179"/>
  <c r="CJ32" i="184" s="1"/>
  <c r="CJ31" i="179"/>
  <c r="CK32" i="184" s="1"/>
  <c r="CC32" i="179"/>
  <c r="CD33" i="184" s="1"/>
  <c r="CD32" i="179"/>
  <c r="CE33" i="184" s="1"/>
  <c r="CE32" i="179"/>
  <c r="CF33" i="184" s="1"/>
  <c r="CF32" i="179"/>
  <c r="CG33" i="184" s="1"/>
  <c r="CG32" i="179"/>
  <c r="CH33" i="184" s="1"/>
  <c r="CH32" i="179"/>
  <c r="CI33" i="184" s="1"/>
  <c r="CI32" i="179"/>
  <c r="CJ33" i="184" s="1"/>
  <c r="CJ32" i="179"/>
  <c r="CK33" i="184" s="1"/>
  <c r="CC33" i="179"/>
  <c r="CD34" i="184" s="1"/>
  <c r="CD33" i="179"/>
  <c r="CE34" i="184" s="1"/>
  <c r="CE33" i="179"/>
  <c r="CF34" i="184" s="1"/>
  <c r="CF33" i="179"/>
  <c r="CG34" i="184" s="1"/>
  <c r="CG33" i="179"/>
  <c r="CH34" i="184" s="1"/>
  <c r="CH33" i="179"/>
  <c r="CI34" i="184" s="1"/>
  <c r="CI33" i="179"/>
  <c r="CJ34" i="184" s="1"/>
  <c r="CJ33" i="179"/>
  <c r="CK34" i="184" s="1"/>
  <c r="CC34" i="179"/>
  <c r="CD35" i="184" s="1"/>
  <c r="CD34" i="179"/>
  <c r="CE35" i="184" s="1"/>
  <c r="CE34" i="179"/>
  <c r="CF35" i="184" s="1"/>
  <c r="CF34" i="179"/>
  <c r="CG35" i="184" s="1"/>
  <c r="CG34" i="179"/>
  <c r="CH35" i="184" s="1"/>
  <c r="CH34" i="179"/>
  <c r="CI35" i="184" s="1"/>
  <c r="CI34" i="179"/>
  <c r="CJ35" i="184" s="1"/>
  <c r="CJ34" i="179"/>
  <c r="CK35" i="184" s="1"/>
  <c r="CC35" i="179"/>
  <c r="CD36" i="184" s="1"/>
  <c r="CD35" i="179"/>
  <c r="CE36" i="184" s="1"/>
  <c r="CE35" i="179"/>
  <c r="CF36" i="184" s="1"/>
  <c r="CF35" i="179"/>
  <c r="CG36" i="184" s="1"/>
  <c r="CG35" i="179"/>
  <c r="CH36" i="184" s="1"/>
  <c r="CH35" i="179"/>
  <c r="CI36" i="184" s="1"/>
  <c r="CI35" i="179"/>
  <c r="CJ36" i="184" s="1"/>
  <c r="CJ35" i="179"/>
  <c r="CK36" i="184" s="1"/>
  <c r="CC36" i="179"/>
  <c r="CD37" i="184" s="1"/>
  <c r="CD36" i="179"/>
  <c r="CE37" i="184" s="1"/>
  <c r="CE36" i="179"/>
  <c r="CF37" i="184" s="1"/>
  <c r="CF36" i="179"/>
  <c r="CG37" i="184" s="1"/>
  <c r="CG36" i="179"/>
  <c r="CH37" i="184" s="1"/>
  <c r="CH36" i="179"/>
  <c r="CI37" i="184" s="1"/>
  <c r="CI36" i="179"/>
  <c r="CJ37" i="184" s="1"/>
  <c r="CJ36" i="179"/>
  <c r="CK37" i="184" s="1"/>
  <c r="CC37" i="179"/>
  <c r="CD38" i="184" s="1"/>
  <c r="CD37" i="179"/>
  <c r="CE38" i="184" s="1"/>
  <c r="CE37" i="179"/>
  <c r="CF38" i="184" s="1"/>
  <c r="CF37" i="179"/>
  <c r="CG38" i="184" s="1"/>
  <c r="CG37" i="179"/>
  <c r="CH38" i="184" s="1"/>
  <c r="CH37" i="179"/>
  <c r="CI38" i="184" s="1"/>
  <c r="CI37" i="179"/>
  <c r="CJ38" i="184" s="1"/>
  <c r="CJ37" i="179"/>
  <c r="CK38" i="184" s="1"/>
  <c r="CC38" i="179"/>
  <c r="CD39" i="184" s="1"/>
  <c r="CD38" i="179"/>
  <c r="CE39" i="184" s="1"/>
  <c r="CE38" i="179"/>
  <c r="CF39" i="184" s="1"/>
  <c r="CF38" i="179"/>
  <c r="CG39" i="184" s="1"/>
  <c r="CG38" i="179"/>
  <c r="CH39" i="184" s="1"/>
  <c r="CH38" i="179"/>
  <c r="CI39" i="184" s="1"/>
  <c r="CI38" i="179"/>
  <c r="CJ39" i="184" s="1"/>
  <c r="CJ38" i="179"/>
  <c r="CK39" i="184" s="1"/>
  <c r="CC39" i="179"/>
  <c r="CD40" i="184" s="1"/>
  <c r="CD39" i="179"/>
  <c r="CE40" i="184" s="1"/>
  <c r="CE39" i="179"/>
  <c r="CF40" i="184" s="1"/>
  <c r="CF39" i="179"/>
  <c r="CG40" i="184" s="1"/>
  <c r="CG39" i="179"/>
  <c r="CH40" i="184" s="1"/>
  <c r="CH39" i="179"/>
  <c r="CI40" i="184" s="1"/>
  <c r="CI39" i="179"/>
  <c r="CJ40" i="184" s="1"/>
  <c r="CJ39" i="179"/>
  <c r="CK40" i="184" s="1"/>
  <c r="CC40" i="179"/>
  <c r="CD41" i="184" s="1"/>
  <c r="CD40" i="179"/>
  <c r="CE41" i="184" s="1"/>
  <c r="CE40" i="179"/>
  <c r="CF41" i="184" s="1"/>
  <c r="CF40" i="179"/>
  <c r="CG41" i="184" s="1"/>
  <c r="CG40" i="179"/>
  <c r="CH41" i="184" s="1"/>
  <c r="CH40" i="179"/>
  <c r="CI41" i="184" s="1"/>
  <c r="CI40" i="179"/>
  <c r="CJ41" i="184" s="1"/>
  <c r="CJ40" i="179"/>
  <c r="CK41" i="184" s="1"/>
  <c r="CC41" i="179"/>
  <c r="CD42" i="184" s="1"/>
  <c r="CD41" i="179"/>
  <c r="CE42" i="184" s="1"/>
  <c r="CE41" i="179"/>
  <c r="CF42" i="184" s="1"/>
  <c r="CF41" i="179"/>
  <c r="CG42" i="184" s="1"/>
  <c r="CG41" i="179"/>
  <c r="CH42" i="184" s="1"/>
  <c r="CH41" i="179"/>
  <c r="CI42" i="184" s="1"/>
  <c r="CI41" i="179"/>
  <c r="CJ42" i="184" s="1"/>
  <c r="CJ41" i="179"/>
  <c r="CK42" i="184" s="1"/>
  <c r="CC42" i="179"/>
  <c r="CD43" i="184" s="1"/>
  <c r="CD42" i="179"/>
  <c r="CE43" i="184" s="1"/>
  <c r="CE42" i="179"/>
  <c r="CF43" i="184" s="1"/>
  <c r="CF42" i="179"/>
  <c r="CG43" i="184" s="1"/>
  <c r="CG42" i="179"/>
  <c r="CH43" i="184" s="1"/>
  <c r="CH42" i="179"/>
  <c r="CI43" i="184" s="1"/>
  <c r="CI42" i="179"/>
  <c r="CJ43" i="184" s="1"/>
  <c r="CJ42" i="179"/>
  <c r="CK43" i="184" s="1"/>
  <c r="CC43" i="179"/>
  <c r="CD44" i="184" s="1"/>
  <c r="CD43" i="179"/>
  <c r="CE44" i="184" s="1"/>
  <c r="CE43" i="179"/>
  <c r="CF44" i="184" s="1"/>
  <c r="CF43" i="179"/>
  <c r="CG44" i="184" s="1"/>
  <c r="CG43" i="179"/>
  <c r="CH44" i="184" s="1"/>
  <c r="CH43" i="179"/>
  <c r="CI44" i="184" s="1"/>
  <c r="CI43" i="179"/>
  <c r="CJ44" i="184" s="1"/>
  <c r="CJ43" i="179"/>
  <c r="CK44" i="184" s="1"/>
  <c r="CC44" i="179"/>
  <c r="CD45" i="184" s="1"/>
  <c r="CD44" i="179"/>
  <c r="CE45" i="184" s="1"/>
  <c r="CE44" i="179"/>
  <c r="CF45" i="184" s="1"/>
  <c r="CF44" i="179"/>
  <c r="CG45" i="184" s="1"/>
  <c r="CG44" i="179"/>
  <c r="CH45" i="184" s="1"/>
  <c r="CH44" i="179"/>
  <c r="CI45" i="184" s="1"/>
  <c r="CI44" i="179"/>
  <c r="CJ45" i="184" s="1"/>
  <c r="CJ44" i="179"/>
  <c r="CK45" i="184" s="1"/>
  <c r="CC45" i="179"/>
  <c r="CD46" i="184" s="1"/>
  <c r="CD45" i="179"/>
  <c r="CE46" i="184" s="1"/>
  <c r="CE45" i="179"/>
  <c r="CF46" i="184" s="1"/>
  <c r="CF45" i="179"/>
  <c r="CG46" i="184" s="1"/>
  <c r="CG45" i="179"/>
  <c r="CH46" i="184" s="1"/>
  <c r="CH45" i="179"/>
  <c r="CI46" i="184" s="1"/>
  <c r="CI45" i="179"/>
  <c r="CJ46" i="184" s="1"/>
  <c r="CJ45" i="179"/>
  <c r="CK46" i="184" s="1"/>
  <c r="CC46" i="179"/>
  <c r="CD47" i="184" s="1"/>
  <c r="CD46" i="179"/>
  <c r="CE47" i="184" s="1"/>
  <c r="CE46" i="179"/>
  <c r="CF47" i="184" s="1"/>
  <c r="CF46" i="179"/>
  <c r="CG47" i="184" s="1"/>
  <c r="CG46" i="179"/>
  <c r="CH47" i="184" s="1"/>
  <c r="CH46" i="179"/>
  <c r="CI47" i="184" s="1"/>
  <c r="CI46" i="179"/>
  <c r="CJ47" i="184" s="1"/>
  <c r="CJ46" i="179"/>
  <c r="CK47" i="184" s="1"/>
  <c r="CC47" i="179"/>
  <c r="CD48" i="184" s="1"/>
  <c r="CD47" i="179"/>
  <c r="CE48" i="184" s="1"/>
  <c r="CE47" i="179"/>
  <c r="CF48" i="184" s="1"/>
  <c r="CF47" i="179"/>
  <c r="CG48" i="184" s="1"/>
  <c r="CG47" i="179"/>
  <c r="CH48" i="184" s="1"/>
  <c r="CH47" i="179"/>
  <c r="CI48" i="184" s="1"/>
  <c r="CI47" i="179"/>
  <c r="CJ48" i="184" s="1"/>
  <c r="CJ47" i="179"/>
  <c r="CK48" i="184" s="1"/>
  <c r="CC48" i="179"/>
  <c r="CD49" i="184" s="1"/>
  <c r="CD48" i="179"/>
  <c r="CE49" i="184" s="1"/>
  <c r="CE48" i="179"/>
  <c r="CF49" i="184" s="1"/>
  <c r="CF48" i="179"/>
  <c r="CG49" i="184" s="1"/>
  <c r="CG48" i="179"/>
  <c r="CH49" i="184" s="1"/>
  <c r="CH48" i="179"/>
  <c r="CI49" i="184" s="1"/>
  <c r="CI48" i="179"/>
  <c r="CJ49" i="184" s="1"/>
  <c r="CJ48" i="179"/>
  <c r="CK49" i="184" s="1"/>
  <c r="CC49" i="179"/>
  <c r="CD50" i="184" s="1"/>
  <c r="CD49" i="179"/>
  <c r="CE50" i="184" s="1"/>
  <c r="CE49" i="179"/>
  <c r="CF50" i="184" s="1"/>
  <c r="CF49" i="179"/>
  <c r="CG50" i="184" s="1"/>
  <c r="CG49" i="179"/>
  <c r="CH50" i="184" s="1"/>
  <c r="CH49" i="179"/>
  <c r="CI50" i="184" s="1"/>
  <c r="CI49" i="179"/>
  <c r="CJ50" i="184" s="1"/>
  <c r="CJ49" i="179"/>
  <c r="CK50" i="184" s="1"/>
  <c r="CD6" i="179"/>
  <c r="CE7" i="184" s="1"/>
  <c r="CE6" i="179"/>
  <c r="CF7" i="184" s="1"/>
  <c r="CF6" i="179"/>
  <c r="CG7" i="184" s="1"/>
  <c r="CG6" i="179"/>
  <c r="CH7" i="184" s="1"/>
  <c r="CH6" i="179"/>
  <c r="CI7" i="184" s="1"/>
  <c r="CI6" i="179"/>
  <c r="CJ7" i="184" s="1"/>
  <c r="CJ6" i="179"/>
  <c r="CK7" i="184" s="1"/>
  <c r="CC6" i="179"/>
  <c r="BR7" i="179"/>
  <c r="BS8" i="184" s="1"/>
  <c r="BS7" i="179"/>
  <c r="BT8" i="184" s="1"/>
  <c r="BT7" i="179"/>
  <c r="BU8" i="184" s="1"/>
  <c r="BU7" i="179"/>
  <c r="BV8" i="184" s="1"/>
  <c r="BV7" i="179"/>
  <c r="BW8" i="184" s="1"/>
  <c r="BW7" i="179"/>
  <c r="BX8" i="184" s="1"/>
  <c r="BX7" i="179"/>
  <c r="BY8" i="184" s="1"/>
  <c r="BY7" i="179"/>
  <c r="BZ8" i="184" s="1"/>
  <c r="BR8" i="179"/>
  <c r="BS9" i="184" s="1"/>
  <c r="BS8" i="179"/>
  <c r="BT9" i="184" s="1"/>
  <c r="BT8" i="179"/>
  <c r="BU9" i="184" s="1"/>
  <c r="BU8" i="179"/>
  <c r="BV9" i="184" s="1"/>
  <c r="BV8" i="179"/>
  <c r="BW9" i="184" s="1"/>
  <c r="BW8" i="179"/>
  <c r="BX9" i="184" s="1"/>
  <c r="BX8" i="179"/>
  <c r="BY9" i="184" s="1"/>
  <c r="BY8" i="179"/>
  <c r="BZ9" i="184" s="1"/>
  <c r="BR9" i="179"/>
  <c r="BS10" i="184" s="1"/>
  <c r="BS9" i="179"/>
  <c r="BT10" i="184" s="1"/>
  <c r="BT9" i="179"/>
  <c r="BU10" i="184" s="1"/>
  <c r="BU9" i="179"/>
  <c r="BV10" i="184" s="1"/>
  <c r="BV9" i="179"/>
  <c r="BW10" i="184" s="1"/>
  <c r="BW9" i="179"/>
  <c r="BX10" i="184" s="1"/>
  <c r="BX9" i="179"/>
  <c r="BY10" i="184" s="1"/>
  <c r="BY9" i="179"/>
  <c r="BZ10" i="184" s="1"/>
  <c r="BR10" i="179"/>
  <c r="BS11" i="184" s="1"/>
  <c r="BS10" i="179"/>
  <c r="BT11" i="184" s="1"/>
  <c r="BT10" i="179"/>
  <c r="BU11" i="184" s="1"/>
  <c r="BU10" i="179"/>
  <c r="BV11" i="184" s="1"/>
  <c r="BV10" i="179"/>
  <c r="BW11" i="184" s="1"/>
  <c r="BW10" i="179"/>
  <c r="BX11" i="184" s="1"/>
  <c r="BX10" i="179"/>
  <c r="BY11" i="184" s="1"/>
  <c r="BY10" i="179"/>
  <c r="BZ11" i="184" s="1"/>
  <c r="BR11" i="179"/>
  <c r="BS12" i="184" s="1"/>
  <c r="BS11" i="179"/>
  <c r="BT12" i="184" s="1"/>
  <c r="BT11" i="179"/>
  <c r="BU12" i="184" s="1"/>
  <c r="BU11" i="179"/>
  <c r="BV12" i="184" s="1"/>
  <c r="BV11" i="179"/>
  <c r="BW12" i="184" s="1"/>
  <c r="BW11" i="179"/>
  <c r="BX12" i="184" s="1"/>
  <c r="BX11" i="179"/>
  <c r="BY12" i="184" s="1"/>
  <c r="BY11" i="179"/>
  <c r="BZ12" i="184" s="1"/>
  <c r="BR12" i="179"/>
  <c r="BS13" i="184" s="1"/>
  <c r="BS12" i="179"/>
  <c r="BT13" i="184" s="1"/>
  <c r="BT12" i="179"/>
  <c r="BU13" i="184" s="1"/>
  <c r="BU12" i="179"/>
  <c r="BV13" i="184" s="1"/>
  <c r="BV12" i="179"/>
  <c r="BW13" i="184" s="1"/>
  <c r="BW12" i="179"/>
  <c r="BX13" i="184" s="1"/>
  <c r="BX12" i="179"/>
  <c r="BY13" i="184" s="1"/>
  <c r="BY12" i="179"/>
  <c r="BZ13" i="184" s="1"/>
  <c r="BR13" i="179"/>
  <c r="BS14" i="184" s="1"/>
  <c r="BS13" i="179"/>
  <c r="BT14" i="184" s="1"/>
  <c r="BT13" i="179"/>
  <c r="BU14" i="184" s="1"/>
  <c r="BU13" i="179"/>
  <c r="BV14" i="184" s="1"/>
  <c r="BV13" i="179"/>
  <c r="BW14" i="184" s="1"/>
  <c r="BW13" i="179"/>
  <c r="BX14" i="184" s="1"/>
  <c r="BX13" i="179"/>
  <c r="BY14" i="184" s="1"/>
  <c r="BY13" i="179"/>
  <c r="BZ14" i="184" s="1"/>
  <c r="BR14" i="179"/>
  <c r="BS15" i="184" s="1"/>
  <c r="BS14" i="179"/>
  <c r="BT15" i="184" s="1"/>
  <c r="BT14" i="179"/>
  <c r="BU15" i="184" s="1"/>
  <c r="BU14" i="179"/>
  <c r="BV15" i="184" s="1"/>
  <c r="BV14" i="179"/>
  <c r="BW15" i="184" s="1"/>
  <c r="BW14" i="179"/>
  <c r="BX15" i="184" s="1"/>
  <c r="BX14" i="179"/>
  <c r="BY15" i="184" s="1"/>
  <c r="BY14" i="179"/>
  <c r="BZ15" i="184" s="1"/>
  <c r="BR15" i="179"/>
  <c r="BS16" i="184" s="1"/>
  <c r="BS15" i="179"/>
  <c r="BT16" i="184" s="1"/>
  <c r="BT15" i="179"/>
  <c r="BU16" i="184" s="1"/>
  <c r="BU15" i="179"/>
  <c r="BV16" i="184" s="1"/>
  <c r="BV15" i="179"/>
  <c r="BW16" i="184" s="1"/>
  <c r="BW15" i="179"/>
  <c r="BX16" i="184" s="1"/>
  <c r="BX15" i="179"/>
  <c r="BY16" i="184" s="1"/>
  <c r="BY15" i="179"/>
  <c r="BZ16" i="184" s="1"/>
  <c r="BR16" i="179"/>
  <c r="BS17" i="184" s="1"/>
  <c r="BS16" i="179"/>
  <c r="BT17" i="184" s="1"/>
  <c r="BT16" i="179"/>
  <c r="BU17" i="184" s="1"/>
  <c r="BU16" i="179"/>
  <c r="BV17" i="184" s="1"/>
  <c r="BV16" i="179"/>
  <c r="BW17" i="184" s="1"/>
  <c r="BW16" i="179"/>
  <c r="BX17" i="184" s="1"/>
  <c r="BX16" i="179"/>
  <c r="BY17" i="184" s="1"/>
  <c r="BY16" i="179"/>
  <c r="BZ17" i="184" s="1"/>
  <c r="BR17" i="179"/>
  <c r="BS18" i="184" s="1"/>
  <c r="BS17" i="179"/>
  <c r="BT18" i="184" s="1"/>
  <c r="BT17" i="179"/>
  <c r="BU18" i="184" s="1"/>
  <c r="BU17" i="179"/>
  <c r="BV18" i="184" s="1"/>
  <c r="BV17" i="179"/>
  <c r="BW18" i="184" s="1"/>
  <c r="BW17" i="179"/>
  <c r="BX18" i="184" s="1"/>
  <c r="BX17" i="179"/>
  <c r="BY18" i="184" s="1"/>
  <c r="BY17" i="179"/>
  <c r="BZ18" i="184" s="1"/>
  <c r="BR18" i="179"/>
  <c r="BS19" i="184" s="1"/>
  <c r="BS18" i="179"/>
  <c r="BT19" i="184" s="1"/>
  <c r="BT18" i="179"/>
  <c r="BU19" i="184" s="1"/>
  <c r="BU18" i="179"/>
  <c r="BV19" i="184" s="1"/>
  <c r="BV18" i="179"/>
  <c r="BW19" i="184" s="1"/>
  <c r="BW18" i="179"/>
  <c r="BX19" i="184" s="1"/>
  <c r="BX18" i="179"/>
  <c r="BY19" i="184" s="1"/>
  <c r="BY18" i="179"/>
  <c r="BZ19" i="184" s="1"/>
  <c r="BR19" i="179"/>
  <c r="BS20" i="184" s="1"/>
  <c r="BS19" i="179"/>
  <c r="BT20" i="184" s="1"/>
  <c r="BT19" i="179"/>
  <c r="BU20" i="184" s="1"/>
  <c r="BU19" i="179"/>
  <c r="BV20" i="184" s="1"/>
  <c r="BV19" i="179"/>
  <c r="BW20" i="184" s="1"/>
  <c r="BW19" i="179"/>
  <c r="BX20" i="184" s="1"/>
  <c r="BX19" i="179"/>
  <c r="BY20" i="184" s="1"/>
  <c r="BY19" i="179"/>
  <c r="BZ20" i="184" s="1"/>
  <c r="BR20" i="179"/>
  <c r="BS21" i="184" s="1"/>
  <c r="BS20" i="179"/>
  <c r="BT21" i="184" s="1"/>
  <c r="BT20" i="179"/>
  <c r="BU21" i="184" s="1"/>
  <c r="BU20" i="179"/>
  <c r="BV21" i="184" s="1"/>
  <c r="BV20" i="179"/>
  <c r="BW21" i="184" s="1"/>
  <c r="BW20" i="179"/>
  <c r="BX21" i="184" s="1"/>
  <c r="BX20" i="179"/>
  <c r="BY21" i="184" s="1"/>
  <c r="BY20" i="179"/>
  <c r="BZ21" i="184" s="1"/>
  <c r="BR21" i="179"/>
  <c r="BS22" i="184" s="1"/>
  <c r="BS21" i="179"/>
  <c r="BT22" i="184" s="1"/>
  <c r="BT21" i="179"/>
  <c r="BU22" i="184" s="1"/>
  <c r="BU21" i="179"/>
  <c r="BV22" i="184" s="1"/>
  <c r="BV21" i="179"/>
  <c r="BW22" i="184" s="1"/>
  <c r="BW21" i="179"/>
  <c r="BX22" i="184" s="1"/>
  <c r="BX21" i="179"/>
  <c r="BY22" i="184" s="1"/>
  <c r="BY21" i="179"/>
  <c r="BZ22" i="184" s="1"/>
  <c r="BR22" i="179"/>
  <c r="BS23" i="184" s="1"/>
  <c r="BS22" i="179"/>
  <c r="BT23" i="184" s="1"/>
  <c r="BT22" i="179"/>
  <c r="BU23" i="184" s="1"/>
  <c r="BU22" i="179"/>
  <c r="BV23" i="184" s="1"/>
  <c r="BV22" i="179"/>
  <c r="BW23" i="184" s="1"/>
  <c r="BW22" i="179"/>
  <c r="BX23" i="184" s="1"/>
  <c r="BX22" i="179"/>
  <c r="BY23" i="184" s="1"/>
  <c r="BY22" i="179"/>
  <c r="BZ23" i="184" s="1"/>
  <c r="BR23" i="179"/>
  <c r="BS24" i="184" s="1"/>
  <c r="BS23" i="179"/>
  <c r="BT24" i="184" s="1"/>
  <c r="BT23" i="179"/>
  <c r="BU24" i="184" s="1"/>
  <c r="BU23" i="179"/>
  <c r="BV24" i="184" s="1"/>
  <c r="BV23" i="179"/>
  <c r="BW24" i="184" s="1"/>
  <c r="BW23" i="179"/>
  <c r="BX24" i="184" s="1"/>
  <c r="BX23" i="179"/>
  <c r="BY24" i="184" s="1"/>
  <c r="BY23" i="179"/>
  <c r="BZ24" i="184" s="1"/>
  <c r="BR24" i="179"/>
  <c r="BS25" i="184" s="1"/>
  <c r="BS24" i="179"/>
  <c r="BT25" i="184" s="1"/>
  <c r="BT24" i="179"/>
  <c r="BU25" i="184" s="1"/>
  <c r="BU24" i="179"/>
  <c r="BV25" i="184" s="1"/>
  <c r="BV24" i="179"/>
  <c r="BW25" i="184" s="1"/>
  <c r="BW24" i="179"/>
  <c r="BX25" i="184" s="1"/>
  <c r="BX24" i="179"/>
  <c r="BY25" i="184" s="1"/>
  <c r="BY24" i="179"/>
  <c r="BZ25" i="184" s="1"/>
  <c r="BR25" i="179"/>
  <c r="BS26" i="184" s="1"/>
  <c r="BS25" i="179"/>
  <c r="BT26" i="184" s="1"/>
  <c r="BT25" i="179"/>
  <c r="BU26" i="184" s="1"/>
  <c r="BU25" i="179"/>
  <c r="BV26" i="184" s="1"/>
  <c r="BV25" i="179"/>
  <c r="BW26" i="184" s="1"/>
  <c r="BW25" i="179"/>
  <c r="BX26" i="184" s="1"/>
  <c r="BX25" i="179"/>
  <c r="BY26" i="184" s="1"/>
  <c r="BY25" i="179"/>
  <c r="BZ26" i="184" s="1"/>
  <c r="BR26" i="179"/>
  <c r="BS27" i="184" s="1"/>
  <c r="BS26" i="179"/>
  <c r="BT27" i="184" s="1"/>
  <c r="BT26" i="179"/>
  <c r="BU27" i="184" s="1"/>
  <c r="BU26" i="179"/>
  <c r="BV27" i="184" s="1"/>
  <c r="BV26" i="179"/>
  <c r="BW27" i="184" s="1"/>
  <c r="BW26" i="179"/>
  <c r="BX27" i="184" s="1"/>
  <c r="BX26" i="179"/>
  <c r="BY27" i="184" s="1"/>
  <c r="BY26" i="179"/>
  <c r="BZ27" i="184" s="1"/>
  <c r="BR27" i="179"/>
  <c r="BS28" i="184" s="1"/>
  <c r="BS27" i="179"/>
  <c r="BT28" i="184" s="1"/>
  <c r="BT27" i="179"/>
  <c r="BU28" i="184" s="1"/>
  <c r="BU27" i="179"/>
  <c r="BV28" i="184" s="1"/>
  <c r="BV27" i="179"/>
  <c r="BW28" i="184" s="1"/>
  <c r="BW27" i="179"/>
  <c r="BX28" i="184" s="1"/>
  <c r="BX27" i="179"/>
  <c r="BY28" i="184" s="1"/>
  <c r="BY27" i="179"/>
  <c r="BZ28" i="184" s="1"/>
  <c r="BR28" i="179"/>
  <c r="BS29" i="184" s="1"/>
  <c r="BS28" i="179"/>
  <c r="BT29" i="184" s="1"/>
  <c r="BT28" i="179"/>
  <c r="BU29" i="184" s="1"/>
  <c r="BU28" i="179"/>
  <c r="BV29" i="184" s="1"/>
  <c r="BV28" i="179"/>
  <c r="BW29" i="184" s="1"/>
  <c r="BW28" i="179"/>
  <c r="BX29" i="184" s="1"/>
  <c r="BX28" i="179"/>
  <c r="BY29" i="184" s="1"/>
  <c r="BY28" i="179"/>
  <c r="BZ29" i="184" s="1"/>
  <c r="BR29" i="179"/>
  <c r="BS30" i="184" s="1"/>
  <c r="BS29" i="179"/>
  <c r="BT30" i="184" s="1"/>
  <c r="BT29" i="179"/>
  <c r="BU30" i="184" s="1"/>
  <c r="BU29" i="179"/>
  <c r="BV30" i="184" s="1"/>
  <c r="BV29" i="179"/>
  <c r="BW30" i="184" s="1"/>
  <c r="BW29" i="179"/>
  <c r="BX30" i="184" s="1"/>
  <c r="BX29" i="179"/>
  <c r="BY30" i="184" s="1"/>
  <c r="BY29" i="179"/>
  <c r="BZ30" i="184" s="1"/>
  <c r="BR30" i="179"/>
  <c r="BS31" i="184" s="1"/>
  <c r="BS30" i="179"/>
  <c r="BT31" i="184" s="1"/>
  <c r="BT30" i="179"/>
  <c r="BU31" i="184" s="1"/>
  <c r="BU30" i="179"/>
  <c r="BV31" i="184" s="1"/>
  <c r="BV30" i="179"/>
  <c r="BW31" i="184" s="1"/>
  <c r="BW30" i="179"/>
  <c r="BX31" i="184" s="1"/>
  <c r="BX30" i="179"/>
  <c r="BY31" i="184" s="1"/>
  <c r="BY30" i="179"/>
  <c r="BZ31" i="184" s="1"/>
  <c r="BR31" i="179"/>
  <c r="BS32" i="184" s="1"/>
  <c r="BS31" i="179"/>
  <c r="BT32" i="184" s="1"/>
  <c r="BT31" i="179"/>
  <c r="BU32" i="184" s="1"/>
  <c r="BU31" i="179"/>
  <c r="BV32" i="184" s="1"/>
  <c r="BV31" i="179"/>
  <c r="BW32" i="184" s="1"/>
  <c r="BW31" i="179"/>
  <c r="BX32" i="184" s="1"/>
  <c r="BX31" i="179"/>
  <c r="BY32" i="184" s="1"/>
  <c r="BY31" i="179"/>
  <c r="BZ32" i="184" s="1"/>
  <c r="BR32" i="179"/>
  <c r="BS33" i="184" s="1"/>
  <c r="BS32" i="179"/>
  <c r="BT33" i="184" s="1"/>
  <c r="BT32" i="179"/>
  <c r="BU33" i="184" s="1"/>
  <c r="BU32" i="179"/>
  <c r="BV33" i="184" s="1"/>
  <c r="BV32" i="179"/>
  <c r="BW33" i="184" s="1"/>
  <c r="BW32" i="179"/>
  <c r="BX33" i="184" s="1"/>
  <c r="BX32" i="179"/>
  <c r="BY33" i="184" s="1"/>
  <c r="BY32" i="179"/>
  <c r="BZ33" i="184" s="1"/>
  <c r="BR33" i="179"/>
  <c r="BS34" i="184" s="1"/>
  <c r="BS33" i="179"/>
  <c r="BT34" i="184" s="1"/>
  <c r="BT33" i="179"/>
  <c r="BU34" i="184" s="1"/>
  <c r="BU33" i="179"/>
  <c r="BV34" i="184" s="1"/>
  <c r="BV33" i="179"/>
  <c r="BW34" i="184" s="1"/>
  <c r="BW33" i="179"/>
  <c r="BX34" i="184" s="1"/>
  <c r="BX33" i="179"/>
  <c r="BY34" i="184" s="1"/>
  <c r="BY33" i="179"/>
  <c r="BZ34" i="184" s="1"/>
  <c r="BR34" i="179"/>
  <c r="BS35" i="184" s="1"/>
  <c r="BS34" i="179"/>
  <c r="BT35" i="184" s="1"/>
  <c r="BT34" i="179"/>
  <c r="BU35" i="184" s="1"/>
  <c r="BU34" i="179"/>
  <c r="BV35" i="184" s="1"/>
  <c r="BV34" i="179"/>
  <c r="BW35" i="184" s="1"/>
  <c r="BW34" i="179"/>
  <c r="BX35" i="184" s="1"/>
  <c r="BX34" i="179"/>
  <c r="BY35" i="184" s="1"/>
  <c r="BY34" i="179"/>
  <c r="BZ35" i="184" s="1"/>
  <c r="BR35" i="179"/>
  <c r="BS36" i="184" s="1"/>
  <c r="BS35" i="179"/>
  <c r="BT36" i="184" s="1"/>
  <c r="BT35" i="179"/>
  <c r="BU36" i="184" s="1"/>
  <c r="BU35" i="179"/>
  <c r="BV36" i="184" s="1"/>
  <c r="BV35" i="179"/>
  <c r="BW36" i="184" s="1"/>
  <c r="BW35" i="179"/>
  <c r="BX36" i="184" s="1"/>
  <c r="BX35" i="179"/>
  <c r="BY36" i="184" s="1"/>
  <c r="BY35" i="179"/>
  <c r="BZ36" i="184" s="1"/>
  <c r="BR36" i="179"/>
  <c r="BS37" i="184" s="1"/>
  <c r="BS36" i="179"/>
  <c r="BT37" i="184" s="1"/>
  <c r="BT36" i="179"/>
  <c r="BU37" i="184" s="1"/>
  <c r="BU36" i="179"/>
  <c r="BV37" i="184" s="1"/>
  <c r="BV36" i="179"/>
  <c r="BW37" i="184" s="1"/>
  <c r="BW36" i="179"/>
  <c r="BX37" i="184" s="1"/>
  <c r="BX36" i="179"/>
  <c r="BY37" i="184" s="1"/>
  <c r="BY36" i="179"/>
  <c r="BZ37" i="184" s="1"/>
  <c r="BR37" i="179"/>
  <c r="BS38" i="184" s="1"/>
  <c r="BS37" i="179"/>
  <c r="BT38" i="184" s="1"/>
  <c r="BT37" i="179"/>
  <c r="BU38" i="184" s="1"/>
  <c r="BU37" i="179"/>
  <c r="BV38" i="184" s="1"/>
  <c r="BV37" i="179"/>
  <c r="BW38" i="184" s="1"/>
  <c r="BW37" i="179"/>
  <c r="BX38" i="184" s="1"/>
  <c r="BX37" i="179"/>
  <c r="BY38" i="184" s="1"/>
  <c r="BY37" i="179"/>
  <c r="BZ38" i="184" s="1"/>
  <c r="BR38" i="179"/>
  <c r="BS39" i="184" s="1"/>
  <c r="BS38" i="179"/>
  <c r="BT39" i="184" s="1"/>
  <c r="BT38" i="179"/>
  <c r="BU39" i="184" s="1"/>
  <c r="BU38" i="179"/>
  <c r="BV39" i="184" s="1"/>
  <c r="BV38" i="179"/>
  <c r="BW39" i="184" s="1"/>
  <c r="BW38" i="179"/>
  <c r="BX39" i="184" s="1"/>
  <c r="BX38" i="179"/>
  <c r="BY39" i="184" s="1"/>
  <c r="BY38" i="179"/>
  <c r="BZ39" i="184" s="1"/>
  <c r="BR39" i="179"/>
  <c r="BS40" i="184" s="1"/>
  <c r="BS39" i="179"/>
  <c r="BT40" i="184" s="1"/>
  <c r="BT39" i="179"/>
  <c r="BU40" i="184" s="1"/>
  <c r="BU39" i="179"/>
  <c r="BV40" i="184" s="1"/>
  <c r="BV39" i="179"/>
  <c r="BW40" i="184" s="1"/>
  <c r="BW39" i="179"/>
  <c r="BX40" i="184" s="1"/>
  <c r="BX39" i="179"/>
  <c r="BY40" i="184" s="1"/>
  <c r="BY39" i="179"/>
  <c r="BZ40" i="184" s="1"/>
  <c r="BR40" i="179"/>
  <c r="BS41" i="184" s="1"/>
  <c r="BS40" i="179"/>
  <c r="BT41" i="184" s="1"/>
  <c r="BT40" i="179"/>
  <c r="BU41" i="184" s="1"/>
  <c r="BU40" i="179"/>
  <c r="BV41" i="184" s="1"/>
  <c r="BV40" i="179"/>
  <c r="BW41" i="184" s="1"/>
  <c r="BW40" i="179"/>
  <c r="BX41" i="184" s="1"/>
  <c r="BX40" i="179"/>
  <c r="BY41" i="184" s="1"/>
  <c r="BY40" i="179"/>
  <c r="BZ41" i="184" s="1"/>
  <c r="BR41" i="179"/>
  <c r="BS42" i="184" s="1"/>
  <c r="BS41" i="179"/>
  <c r="BT42" i="184" s="1"/>
  <c r="BT41" i="179"/>
  <c r="BU42" i="184" s="1"/>
  <c r="BU41" i="179"/>
  <c r="BV42" i="184" s="1"/>
  <c r="BV41" i="179"/>
  <c r="BW42" i="184" s="1"/>
  <c r="BW41" i="179"/>
  <c r="BX42" i="184" s="1"/>
  <c r="BX41" i="179"/>
  <c r="BY42" i="184" s="1"/>
  <c r="BY41" i="179"/>
  <c r="BZ42" i="184" s="1"/>
  <c r="BR42" i="179"/>
  <c r="BS43" i="184" s="1"/>
  <c r="BS42" i="179"/>
  <c r="BT43" i="184" s="1"/>
  <c r="BT42" i="179"/>
  <c r="BU43" i="184" s="1"/>
  <c r="BU42" i="179"/>
  <c r="BV43" i="184" s="1"/>
  <c r="BV42" i="179"/>
  <c r="BW43" i="184" s="1"/>
  <c r="BW42" i="179"/>
  <c r="BX43" i="184" s="1"/>
  <c r="BX42" i="179"/>
  <c r="BY43" i="184" s="1"/>
  <c r="BY42" i="179"/>
  <c r="BZ43" i="184" s="1"/>
  <c r="BR43" i="179"/>
  <c r="BS44" i="184" s="1"/>
  <c r="BS43" i="179"/>
  <c r="BT44" i="184" s="1"/>
  <c r="BT43" i="179"/>
  <c r="BU44" i="184" s="1"/>
  <c r="BU43" i="179"/>
  <c r="BV44" i="184" s="1"/>
  <c r="BV43" i="179"/>
  <c r="BW44" i="184" s="1"/>
  <c r="BW43" i="179"/>
  <c r="BX44" i="184" s="1"/>
  <c r="BX43" i="179"/>
  <c r="BY44" i="184" s="1"/>
  <c r="BY43" i="179"/>
  <c r="BZ44" i="184" s="1"/>
  <c r="BR44" i="179"/>
  <c r="BS45" i="184" s="1"/>
  <c r="BS44" i="179"/>
  <c r="BT45" i="184" s="1"/>
  <c r="BT44" i="179"/>
  <c r="BU45" i="184" s="1"/>
  <c r="BU44" i="179"/>
  <c r="BV45" i="184" s="1"/>
  <c r="BV44" i="179"/>
  <c r="BW45" i="184" s="1"/>
  <c r="BW44" i="179"/>
  <c r="BX45" i="184" s="1"/>
  <c r="BX44" i="179"/>
  <c r="BY45" i="184" s="1"/>
  <c r="BY44" i="179"/>
  <c r="BZ45" i="184" s="1"/>
  <c r="BR45" i="179"/>
  <c r="BS46" i="184" s="1"/>
  <c r="BS45" i="179"/>
  <c r="BT46" i="184" s="1"/>
  <c r="BT45" i="179"/>
  <c r="BU46" i="184" s="1"/>
  <c r="BU45" i="179"/>
  <c r="BV46" i="184" s="1"/>
  <c r="BV45" i="179"/>
  <c r="BW46" i="184" s="1"/>
  <c r="BW45" i="179"/>
  <c r="BX46" i="184" s="1"/>
  <c r="BX45" i="179"/>
  <c r="BY46" i="184" s="1"/>
  <c r="BY45" i="179"/>
  <c r="BZ46" i="184" s="1"/>
  <c r="BR46" i="179"/>
  <c r="BS47" i="184" s="1"/>
  <c r="BS46" i="179"/>
  <c r="BT47" i="184" s="1"/>
  <c r="BT46" i="179"/>
  <c r="BU47" i="184" s="1"/>
  <c r="BU46" i="179"/>
  <c r="BV47" i="184" s="1"/>
  <c r="BV46" i="179"/>
  <c r="BW47" i="184" s="1"/>
  <c r="BW46" i="179"/>
  <c r="BX47" i="184" s="1"/>
  <c r="BX46" i="179"/>
  <c r="BY47" i="184" s="1"/>
  <c r="BY46" i="179"/>
  <c r="BZ47" i="184" s="1"/>
  <c r="BR47" i="179"/>
  <c r="BS48" i="184" s="1"/>
  <c r="BS47" i="179"/>
  <c r="BT48" i="184" s="1"/>
  <c r="BT47" i="179"/>
  <c r="BU48" i="184" s="1"/>
  <c r="BU47" i="179"/>
  <c r="BV48" i="184" s="1"/>
  <c r="BV47" i="179"/>
  <c r="BW48" i="184" s="1"/>
  <c r="BW47" i="179"/>
  <c r="BX48" i="184" s="1"/>
  <c r="BX47" i="179"/>
  <c r="BY48" i="184" s="1"/>
  <c r="BY47" i="179"/>
  <c r="BZ48" i="184" s="1"/>
  <c r="BR48" i="179"/>
  <c r="BS49" i="184" s="1"/>
  <c r="BS48" i="179"/>
  <c r="BT49" i="184" s="1"/>
  <c r="BT48" i="179"/>
  <c r="BU49" i="184" s="1"/>
  <c r="BU48" i="179"/>
  <c r="BV49" i="184" s="1"/>
  <c r="BV48" i="179"/>
  <c r="BW49" i="184" s="1"/>
  <c r="BW48" i="179"/>
  <c r="BX49" i="184" s="1"/>
  <c r="BX48" i="179"/>
  <c r="BY49" i="184" s="1"/>
  <c r="BY48" i="179"/>
  <c r="BZ49" i="184" s="1"/>
  <c r="BR49" i="179"/>
  <c r="BS50" i="184" s="1"/>
  <c r="BS49" i="179"/>
  <c r="BT50" i="184" s="1"/>
  <c r="BT49" i="179"/>
  <c r="BU50" i="184" s="1"/>
  <c r="BU49" i="179"/>
  <c r="BV50" i="184" s="1"/>
  <c r="BV49" i="179"/>
  <c r="BW50" i="184" s="1"/>
  <c r="BW49" i="179"/>
  <c r="BX50" i="184" s="1"/>
  <c r="BX49" i="179"/>
  <c r="BY50" i="184" s="1"/>
  <c r="BY49" i="179"/>
  <c r="BZ50" i="184" s="1"/>
  <c r="BS6" i="179"/>
  <c r="BT7" i="184" s="1"/>
  <c r="BT6" i="179"/>
  <c r="BU7" i="184" s="1"/>
  <c r="BU6" i="179"/>
  <c r="BV7" i="184" s="1"/>
  <c r="BV6" i="179"/>
  <c r="BW7" i="184" s="1"/>
  <c r="BW6" i="179"/>
  <c r="BX7" i="184" s="1"/>
  <c r="BX6" i="179"/>
  <c r="BY7" i="184" s="1"/>
  <c r="BY6" i="179"/>
  <c r="BZ7" i="184" s="1"/>
  <c r="BR6" i="179"/>
  <c r="BG7" i="179"/>
  <c r="BH8" i="184" s="1"/>
  <c r="BH7" i="179"/>
  <c r="BI8" i="184" s="1"/>
  <c r="BI7" i="179"/>
  <c r="BJ8" i="184" s="1"/>
  <c r="BJ7" i="179"/>
  <c r="BK8" i="184" s="1"/>
  <c r="BK7" i="179"/>
  <c r="BL8" i="184" s="1"/>
  <c r="BL7" i="179"/>
  <c r="BM8" i="184" s="1"/>
  <c r="BM7" i="179"/>
  <c r="BN8" i="184" s="1"/>
  <c r="BN7" i="179"/>
  <c r="BO8" i="184" s="1"/>
  <c r="BG8" i="179"/>
  <c r="BH9" i="184" s="1"/>
  <c r="BH8" i="179"/>
  <c r="BI9" i="184" s="1"/>
  <c r="BI8" i="179"/>
  <c r="BJ9" i="184" s="1"/>
  <c r="BJ8" i="179"/>
  <c r="BK9" i="184" s="1"/>
  <c r="BK8" i="179"/>
  <c r="BL9" i="184" s="1"/>
  <c r="BL8" i="179"/>
  <c r="BM9" i="184" s="1"/>
  <c r="BM8" i="179"/>
  <c r="BN9" i="184" s="1"/>
  <c r="BN8" i="179"/>
  <c r="BO9" i="184" s="1"/>
  <c r="BG9" i="179"/>
  <c r="BH10" i="184" s="1"/>
  <c r="BH9" i="179"/>
  <c r="BI10" i="184" s="1"/>
  <c r="BI9" i="179"/>
  <c r="BJ10" i="184" s="1"/>
  <c r="BJ9" i="179"/>
  <c r="BK10" i="184" s="1"/>
  <c r="BK9" i="179"/>
  <c r="BL10" i="184" s="1"/>
  <c r="BL9" i="179"/>
  <c r="BM10" i="184" s="1"/>
  <c r="BM9" i="179"/>
  <c r="BN10" i="184" s="1"/>
  <c r="BN9" i="179"/>
  <c r="BO10" i="184" s="1"/>
  <c r="BG10" i="179"/>
  <c r="BH11" i="184" s="1"/>
  <c r="BH10" i="179"/>
  <c r="BI11" i="184" s="1"/>
  <c r="BI10" i="179"/>
  <c r="BJ11" i="184" s="1"/>
  <c r="BJ10" i="179"/>
  <c r="BK11" i="184" s="1"/>
  <c r="BK10" i="179"/>
  <c r="BL11" i="184" s="1"/>
  <c r="BL10" i="179"/>
  <c r="BM11" i="184" s="1"/>
  <c r="BM10" i="179"/>
  <c r="BN11" i="184" s="1"/>
  <c r="BN10" i="179"/>
  <c r="BO11" i="184" s="1"/>
  <c r="BG11" i="179"/>
  <c r="BH12" i="184" s="1"/>
  <c r="BH11" i="179"/>
  <c r="BI12" i="184" s="1"/>
  <c r="BI11" i="179"/>
  <c r="BJ12" i="184" s="1"/>
  <c r="BJ11" i="179"/>
  <c r="BK12" i="184" s="1"/>
  <c r="BK11" i="179"/>
  <c r="BL12" i="184" s="1"/>
  <c r="BL11" i="179"/>
  <c r="BM12" i="184" s="1"/>
  <c r="BM11" i="179"/>
  <c r="BN12" i="184" s="1"/>
  <c r="BN11" i="179"/>
  <c r="BO12" i="184" s="1"/>
  <c r="BG12" i="179"/>
  <c r="BH13" i="184" s="1"/>
  <c r="BH12" i="179"/>
  <c r="BI13" i="184" s="1"/>
  <c r="BI12" i="179"/>
  <c r="BJ13" i="184" s="1"/>
  <c r="BJ12" i="179"/>
  <c r="BK13" i="184" s="1"/>
  <c r="BK12" i="179"/>
  <c r="BL13" i="184" s="1"/>
  <c r="BL12" i="179"/>
  <c r="BM13" i="184" s="1"/>
  <c r="BM12" i="179"/>
  <c r="BN13" i="184" s="1"/>
  <c r="BN12" i="179"/>
  <c r="BO13" i="184" s="1"/>
  <c r="BG13" i="179"/>
  <c r="BH14" i="184" s="1"/>
  <c r="BH13" i="179"/>
  <c r="BI14" i="184" s="1"/>
  <c r="BI13" i="179"/>
  <c r="BJ14" i="184" s="1"/>
  <c r="BJ13" i="179"/>
  <c r="BK14" i="184" s="1"/>
  <c r="BK13" i="179"/>
  <c r="BL14" i="184" s="1"/>
  <c r="BL13" i="179"/>
  <c r="BM14" i="184" s="1"/>
  <c r="BM13" i="179"/>
  <c r="BN14" i="184" s="1"/>
  <c r="BN13" i="179"/>
  <c r="BO14" i="184" s="1"/>
  <c r="BG14" i="179"/>
  <c r="BH15" i="184" s="1"/>
  <c r="BH14" i="179"/>
  <c r="BI15" i="184" s="1"/>
  <c r="BI14" i="179"/>
  <c r="BJ15" i="184" s="1"/>
  <c r="BJ14" i="179"/>
  <c r="BK15" i="184" s="1"/>
  <c r="BK14" i="179"/>
  <c r="BL15" i="184" s="1"/>
  <c r="BL14" i="179"/>
  <c r="BM15" i="184" s="1"/>
  <c r="BM14" i="179"/>
  <c r="BN15" i="184" s="1"/>
  <c r="BN14" i="179"/>
  <c r="BO15" i="184" s="1"/>
  <c r="BG15" i="179"/>
  <c r="BH16" i="184" s="1"/>
  <c r="BH15" i="179"/>
  <c r="BI16" i="184" s="1"/>
  <c r="BI15" i="179"/>
  <c r="BJ16" i="184" s="1"/>
  <c r="BJ15" i="179"/>
  <c r="BK16" i="184" s="1"/>
  <c r="BK15" i="179"/>
  <c r="BL16" i="184" s="1"/>
  <c r="BL15" i="179"/>
  <c r="BM16" i="184" s="1"/>
  <c r="BM15" i="179"/>
  <c r="BN16" i="184" s="1"/>
  <c r="BN15" i="179"/>
  <c r="BO16" i="184" s="1"/>
  <c r="BG16" i="179"/>
  <c r="BH17" i="184" s="1"/>
  <c r="BH16" i="179"/>
  <c r="BI17" i="184" s="1"/>
  <c r="BI16" i="179"/>
  <c r="BJ17" i="184" s="1"/>
  <c r="BJ16" i="179"/>
  <c r="BK17" i="184" s="1"/>
  <c r="BK16" i="179"/>
  <c r="BL17" i="184" s="1"/>
  <c r="BL16" i="179"/>
  <c r="BM17" i="184" s="1"/>
  <c r="BM16" i="179"/>
  <c r="BN17" i="184" s="1"/>
  <c r="BN16" i="179"/>
  <c r="BO17" i="184" s="1"/>
  <c r="BG17" i="179"/>
  <c r="BH18" i="184" s="1"/>
  <c r="BH17" i="179"/>
  <c r="BI18" i="184" s="1"/>
  <c r="BI17" i="179"/>
  <c r="BJ18" i="184" s="1"/>
  <c r="BJ17" i="179"/>
  <c r="BK18" i="184" s="1"/>
  <c r="BK17" i="179"/>
  <c r="BL18" i="184" s="1"/>
  <c r="BL17" i="179"/>
  <c r="BM18" i="184" s="1"/>
  <c r="BM17" i="179"/>
  <c r="BN18" i="184" s="1"/>
  <c r="BN17" i="179"/>
  <c r="BO18" i="184" s="1"/>
  <c r="BG18" i="179"/>
  <c r="BH19" i="184" s="1"/>
  <c r="BH18" i="179"/>
  <c r="BI19" i="184" s="1"/>
  <c r="BI18" i="179"/>
  <c r="BJ19" i="184" s="1"/>
  <c r="BJ18" i="179"/>
  <c r="BK19" i="184" s="1"/>
  <c r="BK18" i="179"/>
  <c r="BL19" i="184" s="1"/>
  <c r="BL18" i="179"/>
  <c r="BM19" i="184" s="1"/>
  <c r="BM18" i="179"/>
  <c r="BN19" i="184" s="1"/>
  <c r="BN18" i="179"/>
  <c r="BO19" i="184" s="1"/>
  <c r="BG19" i="179"/>
  <c r="BH20" i="184" s="1"/>
  <c r="BH19" i="179"/>
  <c r="BI20" i="184" s="1"/>
  <c r="BI19" i="179"/>
  <c r="BJ20" i="184" s="1"/>
  <c r="BJ19" i="179"/>
  <c r="BK20" i="184" s="1"/>
  <c r="BK19" i="179"/>
  <c r="BL20" i="184" s="1"/>
  <c r="BL19" i="179"/>
  <c r="BM20" i="184" s="1"/>
  <c r="BM19" i="179"/>
  <c r="BN20" i="184" s="1"/>
  <c r="BN19" i="179"/>
  <c r="BO20" i="184" s="1"/>
  <c r="BG20" i="179"/>
  <c r="BH21" i="184" s="1"/>
  <c r="BH20" i="179"/>
  <c r="BI21" i="184" s="1"/>
  <c r="BI20" i="179"/>
  <c r="BJ21" i="184" s="1"/>
  <c r="BJ20" i="179"/>
  <c r="BK21" i="184" s="1"/>
  <c r="BK20" i="179"/>
  <c r="BL21" i="184" s="1"/>
  <c r="BL20" i="179"/>
  <c r="BM21" i="184" s="1"/>
  <c r="BM20" i="179"/>
  <c r="BN21" i="184" s="1"/>
  <c r="BN20" i="179"/>
  <c r="BO21" i="184" s="1"/>
  <c r="BG21" i="179"/>
  <c r="BH22" i="184" s="1"/>
  <c r="BH21" i="179"/>
  <c r="BI22" i="184" s="1"/>
  <c r="BI21" i="179"/>
  <c r="BJ22" i="184" s="1"/>
  <c r="BJ21" i="179"/>
  <c r="BK22" i="184" s="1"/>
  <c r="BK21" i="179"/>
  <c r="BL22" i="184" s="1"/>
  <c r="BL21" i="179"/>
  <c r="BM22" i="184" s="1"/>
  <c r="BM21" i="179"/>
  <c r="BN22" i="184" s="1"/>
  <c r="BN21" i="179"/>
  <c r="BO22" i="184" s="1"/>
  <c r="BG22" i="179"/>
  <c r="BH23" i="184" s="1"/>
  <c r="BH22" i="179"/>
  <c r="BI23" i="184" s="1"/>
  <c r="BI22" i="179"/>
  <c r="BJ23" i="184" s="1"/>
  <c r="BJ22" i="179"/>
  <c r="BK23" i="184" s="1"/>
  <c r="BK22" i="179"/>
  <c r="BL23" i="184" s="1"/>
  <c r="BL22" i="179"/>
  <c r="BM23" i="184" s="1"/>
  <c r="BM22" i="179"/>
  <c r="BN23" i="184" s="1"/>
  <c r="BN22" i="179"/>
  <c r="BO23" i="184" s="1"/>
  <c r="BG23" i="179"/>
  <c r="BH24" i="184" s="1"/>
  <c r="BH23" i="179"/>
  <c r="BI24" i="184" s="1"/>
  <c r="BI23" i="179"/>
  <c r="BJ24" i="184" s="1"/>
  <c r="BJ23" i="179"/>
  <c r="BK24" i="184" s="1"/>
  <c r="BK23" i="179"/>
  <c r="BL24" i="184" s="1"/>
  <c r="BL23" i="179"/>
  <c r="BM24" i="184" s="1"/>
  <c r="BM23" i="179"/>
  <c r="BN24" i="184" s="1"/>
  <c r="BN23" i="179"/>
  <c r="BO24" i="184" s="1"/>
  <c r="BG24" i="179"/>
  <c r="BH25" i="184" s="1"/>
  <c r="BH24" i="179"/>
  <c r="BI25" i="184" s="1"/>
  <c r="BI24" i="179"/>
  <c r="BJ25" i="184" s="1"/>
  <c r="BJ24" i="179"/>
  <c r="BK25" i="184" s="1"/>
  <c r="BK24" i="179"/>
  <c r="BL25" i="184" s="1"/>
  <c r="BL24" i="179"/>
  <c r="BM25" i="184" s="1"/>
  <c r="BM24" i="179"/>
  <c r="BN25" i="184" s="1"/>
  <c r="BN24" i="179"/>
  <c r="BO25" i="184" s="1"/>
  <c r="BG25" i="179"/>
  <c r="BH26" i="184" s="1"/>
  <c r="BH25" i="179"/>
  <c r="BI26" i="184" s="1"/>
  <c r="BI25" i="179"/>
  <c r="BJ26" i="184" s="1"/>
  <c r="BJ25" i="179"/>
  <c r="BK26" i="184" s="1"/>
  <c r="BK25" i="179"/>
  <c r="BL26" i="184" s="1"/>
  <c r="BL25" i="179"/>
  <c r="BM26" i="184" s="1"/>
  <c r="BM25" i="179"/>
  <c r="BN26" i="184" s="1"/>
  <c r="BN25" i="179"/>
  <c r="BO26" i="184" s="1"/>
  <c r="BG26" i="179"/>
  <c r="BH27" i="184" s="1"/>
  <c r="BH26" i="179"/>
  <c r="BI27" i="184" s="1"/>
  <c r="BI26" i="179"/>
  <c r="BJ27" i="184" s="1"/>
  <c r="BJ26" i="179"/>
  <c r="BK27" i="184" s="1"/>
  <c r="BK26" i="179"/>
  <c r="BL27" i="184" s="1"/>
  <c r="BL26" i="179"/>
  <c r="BM27" i="184" s="1"/>
  <c r="BM26" i="179"/>
  <c r="BN27" i="184" s="1"/>
  <c r="BN26" i="179"/>
  <c r="BO27" i="184" s="1"/>
  <c r="BG27" i="179"/>
  <c r="BH28" i="184" s="1"/>
  <c r="BH27" i="179"/>
  <c r="BI28" i="184" s="1"/>
  <c r="BI27" i="179"/>
  <c r="BJ28" i="184" s="1"/>
  <c r="BJ27" i="179"/>
  <c r="BK28" i="184" s="1"/>
  <c r="BK27" i="179"/>
  <c r="BL28" i="184" s="1"/>
  <c r="BL27" i="179"/>
  <c r="BM28" i="184" s="1"/>
  <c r="BM27" i="179"/>
  <c r="BN28" i="184" s="1"/>
  <c r="BN27" i="179"/>
  <c r="BO28" i="184" s="1"/>
  <c r="BG28" i="179"/>
  <c r="BH29" i="184" s="1"/>
  <c r="BH28" i="179"/>
  <c r="BI29" i="184" s="1"/>
  <c r="BI28" i="179"/>
  <c r="BJ29" i="184" s="1"/>
  <c r="BJ28" i="179"/>
  <c r="BK29" i="184" s="1"/>
  <c r="BK28" i="179"/>
  <c r="BL29" i="184" s="1"/>
  <c r="BL28" i="179"/>
  <c r="BM29" i="184" s="1"/>
  <c r="BM28" i="179"/>
  <c r="BN29" i="184" s="1"/>
  <c r="BN28" i="179"/>
  <c r="BO29" i="184" s="1"/>
  <c r="BG29" i="179"/>
  <c r="BH30" i="184" s="1"/>
  <c r="BH29" i="179"/>
  <c r="BI30" i="184" s="1"/>
  <c r="BI29" i="179"/>
  <c r="BJ30" i="184" s="1"/>
  <c r="BJ29" i="179"/>
  <c r="BK30" i="184" s="1"/>
  <c r="BK29" i="179"/>
  <c r="BL30" i="184" s="1"/>
  <c r="BL29" i="179"/>
  <c r="BM30" i="184" s="1"/>
  <c r="BM29" i="179"/>
  <c r="BN30" i="184" s="1"/>
  <c r="BN29" i="179"/>
  <c r="BO30" i="184" s="1"/>
  <c r="BG30" i="179"/>
  <c r="BH31" i="184" s="1"/>
  <c r="BH30" i="179"/>
  <c r="BI31" i="184" s="1"/>
  <c r="BI30" i="179"/>
  <c r="BJ31" i="184" s="1"/>
  <c r="BJ30" i="179"/>
  <c r="BK31" i="184" s="1"/>
  <c r="BK30" i="179"/>
  <c r="BL31" i="184" s="1"/>
  <c r="BL30" i="179"/>
  <c r="BM31" i="184" s="1"/>
  <c r="BM30" i="179"/>
  <c r="BN31" i="184" s="1"/>
  <c r="BN30" i="179"/>
  <c r="BO31" i="184" s="1"/>
  <c r="BG31" i="179"/>
  <c r="BH32" i="184" s="1"/>
  <c r="BH31" i="179"/>
  <c r="BI32" i="184" s="1"/>
  <c r="BI31" i="179"/>
  <c r="BJ32" i="184" s="1"/>
  <c r="BJ31" i="179"/>
  <c r="BK32" i="184" s="1"/>
  <c r="BK31" i="179"/>
  <c r="BL32" i="184" s="1"/>
  <c r="BL31" i="179"/>
  <c r="BM32" i="184" s="1"/>
  <c r="BM31" i="179"/>
  <c r="BN32" i="184" s="1"/>
  <c r="BN31" i="179"/>
  <c r="BO32" i="184" s="1"/>
  <c r="BG32" i="179"/>
  <c r="BH33" i="184" s="1"/>
  <c r="BH32" i="179"/>
  <c r="BI33" i="184" s="1"/>
  <c r="BI32" i="179"/>
  <c r="BJ33" i="184" s="1"/>
  <c r="BJ32" i="179"/>
  <c r="BK33" i="184" s="1"/>
  <c r="BK32" i="179"/>
  <c r="BL33" i="184" s="1"/>
  <c r="BL32" i="179"/>
  <c r="BM33" i="184" s="1"/>
  <c r="BM32" i="179"/>
  <c r="BN33" i="184" s="1"/>
  <c r="BN32" i="179"/>
  <c r="BO33" i="184" s="1"/>
  <c r="BG33" i="179"/>
  <c r="BH34" i="184" s="1"/>
  <c r="BH33" i="179"/>
  <c r="BI34" i="184" s="1"/>
  <c r="BI33" i="179"/>
  <c r="BJ34" i="184" s="1"/>
  <c r="BJ33" i="179"/>
  <c r="BK34" i="184" s="1"/>
  <c r="BK33" i="179"/>
  <c r="BL34" i="184" s="1"/>
  <c r="BL33" i="179"/>
  <c r="BM34" i="184" s="1"/>
  <c r="BM33" i="179"/>
  <c r="BN34" i="184" s="1"/>
  <c r="BN33" i="179"/>
  <c r="BO34" i="184" s="1"/>
  <c r="BG34" i="179"/>
  <c r="BH35" i="184" s="1"/>
  <c r="BH34" i="179"/>
  <c r="BI35" i="184" s="1"/>
  <c r="BI34" i="179"/>
  <c r="BJ35" i="184" s="1"/>
  <c r="BJ34" i="179"/>
  <c r="BK35" i="184" s="1"/>
  <c r="BK34" i="179"/>
  <c r="BL35" i="184" s="1"/>
  <c r="BL34" i="179"/>
  <c r="BM35" i="184" s="1"/>
  <c r="BM34" i="179"/>
  <c r="BN35" i="184" s="1"/>
  <c r="BN34" i="179"/>
  <c r="BO35" i="184" s="1"/>
  <c r="BG35" i="179"/>
  <c r="BH36" i="184" s="1"/>
  <c r="BH35" i="179"/>
  <c r="BI36" i="184" s="1"/>
  <c r="BI35" i="179"/>
  <c r="BJ36" i="184" s="1"/>
  <c r="BJ35" i="179"/>
  <c r="BK36" i="184" s="1"/>
  <c r="BK35" i="179"/>
  <c r="BL36" i="184" s="1"/>
  <c r="BL35" i="179"/>
  <c r="BM36" i="184" s="1"/>
  <c r="BM35" i="179"/>
  <c r="BN36" i="184" s="1"/>
  <c r="BN35" i="179"/>
  <c r="BO36" i="184" s="1"/>
  <c r="BG36" i="179"/>
  <c r="BH37" i="184" s="1"/>
  <c r="BH36" i="179"/>
  <c r="BI37" i="184" s="1"/>
  <c r="BI36" i="179"/>
  <c r="BJ37" i="184" s="1"/>
  <c r="BJ36" i="179"/>
  <c r="BK37" i="184" s="1"/>
  <c r="BK36" i="179"/>
  <c r="BL37" i="184" s="1"/>
  <c r="BL36" i="179"/>
  <c r="BM37" i="184" s="1"/>
  <c r="BM36" i="179"/>
  <c r="BN37" i="184" s="1"/>
  <c r="BN36" i="179"/>
  <c r="BO37" i="184" s="1"/>
  <c r="BG37" i="179"/>
  <c r="BH38" i="184" s="1"/>
  <c r="BH37" i="179"/>
  <c r="BI38" i="184" s="1"/>
  <c r="BI37" i="179"/>
  <c r="BJ38" i="184" s="1"/>
  <c r="BJ37" i="179"/>
  <c r="BK38" i="184" s="1"/>
  <c r="BK37" i="179"/>
  <c r="BL38" i="184" s="1"/>
  <c r="BL37" i="179"/>
  <c r="BM38" i="184" s="1"/>
  <c r="BM37" i="179"/>
  <c r="BN38" i="184" s="1"/>
  <c r="BN37" i="179"/>
  <c r="BO38" i="184" s="1"/>
  <c r="BG38" i="179"/>
  <c r="BH39" i="184" s="1"/>
  <c r="BH38" i="179"/>
  <c r="BI39" i="184" s="1"/>
  <c r="BI38" i="179"/>
  <c r="BJ39" i="184" s="1"/>
  <c r="BJ38" i="179"/>
  <c r="BK39" i="184" s="1"/>
  <c r="BK38" i="179"/>
  <c r="BL39" i="184" s="1"/>
  <c r="BL38" i="179"/>
  <c r="BM39" i="184" s="1"/>
  <c r="BM38" i="179"/>
  <c r="BN39" i="184" s="1"/>
  <c r="BN38" i="179"/>
  <c r="BO39" i="184" s="1"/>
  <c r="BG39" i="179"/>
  <c r="BH40" i="184" s="1"/>
  <c r="BH39" i="179"/>
  <c r="BI40" i="184" s="1"/>
  <c r="BI39" i="179"/>
  <c r="BJ40" i="184" s="1"/>
  <c r="BJ39" i="179"/>
  <c r="BK40" i="184" s="1"/>
  <c r="BK39" i="179"/>
  <c r="BL40" i="184" s="1"/>
  <c r="BL39" i="179"/>
  <c r="BM40" i="184" s="1"/>
  <c r="BM39" i="179"/>
  <c r="BN40" i="184" s="1"/>
  <c r="BN39" i="179"/>
  <c r="BO40" i="184" s="1"/>
  <c r="BG40" i="179"/>
  <c r="BH41" i="184" s="1"/>
  <c r="BH40" i="179"/>
  <c r="BI41" i="184" s="1"/>
  <c r="BI40" i="179"/>
  <c r="BJ41" i="184" s="1"/>
  <c r="BJ40" i="179"/>
  <c r="BK41" i="184" s="1"/>
  <c r="BK40" i="179"/>
  <c r="BL41" i="184" s="1"/>
  <c r="BL40" i="179"/>
  <c r="BM41" i="184" s="1"/>
  <c r="BM40" i="179"/>
  <c r="BN41" i="184" s="1"/>
  <c r="BN40" i="179"/>
  <c r="BO41" i="184" s="1"/>
  <c r="BG41" i="179"/>
  <c r="BH42" i="184" s="1"/>
  <c r="BH41" i="179"/>
  <c r="BI42" i="184" s="1"/>
  <c r="BI41" i="179"/>
  <c r="BJ42" i="184" s="1"/>
  <c r="BJ41" i="179"/>
  <c r="BK42" i="184" s="1"/>
  <c r="BK41" i="179"/>
  <c r="BL42" i="184" s="1"/>
  <c r="BL41" i="179"/>
  <c r="BM42" i="184" s="1"/>
  <c r="BM41" i="179"/>
  <c r="BN42" i="184" s="1"/>
  <c r="BN41" i="179"/>
  <c r="BO42" i="184" s="1"/>
  <c r="BG42" i="179"/>
  <c r="BH43" i="184" s="1"/>
  <c r="BH42" i="179"/>
  <c r="BI43" i="184" s="1"/>
  <c r="BI42" i="179"/>
  <c r="BJ43" i="184" s="1"/>
  <c r="BJ42" i="179"/>
  <c r="BK43" i="184" s="1"/>
  <c r="BK42" i="179"/>
  <c r="BL43" i="184" s="1"/>
  <c r="BL42" i="179"/>
  <c r="BM43" i="184" s="1"/>
  <c r="BM42" i="179"/>
  <c r="BN43" i="184" s="1"/>
  <c r="BN42" i="179"/>
  <c r="BO43" i="184" s="1"/>
  <c r="BG43" i="179"/>
  <c r="BH44" i="184" s="1"/>
  <c r="BH43" i="179"/>
  <c r="BI44" i="184" s="1"/>
  <c r="BI43" i="179"/>
  <c r="BJ44" i="184" s="1"/>
  <c r="BJ43" i="179"/>
  <c r="BK44" i="184" s="1"/>
  <c r="BK43" i="179"/>
  <c r="BL44" i="184" s="1"/>
  <c r="BL43" i="179"/>
  <c r="BM44" i="184" s="1"/>
  <c r="BM43" i="179"/>
  <c r="BN44" i="184" s="1"/>
  <c r="BN43" i="179"/>
  <c r="BO44" i="184" s="1"/>
  <c r="BG44" i="179"/>
  <c r="BH45" i="184" s="1"/>
  <c r="BH44" i="179"/>
  <c r="BI45" i="184" s="1"/>
  <c r="BI44" i="179"/>
  <c r="BJ45" i="184" s="1"/>
  <c r="BJ44" i="179"/>
  <c r="BK45" i="184" s="1"/>
  <c r="BK44" i="179"/>
  <c r="BL45" i="184" s="1"/>
  <c r="BL44" i="179"/>
  <c r="BM45" i="184" s="1"/>
  <c r="BM44" i="179"/>
  <c r="BN45" i="184" s="1"/>
  <c r="BN44" i="179"/>
  <c r="BO45" i="184" s="1"/>
  <c r="BG45" i="179"/>
  <c r="BH46" i="184" s="1"/>
  <c r="BH45" i="179"/>
  <c r="BI46" i="184" s="1"/>
  <c r="BI45" i="179"/>
  <c r="BJ46" i="184" s="1"/>
  <c r="BJ45" i="179"/>
  <c r="BK46" i="184" s="1"/>
  <c r="BK45" i="179"/>
  <c r="BL46" i="184" s="1"/>
  <c r="BL45" i="179"/>
  <c r="BM46" i="184" s="1"/>
  <c r="BM45" i="179"/>
  <c r="BN46" i="184" s="1"/>
  <c r="BN45" i="179"/>
  <c r="BO46" i="184" s="1"/>
  <c r="BG46" i="179"/>
  <c r="BH47" i="184" s="1"/>
  <c r="BH46" i="179"/>
  <c r="BI47" i="184" s="1"/>
  <c r="BI46" i="179"/>
  <c r="BJ47" i="184" s="1"/>
  <c r="BJ46" i="179"/>
  <c r="BK47" i="184" s="1"/>
  <c r="BK46" i="179"/>
  <c r="BL47" i="184" s="1"/>
  <c r="BL46" i="179"/>
  <c r="BM47" i="184" s="1"/>
  <c r="BM46" i="179"/>
  <c r="BN47" i="184" s="1"/>
  <c r="BN46" i="179"/>
  <c r="BO47" i="184" s="1"/>
  <c r="BG47" i="179"/>
  <c r="BH48" i="184" s="1"/>
  <c r="BH47" i="179"/>
  <c r="BI48" i="184" s="1"/>
  <c r="BI47" i="179"/>
  <c r="BJ48" i="184" s="1"/>
  <c r="BJ47" i="179"/>
  <c r="BK48" i="184" s="1"/>
  <c r="BK47" i="179"/>
  <c r="BL48" i="184" s="1"/>
  <c r="BL47" i="179"/>
  <c r="BM48" i="184" s="1"/>
  <c r="BM47" i="179"/>
  <c r="BN48" i="184" s="1"/>
  <c r="BN47" i="179"/>
  <c r="BO48" i="184" s="1"/>
  <c r="BG48" i="179"/>
  <c r="BH49" i="184" s="1"/>
  <c r="BH48" i="179"/>
  <c r="BI49" i="184" s="1"/>
  <c r="BI48" i="179"/>
  <c r="BJ49" i="184" s="1"/>
  <c r="BJ48" i="179"/>
  <c r="BK49" i="184" s="1"/>
  <c r="BK48" i="179"/>
  <c r="BL49" i="184" s="1"/>
  <c r="BL48" i="179"/>
  <c r="BM49" i="184" s="1"/>
  <c r="BM48" i="179"/>
  <c r="BN49" i="184" s="1"/>
  <c r="BN48" i="179"/>
  <c r="BO49" i="184" s="1"/>
  <c r="BG49" i="179"/>
  <c r="BH50" i="184" s="1"/>
  <c r="BH49" i="179"/>
  <c r="BI50" i="184" s="1"/>
  <c r="BI49" i="179"/>
  <c r="BJ50" i="184" s="1"/>
  <c r="BJ49" i="179"/>
  <c r="BK50" i="184" s="1"/>
  <c r="BK49" i="179"/>
  <c r="BL50" i="184" s="1"/>
  <c r="BL49" i="179"/>
  <c r="BM50" i="184" s="1"/>
  <c r="BM49" i="179"/>
  <c r="BN50" i="184" s="1"/>
  <c r="BN49" i="179"/>
  <c r="BO50" i="184" s="1"/>
  <c r="BH6" i="179"/>
  <c r="BI7" i="184" s="1"/>
  <c r="BI6" i="179"/>
  <c r="BJ7" i="184" s="1"/>
  <c r="BJ6" i="179"/>
  <c r="BK7" i="184" s="1"/>
  <c r="BK6" i="179"/>
  <c r="BL7" i="184" s="1"/>
  <c r="BL6" i="179"/>
  <c r="BM7" i="184" s="1"/>
  <c r="BM6" i="179"/>
  <c r="BN7" i="184" s="1"/>
  <c r="BN6" i="179"/>
  <c r="BO7" i="184" s="1"/>
  <c r="BG6" i="179"/>
  <c r="AV7" i="179"/>
  <c r="AW8" i="184" s="1"/>
  <c r="AW7" i="179"/>
  <c r="AX8" i="184" s="1"/>
  <c r="AX7" i="179"/>
  <c r="AY8" i="184" s="1"/>
  <c r="AY7" i="179"/>
  <c r="AZ8" i="184" s="1"/>
  <c r="AZ7" i="179"/>
  <c r="BA8" i="184" s="1"/>
  <c r="BA7" i="179"/>
  <c r="BB8" i="184" s="1"/>
  <c r="BB7" i="179"/>
  <c r="BC8" i="184" s="1"/>
  <c r="BC7" i="179"/>
  <c r="BD8" i="184" s="1"/>
  <c r="AV8" i="179"/>
  <c r="AW9" i="184" s="1"/>
  <c r="AW8" i="179"/>
  <c r="AX9" i="184" s="1"/>
  <c r="AX8" i="179"/>
  <c r="AY9" i="184" s="1"/>
  <c r="AY8" i="179"/>
  <c r="AZ9" i="184" s="1"/>
  <c r="AZ8" i="179"/>
  <c r="BA9" i="184" s="1"/>
  <c r="BA8" i="179"/>
  <c r="BB9" i="184" s="1"/>
  <c r="BB8" i="179"/>
  <c r="BC9" i="184" s="1"/>
  <c r="BC8" i="179"/>
  <c r="BD9" i="184" s="1"/>
  <c r="AV9" i="179"/>
  <c r="AW10" i="184" s="1"/>
  <c r="AW9" i="179"/>
  <c r="AX10" i="184" s="1"/>
  <c r="AX9" i="179"/>
  <c r="AY10" i="184" s="1"/>
  <c r="AY9" i="179"/>
  <c r="AZ10" i="184" s="1"/>
  <c r="AZ9" i="179"/>
  <c r="BA10" i="184" s="1"/>
  <c r="BA9" i="179"/>
  <c r="BB10" i="184" s="1"/>
  <c r="BB9" i="179"/>
  <c r="BC10" i="184" s="1"/>
  <c r="BC9" i="179"/>
  <c r="BD10" i="184" s="1"/>
  <c r="AV10" i="179"/>
  <c r="AW11" i="184" s="1"/>
  <c r="AW10" i="179"/>
  <c r="AX11" i="184" s="1"/>
  <c r="AX10" i="179"/>
  <c r="AY11" i="184" s="1"/>
  <c r="AY10" i="179"/>
  <c r="AZ11" i="184" s="1"/>
  <c r="AZ10" i="179"/>
  <c r="BA11" i="184" s="1"/>
  <c r="BA10" i="179"/>
  <c r="BB11" i="184" s="1"/>
  <c r="BB10" i="179"/>
  <c r="BC11" i="184" s="1"/>
  <c r="BC10" i="179"/>
  <c r="BD11" i="184" s="1"/>
  <c r="AV11" i="179"/>
  <c r="AW12" i="184" s="1"/>
  <c r="AW11" i="179"/>
  <c r="AX12" i="184" s="1"/>
  <c r="AX11" i="179"/>
  <c r="AY12" i="184" s="1"/>
  <c r="AY11" i="179"/>
  <c r="AZ12" i="184" s="1"/>
  <c r="AZ11" i="179"/>
  <c r="BA12" i="184" s="1"/>
  <c r="BA11" i="179"/>
  <c r="BB12" i="184" s="1"/>
  <c r="BB11" i="179"/>
  <c r="BC12" i="184" s="1"/>
  <c r="BC11" i="179"/>
  <c r="BD12" i="184" s="1"/>
  <c r="AV12" i="179"/>
  <c r="AW13" i="184" s="1"/>
  <c r="AW12" i="179"/>
  <c r="AX13" i="184" s="1"/>
  <c r="AX12" i="179"/>
  <c r="AY13" i="184" s="1"/>
  <c r="AY12" i="179"/>
  <c r="AZ13" i="184" s="1"/>
  <c r="AZ12" i="179"/>
  <c r="BA13" i="184" s="1"/>
  <c r="BA12" i="179"/>
  <c r="BB13" i="184" s="1"/>
  <c r="BB12" i="179"/>
  <c r="BC13" i="184" s="1"/>
  <c r="BC12" i="179"/>
  <c r="BD13" i="184" s="1"/>
  <c r="AV13" i="179"/>
  <c r="AW14" i="184" s="1"/>
  <c r="AW13" i="179"/>
  <c r="AX14" i="184" s="1"/>
  <c r="AX13" i="179"/>
  <c r="AY14" i="184" s="1"/>
  <c r="AY13" i="179"/>
  <c r="AZ14" i="184" s="1"/>
  <c r="AZ13" i="179"/>
  <c r="BA14" i="184" s="1"/>
  <c r="BA13" i="179"/>
  <c r="BB14" i="184" s="1"/>
  <c r="BB13" i="179"/>
  <c r="BC14" i="184" s="1"/>
  <c r="BC13" i="179"/>
  <c r="BD14" i="184" s="1"/>
  <c r="AV14" i="179"/>
  <c r="AW15" i="184" s="1"/>
  <c r="AW14" i="179"/>
  <c r="AX15" i="184" s="1"/>
  <c r="AX14" i="179"/>
  <c r="AY15" i="184" s="1"/>
  <c r="AY14" i="179"/>
  <c r="AZ15" i="184" s="1"/>
  <c r="AZ14" i="179"/>
  <c r="BA15" i="184" s="1"/>
  <c r="BA14" i="179"/>
  <c r="BB15" i="184" s="1"/>
  <c r="BB14" i="179"/>
  <c r="BC15" i="184" s="1"/>
  <c r="BC14" i="179"/>
  <c r="BD15" i="184" s="1"/>
  <c r="AV15" i="179"/>
  <c r="AW16" i="184" s="1"/>
  <c r="AW15" i="179"/>
  <c r="AX16" i="184" s="1"/>
  <c r="AX15" i="179"/>
  <c r="AY16" i="184" s="1"/>
  <c r="AY15" i="179"/>
  <c r="AZ16" i="184" s="1"/>
  <c r="AZ15" i="179"/>
  <c r="BA16" i="184" s="1"/>
  <c r="BA15" i="179"/>
  <c r="BB16" i="184" s="1"/>
  <c r="BB15" i="179"/>
  <c r="BC16" i="184" s="1"/>
  <c r="BC15" i="179"/>
  <c r="BD16" i="184" s="1"/>
  <c r="AV16" i="179"/>
  <c r="AW17" i="184" s="1"/>
  <c r="AW16" i="179"/>
  <c r="AX17" i="184" s="1"/>
  <c r="AX16" i="179"/>
  <c r="AY17" i="184" s="1"/>
  <c r="AY16" i="179"/>
  <c r="AZ17" i="184" s="1"/>
  <c r="AZ16" i="179"/>
  <c r="BA17" i="184" s="1"/>
  <c r="BA16" i="179"/>
  <c r="BB17" i="184" s="1"/>
  <c r="BB16" i="179"/>
  <c r="BC17" i="184" s="1"/>
  <c r="BC16" i="179"/>
  <c r="BD17" i="184" s="1"/>
  <c r="AV17" i="179"/>
  <c r="AW18" i="184" s="1"/>
  <c r="AW17" i="179"/>
  <c r="AX18" i="184" s="1"/>
  <c r="AX17" i="179"/>
  <c r="AY18" i="184" s="1"/>
  <c r="AY17" i="179"/>
  <c r="AZ18" i="184" s="1"/>
  <c r="AZ17" i="179"/>
  <c r="BA18" i="184" s="1"/>
  <c r="BA17" i="179"/>
  <c r="BB18" i="184" s="1"/>
  <c r="BB17" i="179"/>
  <c r="BC18" i="184" s="1"/>
  <c r="BC17" i="179"/>
  <c r="BD18" i="184" s="1"/>
  <c r="AV18" i="179"/>
  <c r="AW19" i="184" s="1"/>
  <c r="AW18" i="179"/>
  <c r="AX19" i="184" s="1"/>
  <c r="AX18" i="179"/>
  <c r="AY19" i="184" s="1"/>
  <c r="AY18" i="179"/>
  <c r="AZ19" i="184" s="1"/>
  <c r="AZ18" i="179"/>
  <c r="BA19" i="184" s="1"/>
  <c r="BA18" i="179"/>
  <c r="BB19" i="184" s="1"/>
  <c r="BB18" i="179"/>
  <c r="BC19" i="184" s="1"/>
  <c r="BC18" i="179"/>
  <c r="BD19" i="184" s="1"/>
  <c r="AV19" i="179"/>
  <c r="AW20" i="184" s="1"/>
  <c r="AW19" i="179"/>
  <c r="AX20" i="184" s="1"/>
  <c r="AX19" i="179"/>
  <c r="AY20" i="184" s="1"/>
  <c r="AY19" i="179"/>
  <c r="AZ20" i="184" s="1"/>
  <c r="AZ19" i="179"/>
  <c r="BA20" i="184" s="1"/>
  <c r="BA19" i="179"/>
  <c r="BB20" i="184" s="1"/>
  <c r="BB19" i="179"/>
  <c r="BC20" i="184" s="1"/>
  <c r="BC19" i="179"/>
  <c r="BD20" i="184" s="1"/>
  <c r="AV20" i="179"/>
  <c r="AW21" i="184" s="1"/>
  <c r="AW20" i="179"/>
  <c r="AX21" i="184" s="1"/>
  <c r="AX20" i="179"/>
  <c r="AY21" i="184" s="1"/>
  <c r="AY20" i="179"/>
  <c r="AZ21" i="184" s="1"/>
  <c r="AZ20" i="179"/>
  <c r="BA21" i="184" s="1"/>
  <c r="BA20" i="179"/>
  <c r="BB21" i="184" s="1"/>
  <c r="BB20" i="179"/>
  <c r="BC21" i="184" s="1"/>
  <c r="BC20" i="179"/>
  <c r="BD21" i="184" s="1"/>
  <c r="AV21" i="179"/>
  <c r="AW22" i="184" s="1"/>
  <c r="AW21" i="179"/>
  <c r="AX22" i="184" s="1"/>
  <c r="AX21" i="179"/>
  <c r="AY22" i="184" s="1"/>
  <c r="AY21" i="179"/>
  <c r="AZ22" i="184" s="1"/>
  <c r="AZ21" i="179"/>
  <c r="BA22" i="184" s="1"/>
  <c r="BA21" i="179"/>
  <c r="BB22" i="184" s="1"/>
  <c r="BB21" i="179"/>
  <c r="BC22" i="184" s="1"/>
  <c r="BC21" i="179"/>
  <c r="BD22" i="184" s="1"/>
  <c r="AV22" i="179"/>
  <c r="AW23" i="184" s="1"/>
  <c r="AW22" i="179"/>
  <c r="AX23" i="184" s="1"/>
  <c r="AX22" i="179"/>
  <c r="AY23" i="184" s="1"/>
  <c r="AY22" i="179"/>
  <c r="AZ23" i="184" s="1"/>
  <c r="AZ22" i="179"/>
  <c r="BA23" i="184" s="1"/>
  <c r="BA22" i="179"/>
  <c r="BB23" i="184" s="1"/>
  <c r="BB22" i="179"/>
  <c r="BC23" i="184" s="1"/>
  <c r="BC22" i="179"/>
  <c r="BD23" i="184" s="1"/>
  <c r="AV23" i="179"/>
  <c r="AW24" i="184" s="1"/>
  <c r="AW23" i="179"/>
  <c r="AX24" i="184" s="1"/>
  <c r="AX23" i="179"/>
  <c r="AY24" i="184" s="1"/>
  <c r="AY23" i="179"/>
  <c r="AZ24" i="184" s="1"/>
  <c r="AZ23" i="179"/>
  <c r="BA24" i="184" s="1"/>
  <c r="BA23" i="179"/>
  <c r="BB24" i="184" s="1"/>
  <c r="BB23" i="179"/>
  <c r="BC24" i="184" s="1"/>
  <c r="BC23" i="179"/>
  <c r="BD24" i="184" s="1"/>
  <c r="AV24" i="179"/>
  <c r="AW25" i="184" s="1"/>
  <c r="AW24" i="179"/>
  <c r="AX25" i="184" s="1"/>
  <c r="AX24" i="179"/>
  <c r="AY25" i="184" s="1"/>
  <c r="AY24" i="179"/>
  <c r="AZ25" i="184" s="1"/>
  <c r="AZ24" i="179"/>
  <c r="BA25" i="184" s="1"/>
  <c r="BA24" i="179"/>
  <c r="BB25" i="184" s="1"/>
  <c r="BB24" i="179"/>
  <c r="BC25" i="184" s="1"/>
  <c r="BC24" i="179"/>
  <c r="BD25" i="184" s="1"/>
  <c r="AV25" i="179"/>
  <c r="AW26" i="184" s="1"/>
  <c r="AW25" i="179"/>
  <c r="AX26" i="184" s="1"/>
  <c r="AX25" i="179"/>
  <c r="AY26" i="184" s="1"/>
  <c r="AY25" i="179"/>
  <c r="AZ26" i="184" s="1"/>
  <c r="AZ25" i="179"/>
  <c r="BA26" i="184" s="1"/>
  <c r="BA25" i="179"/>
  <c r="BB26" i="184" s="1"/>
  <c r="BB25" i="179"/>
  <c r="BC26" i="184" s="1"/>
  <c r="BC25" i="179"/>
  <c r="BD26" i="184" s="1"/>
  <c r="AV26" i="179"/>
  <c r="AW27" i="184" s="1"/>
  <c r="AW26" i="179"/>
  <c r="AX27" i="184" s="1"/>
  <c r="AX26" i="179"/>
  <c r="AY27" i="184" s="1"/>
  <c r="AY26" i="179"/>
  <c r="AZ27" i="184" s="1"/>
  <c r="AZ26" i="179"/>
  <c r="BA27" i="184" s="1"/>
  <c r="BA26" i="179"/>
  <c r="BB27" i="184" s="1"/>
  <c r="BB26" i="179"/>
  <c r="BC27" i="184" s="1"/>
  <c r="BC26" i="179"/>
  <c r="BD27" i="184" s="1"/>
  <c r="AV27" i="179"/>
  <c r="AW28" i="184" s="1"/>
  <c r="AW27" i="179"/>
  <c r="AX28" i="184" s="1"/>
  <c r="AX27" i="179"/>
  <c r="AY28" i="184" s="1"/>
  <c r="AY27" i="179"/>
  <c r="AZ28" i="184" s="1"/>
  <c r="AZ27" i="179"/>
  <c r="BA28" i="184" s="1"/>
  <c r="BA27" i="179"/>
  <c r="BB28" i="184" s="1"/>
  <c r="BB27" i="179"/>
  <c r="BC28" i="184" s="1"/>
  <c r="BC27" i="179"/>
  <c r="BD28" i="184" s="1"/>
  <c r="AV28" i="179"/>
  <c r="AW29" i="184" s="1"/>
  <c r="AW28" i="179"/>
  <c r="AX29" i="184" s="1"/>
  <c r="AX28" i="179"/>
  <c r="AY29" i="184" s="1"/>
  <c r="AY28" i="179"/>
  <c r="AZ29" i="184" s="1"/>
  <c r="AZ28" i="179"/>
  <c r="BA29" i="184" s="1"/>
  <c r="BA28" i="179"/>
  <c r="BB29" i="184" s="1"/>
  <c r="BB28" i="179"/>
  <c r="BC29" i="184" s="1"/>
  <c r="BC28" i="179"/>
  <c r="BD29" i="184" s="1"/>
  <c r="AV29" i="179"/>
  <c r="AW30" i="184" s="1"/>
  <c r="AW29" i="179"/>
  <c r="AX30" i="184" s="1"/>
  <c r="AX29" i="179"/>
  <c r="AY30" i="184" s="1"/>
  <c r="AY29" i="179"/>
  <c r="AZ30" i="184" s="1"/>
  <c r="AZ29" i="179"/>
  <c r="BA30" i="184" s="1"/>
  <c r="BA29" i="179"/>
  <c r="BB30" i="184" s="1"/>
  <c r="BB29" i="179"/>
  <c r="BC30" i="184" s="1"/>
  <c r="BC29" i="179"/>
  <c r="BD30" i="184" s="1"/>
  <c r="AV30" i="179"/>
  <c r="AW31" i="184" s="1"/>
  <c r="AW30" i="179"/>
  <c r="AX31" i="184" s="1"/>
  <c r="AX30" i="179"/>
  <c r="AY31" i="184" s="1"/>
  <c r="AY30" i="179"/>
  <c r="AZ31" i="184" s="1"/>
  <c r="AZ30" i="179"/>
  <c r="BA31" i="184" s="1"/>
  <c r="BA30" i="179"/>
  <c r="BB31" i="184" s="1"/>
  <c r="BB30" i="179"/>
  <c r="BC31" i="184" s="1"/>
  <c r="BC30" i="179"/>
  <c r="BD31" i="184" s="1"/>
  <c r="AV31" i="179"/>
  <c r="AW32" i="184" s="1"/>
  <c r="AW31" i="179"/>
  <c r="AX32" i="184" s="1"/>
  <c r="AX31" i="179"/>
  <c r="AY32" i="184" s="1"/>
  <c r="AY31" i="179"/>
  <c r="AZ32" i="184" s="1"/>
  <c r="AZ31" i="179"/>
  <c r="BA32" i="184" s="1"/>
  <c r="BA31" i="179"/>
  <c r="BB32" i="184" s="1"/>
  <c r="BB31" i="179"/>
  <c r="BC32" i="184" s="1"/>
  <c r="BC31" i="179"/>
  <c r="BD32" i="184" s="1"/>
  <c r="AV32" i="179"/>
  <c r="AW33" i="184" s="1"/>
  <c r="AW32" i="179"/>
  <c r="AX33" i="184" s="1"/>
  <c r="AX32" i="179"/>
  <c r="AY33" i="184" s="1"/>
  <c r="AY32" i="179"/>
  <c r="AZ33" i="184" s="1"/>
  <c r="AZ32" i="179"/>
  <c r="BA33" i="184" s="1"/>
  <c r="BA32" i="179"/>
  <c r="BB33" i="184" s="1"/>
  <c r="BB32" i="179"/>
  <c r="BC33" i="184" s="1"/>
  <c r="BC32" i="179"/>
  <c r="BD33" i="184" s="1"/>
  <c r="AV33" i="179"/>
  <c r="AW34" i="184" s="1"/>
  <c r="AW33" i="179"/>
  <c r="AX34" i="184" s="1"/>
  <c r="AX33" i="179"/>
  <c r="AY34" i="184" s="1"/>
  <c r="AY33" i="179"/>
  <c r="AZ34" i="184" s="1"/>
  <c r="AZ33" i="179"/>
  <c r="BA34" i="184" s="1"/>
  <c r="BA33" i="179"/>
  <c r="BB34" i="184" s="1"/>
  <c r="BB33" i="179"/>
  <c r="BC34" i="184" s="1"/>
  <c r="BC33" i="179"/>
  <c r="BD34" i="184" s="1"/>
  <c r="AV34" i="179"/>
  <c r="AW35" i="184" s="1"/>
  <c r="AW34" i="179"/>
  <c r="AX35" i="184" s="1"/>
  <c r="AX34" i="179"/>
  <c r="AY35" i="184" s="1"/>
  <c r="AY34" i="179"/>
  <c r="AZ35" i="184" s="1"/>
  <c r="AZ34" i="179"/>
  <c r="BA35" i="184" s="1"/>
  <c r="BA34" i="179"/>
  <c r="BB35" i="184" s="1"/>
  <c r="BB34" i="179"/>
  <c r="BC35" i="184" s="1"/>
  <c r="BC34" i="179"/>
  <c r="BD35" i="184" s="1"/>
  <c r="AV35" i="179"/>
  <c r="AW36" i="184" s="1"/>
  <c r="AW35" i="179"/>
  <c r="AX36" i="184" s="1"/>
  <c r="AX35" i="179"/>
  <c r="AY36" i="184" s="1"/>
  <c r="AY35" i="179"/>
  <c r="AZ36" i="184" s="1"/>
  <c r="AZ35" i="179"/>
  <c r="BA36" i="184" s="1"/>
  <c r="BA35" i="179"/>
  <c r="BB36" i="184" s="1"/>
  <c r="BB35" i="179"/>
  <c r="BC36" i="184" s="1"/>
  <c r="BC35" i="179"/>
  <c r="BD36" i="184" s="1"/>
  <c r="AV36" i="179"/>
  <c r="AW37" i="184" s="1"/>
  <c r="AW36" i="179"/>
  <c r="AX37" i="184" s="1"/>
  <c r="AX36" i="179"/>
  <c r="AY37" i="184" s="1"/>
  <c r="AY36" i="179"/>
  <c r="AZ37" i="184" s="1"/>
  <c r="AZ36" i="179"/>
  <c r="BA37" i="184" s="1"/>
  <c r="BA36" i="179"/>
  <c r="BB37" i="184" s="1"/>
  <c r="BB36" i="179"/>
  <c r="BC37" i="184" s="1"/>
  <c r="BC36" i="179"/>
  <c r="BD37" i="184" s="1"/>
  <c r="AV37" i="179"/>
  <c r="AW38" i="184" s="1"/>
  <c r="AW37" i="179"/>
  <c r="AX38" i="184" s="1"/>
  <c r="AX37" i="179"/>
  <c r="AY38" i="184" s="1"/>
  <c r="AY37" i="179"/>
  <c r="AZ38" i="184" s="1"/>
  <c r="AZ37" i="179"/>
  <c r="BA38" i="184" s="1"/>
  <c r="BA37" i="179"/>
  <c r="BB38" i="184" s="1"/>
  <c r="BB37" i="179"/>
  <c r="BC38" i="184" s="1"/>
  <c r="BC37" i="179"/>
  <c r="BD38" i="184" s="1"/>
  <c r="AV38" i="179"/>
  <c r="AW39" i="184" s="1"/>
  <c r="AW38" i="179"/>
  <c r="AX39" i="184" s="1"/>
  <c r="AX38" i="179"/>
  <c r="AY39" i="184" s="1"/>
  <c r="AY38" i="179"/>
  <c r="AZ39" i="184" s="1"/>
  <c r="AZ38" i="179"/>
  <c r="BA39" i="184" s="1"/>
  <c r="BA38" i="179"/>
  <c r="BB39" i="184" s="1"/>
  <c r="BB38" i="179"/>
  <c r="BC39" i="184" s="1"/>
  <c r="BC38" i="179"/>
  <c r="BD39" i="184" s="1"/>
  <c r="AV39" i="179"/>
  <c r="AW40" i="184" s="1"/>
  <c r="AW39" i="179"/>
  <c r="AX40" i="184" s="1"/>
  <c r="AX39" i="179"/>
  <c r="AY40" i="184" s="1"/>
  <c r="AY39" i="179"/>
  <c r="AZ40" i="184" s="1"/>
  <c r="AZ39" i="179"/>
  <c r="BA40" i="184" s="1"/>
  <c r="BA39" i="179"/>
  <c r="BB40" i="184" s="1"/>
  <c r="BB39" i="179"/>
  <c r="BC40" i="184" s="1"/>
  <c r="BC39" i="179"/>
  <c r="BD40" i="184" s="1"/>
  <c r="AV40" i="179"/>
  <c r="AW41" i="184" s="1"/>
  <c r="AW40" i="179"/>
  <c r="AX41" i="184" s="1"/>
  <c r="AX40" i="179"/>
  <c r="AY41" i="184" s="1"/>
  <c r="AY40" i="179"/>
  <c r="AZ41" i="184" s="1"/>
  <c r="AZ40" i="179"/>
  <c r="BA41" i="184" s="1"/>
  <c r="BA40" i="179"/>
  <c r="BB41" i="184" s="1"/>
  <c r="BB40" i="179"/>
  <c r="BC41" i="184" s="1"/>
  <c r="BC40" i="179"/>
  <c r="BD41" i="184" s="1"/>
  <c r="AV41" i="179"/>
  <c r="AW42" i="184" s="1"/>
  <c r="AW41" i="179"/>
  <c r="AX42" i="184" s="1"/>
  <c r="AX41" i="179"/>
  <c r="AY42" i="184" s="1"/>
  <c r="AY41" i="179"/>
  <c r="AZ42" i="184" s="1"/>
  <c r="AZ41" i="179"/>
  <c r="BA42" i="184" s="1"/>
  <c r="BA41" i="179"/>
  <c r="BB42" i="184" s="1"/>
  <c r="BB41" i="179"/>
  <c r="BC42" i="184" s="1"/>
  <c r="BC41" i="179"/>
  <c r="BD42" i="184" s="1"/>
  <c r="AV42" i="179"/>
  <c r="AW43" i="184" s="1"/>
  <c r="AW42" i="179"/>
  <c r="AX43" i="184" s="1"/>
  <c r="AX42" i="179"/>
  <c r="AY43" i="184" s="1"/>
  <c r="AY42" i="179"/>
  <c r="AZ43" i="184" s="1"/>
  <c r="AZ42" i="179"/>
  <c r="BA43" i="184" s="1"/>
  <c r="BA42" i="179"/>
  <c r="BB43" i="184" s="1"/>
  <c r="BB42" i="179"/>
  <c r="BC43" i="184" s="1"/>
  <c r="BC42" i="179"/>
  <c r="BD43" i="184" s="1"/>
  <c r="AV43" i="179"/>
  <c r="AW44" i="184" s="1"/>
  <c r="AW43" i="179"/>
  <c r="AX44" i="184" s="1"/>
  <c r="AX43" i="179"/>
  <c r="AY44" i="184" s="1"/>
  <c r="AY43" i="179"/>
  <c r="AZ44" i="184" s="1"/>
  <c r="AZ43" i="179"/>
  <c r="BA44" i="184" s="1"/>
  <c r="BA43" i="179"/>
  <c r="BB44" i="184" s="1"/>
  <c r="BB43" i="179"/>
  <c r="BC44" i="184" s="1"/>
  <c r="BC43" i="179"/>
  <c r="BD44" i="184" s="1"/>
  <c r="AV44" i="179"/>
  <c r="AW45" i="184" s="1"/>
  <c r="AW44" i="179"/>
  <c r="AX45" i="184" s="1"/>
  <c r="AX44" i="179"/>
  <c r="AY45" i="184" s="1"/>
  <c r="AY44" i="179"/>
  <c r="AZ45" i="184" s="1"/>
  <c r="AZ44" i="179"/>
  <c r="BA45" i="184" s="1"/>
  <c r="BA44" i="179"/>
  <c r="BB45" i="184" s="1"/>
  <c r="BB44" i="179"/>
  <c r="BC45" i="184" s="1"/>
  <c r="BC44" i="179"/>
  <c r="BD45" i="184" s="1"/>
  <c r="AV45" i="179"/>
  <c r="AW46" i="184" s="1"/>
  <c r="AW45" i="179"/>
  <c r="AX46" i="184" s="1"/>
  <c r="AX45" i="179"/>
  <c r="AY46" i="184" s="1"/>
  <c r="AY45" i="179"/>
  <c r="AZ46" i="184" s="1"/>
  <c r="AZ45" i="179"/>
  <c r="BA46" i="184" s="1"/>
  <c r="BA45" i="179"/>
  <c r="BB46" i="184" s="1"/>
  <c r="BB45" i="179"/>
  <c r="BC46" i="184" s="1"/>
  <c r="BC45" i="179"/>
  <c r="BD46" i="184" s="1"/>
  <c r="AV46" i="179"/>
  <c r="AW47" i="184" s="1"/>
  <c r="AW46" i="179"/>
  <c r="AX47" i="184" s="1"/>
  <c r="AX46" i="179"/>
  <c r="AY47" i="184" s="1"/>
  <c r="AY46" i="179"/>
  <c r="AZ47" i="184" s="1"/>
  <c r="AZ46" i="179"/>
  <c r="BA47" i="184" s="1"/>
  <c r="BA46" i="179"/>
  <c r="BB47" i="184" s="1"/>
  <c r="BB46" i="179"/>
  <c r="BC47" i="184" s="1"/>
  <c r="BC46" i="179"/>
  <c r="BD47" i="184" s="1"/>
  <c r="AV47" i="179"/>
  <c r="AW48" i="184" s="1"/>
  <c r="AW47" i="179"/>
  <c r="AX48" i="184" s="1"/>
  <c r="AX47" i="179"/>
  <c r="AY48" i="184" s="1"/>
  <c r="AY47" i="179"/>
  <c r="AZ48" i="184" s="1"/>
  <c r="AZ47" i="179"/>
  <c r="BA48" i="184" s="1"/>
  <c r="BA47" i="179"/>
  <c r="BB48" i="184" s="1"/>
  <c r="BB47" i="179"/>
  <c r="BC48" i="184" s="1"/>
  <c r="BC47" i="179"/>
  <c r="BD48" i="184" s="1"/>
  <c r="AV48" i="179"/>
  <c r="AW49" i="184" s="1"/>
  <c r="AW48" i="179"/>
  <c r="AX49" i="184" s="1"/>
  <c r="AX48" i="179"/>
  <c r="AY49" i="184" s="1"/>
  <c r="AY48" i="179"/>
  <c r="AZ49" i="184" s="1"/>
  <c r="AZ48" i="179"/>
  <c r="BA49" i="184" s="1"/>
  <c r="BA48" i="179"/>
  <c r="BB49" i="184" s="1"/>
  <c r="BB48" i="179"/>
  <c r="BC49" i="184" s="1"/>
  <c r="BC48" i="179"/>
  <c r="BD49" i="184" s="1"/>
  <c r="AV49" i="179"/>
  <c r="AW50" i="184" s="1"/>
  <c r="AW49" i="179"/>
  <c r="AX50" i="184" s="1"/>
  <c r="AX49" i="179"/>
  <c r="AY50" i="184" s="1"/>
  <c r="AY49" i="179"/>
  <c r="AZ50" i="184" s="1"/>
  <c r="AZ49" i="179"/>
  <c r="BA50" i="184" s="1"/>
  <c r="BA49" i="179"/>
  <c r="BB50" i="184" s="1"/>
  <c r="BB49" i="179"/>
  <c r="BC50" i="184" s="1"/>
  <c r="BC49" i="179"/>
  <c r="BD50" i="184" s="1"/>
  <c r="AW6" i="179"/>
  <c r="AX7" i="184" s="1"/>
  <c r="AX6" i="179"/>
  <c r="AY7" i="184" s="1"/>
  <c r="AY6" i="179"/>
  <c r="AZ7" i="184" s="1"/>
  <c r="AZ6" i="179"/>
  <c r="BA7" i="184" s="1"/>
  <c r="BA6" i="179"/>
  <c r="BB7" i="184" s="1"/>
  <c r="BB6" i="179"/>
  <c r="BC7" i="184" s="1"/>
  <c r="BC6" i="179"/>
  <c r="BD7" i="184" s="1"/>
  <c r="AV6" i="179"/>
  <c r="AK7" i="179"/>
  <c r="AL8" i="184" s="1"/>
  <c r="AL7" i="179"/>
  <c r="AM8" i="184" s="1"/>
  <c r="AM7" i="179"/>
  <c r="AN8" i="184" s="1"/>
  <c r="AN7" i="179"/>
  <c r="AO8" i="184" s="1"/>
  <c r="AO7" i="179"/>
  <c r="AP8" i="184" s="1"/>
  <c r="AP7" i="179"/>
  <c r="AQ8" i="184" s="1"/>
  <c r="AQ7" i="179"/>
  <c r="AR8" i="184" s="1"/>
  <c r="AR7" i="179"/>
  <c r="AS8" i="184" s="1"/>
  <c r="AK8" i="179"/>
  <c r="AL9" i="184" s="1"/>
  <c r="AL8" i="179"/>
  <c r="AM9" i="184" s="1"/>
  <c r="AM8" i="179"/>
  <c r="AN9" i="184" s="1"/>
  <c r="AN8" i="179"/>
  <c r="AO9" i="184" s="1"/>
  <c r="AO8" i="179"/>
  <c r="AP9" i="184" s="1"/>
  <c r="AP8" i="179"/>
  <c r="AQ9" i="184" s="1"/>
  <c r="AQ8" i="179"/>
  <c r="AR9" i="184" s="1"/>
  <c r="AR8" i="179"/>
  <c r="AS9" i="184" s="1"/>
  <c r="AK9" i="179"/>
  <c r="AL10" i="184" s="1"/>
  <c r="AL9" i="179"/>
  <c r="AM10" i="184" s="1"/>
  <c r="AM9" i="179"/>
  <c r="AN10" i="184" s="1"/>
  <c r="AN9" i="179"/>
  <c r="AO10" i="184" s="1"/>
  <c r="AO9" i="179"/>
  <c r="AP10" i="184" s="1"/>
  <c r="AP9" i="179"/>
  <c r="AQ10" i="184" s="1"/>
  <c r="AQ9" i="179"/>
  <c r="AR10" i="184" s="1"/>
  <c r="AR9" i="179"/>
  <c r="AS10" i="184" s="1"/>
  <c r="AK10" i="179"/>
  <c r="AL11" i="184" s="1"/>
  <c r="AL10" i="179"/>
  <c r="AM11" i="184" s="1"/>
  <c r="AM10" i="179"/>
  <c r="AN11" i="184" s="1"/>
  <c r="AN10" i="179"/>
  <c r="AO11" i="184" s="1"/>
  <c r="AO10" i="179"/>
  <c r="AP11" i="184" s="1"/>
  <c r="AP10" i="179"/>
  <c r="AQ11" i="184" s="1"/>
  <c r="AQ10" i="179"/>
  <c r="AR11" i="184" s="1"/>
  <c r="AR10" i="179"/>
  <c r="AS11" i="184" s="1"/>
  <c r="AK11" i="179"/>
  <c r="AL12" i="184" s="1"/>
  <c r="AL11" i="179"/>
  <c r="AM12" i="184" s="1"/>
  <c r="AM11" i="179"/>
  <c r="AN12" i="184" s="1"/>
  <c r="AN11" i="179"/>
  <c r="AO12" i="184" s="1"/>
  <c r="AO11" i="179"/>
  <c r="AP12" i="184" s="1"/>
  <c r="AP11" i="179"/>
  <c r="AQ12" i="184" s="1"/>
  <c r="AQ11" i="179"/>
  <c r="AR12" i="184" s="1"/>
  <c r="AR11" i="179"/>
  <c r="AS12" i="184" s="1"/>
  <c r="AK12" i="179"/>
  <c r="AL13" i="184" s="1"/>
  <c r="AL12" i="179"/>
  <c r="AM13" i="184" s="1"/>
  <c r="AM12" i="179"/>
  <c r="AN13" i="184" s="1"/>
  <c r="AN12" i="179"/>
  <c r="AO13" i="184" s="1"/>
  <c r="AO12" i="179"/>
  <c r="AP13" i="184" s="1"/>
  <c r="AP12" i="179"/>
  <c r="AQ13" i="184" s="1"/>
  <c r="AQ12" i="179"/>
  <c r="AR13" i="184" s="1"/>
  <c r="AR12" i="179"/>
  <c r="AS13" i="184" s="1"/>
  <c r="AK13" i="179"/>
  <c r="AL14" i="184" s="1"/>
  <c r="AL13" i="179"/>
  <c r="AM14" i="184" s="1"/>
  <c r="AM13" i="179"/>
  <c r="AN14" i="184" s="1"/>
  <c r="AN13" i="179"/>
  <c r="AO14" i="184" s="1"/>
  <c r="AO13" i="179"/>
  <c r="AP14" i="184" s="1"/>
  <c r="AP13" i="179"/>
  <c r="AQ14" i="184" s="1"/>
  <c r="AQ13" i="179"/>
  <c r="AR14" i="184" s="1"/>
  <c r="AR13" i="179"/>
  <c r="AS14" i="184" s="1"/>
  <c r="AK14" i="179"/>
  <c r="AL15" i="184" s="1"/>
  <c r="AL14" i="179"/>
  <c r="AM15" i="184" s="1"/>
  <c r="AM14" i="179"/>
  <c r="AN15" i="184" s="1"/>
  <c r="AN14" i="179"/>
  <c r="AO15" i="184" s="1"/>
  <c r="AO14" i="179"/>
  <c r="AP15" i="184" s="1"/>
  <c r="AP14" i="179"/>
  <c r="AQ15" i="184" s="1"/>
  <c r="AQ14" i="179"/>
  <c r="AR15" i="184" s="1"/>
  <c r="AR14" i="179"/>
  <c r="AS15" i="184" s="1"/>
  <c r="AK15" i="179"/>
  <c r="AL16" i="184" s="1"/>
  <c r="AL15" i="179"/>
  <c r="AM16" i="184" s="1"/>
  <c r="AM15" i="179"/>
  <c r="AN16" i="184" s="1"/>
  <c r="AN15" i="179"/>
  <c r="AO16" i="184" s="1"/>
  <c r="AO15" i="179"/>
  <c r="AP16" i="184" s="1"/>
  <c r="AP15" i="179"/>
  <c r="AQ16" i="184" s="1"/>
  <c r="AQ15" i="179"/>
  <c r="AR16" i="184" s="1"/>
  <c r="AR15" i="179"/>
  <c r="AS16" i="184" s="1"/>
  <c r="AK16" i="179"/>
  <c r="AL17" i="184" s="1"/>
  <c r="AL16" i="179"/>
  <c r="AM17" i="184" s="1"/>
  <c r="AM16" i="179"/>
  <c r="AN17" i="184" s="1"/>
  <c r="AN16" i="179"/>
  <c r="AO17" i="184" s="1"/>
  <c r="AO16" i="179"/>
  <c r="AP17" i="184" s="1"/>
  <c r="AP16" i="179"/>
  <c r="AQ17" i="184" s="1"/>
  <c r="AQ16" i="179"/>
  <c r="AR17" i="184" s="1"/>
  <c r="AR16" i="179"/>
  <c r="AS17" i="184" s="1"/>
  <c r="AK17" i="179"/>
  <c r="AL18" i="184" s="1"/>
  <c r="AL17" i="179"/>
  <c r="AM18" i="184" s="1"/>
  <c r="AM17" i="179"/>
  <c r="AN18" i="184" s="1"/>
  <c r="AN17" i="179"/>
  <c r="AO18" i="184" s="1"/>
  <c r="AO17" i="179"/>
  <c r="AP18" i="184" s="1"/>
  <c r="AP17" i="179"/>
  <c r="AQ18" i="184" s="1"/>
  <c r="AQ17" i="179"/>
  <c r="AR18" i="184" s="1"/>
  <c r="AR17" i="179"/>
  <c r="AS18" i="184" s="1"/>
  <c r="AK18" i="179"/>
  <c r="AL19" i="184" s="1"/>
  <c r="AL18" i="179"/>
  <c r="AM19" i="184" s="1"/>
  <c r="AM18" i="179"/>
  <c r="AN19" i="184" s="1"/>
  <c r="AN18" i="179"/>
  <c r="AO19" i="184" s="1"/>
  <c r="AO18" i="179"/>
  <c r="AP19" i="184" s="1"/>
  <c r="AP18" i="179"/>
  <c r="AQ19" i="184" s="1"/>
  <c r="AQ18" i="179"/>
  <c r="AR19" i="184" s="1"/>
  <c r="AR18" i="179"/>
  <c r="AS19" i="184" s="1"/>
  <c r="AK19" i="179"/>
  <c r="AL20" i="184" s="1"/>
  <c r="AL19" i="179"/>
  <c r="AM20" i="184" s="1"/>
  <c r="AM19" i="179"/>
  <c r="AN20" i="184" s="1"/>
  <c r="AN19" i="179"/>
  <c r="AO20" i="184" s="1"/>
  <c r="AO19" i="179"/>
  <c r="AP20" i="184" s="1"/>
  <c r="AP19" i="179"/>
  <c r="AQ20" i="184" s="1"/>
  <c r="AQ19" i="179"/>
  <c r="AR20" i="184" s="1"/>
  <c r="AR19" i="179"/>
  <c r="AS20" i="184" s="1"/>
  <c r="AK20" i="179"/>
  <c r="AL21" i="184" s="1"/>
  <c r="AL20" i="179"/>
  <c r="AM21" i="184" s="1"/>
  <c r="AM20" i="179"/>
  <c r="AN21" i="184" s="1"/>
  <c r="AN20" i="179"/>
  <c r="AO21" i="184" s="1"/>
  <c r="AO20" i="179"/>
  <c r="AP21" i="184" s="1"/>
  <c r="AP20" i="179"/>
  <c r="AQ21" i="184" s="1"/>
  <c r="AQ20" i="179"/>
  <c r="AR21" i="184" s="1"/>
  <c r="AR20" i="179"/>
  <c r="AS21" i="184" s="1"/>
  <c r="AK21" i="179"/>
  <c r="AL22" i="184" s="1"/>
  <c r="AL21" i="179"/>
  <c r="AM22" i="184" s="1"/>
  <c r="AM21" i="179"/>
  <c r="AN22" i="184" s="1"/>
  <c r="AN21" i="179"/>
  <c r="AO22" i="184" s="1"/>
  <c r="AO21" i="179"/>
  <c r="AP22" i="184" s="1"/>
  <c r="AP21" i="179"/>
  <c r="AQ22" i="184" s="1"/>
  <c r="AQ21" i="179"/>
  <c r="AR22" i="184" s="1"/>
  <c r="AR21" i="179"/>
  <c r="AS22" i="184" s="1"/>
  <c r="AK22" i="179"/>
  <c r="AL23" i="184" s="1"/>
  <c r="AL22" i="179"/>
  <c r="AM23" i="184" s="1"/>
  <c r="AM22" i="179"/>
  <c r="AN23" i="184" s="1"/>
  <c r="AN22" i="179"/>
  <c r="AO23" i="184" s="1"/>
  <c r="AO22" i="179"/>
  <c r="AP23" i="184" s="1"/>
  <c r="AP22" i="179"/>
  <c r="AQ23" i="184" s="1"/>
  <c r="AQ22" i="179"/>
  <c r="AR23" i="184" s="1"/>
  <c r="AR22" i="179"/>
  <c r="AS23" i="184" s="1"/>
  <c r="AK23" i="179"/>
  <c r="AL24" i="184" s="1"/>
  <c r="AL23" i="179"/>
  <c r="AM24" i="184" s="1"/>
  <c r="AM23" i="179"/>
  <c r="AN24" i="184" s="1"/>
  <c r="AN23" i="179"/>
  <c r="AO24" i="184" s="1"/>
  <c r="AO23" i="179"/>
  <c r="AP24" i="184" s="1"/>
  <c r="AP23" i="179"/>
  <c r="AQ24" i="184" s="1"/>
  <c r="AQ23" i="179"/>
  <c r="AR24" i="184" s="1"/>
  <c r="AR23" i="179"/>
  <c r="AS24" i="184" s="1"/>
  <c r="AK24" i="179"/>
  <c r="AL25" i="184" s="1"/>
  <c r="AL24" i="179"/>
  <c r="AM25" i="184" s="1"/>
  <c r="AM24" i="179"/>
  <c r="AN25" i="184" s="1"/>
  <c r="AN24" i="179"/>
  <c r="AO25" i="184" s="1"/>
  <c r="AO24" i="179"/>
  <c r="AP25" i="184" s="1"/>
  <c r="AP24" i="179"/>
  <c r="AQ25" i="184" s="1"/>
  <c r="AQ24" i="179"/>
  <c r="AR25" i="184" s="1"/>
  <c r="AR24" i="179"/>
  <c r="AS25" i="184" s="1"/>
  <c r="AK25" i="179"/>
  <c r="AL26" i="184" s="1"/>
  <c r="AL25" i="179"/>
  <c r="AM26" i="184" s="1"/>
  <c r="AM25" i="179"/>
  <c r="AN26" i="184" s="1"/>
  <c r="AN25" i="179"/>
  <c r="AO26" i="184" s="1"/>
  <c r="AO25" i="179"/>
  <c r="AP26" i="184" s="1"/>
  <c r="AP25" i="179"/>
  <c r="AQ26" i="184" s="1"/>
  <c r="AQ25" i="179"/>
  <c r="AR26" i="184" s="1"/>
  <c r="AR25" i="179"/>
  <c r="AS26" i="184" s="1"/>
  <c r="AK26" i="179"/>
  <c r="AL27" i="184" s="1"/>
  <c r="AL26" i="179"/>
  <c r="AM27" i="184" s="1"/>
  <c r="AM26" i="179"/>
  <c r="AN27" i="184" s="1"/>
  <c r="AN26" i="179"/>
  <c r="AO27" i="184" s="1"/>
  <c r="AO26" i="179"/>
  <c r="AP27" i="184" s="1"/>
  <c r="AP26" i="179"/>
  <c r="AQ27" i="184" s="1"/>
  <c r="AQ26" i="179"/>
  <c r="AR27" i="184" s="1"/>
  <c r="AR26" i="179"/>
  <c r="AS27" i="184" s="1"/>
  <c r="AK27" i="179"/>
  <c r="AL28" i="184" s="1"/>
  <c r="AL27" i="179"/>
  <c r="AM28" i="184" s="1"/>
  <c r="AM27" i="179"/>
  <c r="AN28" i="184" s="1"/>
  <c r="AN27" i="179"/>
  <c r="AO28" i="184" s="1"/>
  <c r="AO27" i="179"/>
  <c r="AP28" i="184" s="1"/>
  <c r="AP27" i="179"/>
  <c r="AQ28" i="184" s="1"/>
  <c r="AQ27" i="179"/>
  <c r="AR28" i="184" s="1"/>
  <c r="AR27" i="179"/>
  <c r="AS28" i="184" s="1"/>
  <c r="AK28" i="179"/>
  <c r="AL29" i="184" s="1"/>
  <c r="AL28" i="179"/>
  <c r="AM29" i="184" s="1"/>
  <c r="AM28" i="179"/>
  <c r="AN29" i="184" s="1"/>
  <c r="AN28" i="179"/>
  <c r="AO29" i="184" s="1"/>
  <c r="AO28" i="179"/>
  <c r="AP29" i="184" s="1"/>
  <c r="AP28" i="179"/>
  <c r="AQ29" i="184" s="1"/>
  <c r="AQ28" i="179"/>
  <c r="AR29" i="184" s="1"/>
  <c r="AR28" i="179"/>
  <c r="AS29" i="184" s="1"/>
  <c r="AK29" i="179"/>
  <c r="AL30" i="184" s="1"/>
  <c r="AL29" i="179"/>
  <c r="AM30" i="184" s="1"/>
  <c r="AM29" i="179"/>
  <c r="AN30" i="184" s="1"/>
  <c r="AN29" i="179"/>
  <c r="AO30" i="184" s="1"/>
  <c r="AO29" i="179"/>
  <c r="AP30" i="184" s="1"/>
  <c r="AP29" i="179"/>
  <c r="AQ30" i="184" s="1"/>
  <c r="AQ29" i="179"/>
  <c r="AR30" i="184" s="1"/>
  <c r="AR29" i="179"/>
  <c r="AS30" i="184" s="1"/>
  <c r="AK30" i="179"/>
  <c r="AL31" i="184" s="1"/>
  <c r="AL30" i="179"/>
  <c r="AM31" i="184" s="1"/>
  <c r="AM30" i="179"/>
  <c r="AN31" i="184" s="1"/>
  <c r="AN30" i="179"/>
  <c r="AO31" i="184" s="1"/>
  <c r="AO30" i="179"/>
  <c r="AP31" i="184" s="1"/>
  <c r="AP30" i="179"/>
  <c r="AQ31" i="184" s="1"/>
  <c r="AQ30" i="179"/>
  <c r="AR31" i="184" s="1"/>
  <c r="AR30" i="179"/>
  <c r="AS31" i="184" s="1"/>
  <c r="AK31" i="179"/>
  <c r="AL32" i="184" s="1"/>
  <c r="AL31" i="179"/>
  <c r="AM32" i="184" s="1"/>
  <c r="AM31" i="179"/>
  <c r="AN32" i="184" s="1"/>
  <c r="AN31" i="179"/>
  <c r="AO32" i="184" s="1"/>
  <c r="AO31" i="179"/>
  <c r="AP32" i="184" s="1"/>
  <c r="AP31" i="179"/>
  <c r="AQ32" i="184" s="1"/>
  <c r="AQ31" i="179"/>
  <c r="AR32" i="184" s="1"/>
  <c r="AR31" i="179"/>
  <c r="AS32" i="184" s="1"/>
  <c r="AK32" i="179"/>
  <c r="AL33" i="184" s="1"/>
  <c r="AL32" i="179"/>
  <c r="AM33" i="184" s="1"/>
  <c r="AM32" i="179"/>
  <c r="AN33" i="184" s="1"/>
  <c r="AN32" i="179"/>
  <c r="AO33" i="184" s="1"/>
  <c r="AO32" i="179"/>
  <c r="AP33" i="184" s="1"/>
  <c r="AP32" i="179"/>
  <c r="AQ33" i="184" s="1"/>
  <c r="AQ32" i="179"/>
  <c r="AR33" i="184" s="1"/>
  <c r="AR32" i="179"/>
  <c r="AS33" i="184" s="1"/>
  <c r="AK33" i="179"/>
  <c r="AL34" i="184" s="1"/>
  <c r="AL33" i="179"/>
  <c r="AM34" i="184" s="1"/>
  <c r="AM33" i="179"/>
  <c r="AN34" i="184" s="1"/>
  <c r="AN33" i="179"/>
  <c r="AO34" i="184" s="1"/>
  <c r="AO33" i="179"/>
  <c r="AP34" i="184" s="1"/>
  <c r="AP33" i="179"/>
  <c r="AQ34" i="184" s="1"/>
  <c r="AQ33" i="179"/>
  <c r="AR34" i="184" s="1"/>
  <c r="AR33" i="179"/>
  <c r="AS34" i="184" s="1"/>
  <c r="AK34" i="179"/>
  <c r="AL35" i="184" s="1"/>
  <c r="AL34" i="179"/>
  <c r="AM35" i="184" s="1"/>
  <c r="AM34" i="179"/>
  <c r="AN35" i="184" s="1"/>
  <c r="AN34" i="179"/>
  <c r="AO35" i="184" s="1"/>
  <c r="AO34" i="179"/>
  <c r="AP35" i="184" s="1"/>
  <c r="AP34" i="179"/>
  <c r="AQ35" i="184" s="1"/>
  <c r="AQ34" i="179"/>
  <c r="AR35" i="184" s="1"/>
  <c r="AR34" i="179"/>
  <c r="AS35" i="184" s="1"/>
  <c r="AK35" i="179"/>
  <c r="AL36" i="184" s="1"/>
  <c r="AL35" i="179"/>
  <c r="AM36" i="184" s="1"/>
  <c r="AM35" i="179"/>
  <c r="AN36" i="184" s="1"/>
  <c r="AN35" i="179"/>
  <c r="AO36" i="184" s="1"/>
  <c r="AO35" i="179"/>
  <c r="AP36" i="184" s="1"/>
  <c r="AP35" i="179"/>
  <c r="AQ36" i="184" s="1"/>
  <c r="AQ35" i="179"/>
  <c r="AR36" i="184" s="1"/>
  <c r="AR35" i="179"/>
  <c r="AS36" i="184" s="1"/>
  <c r="AK36" i="179"/>
  <c r="AL37" i="184" s="1"/>
  <c r="AL36" i="179"/>
  <c r="AM37" i="184" s="1"/>
  <c r="AM36" i="179"/>
  <c r="AN37" i="184" s="1"/>
  <c r="AN36" i="179"/>
  <c r="AO37" i="184" s="1"/>
  <c r="AO36" i="179"/>
  <c r="AP37" i="184" s="1"/>
  <c r="AP36" i="179"/>
  <c r="AQ37" i="184" s="1"/>
  <c r="AQ36" i="179"/>
  <c r="AR37" i="184" s="1"/>
  <c r="AR36" i="179"/>
  <c r="AS37" i="184" s="1"/>
  <c r="AK37" i="179"/>
  <c r="AL38" i="184" s="1"/>
  <c r="AL37" i="179"/>
  <c r="AM38" i="184" s="1"/>
  <c r="AM37" i="179"/>
  <c r="AN38" i="184" s="1"/>
  <c r="AN37" i="179"/>
  <c r="AO38" i="184" s="1"/>
  <c r="AO37" i="179"/>
  <c r="AP38" i="184" s="1"/>
  <c r="AP37" i="179"/>
  <c r="AQ38" i="184" s="1"/>
  <c r="AQ37" i="179"/>
  <c r="AR38" i="184" s="1"/>
  <c r="AR37" i="179"/>
  <c r="AS38" i="184" s="1"/>
  <c r="AK38" i="179"/>
  <c r="AL39" i="184" s="1"/>
  <c r="AL38" i="179"/>
  <c r="AM39" i="184" s="1"/>
  <c r="AM38" i="179"/>
  <c r="AN39" i="184" s="1"/>
  <c r="AN38" i="179"/>
  <c r="AO39" i="184" s="1"/>
  <c r="AO38" i="179"/>
  <c r="AP39" i="184" s="1"/>
  <c r="AP38" i="179"/>
  <c r="AQ39" i="184" s="1"/>
  <c r="AQ38" i="179"/>
  <c r="AR39" i="184" s="1"/>
  <c r="AR38" i="179"/>
  <c r="AS39" i="184" s="1"/>
  <c r="AK39" i="179"/>
  <c r="AL40" i="184" s="1"/>
  <c r="AL39" i="179"/>
  <c r="AM40" i="184" s="1"/>
  <c r="AM39" i="179"/>
  <c r="AN40" i="184" s="1"/>
  <c r="AN39" i="179"/>
  <c r="AO40" i="184" s="1"/>
  <c r="AO39" i="179"/>
  <c r="AP40" i="184" s="1"/>
  <c r="AP39" i="179"/>
  <c r="AQ40" i="184" s="1"/>
  <c r="AQ39" i="179"/>
  <c r="AR40" i="184" s="1"/>
  <c r="AR39" i="179"/>
  <c r="AS40" i="184" s="1"/>
  <c r="AK40" i="179"/>
  <c r="AL41" i="184" s="1"/>
  <c r="AL40" i="179"/>
  <c r="AM41" i="184" s="1"/>
  <c r="AM40" i="179"/>
  <c r="AN41" i="184" s="1"/>
  <c r="AN40" i="179"/>
  <c r="AO41" i="184" s="1"/>
  <c r="AO40" i="179"/>
  <c r="AP41" i="184" s="1"/>
  <c r="AP40" i="179"/>
  <c r="AQ41" i="184" s="1"/>
  <c r="AQ40" i="179"/>
  <c r="AR41" i="184" s="1"/>
  <c r="AR40" i="179"/>
  <c r="AS41" i="184" s="1"/>
  <c r="AK41" i="179"/>
  <c r="AL42" i="184" s="1"/>
  <c r="AL41" i="179"/>
  <c r="AM42" i="184" s="1"/>
  <c r="AM41" i="179"/>
  <c r="AN42" i="184" s="1"/>
  <c r="AN41" i="179"/>
  <c r="AO42" i="184" s="1"/>
  <c r="AO41" i="179"/>
  <c r="AP42" i="184" s="1"/>
  <c r="AP41" i="179"/>
  <c r="AQ42" i="184" s="1"/>
  <c r="AQ41" i="179"/>
  <c r="AR42" i="184" s="1"/>
  <c r="AR41" i="179"/>
  <c r="AS42" i="184" s="1"/>
  <c r="AK42" i="179"/>
  <c r="AL43" i="184" s="1"/>
  <c r="AL42" i="179"/>
  <c r="AM43" i="184" s="1"/>
  <c r="AM42" i="179"/>
  <c r="AN43" i="184" s="1"/>
  <c r="AN42" i="179"/>
  <c r="AO43" i="184" s="1"/>
  <c r="AO42" i="179"/>
  <c r="AP43" i="184" s="1"/>
  <c r="AP42" i="179"/>
  <c r="AQ43" i="184" s="1"/>
  <c r="AQ42" i="179"/>
  <c r="AR43" i="184" s="1"/>
  <c r="AR42" i="179"/>
  <c r="AS43" i="184" s="1"/>
  <c r="AK43" i="179"/>
  <c r="AL44" i="184" s="1"/>
  <c r="AL43" i="179"/>
  <c r="AM44" i="184" s="1"/>
  <c r="AM43" i="179"/>
  <c r="AN44" i="184" s="1"/>
  <c r="AN43" i="179"/>
  <c r="AO44" i="184" s="1"/>
  <c r="AO43" i="179"/>
  <c r="AP44" i="184" s="1"/>
  <c r="AP43" i="179"/>
  <c r="AQ44" i="184" s="1"/>
  <c r="AQ43" i="179"/>
  <c r="AR44" i="184" s="1"/>
  <c r="AR43" i="179"/>
  <c r="AS44" i="184" s="1"/>
  <c r="AK44" i="179"/>
  <c r="AL45" i="184" s="1"/>
  <c r="AL44" i="179"/>
  <c r="AM45" i="184" s="1"/>
  <c r="AM44" i="179"/>
  <c r="AN45" i="184" s="1"/>
  <c r="AN44" i="179"/>
  <c r="AO45" i="184" s="1"/>
  <c r="AO44" i="179"/>
  <c r="AP45" i="184" s="1"/>
  <c r="AP44" i="179"/>
  <c r="AQ45" i="184" s="1"/>
  <c r="AQ44" i="179"/>
  <c r="AR45" i="184" s="1"/>
  <c r="AR44" i="179"/>
  <c r="AS45" i="184" s="1"/>
  <c r="AK45" i="179"/>
  <c r="AL46" i="184" s="1"/>
  <c r="AL45" i="179"/>
  <c r="AM46" i="184" s="1"/>
  <c r="AM45" i="179"/>
  <c r="AN46" i="184" s="1"/>
  <c r="AN45" i="179"/>
  <c r="AO46" i="184" s="1"/>
  <c r="AO45" i="179"/>
  <c r="AP46" i="184" s="1"/>
  <c r="AP45" i="179"/>
  <c r="AQ46" i="184" s="1"/>
  <c r="AQ45" i="179"/>
  <c r="AR46" i="184" s="1"/>
  <c r="AR45" i="179"/>
  <c r="AS46" i="184" s="1"/>
  <c r="AK46" i="179"/>
  <c r="AL47" i="184" s="1"/>
  <c r="AL46" i="179"/>
  <c r="AM47" i="184" s="1"/>
  <c r="AM46" i="179"/>
  <c r="AN47" i="184" s="1"/>
  <c r="AN46" i="179"/>
  <c r="AO47" i="184" s="1"/>
  <c r="AO46" i="179"/>
  <c r="AP47" i="184" s="1"/>
  <c r="AP46" i="179"/>
  <c r="AQ47" i="184" s="1"/>
  <c r="AQ46" i="179"/>
  <c r="AR47" i="184" s="1"/>
  <c r="AR46" i="179"/>
  <c r="AS47" i="184" s="1"/>
  <c r="AK47" i="179"/>
  <c r="AL48" i="184" s="1"/>
  <c r="AL47" i="179"/>
  <c r="AM48" i="184" s="1"/>
  <c r="AM47" i="179"/>
  <c r="AN48" i="184" s="1"/>
  <c r="AN47" i="179"/>
  <c r="AO48" i="184" s="1"/>
  <c r="AO47" i="179"/>
  <c r="AP48" i="184" s="1"/>
  <c r="AP47" i="179"/>
  <c r="AQ48" i="184" s="1"/>
  <c r="AQ47" i="179"/>
  <c r="AR48" i="184" s="1"/>
  <c r="AR47" i="179"/>
  <c r="AS48" i="184" s="1"/>
  <c r="AK48" i="179"/>
  <c r="AL49" i="184" s="1"/>
  <c r="AL48" i="179"/>
  <c r="AM49" i="184" s="1"/>
  <c r="AM48" i="179"/>
  <c r="AN49" i="184" s="1"/>
  <c r="AN48" i="179"/>
  <c r="AO49" i="184" s="1"/>
  <c r="AO48" i="179"/>
  <c r="AP49" i="184" s="1"/>
  <c r="AP48" i="179"/>
  <c r="AQ49" i="184" s="1"/>
  <c r="AQ48" i="179"/>
  <c r="AR49" i="184" s="1"/>
  <c r="AR48" i="179"/>
  <c r="AS49" i="184" s="1"/>
  <c r="AK49" i="179"/>
  <c r="AL50" i="184" s="1"/>
  <c r="AL49" i="179"/>
  <c r="AM50" i="184" s="1"/>
  <c r="AM49" i="179"/>
  <c r="AN50" i="184" s="1"/>
  <c r="AN49" i="179"/>
  <c r="AO50" i="184" s="1"/>
  <c r="AO49" i="179"/>
  <c r="AP50" i="184" s="1"/>
  <c r="AP49" i="179"/>
  <c r="AQ50" i="184" s="1"/>
  <c r="AQ49" i="179"/>
  <c r="AR50" i="184" s="1"/>
  <c r="AR49" i="179"/>
  <c r="AS50" i="184" s="1"/>
  <c r="AL6" i="179"/>
  <c r="AM7" i="184" s="1"/>
  <c r="AM6" i="179"/>
  <c r="AN7" i="184" s="1"/>
  <c r="AN6" i="179"/>
  <c r="AO7" i="184" s="1"/>
  <c r="AO6" i="179"/>
  <c r="AP7" i="184" s="1"/>
  <c r="AP6" i="179"/>
  <c r="AQ7" i="184" s="1"/>
  <c r="AQ6" i="179"/>
  <c r="AR7" i="184" s="1"/>
  <c r="AR6" i="179"/>
  <c r="AS7" i="184" s="1"/>
  <c r="AK6" i="179"/>
  <c r="Z7" i="179"/>
  <c r="AA8" i="184" s="1"/>
  <c r="AA7" i="179"/>
  <c r="AB8" i="184" s="1"/>
  <c r="AB7" i="179"/>
  <c r="AC8" i="184" s="1"/>
  <c r="AC7" i="179"/>
  <c r="AD8" i="184" s="1"/>
  <c r="AD7" i="179"/>
  <c r="AE8" i="184" s="1"/>
  <c r="AE7" i="179"/>
  <c r="AF8" i="184" s="1"/>
  <c r="AF7" i="179"/>
  <c r="AG8" i="184" s="1"/>
  <c r="AG7" i="179"/>
  <c r="AH8" i="184" s="1"/>
  <c r="Z8" i="179"/>
  <c r="AA9" i="184" s="1"/>
  <c r="AA8" i="179"/>
  <c r="AB9" i="184" s="1"/>
  <c r="AB8" i="179"/>
  <c r="AC9" i="184" s="1"/>
  <c r="AC8" i="179"/>
  <c r="AD9" i="184" s="1"/>
  <c r="AD8" i="179"/>
  <c r="AE9" i="184" s="1"/>
  <c r="AE8" i="179"/>
  <c r="AF9" i="184" s="1"/>
  <c r="AF8" i="179"/>
  <c r="AG9" i="184" s="1"/>
  <c r="AG8" i="179"/>
  <c r="AH9" i="184" s="1"/>
  <c r="Z9" i="179"/>
  <c r="AA10" i="184" s="1"/>
  <c r="AA9" i="179"/>
  <c r="AB10" i="184" s="1"/>
  <c r="AB9" i="179"/>
  <c r="AC10" i="184" s="1"/>
  <c r="AC9" i="179"/>
  <c r="AD10" i="184" s="1"/>
  <c r="AD9" i="179"/>
  <c r="AE10" i="184" s="1"/>
  <c r="AE9" i="179"/>
  <c r="AF10" i="184" s="1"/>
  <c r="AF9" i="179"/>
  <c r="AG10" i="184" s="1"/>
  <c r="AG9" i="179"/>
  <c r="AH10" i="184" s="1"/>
  <c r="Z10" i="179"/>
  <c r="AA11" i="184" s="1"/>
  <c r="AA10" i="179"/>
  <c r="AB11" i="184" s="1"/>
  <c r="AB10" i="179"/>
  <c r="AC11" i="184" s="1"/>
  <c r="AC10" i="179"/>
  <c r="AD11" i="184" s="1"/>
  <c r="AD10" i="179"/>
  <c r="AE11" i="184" s="1"/>
  <c r="AE10" i="179"/>
  <c r="AF11" i="184" s="1"/>
  <c r="AF10" i="179"/>
  <c r="AG11" i="184" s="1"/>
  <c r="AG10" i="179"/>
  <c r="AH11" i="184" s="1"/>
  <c r="Z11" i="179"/>
  <c r="AA12" i="184" s="1"/>
  <c r="AA11" i="179"/>
  <c r="AB12" i="184" s="1"/>
  <c r="AB11" i="179"/>
  <c r="AC12" i="184" s="1"/>
  <c r="AC11" i="179"/>
  <c r="AD12" i="184" s="1"/>
  <c r="AD11" i="179"/>
  <c r="AE12" i="184" s="1"/>
  <c r="AE11" i="179"/>
  <c r="AF12" i="184" s="1"/>
  <c r="AF11" i="179"/>
  <c r="AG12" i="184" s="1"/>
  <c r="AG11" i="179"/>
  <c r="AH12" i="184" s="1"/>
  <c r="Z12" i="179"/>
  <c r="AA13" i="184" s="1"/>
  <c r="AA12" i="179"/>
  <c r="AB13" i="184" s="1"/>
  <c r="AB12" i="179"/>
  <c r="AC13" i="184" s="1"/>
  <c r="AC12" i="179"/>
  <c r="AD13" i="184" s="1"/>
  <c r="AD12" i="179"/>
  <c r="AE13" i="184" s="1"/>
  <c r="AE12" i="179"/>
  <c r="AF13" i="184" s="1"/>
  <c r="AF12" i="179"/>
  <c r="AG13" i="184" s="1"/>
  <c r="AG12" i="179"/>
  <c r="AH13" i="184" s="1"/>
  <c r="Z13" i="179"/>
  <c r="AA14" i="184" s="1"/>
  <c r="AA13" i="179"/>
  <c r="AB14" i="184" s="1"/>
  <c r="AB13" i="179"/>
  <c r="AC14" i="184" s="1"/>
  <c r="AC13" i="179"/>
  <c r="AD14" i="184" s="1"/>
  <c r="AD13" i="179"/>
  <c r="AE14" i="184" s="1"/>
  <c r="AE13" i="179"/>
  <c r="AF14" i="184" s="1"/>
  <c r="AF13" i="179"/>
  <c r="AG14" i="184" s="1"/>
  <c r="AG13" i="179"/>
  <c r="AH14" i="184" s="1"/>
  <c r="Z14" i="179"/>
  <c r="AA15" i="184" s="1"/>
  <c r="AA14" i="179"/>
  <c r="AB15" i="184" s="1"/>
  <c r="AB14" i="179"/>
  <c r="AC15" i="184" s="1"/>
  <c r="AC14" i="179"/>
  <c r="AD15" i="184" s="1"/>
  <c r="AD14" i="179"/>
  <c r="AE15" i="184" s="1"/>
  <c r="AE14" i="179"/>
  <c r="AF15" i="184" s="1"/>
  <c r="AF14" i="179"/>
  <c r="AG15" i="184" s="1"/>
  <c r="AG14" i="179"/>
  <c r="AH15" i="184" s="1"/>
  <c r="Z15" i="179"/>
  <c r="AA16" i="184" s="1"/>
  <c r="AA15" i="179"/>
  <c r="AB16" i="184" s="1"/>
  <c r="AB15" i="179"/>
  <c r="AC16" i="184" s="1"/>
  <c r="AC15" i="179"/>
  <c r="AD16" i="184" s="1"/>
  <c r="AD15" i="179"/>
  <c r="AE16" i="184" s="1"/>
  <c r="AE15" i="179"/>
  <c r="AF16" i="184" s="1"/>
  <c r="AF15" i="179"/>
  <c r="AG16" i="184" s="1"/>
  <c r="AG15" i="179"/>
  <c r="AH16" i="184" s="1"/>
  <c r="Z16" i="179"/>
  <c r="AA17" i="184" s="1"/>
  <c r="AA16" i="179"/>
  <c r="AB17" i="184" s="1"/>
  <c r="AB16" i="179"/>
  <c r="AC17" i="184" s="1"/>
  <c r="AC16" i="179"/>
  <c r="AD17" i="184" s="1"/>
  <c r="AD16" i="179"/>
  <c r="AE17" i="184" s="1"/>
  <c r="AE16" i="179"/>
  <c r="AF17" i="184" s="1"/>
  <c r="AF16" i="179"/>
  <c r="AG17" i="184" s="1"/>
  <c r="AG16" i="179"/>
  <c r="AH17" i="184" s="1"/>
  <c r="Z17" i="179"/>
  <c r="AA18" i="184" s="1"/>
  <c r="AA17" i="179"/>
  <c r="AB18" i="184" s="1"/>
  <c r="AB17" i="179"/>
  <c r="AC18" i="184" s="1"/>
  <c r="AC17" i="179"/>
  <c r="AD18" i="184" s="1"/>
  <c r="AD17" i="179"/>
  <c r="AE18" i="184" s="1"/>
  <c r="AE17" i="179"/>
  <c r="AF18" i="184" s="1"/>
  <c r="AF17" i="179"/>
  <c r="AG18" i="184" s="1"/>
  <c r="AG17" i="179"/>
  <c r="AH18" i="184" s="1"/>
  <c r="Z18" i="179"/>
  <c r="AA19" i="184" s="1"/>
  <c r="AA18" i="179"/>
  <c r="AB19" i="184" s="1"/>
  <c r="AB18" i="179"/>
  <c r="AC19" i="184" s="1"/>
  <c r="AC18" i="179"/>
  <c r="AD19" i="184" s="1"/>
  <c r="AD18" i="179"/>
  <c r="AE19" i="184" s="1"/>
  <c r="AE18" i="179"/>
  <c r="AF19" i="184" s="1"/>
  <c r="AF18" i="179"/>
  <c r="AG19" i="184" s="1"/>
  <c r="AG18" i="179"/>
  <c r="AH19" i="184" s="1"/>
  <c r="Z19" i="179"/>
  <c r="AA20" i="184" s="1"/>
  <c r="AA19" i="179"/>
  <c r="AB20" i="184" s="1"/>
  <c r="AB19" i="179"/>
  <c r="AC20" i="184" s="1"/>
  <c r="AC19" i="179"/>
  <c r="AD20" i="184" s="1"/>
  <c r="AD19" i="179"/>
  <c r="AE20" i="184" s="1"/>
  <c r="AE19" i="179"/>
  <c r="AF20" i="184" s="1"/>
  <c r="AF19" i="179"/>
  <c r="AG20" i="184" s="1"/>
  <c r="AG19" i="179"/>
  <c r="AH20" i="184" s="1"/>
  <c r="Z20" i="179"/>
  <c r="AA21" i="184" s="1"/>
  <c r="AA20" i="179"/>
  <c r="AB21" i="184" s="1"/>
  <c r="AB20" i="179"/>
  <c r="AC21" i="184" s="1"/>
  <c r="AC20" i="179"/>
  <c r="AD21" i="184" s="1"/>
  <c r="AD20" i="179"/>
  <c r="AE21" i="184" s="1"/>
  <c r="AE20" i="179"/>
  <c r="AF21" i="184" s="1"/>
  <c r="AF20" i="179"/>
  <c r="AG21" i="184" s="1"/>
  <c r="AG20" i="179"/>
  <c r="AH21" i="184" s="1"/>
  <c r="Z21" i="179"/>
  <c r="AA22" i="184" s="1"/>
  <c r="AA21" i="179"/>
  <c r="AB22" i="184" s="1"/>
  <c r="AB21" i="179"/>
  <c r="AC22" i="184" s="1"/>
  <c r="AC21" i="179"/>
  <c r="AD22" i="184" s="1"/>
  <c r="AD21" i="179"/>
  <c r="AE22" i="184" s="1"/>
  <c r="AE21" i="179"/>
  <c r="AF22" i="184" s="1"/>
  <c r="AF21" i="179"/>
  <c r="AG22" i="184" s="1"/>
  <c r="AG21" i="179"/>
  <c r="AH22" i="184" s="1"/>
  <c r="Z22" i="179"/>
  <c r="AA23" i="184" s="1"/>
  <c r="AA22" i="179"/>
  <c r="AB23" i="184" s="1"/>
  <c r="AB22" i="179"/>
  <c r="AC23" i="184" s="1"/>
  <c r="AC22" i="179"/>
  <c r="AD23" i="184" s="1"/>
  <c r="AD22" i="179"/>
  <c r="AE23" i="184" s="1"/>
  <c r="AE22" i="179"/>
  <c r="AF23" i="184" s="1"/>
  <c r="AF22" i="179"/>
  <c r="AG23" i="184" s="1"/>
  <c r="AG22" i="179"/>
  <c r="AH23" i="184" s="1"/>
  <c r="Z23" i="179"/>
  <c r="AA24" i="184" s="1"/>
  <c r="AA23" i="179"/>
  <c r="AB24" i="184" s="1"/>
  <c r="AB23" i="179"/>
  <c r="AC24" i="184" s="1"/>
  <c r="AC23" i="179"/>
  <c r="AD24" i="184" s="1"/>
  <c r="AD23" i="179"/>
  <c r="AE24" i="184" s="1"/>
  <c r="AE23" i="179"/>
  <c r="AF24" i="184" s="1"/>
  <c r="AF23" i="179"/>
  <c r="AG24" i="184" s="1"/>
  <c r="AG23" i="179"/>
  <c r="AH24" i="184" s="1"/>
  <c r="Z24" i="179"/>
  <c r="AA25" i="184" s="1"/>
  <c r="AA24" i="179"/>
  <c r="AB25" i="184" s="1"/>
  <c r="AB24" i="179"/>
  <c r="AC25" i="184" s="1"/>
  <c r="AC24" i="179"/>
  <c r="AD25" i="184" s="1"/>
  <c r="AD24" i="179"/>
  <c r="AE25" i="184" s="1"/>
  <c r="AE24" i="179"/>
  <c r="AF25" i="184" s="1"/>
  <c r="AF24" i="179"/>
  <c r="AG25" i="184" s="1"/>
  <c r="AG24" i="179"/>
  <c r="AH25" i="184" s="1"/>
  <c r="Z25" i="179"/>
  <c r="AA26" i="184" s="1"/>
  <c r="AA25" i="179"/>
  <c r="AB26" i="184" s="1"/>
  <c r="AB25" i="179"/>
  <c r="AC26" i="184" s="1"/>
  <c r="AC25" i="179"/>
  <c r="AD26" i="184" s="1"/>
  <c r="AD25" i="179"/>
  <c r="AE26" i="184" s="1"/>
  <c r="AE25" i="179"/>
  <c r="AF26" i="184" s="1"/>
  <c r="AF25" i="179"/>
  <c r="AG26" i="184" s="1"/>
  <c r="AG25" i="179"/>
  <c r="AH26" i="184" s="1"/>
  <c r="Z26" i="179"/>
  <c r="AA27" i="184" s="1"/>
  <c r="AA26" i="179"/>
  <c r="AB27" i="184" s="1"/>
  <c r="AB26" i="179"/>
  <c r="AC27" i="184" s="1"/>
  <c r="AC26" i="179"/>
  <c r="AD27" i="184" s="1"/>
  <c r="AD26" i="179"/>
  <c r="AE27" i="184" s="1"/>
  <c r="AE26" i="179"/>
  <c r="AF27" i="184" s="1"/>
  <c r="AF26" i="179"/>
  <c r="AG27" i="184" s="1"/>
  <c r="AG26" i="179"/>
  <c r="AH27" i="184" s="1"/>
  <c r="Z27" i="179"/>
  <c r="AA28" i="184" s="1"/>
  <c r="AA27" i="179"/>
  <c r="AB28" i="184" s="1"/>
  <c r="AB27" i="179"/>
  <c r="AC28" i="184" s="1"/>
  <c r="AC27" i="179"/>
  <c r="AD28" i="184" s="1"/>
  <c r="AD27" i="179"/>
  <c r="AE28" i="184" s="1"/>
  <c r="AE27" i="179"/>
  <c r="AF28" i="184" s="1"/>
  <c r="AF27" i="179"/>
  <c r="AG28" i="184" s="1"/>
  <c r="AG27" i="179"/>
  <c r="AH28" i="184" s="1"/>
  <c r="Z28" i="179"/>
  <c r="AA29" i="184" s="1"/>
  <c r="AA28" i="179"/>
  <c r="AB29" i="184" s="1"/>
  <c r="AB28" i="179"/>
  <c r="AC29" i="184" s="1"/>
  <c r="AC28" i="179"/>
  <c r="AD29" i="184" s="1"/>
  <c r="AD28" i="179"/>
  <c r="AE29" i="184" s="1"/>
  <c r="AE28" i="179"/>
  <c r="AF29" i="184" s="1"/>
  <c r="AF28" i="179"/>
  <c r="AG29" i="184" s="1"/>
  <c r="AG28" i="179"/>
  <c r="AH29" i="184" s="1"/>
  <c r="Z29" i="179"/>
  <c r="AA30" i="184" s="1"/>
  <c r="AA29" i="179"/>
  <c r="AB30" i="184" s="1"/>
  <c r="AB29" i="179"/>
  <c r="AC30" i="184" s="1"/>
  <c r="AC29" i="179"/>
  <c r="AD30" i="184" s="1"/>
  <c r="AD29" i="179"/>
  <c r="AE30" i="184" s="1"/>
  <c r="AE29" i="179"/>
  <c r="AF30" i="184" s="1"/>
  <c r="AF29" i="179"/>
  <c r="AG30" i="184" s="1"/>
  <c r="AG29" i="179"/>
  <c r="AH30" i="184" s="1"/>
  <c r="Z30" i="179"/>
  <c r="AA31" i="184" s="1"/>
  <c r="AA30" i="179"/>
  <c r="AB31" i="184" s="1"/>
  <c r="AB30" i="179"/>
  <c r="AC31" i="184" s="1"/>
  <c r="AC30" i="179"/>
  <c r="AD31" i="184" s="1"/>
  <c r="AD30" i="179"/>
  <c r="AE31" i="184" s="1"/>
  <c r="AE30" i="179"/>
  <c r="AF31" i="184" s="1"/>
  <c r="AF30" i="179"/>
  <c r="AG31" i="184" s="1"/>
  <c r="AG30" i="179"/>
  <c r="AH31" i="184" s="1"/>
  <c r="Z31" i="179"/>
  <c r="AA32" i="184" s="1"/>
  <c r="AA31" i="179"/>
  <c r="AB32" i="184" s="1"/>
  <c r="AB31" i="179"/>
  <c r="AC32" i="184" s="1"/>
  <c r="AC31" i="179"/>
  <c r="AD32" i="184" s="1"/>
  <c r="AD31" i="179"/>
  <c r="AE32" i="184" s="1"/>
  <c r="AE31" i="179"/>
  <c r="AF32" i="184" s="1"/>
  <c r="AF31" i="179"/>
  <c r="AG32" i="184" s="1"/>
  <c r="AG31" i="179"/>
  <c r="AH32" i="184" s="1"/>
  <c r="Z32" i="179"/>
  <c r="AA33" i="184" s="1"/>
  <c r="AA32" i="179"/>
  <c r="AB33" i="184" s="1"/>
  <c r="AB32" i="179"/>
  <c r="AC33" i="184" s="1"/>
  <c r="AC32" i="179"/>
  <c r="AD33" i="184" s="1"/>
  <c r="AD32" i="179"/>
  <c r="AE33" i="184" s="1"/>
  <c r="AE32" i="179"/>
  <c r="AF33" i="184" s="1"/>
  <c r="AF32" i="179"/>
  <c r="AG33" i="184" s="1"/>
  <c r="AG32" i="179"/>
  <c r="AH33" i="184" s="1"/>
  <c r="Z33" i="179"/>
  <c r="AA34" i="184" s="1"/>
  <c r="AA33" i="179"/>
  <c r="AB34" i="184" s="1"/>
  <c r="AB33" i="179"/>
  <c r="AC34" i="184" s="1"/>
  <c r="AC33" i="179"/>
  <c r="AD34" i="184" s="1"/>
  <c r="AD33" i="179"/>
  <c r="AE34" i="184" s="1"/>
  <c r="AE33" i="179"/>
  <c r="AF34" i="184" s="1"/>
  <c r="AF33" i="179"/>
  <c r="AG34" i="184" s="1"/>
  <c r="AG33" i="179"/>
  <c r="AH34" i="184" s="1"/>
  <c r="Z34" i="179"/>
  <c r="AA35" i="184" s="1"/>
  <c r="AA34" i="179"/>
  <c r="AB35" i="184" s="1"/>
  <c r="AB34" i="179"/>
  <c r="AC35" i="184" s="1"/>
  <c r="AC34" i="179"/>
  <c r="AD35" i="184" s="1"/>
  <c r="AD34" i="179"/>
  <c r="AE35" i="184" s="1"/>
  <c r="AE34" i="179"/>
  <c r="AF35" i="184" s="1"/>
  <c r="AF34" i="179"/>
  <c r="AG35" i="184" s="1"/>
  <c r="AG34" i="179"/>
  <c r="AH35" i="184" s="1"/>
  <c r="Z35" i="179"/>
  <c r="AA36" i="184" s="1"/>
  <c r="AA35" i="179"/>
  <c r="AB36" i="184" s="1"/>
  <c r="AB35" i="179"/>
  <c r="AC36" i="184" s="1"/>
  <c r="AC35" i="179"/>
  <c r="AD36" i="184" s="1"/>
  <c r="AD35" i="179"/>
  <c r="AE36" i="184" s="1"/>
  <c r="AE35" i="179"/>
  <c r="AF36" i="184" s="1"/>
  <c r="AF35" i="179"/>
  <c r="AG36" i="184" s="1"/>
  <c r="AG35" i="179"/>
  <c r="AH36" i="184" s="1"/>
  <c r="Z36" i="179"/>
  <c r="AA37" i="184" s="1"/>
  <c r="AA36" i="179"/>
  <c r="AB37" i="184" s="1"/>
  <c r="AB36" i="179"/>
  <c r="AC37" i="184" s="1"/>
  <c r="AC36" i="179"/>
  <c r="AD37" i="184" s="1"/>
  <c r="AD36" i="179"/>
  <c r="AE37" i="184" s="1"/>
  <c r="AE36" i="179"/>
  <c r="AF37" i="184" s="1"/>
  <c r="AF36" i="179"/>
  <c r="AG37" i="184" s="1"/>
  <c r="AG36" i="179"/>
  <c r="AH37" i="184" s="1"/>
  <c r="Z37" i="179"/>
  <c r="AA38" i="184" s="1"/>
  <c r="AA37" i="179"/>
  <c r="AB38" i="184" s="1"/>
  <c r="AB37" i="179"/>
  <c r="AC38" i="184" s="1"/>
  <c r="AC37" i="179"/>
  <c r="AD38" i="184" s="1"/>
  <c r="AD37" i="179"/>
  <c r="AE38" i="184" s="1"/>
  <c r="AE37" i="179"/>
  <c r="AF38" i="184" s="1"/>
  <c r="AF37" i="179"/>
  <c r="AG38" i="184" s="1"/>
  <c r="AG37" i="179"/>
  <c r="AH38" i="184" s="1"/>
  <c r="Z38" i="179"/>
  <c r="AA39" i="184" s="1"/>
  <c r="AA38" i="179"/>
  <c r="AB39" i="184" s="1"/>
  <c r="AB38" i="179"/>
  <c r="AC39" i="184" s="1"/>
  <c r="AC38" i="179"/>
  <c r="AD39" i="184" s="1"/>
  <c r="AD38" i="179"/>
  <c r="AE39" i="184" s="1"/>
  <c r="AE38" i="179"/>
  <c r="AF39" i="184" s="1"/>
  <c r="AF38" i="179"/>
  <c r="AG39" i="184" s="1"/>
  <c r="AG38" i="179"/>
  <c r="AH39" i="184" s="1"/>
  <c r="Z39" i="179"/>
  <c r="AA40" i="184" s="1"/>
  <c r="AA39" i="179"/>
  <c r="AB40" i="184" s="1"/>
  <c r="AB39" i="179"/>
  <c r="AC40" i="184" s="1"/>
  <c r="AC39" i="179"/>
  <c r="AD40" i="184" s="1"/>
  <c r="AD39" i="179"/>
  <c r="AE40" i="184" s="1"/>
  <c r="AE39" i="179"/>
  <c r="AF40" i="184" s="1"/>
  <c r="AF39" i="179"/>
  <c r="AG40" i="184" s="1"/>
  <c r="AG39" i="179"/>
  <c r="AH40" i="184" s="1"/>
  <c r="Z40" i="179"/>
  <c r="AA41" i="184" s="1"/>
  <c r="AA40" i="179"/>
  <c r="AB41" i="184" s="1"/>
  <c r="AB40" i="179"/>
  <c r="AC41" i="184" s="1"/>
  <c r="AC40" i="179"/>
  <c r="AD41" i="184" s="1"/>
  <c r="AD40" i="179"/>
  <c r="AE41" i="184" s="1"/>
  <c r="AE40" i="179"/>
  <c r="AF41" i="184" s="1"/>
  <c r="AF40" i="179"/>
  <c r="AG41" i="184" s="1"/>
  <c r="AG40" i="179"/>
  <c r="AH41" i="184" s="1"/>
  <c r="Z41" i="179"/>
  <c r="AA42" i="184" s="1"/>
  <c r="AA41" i="179"/>
  <c r="AB42" i="184" s="1"/>
  <c r="AB41" i="179"/>
  <c r="AC42" i="184" s="1"/>
  <c r="AC41" i="179"/>
  <c r="AD42" i="184" s="1"/>
  <c r="AD41" i="179"/>
  <c r="AE42" i="184" s="1"/>
  <c r="AE41" i="179"/>
  <c r="AF42" i="184" s="1"/>
  <c r="AF41" i="179"/>
  <c r="AG42" i="184" s="1"/>
  <c r="AG41" i="179"/>
  <c r="AH42" i="184" s="1"/>
  <c r="Z42" i="179"/>
  <c r="AA43" i="184" s="1"/>
  <c r="AA42" i="179"/>
  <c r="AB43" i="184" s="1"/>
  <c r="AB42" i="179"/>
  <c r="AC43" i="184" s="1"/>
  <c r="AC42" i="179"/>
  <c r="AD43" i="184" s="1"/>
  <c r="AD42" i="179"/>
  <c r="AE43" i="184" s="1"/>
  <c r="AE42" i="179"/>
  <c r="AF43" i="184" s="1"/>
  <c r="AF42" i="179"/>
  <c r="AG43" i="184" s="1"/>
  <c r="AG42" i="179"/>
  <c r="AH43" i="184" s="1"/>
  <c r="Z43" i="179"/>
  <c r="AA44" i="184" s="1"/>
  <c r="AA43" i="179"/>
  <c r="AB44" i="184" s="1"/>
  <c r="AB43" i="179"/>
  <c r="AC44" i="184" s="1"/>
  <c r="AC43" i="179"/>
  <c r="AD44" i="184" s="1"/>
  <c r="AD43" i="179"/>
  <c r="AE44" i="184" s="1"/>
  <c r="AE43" i="179"/>
  <c r="AF44" i="184" s="1"/>
  <c r="AF43" i="179"/>
  <c r="AG44" i="184" s="1"/>
  <c r="AG43" i="179"/>
  <c r="AH44" i="184" s="1"/>
  <c r="Z44" i="179"/>
  <c r="AA45" i="184" s="1"/>
  <c r="AA44" i="179"/>
  <c r="AB45" i="184" s="1"/>
  <c r="AB44" i="179"/>
  <c r="AC45" i="184" s="1"/>
  <c r="AC44" i="179"/>
  <c r="AD45" i="184" s="1"/>
  <c r="AD44" i="179"/>
  <c r="AE45" i="184" s="1"/>
  <c r="AE44" i="179"/>
  <c r="AF45" i="184" s="1"/>
  <c r="AF44" i="179"/>
  <c r="AG45" i="184" s="1"/>
  <c r="AG44" i="179"/>
  <c r="AH45" i="184" s="1"/>
  <c r="Z45" i="179"/>
  <c r="AA46" i="184" s="1"/>
  <c r="AA45" i="179"/>
  <c r="AB46" i="184" s="1"/>
  <c r="AB45" i="179"/>
  <c r="AC46" i="184" s="1"/>
  <c r="AC45" i="179"/>
  <c r="AD46" i="184" s="1"/>
  <c r="AD45" i="179"/>
  <c r="AE46" i="184" s="1"/>
  <c r="AE45" i="179"/>
  <c r="AF46" i="184" s="1"/>
  <c r="AF45" i="179"/>
  <c r="AG46" i="184" s="1"/>
  <c r="AG45" i="179"/>
  <c r="AH46" i="184" s="1"/>
  <c r="Z46" i="179"/>
  <c r="AA47" i="184" s="1"/>
  <c r="AA46" i="179"/>
  <c r="AB47" i="184" s="1"/>
  <c r="AB46" i="179"/>
  <c r="AC47" i="184" s="1"/>
  <c r="AC46" i="179"/>
  <c r="AD47" i="184" s="1"/>
  <c r="AD46" i="179"/>
  <c r="AE47" i="184" s="1"/>
  <c r="AE46" i="179"/>
  <c r="AF47" i="184" s="1"/>
  <c r="AF46" i="179"/>
  <c r="AG47" i="184" s="1"/>
  <c r="AG46" i="179"/>
  <c r="AH47" i="184" s="1"/>
  <c r="Z47" i="179"/>
  <c r="AA48" i="184" s="1"/>
  <c r="AA47" i="179"/>
  <c r="AB48" i="184" s="1"/>
  <c r="AB47" i="179"/>
  <c r="AC48" i="184" s="1"/>
  <c r="AC47" i="179"/>
  <c r="AD48" i="184" s="1"/>
  <c r="AD47" i="179"/>
  <c r="AE48" i="184" s="1"/>
  <c r="AE47" i="179"/>
  <c r="AF48" i="184" s="1"/>
  <c r="AF47" i="179"/>
  <c r="AG48" i="184" s="1"/>
  <c r="AG47" i="179"/>
  <c r="AH48" i="184" s="1"/>
  <c r="Z48" i="179"/>
  <c r="AA49" i="184" s="1"/>
  <c r="AA48" i="179"/>
  <c r="AB49" i="184" s="1"/>
  <c r="AB48" i="179"/>
  <c r="AC49" i="184" s="1"/>
  <c r="AC48" i="179"/>
  <c r="AD49" i="184" s="1"/>
  <c r="AD48" i="179"/>
  <c r="AE49" i="184" s="1"/>
  <c r="AE48" i="179"/>
  <c r="AF49" i="184" s="1"/>
  <c r="AF48" i="179"/>
  <c r="AG49" i="184" s="1"/>
  <c r="AG48" i="179"/>
  <c r="AH49" i="184" s="1"/>
  <c r="Z49" i="179"/>
  <c r="AA50" i="184" s="1"/>
  <c r="AA49" i="179"/>
  <c r="AB50" i="184" s="1"/>
  <c r="AB49" i="179"/>
  <c r="AC50" i="184" s="1"/>
  <c r="AC49" i="179"/>
  <c r="AD50" i="184" s="1"/>
  <c r="AD49" i="179"/>
  <c r="AE50" i="184" s="1"/>
  <c r="AE49" i="179"/>
  <c r="AF50" i="184" s="1"/>
  <c r="AF49" i="179"/>
  <c r="AG50" i="184" s="1"/>
  <c r="AG49" i="179"/>
  <c r="AH50" i="184" s="1"/>
  <c r="AA6" i="179"/>
  <c r="AB7" i="184" s="1"/>
  <c r="AB6" i="179"/>
  <c r="AC7" i="184" s="1"/>
  <c r="AC6" i="179"/>
  <c r="AD7" i="184" s="1"/>
  <c r="AD6" i="179"/>
  <c r="AE7" i="184" s="1"/>
  <c r="AE6" i="179"/>
  <c r="AF7" i="184" s="1"/>
  <c r="AF6" i="179"/>
  <c r="AG7" i="184" s="1"/>
  <c r="AG6" i="179"/>
  <c r="AH7" i="184" s="1"/>
  <c r="Z6" i="179"/>
  <c r="O7" i="179"/>
  <c r="P8" i="184" s="1"/>
  <c r="P7" i="179"/>
  <c r="Q8" i="184" s="1"/>
  <c r="Q7" i="179"/>
  <c r="R8" i="184" s="1"/>
  <c r="R7" i="179"/>
  <c r="S8" i="184" s="1"/>
  <c r="S7" i="179"/>
  <c r="T8" i="184" s="1"/>
  <c r="T7" i="179"/>
  <c r="U8" i="184" s="1"/>
  <c r="U7" i="179"/>
  <c r="V8" i="184" s="1"/>
  <c r="V7" i="179"/>
  <c r="W8" i="184" s="1"/>
  <c r="O8" i="179"/>
  <c r="P9" i="184" s="1"/>
  <c r="P8" i="179"/>
  <c r="Q9" i="184" s="1"/>
  <c r="Q8" i="179"/>
  <c r="R9" i="184" s="1"/>
  <c r="R8" i="179"/>
  <c r="S9" i="184" s="1"/>
  <c r="S8" i="179"/>
  <c r="T9" i="184" s="1"/>
  <c r="T8" i="179"/>
  <c r="U9" i="184" s="1"/>
  <c r="U8" i="179"/>
  <c r="V9" i="184" s="1"/>
  <c r="V8" i="179"/>
  <c r="W9" i="184" s="1"/>
  <c r="O9" i="179"/>
  <c r="P10" i="184" s="1"/>
  <c r="P9" i="179"/>
  <c r="Q10" i="184" s="1"/>
  <c r="Q9" i="179"/>
  <c r="R10" i="184" s="1"/>
  <c r="R9" i="179"/>
  <c r="S10" i="184" s="1"/>
  <c r="S9" i="179"/>
  <c r="T10" i="184" s="1"/>
  <c r="T9" i="179"/>
  <c r="U10" i="184" s="1"/>
  <c r="U9" i="179"/>
  <c r="V10" i="184" s="1"/>
  <c r="V9" i="179"/>
  <c r="W10" i="184" s="1"/>
  <c r="O10" i="179"/>
  <c r="P11" i="184" s="1"/>
  <c r="P10" i="179"/>
  <c r="Q11" i="184" s="1"/>
  <c r="Q10" i="179"/>
  <c r="R11" i="184" s="1"/>
  <c r="R10" i="179"/>
  <c r="S11" i="184" s="1"/>
  <c r="S10" i="179"/>
  <c r="T11" i="184" s="1"/>
  <c r="T10" i="179"/>
  <c r="U11" i="184" s="1"/>
  <c r="U10" i="179"/>
  <c r="V11" i="184" s="1"/>
  <c r="V10" i="179"/>
  <c r="W11" i="184" s="1"/>
  <c r="O11" i="179"/>
  <c r="P12" i="184" s="1"/>
  <c r="P11" i="179"/>
  <c r="Q12" i="184" s="1"/>
  <c r="Q11" i="179"/>
  <c r="R12" i="184" s="1"/>
  <c r="R11" i="179"/>
  <c r="S12" i="184" s="1"/>
  <c r="S11" i="179"/>
  <c r="T12" i="184" s="1"/>
  <c r="T11" i="179"/>
  <c r="U12" i="184" s="1"/>
  <c r="U11" i="179"/>
  <c r="V12" i="184" s="1"/>
  <c r="V11" i="179"/>
  <c r="W12" i="184" s="1"/>
  <c r="O12" i="179"/>
  <c r="P13" i="184" s="1"/>
  <c r="P12" i="179"/>
  <c r="Q13" i="184" s="1"/>
  <c r="Q12" i="179"/>
  <c r="R13" i="184" s="1"/>
  <c r="R12" i="179"/>
  <c r="S13" i="184" s="1"/>
  <c r="S12" i="179"/>
  <c r="T13" i="184" s="1"/>
  <c r="T12" i="179"/>
  <c r="U13" i="184" s="1"/>
  <c r="U12" i="179"/>
  <c r="V13" i="184" s="1"/>
  <c r="V12" i="179"/>
  <c r="W13" i="184" s="1"/>
  <c r="O13" i="179"/>
  <c r="P14" i="184" s="1"/>
  <c r="P13" i="179"/>
  <c r="Q14" i="184" s="1"/>
  <c r="Q13" i="179"/>
  <c r="R14" i="184" s="1"/>
  <c r="R13" i="179"/>
  <c r="S14" i="184" s="1"/>
  <c r="S13" i="179"/>
  <c r="T14" i="184" s="1"/>
  <c r="T13" i="179"/>
  <c r="U14" i="184" s="1"/>
  <c r="U13" i="179"/>
  <c r="V14" i="184" s="1"/>
  <c r="V13" i="179"/>
  <c r="W14" i="184" s="1"/>
  <c r="O14" i="179"/>
  <c r="P15" i="184" s="1"/>
  <c r="P14" i="179"/>
  <c r="Q15" i="184" s="1"/>
  <c r="Q14" i="179"/>
  <c r="R15" i="184" s="1"/>
  <c r="R14" i="179"/>
  <c r="S15" i="184" s="1"/>
  <c r="S14" i="179"/>
  <c r="T15" i="184" s="1"/>
  <c r="T14" i="179"/>
  <c r="U15" i="184" s="1"/>
  <c r="U14" i="179"/>
  <c r="V15" i="184" s="1"/>
  <c r="V14" i="179"/>
  <c r="W15" i="184" s="1"/>
  <c r="O15" i="179"/>
  <c r="P16" i="184" s="1"/>
  <c r="P15" i="179"/>
  <c r="Q16" i="184" s="1"/>
  <c r="Q15" i="179"/>
  <c r="R16" i="184" s="1"/>
  <c r="R15" i="179"/>
  <c r="S16" i="184" s="1"/>
  <c r="S15" i="179"/>
  <c r="T16" i="184" s="1"/>
  <c r="T15" i="179"/>
  <c r="U16" i="184" s="1"/>
  <c r="U15" i="179"/>
  <c r="V16" i="184" s="1"/>
  <c r="V15" i="179"/>
  <c r="W16" i="184" s="1"/>
  <c r="O16" i="179"/>
  <c r="P17" i="184" s="1"/>
  <c r="P16" i="179"/>
  <c r="Q17" i="184" s="1"/>
  <c r="Q16" i="179"/>
  <c r="R17" i="184" s="1"/>
  <c r="R16" i="179"/>
  <c r="S17" i="184" s="1"/>
  <c r="S16" i="179"/>
  <c r="T17" i="184" s="1"/>
  <c r="T16" i="179"/>
  <c r="U17" i="184" s="1"/>
  <c r="U16" i="179"/>
  <c r="V17" i="184" s="1"/>
  <c r="V16" i="179"/>
  <c r="W17" i="184" s="1"/>
  <c r="O17" i="179"/>
  <c r="P18" i="184" s="1"/>
  <c r="P17" i="179"/>
  <c r="Q18" i="184" s="1"/>
  <c r="Q17" i="179"/>
  <c r="R18" i="184" s="1"/>
  <c r="R17" i="179"/>
  <c r="S18" i="184" s="1"/>
  <c r="S17" i="179"/>
  <c r="T18" i="184" s="1"/>
  <c r="T17" i="179"/>
  <c r="U18" i="184" s="1"/>
  <c r="U17" i="179"/>
  <c r="V18" i="184" s="1"/>
  <c r="V17" i="179"/>
  <c r="W18" i="184" s="1"/>
  <c r="O18" i="179"/>
  <c r="P19" i="184" s="1"/>
  <c r="P18" i="179"/>
  <c r="Q19" i="184" s="1"/>
  <c r="Q18" i="179"/>
  <c r="R19" i="184" s="1"/>
  <c r="R18" i="179"/>
  <c r="S19" i="184" s="1"/>
  <c r="S18" i="179"/>
  <c r="T19" i="184" s="1"/>
  <c r="T18" i="179"/>
  <c r="U19" i="184" s="1"/>
  <c r="U18" i="179"/>
  <c r="V19" i="184" s="1"/>
  <c r="V18" i="179"/>
  <c r="W19" i="184" s="1"/>
  <c r="O19" i="179"/>
  <c r="P20" i="184" s="1"/>
  <c r="P19" i="179"/>
  <c r="Q20" i="184" s="1"/>
  <c r="Q19" i="179"/>
  <c r="R20" i="184" s="1"/>
  <c r="R19" i="179"/>
  <c r="S20" i="184" s="1"/>
  <c r="S19" i="179"/>
  <c r="T20" i="184" s="1"/>
  <c r="T19" i="179"/>
  <c r="U20" i="184" s="1"/>
  <c r="U19" i="179"/>
  <c r="V20" i="184" s="1"/>
  <c r="V19" i="179"/>
  <c r="W20" i="184" s="1"/>
  <c r="O20" i="179"/>
  <c r="P21" i="184" s="1"/>
  <c r="P20" i="179"/>
  <c r="Q21" i="184" s="1"/>
  <c r="Q20" i="179"/>
  <c r="R21" i="184" s="1"/>
  <c r="R20" i="179"/>
  <c r="S21" i="184" s="1"/>
  <c r="S20" i="179"/>
  <c r="T21" i="184" s="1"/>
  <c r="T20" i="179"/>
  <c r="U21" i="184" s="1"/>
  <c r="U20" i="179"/>
  <c r="V21" i="184" s="1"/>
  <c r="V20" i="179"/>
  <c r="W21" i="184" s="1"/>
  <c r="O21" i="179"/>
  <c r="P22" i="184" s="1"/>
  <c r="P21" i="179"/>
  <c r="Q22" i="184" s="1"/>
  <c r="Q21" i="179"/>
  <c r="R22" i="184" s="1"/>
  <c r="R21" i="179"/>
  <c r="S22" i="184" s="1"/>
  <c r="S21" i="179"/>
  <c r="T22" i="184" s="1"/>
  <c r="T21" i="179"/>
  <c r="U22" i="184" s="1"/>
  <c r="U21" i="179"/>
  <c r="V22" i="184" s="1"/>
  <c r="V21" i="179"/>
  <c r="W22" i="184" s="1"/>
  <c r="O22" i="179"/>
  <c r="P23" i="184" s="1"/>
  <c r="P22" i="179"/>
  <c r="Q23" i="184" s="1"/>
  <c r="Q22" i="179"/>
  <c r="R23" i="184" s="1"/>
  <c r="R22" i="179"/>
  <c r="S23" i="184" s="1"/>
  <c r="S22" i="179"/>
  <c r="T23" i="184" s="1"/>
  <c r="T22" i="179"/>
  <c r="U23" i="184" s="1"/>
  <c r="U22" i="179"/>
  <c r="V23" i="184" s="1"/>
  <c r="V22" i="179"/>
  <c r="W23" i="184" s="1"/>
  <c r="O23" i="179"/>
  <c r="P24" i="184" s="1"/>
  <c r="P23" i="179"/>
  <c r="Q24" i="184" s="1"/>
  <c r="Q23" i="179"/>
  <c r="R24" i="184" s="1"/>
  <c r="R23" i="179"/>
  <c r="S24" i="184" s="1"/>
  <c r="S23" i="179"/>
  <c r="T24" i="184" s="1"/>
  <c r="T23" i="179"/>
  <c r="U24" i="184" s="1"/>
  <c r="U23" i="179"/>
  <c r="V24" i="184" s="1"/>
  <c r="V23" i="179"/>
  <c r="W24" i="184" s="1"/>
  <c r="O24" i="179"/>
  <c r="P25" i="184" s="1"/>
  <c r="P24" i="179"/>
  <c r="Q25" i="184" s="1"/>
  <c r="Q24" i="179"/>
  <c r="R25" i="184" s="1"/>
  <c r="R24" i="179"/>
  <c r="S25" i="184" s="1"/>
  <c r="S24" i="179"/>
  <c r="T25" i="184" s="1"/>
  <c r="T24" i="179"/>
  <c r="U25" i="184" s="1"/>
  <c r="U24" i="179"/>
  <c r="V25" i="184" s="1"/>
  <c r="V24" i="179"/>
  <c r="W25" i="184" s="1"/>
  <c r="O25" i="179"/>
  <c r="P26" i="184" s="1"/>
  <c r="P25" i="179"/>
  <c r="Q26" i="184" s="1"/>
  <c r="Q25" i="179"/>
  <c r="R26" i="184" s="1"/>
  <c r="R25" i="179"/>
  <c r="S26" i="184" s="1"/>
  <c r="S25" i="179"/>
  <c r="T26" i="184" s="1"/>
  <c r="T25" i="179"/>
  <c r="U26" i="184" s="1"/>
  <c r="U25" i="179"/>
  <c r="V26" i="184" s="1"/>
  <c r="V25" i="179"/>
  <c r="W26" i="184" s="1"/>
  <c r="O26" i="179"/>
  <c r="P27" i="184" s="1"/>
  <c r="P26" i="179"/>
  <c r="Q27" i="184" s="1"/>
  <c r="Q26" i="179"/>
  <c r="R27" i="184" s="1"/>
  <c r="R26" i="179"/>
  <c r="S27" i="184" s="1"/>
  <c r="S26" i="179"/>
  <c r="T27" i="184" s="1"/>
  <c r="T26" i="179"/>
  <c r="U27" i="184" s="1"/>
  <c r="U26" i="179"/>
  <c r="V27" i="184" s="1"/>
  <c r="V26" i="179"/>
  <c r="W27" i="184" s="1"/>
  <c r="O27" i="179"/>
  <c r="P28" i="184" s="1"/>
  <c r="P27" i="179"/>
  <c r="Q28" i="184" s="1"/>
  <c r="Q27" i="179"/>
  <c r="R28" i="184" s="1"/>
  <c r="R27" i="179"/>
  <c r="S28" i="184" s="1"/>
  <c r="S27" i="179"/>
  <c r="T28" i="184" s="1"/>
  <c r="T27" i="179"/>
  <c r="U28" i="184" s="1"/>
  <c r="U27" i="179"/>
  <c r="V28" i="184" s="1"/>
  <c r="V27" i="179"/>
  <c r="W28" i="184" s="1"/>
  <c r="O28" i="179"/>
  <c r="P29" i="184" s="1"/>
  <c r="P28" i="179"/>
  <c r="Q29" i="184" s="1"/>
  <c r="Q28" i="179"/>
  <c r="R29" i="184" s="1"/>
  <c r="R28" i="179"/>
  <c r="S29" i="184" s="1"/>
  <c r="S28" i="179"/>
  <c r="T29" i="184" s="1"/>
  <c r="T28" i="179"/>
  <c r="U29" i="184" s="1"/>
  <c r="U28" i="179"/>
  <c r="V29" i="184" s="1"/>
  <c r="V28" i="179"/>
  <c r="W29" i="184" s="1"/>
  <c r="O29" i="179"/>
  <c r="P30" i="184" s="1"/>
  <c r="P29" i="179"/>
  <c r="Q30" i="184" s="1"/>
  <c r="Q29" i="179"/>
  <c r="R30" i="184" s="1"/>
  <c r="R29" i="179"/>
  <c r="S30" i="184" s="1"/>
  <c r="S29" i="179"/>
  <c r="T30" i="184" s="1"/>
  <c r="T29" i="179"/>
  <c r="U30" i="184" s="1"/>
  <c r="U29" i="179"/>
  <c r="V30" i="184" s="1"/>
  <c r="V29" i="179"/>
  <c r="W30" i="184" s="1"/>
  <c r="O30" i="179"/>
  <c r="P31" i="184" s="1"/>
  <c r="P30" i="179"/>
  <c r="Q31" i="184" s="1"/>
  <c r="Q30" i="179"/>
  <c r="R31" i="184" s="1"/>
  <c r="R30" i="179"/>
  <c r="S31" i="184" s="1"/>
  <c r="S30" i="179"/>
  <c r="T31" i="184" s="1"/>
  <c r="T30" i="179"/>
  <c r="U31" i="184" s="1"/>
  <c r="U30" i="179"/>
  <c r="V31" i="184" s="1"/>
  <c r="V30" i="179"/>
  <c r="W31" i="184" s="1"/>
  <c r="O31" i="179"/>
  <c r="P32" i="184" s="1"/>
  <c r="P31" i="179"/>
  <c r="Q32" i="184" s="1"/>
  <c r="Q31" i="179"/>
  <c r="R32" i="184" s="1"/>
  <c r="R31" i="179"/>
  <c r="S32" i="184" s="1"/>
  <c r="S31" i="179"/>
  <c r="T32" i="184" s="1"/>
  <c r="T31" i="179"/>
  <c r="U32" i="184" s="1"/>
  <c r="U31" i="179"/>
  <c r="V32" i="184" s="1"/>
  <c r="V31" i="179"/>
  <c r="W32" i="184" s="1"/>
  <c r="O32" i="179"/>
  <c r="P33" i="184" s="1"/>
  <c r="P32" i="179"/>
  <c r="Q33" i="184" s="1"/>
  <c r="Q32" i="179"/>
  <c r="R33" i="184" s="1"/>
  <c r="R32" i="179"/>
  <c r="S33" i="184" s="1"/>
  <c r="S32" i="179"/>
  <c r="T33" i="184" s="1"/>
  <c r="T32" i="179"/>
  <c r="U33" i="184" s="1"/>
  <c r="U32" i="179"/>
  <c r="V33" i="184" s="1"/>
  <c r="V32" i="179"/>
  <c r="W33" i="184" s="1"/>
  <c r="O33" i="179"/>
  <c r="P34" i="184" s="1"/>
  <c r="P33" i="179"/>
  <c r="Q34" i="184" s="1"/>
  <c r="Q33" i="179"/>
  <c r="R34" i="184" s="1"/>
  <c r="R33" i="179"/>
  <c r="S34" i="184" s="1"/>
  <c r="S33" i="179"/>
  <c r="T34" i="184" s="1"/>
  <c r="T33" i="179"/>
  <c r="U34" i="184" s="1"/>
  <c r="U33" i="179"/>
  <c r="V34" i="184" s="1"/>
  <c r="V33" i="179"/>
  <c r="W34" i="184" s="1"/>
  <c r="O34" i="179"/>
  <c r="P35" i="184" s="1"/>
  <c r="P34" i="179"/>
  <c r="Q35" i="184" s="1"/>
  <c r="Q34" i="179"/>
  <c r="R35" i="184" s="1"/>
  <c r="R34" i="179"/>
  <c r="S35" i="184" s="1"/>
  <c r="S34" i="179"/>
  <c r="T35" i="184" s="1"/>
  <c r="T34" i="179"/>
  <c r="U35" i="184" s="1"/>
  <c r="U34" i="179"/>
  <c r="V35" i="184" s="1"/>
  <c r="V34" i="179"/>
  <c r="W35" i="184" s="1"/>
  <c r="O35" i="179"/>
  <c r="P36" i="184" s="1"/>
  <c r="P35" i="179"/>
  <c r="Q36" i="184" s="1"/>
  <c r="Q35" i="179"/>
  <c r="R36" i="184" s="1"/>
  <c r="R35" i="179"/>
  <c r="S36" i="184" s="1"/>
  <c r="S35" i="179"/>
  <c r="T36" i="184" s="1"/>
  <c r="T35" i="179"/>
  <c r="U36" i="184" s="1"/>
  <c r="U35" i="179"/>
  <c r="V36" i="184" s="1"/>
  <c r="V35" i="179"/>
  <c r="W36" i="184" s="1"/>
  <c r="O36" i="179"/>
  <c r="P37" i="184" s="1"/>
  <c r="P36" i="179"/>
  <c r="Q37" i="184" s="1"/>
  <c r="Q36" i="179"/>
  <c r="R37" i="184" s="1"/>
  <c r="R36" i="179"/>
  <c r="S37" i="184" s="1"/>
  <c r="S36" i="179"/>
  <c r="T37" i="184" s="1"/>
  <c r="T36" i="179"/>
  <c r="U37" i="184" s="1"/>
  <c r="U36" i="179"/>
  <c r="V37" i="184" s="1"/>
  <c r="V36" i="179"/>
  <c r="W37" i="184" s="1"/>
  <c r="O37" i="179"/>
  <c r="P38" i="184" s="1"/>
  <c r="P37" i="179"/>
  <c r="Q38" i="184" s="1"/>
  <c r="Q37" i="179"/>
  <c r="R38" i="184" s="1"/>
  <c r="R37" i="179"/>
  <c r="S38" i="184" s="1"/>
  <c r="S37" i="179"/>
  <c r="T38" i="184" s="1"/>
  <c r="T37" i="179"/>
  <c r="U38" i="184" s="1"/>
  <c r="U37" i="179"/>
  <c r="V38" i="184" s="1"/>
  <c r="V37" i="179"/>
  <c r="W38" i="184" s="1"/>
  <c r="O38" i="179"/>
  <c r="P39" i="184" s="1"/>
  <c r="P38" i="179"/>
  <c r="Q39" i="184" s="1"/>
  <c r="Q38" i="179"/>
  <c r="R39" i="184" s="1"/>
  <c r="R38" i="179"/>
  <c r="S39" i="184" s="1"/>
  <c r="S38" i="179"/>
  <c r="T39" i="184" s="1"/>
  <c r="T38" i="179"/>
  <c r="U39" i="184" s="1"/>
  <c r="U38" i="179"/>
  <c r="V39" i="184" s="1"/>
  <c r="V38" i="179"/>
  <c r="W39" i="184" s="1"/>
  <c r="O39" i="179"/>
  <c r="P40" i="184" s="1"/>
  <c r="P39" i="179"/>
  <c r="Q40" i="184" s="1"/>
  <c r="Q39" i="179"/>
  <c r="R40" i="184" s="1"/>
  <c r="R39" i="179"/>
  <c r="S40" i="184" s="1"/>
  <c r="S39" i="179"/>
  <c r="T40" i="184" s="1"/>
  <c r="T39" i="179"/>
  <c r="U40" i="184" s="1"/>
  <c r="U39" i="179"/>
  <c r="V40" i="184" s="1"/>
  <c r="V39" i="179"/>
  <c r="W40" i="184" s="1"/>
  <c r="O40" i="179"/>
  <c r="P41" i="184" s="1"/>
  <c r="P40" i="179"/>
  <c r="Q41" i="184" s="1"/>
  <c r="Q40" i="179"/>
  <c r="R41" i="184" s="1"/>
  <c r="R40" i="179"/>
  <c r="S41" i="184" s="1"/>
  <c r="S40" i="179"/>
  <c r="T41" i="184" s="1"/>
  <c r="T40" i="179"/>
  <c r="U41" i="184" s="1"/>
  <c r="U40" i="179"/>
  <c r="V41" i="184" s="1"/>
  <c r="V40" i="179"/>
  <c r="W41" i="184" s="1"/>
  <c r="O41" i="179"/>
  <c r="P42" i="184" s="1"/>
  <c r="P41" i="179"/>
  <c r="Q42" i="184" s="1"/>
  <c r="Q41" i="179"/>
  <c r="R42" i="184" s="1"/>
  <c r="R41" i="179"/>
  <c r="S42" i="184" s="1"/>
  <c r="S41" i="179"/>
  <c r="T42" i="184" s="1"/>
  <c r="T41" i="179"/>
  <c r="U42" i="184" s="1"/>
  <c r="U41" i="179"/>
  <c r="V42" i="184" s="1"/>
  <c r="V41" i="179"/>
  <c r="W42" i="184" s="1"/>
  <c r="O42" i="179"/>
  <c r="P43" i="184" s="1"/>
  <c r="P42" i="179"/>
  <c r="Q43" i="184" s="1"/>
  <c r="Q42" i="179"/>
  <c r="R43" i="184" s="1"/>
  <c r="R42" i="179"/>
  <c r="S43" i="184" s="1"/>
  <c r="S42" i="179"/>
  <c r="T43" i="184" s="1"/>
  <c r="T42" i="179"/>
  <c r="U43" i="184" s="1"/>
  <c r="U42" i="179"/>
  <c r="V43" i="184" s="1"/>
  <c r="V42" i="179"/>
  <c r="W43" i="184" s="1"/>
  <c r="O43" i="179"/>
  <c r="P44" i="184" s="1"/>
  <c r="P43" i="179"/>
  <c r="Q44" i="184" s="1"/>
  <c r="Q43" i="179"/>
  <c r="R44" i="184" s="1"/>
  <c r="R43" i="179"/>
  <c r="S44" i="184" s="1"/>
  <c r="S43" i="179"/>
  <c r="T44" i="184" s="1"/>
  <c r="T43" i="179"/>
  <c r="U44" i="184" s="1"/>
  <c r="U43" i="179"/>
  <c r="V44" i="184" s="1"/>
  <c r="V43" i="179"/>
  <c r="W44" i="184" s="1"/>
  <c r="O44" i="179"/>
  <c r="P45" i="184" s="1"/>
  <c r="P44" i="179"/>
  <c r="Q45" i="184" s="1"/>
  <c r="Q44" i="179"/>
  <c r="R45" i="184" s="1"/>
  <c r="R44" i="179"/>
  <c r="S45" i="184" s="1"/>
  <c r="S44" i="179"/>
  <c r="T45" i="184" s="1"/>
  <c r="T44" i="179"/>
  <c r="U45" i="184" s="1"/>
  <c r="U44" i="179"/>
  <c r="V45" i="184" s="1"/>
  <c r="V44" i="179"/>
  <c r="W45" i="184" s="1"/>
  <c r="O45" i="179"/>
  <c r="P46" i="184" s="1"/>
  <c r="P45" i="179"/>
  <c r="Q46" i="184" s="1"/>
  <c r="Q45" i="179"/>
  <c r="R46" i="184" s="1"/>
  <c r="R45" i="179"/>
  <c r="S46" i="184" s="1"/>
  <c r="S45" i="179"/>
  <c r="T46" i="184" s="1"/>
  <c r="T45" i="179"/>
  <c r="U46" i="184" s="1"/>
  <c r="U45" i="179"/>
  <c r="V46" i="184" s="1"/>
  <c r="V45" i="179"/>
  <c r="W46" i="184" s="1"/>
  <c r="O46" i="179"/>
  <c r="P47" i="184" s="1"/>
  <c r="P46" i="179"/>
  <c r="Q47" i="184" s="1"/>
  <c r="Q46" i="179"/>
  <c r="R47" i="184" s="1"/>
  <c r="R46" i="179"/>
  <c r="S47" i="184" s="1"/>
  <c r="S46" i="179"/>
  <c r="T47" i="184" s="1"/>
  <c r="T46" i="179"/>
  <c r="U47" i="184" s="1"/>
  <c r="U46" i="179"/>
  <c r="V47" i="184" s="1"/>
  <c r="V46" i="179"/>
  <c r="W47" i="184" s="1"/>
  <c r="O47" i="179"/>
  <c r="P48" i="184" s="1"/>
  <c r="P47" i="179"/>
  <c r="Q48" i="184" s="1"/>
  <c r="Q47" i="179"/>
  <c r="R48" i="184" s="1"/>
  <c r="R47" i="179"/>
  <c r="S48" i="184" s="1"/>
  <c r="S47" i="179"/>
  <c r="T48" i="184" s="1"/>
  <c r="T47" i="179"/>
  <c r="U48" i="184" s="1"/>
  <c r="U47" i="179"/>
  <c r="V48" i="184" s="1"/>
  <c r="V47" i="179"/>
  <c r="W48" i="184" s="1"/>
  <c r="O48" i="179"/>
  <c r="P49" i="184" s="1"/>
  <c r="P48" i="179"/>
  <c r="Q49" i="184" s="1"/>
  <c r="Q48" i="179"/>
  <c r="R49" i="184" s="1"/>
  <c r="R48" i="179"/>
  <c r="S49" i="184" s="1"/>
  <c r="S48" i="179"/>
  <c r="T49" i="184" s="1"/>
  <c r="T48" i="179"/>
  <c r="U49" i="184" s="1"/>
  <c r="U48" i="179"/>
  <c r="V49" i="184" s="1"/>
  <c r="V48" i="179"/>
  <c r="W49" i="184" s="1"/>
  <c r="O49" i="179"/>
  <c r="P50" i="184" s="1"/>
  <c r="P49" i="179"/>
  <c r="Q50" i="184" s="1"/>
  <c r="Q49" i="179"/>
  <c r="R50" i="184" s="1"/>
  <c r="R49" i="179"/>
  <c r="S50" i="184" s="1"/>
  <c r="S49" i="179"/>
  <c r="T50" i="184" s="1"/>
  <c r="T49" i="179"/>
  <c r="U50" i="184" s="1"/>
  <c r="U49" i="179"/>
  <c r="V50" i="184" s="1"/>
  <c r="V49" i="179"/>
  <c r="W50" i="184" s="1"/>
  <c r="P6" i="179"/>
  <c r="Q7" i="184" s="1"/>
  <c r="Q6" i="179"/>
  <c r="R7" i="184" s="1"/>
  <c r="R6" i="179"/>
  <c r="S7" i="184" s="1"/>
  <c r="S6" i="179"/>
  <c r="T7" i="184" s="1"/>
  <c r="T6" i="179"/>
  <c r="U7" i="184" s="1"/>
  <c r="U6" i="179"/>
  <c r="V7" i="184" s="1"/>
  <c r="V6" i="179"/>
  <c r="W7" i="184" s="1"/>
  <c r="O6" i="179"/>
  <c r="D13" i="179"/>
  <c r="E13" i="179"/>
  <c r="F13" i="179"/>
  <c r="G13" i="179"/>
  <c r="H13" i="179"/>
  <c r="I13" i="179"/>
  <c r="J13" i="179"/>
  <c r="K13" i="179"/>
  <c r="D14" i="179"/>
  <c r="E14" i="179"/>
  <c r="F14" i="179"/>
  <c r="G14" i="179"/>
  <c r="H14" i="179"/>
  <c r="I14" i="179"/>
  <c r="J14" i="179"/>
  <c r="K14" i="179"/>
  <c r="D15" i="179"/>
  <c r="E15" i="179"/>
  <c r="F15" i="179"/>
  <c r="G15" i="179"/>
  <c r="H15" i="179"/>
  <c r="I15" i="179"/>
  <c r="J15" i="179"/>
  <c r="K15" i="179"/>
  <c r="D16" i="179"/>
  <c r="E16" i="179"/>
  <c r="F16" i="179"/>
  <c r="G16" i="179"/>
  <c r="H16" i="179"/>
  <c r="I16" i="179"/>
  <c r="J16" i="179"/>
  <c r="K16" i="179"/>
  <c r="D17" i="179"/>
  <c r="E17" i="179"/>
  <c r="F17" i="179"/>
  <c r="G17" i="179"/>
  <c r="H17" i="179"/>
  <c r="I17" i="179"/>
  <c r="J17" i="179"/>
  <c r="K17" i="179"/>
  <c r="D18" i="179"/>
  <c r="E18" i="179"/>
  <c r="F18" i="179"/>
  <c r="G18" i="179"/>
  <c r="H18" i="179"/>
  <c r="I18" i="179"/>
  <c r="J18" i="179"/>
  <c r="K18" i="179"/>
  <c r="D19" i="179"/>
  <c r="E19" i="179"/>
  <c r="F19" i="179"/>
  <c r="G19" i="179"/>
  <c r="H19" i="179"/>
  <c r="I19" i="179"/>
  <c r="J19" i="179"/>
  <c r="K19" i="179"/>
  <c r="D20" i="179"/>
  <c r="E20" i="179"/>
  <c r="F20" i="179"/>
  <c r="G20" i="179"/>
  <c r="H20" i="179"/>
  <c r="I20" i="179"/>
  <c r="J20" i="179"/>
  <c r="K20" i="179"/>
  <c r="D21" i="179"/>
  <c r="E21" i="179"/>
  <c r="F21" i="179"/>
  <c r="G21" i="179"/>
  <c r="H21" i="179"/>
  <c r="I21" i="179"/>
  <c r="J21" i="179"/>
  <c r="K21" i="179"/>
  <c r="D22" i="179"/>
  <c r="E22" i="179"/>
  <c r="F22" i="179"/>
  <c r="G22" i="179"/>
  <c r="H22" i="179"/>
  <c r="I22" i="179"/>
  <c r="J22" i="179"/>
  <c r="K22" i="179"/>
  <c r="D23" i="179"/>
  <c r="E23" i="179"/>
  <c r="F23" i="179"/>
  <c r="G23" i="179"/>
  <c r="H23" i="179"/>
  <c r="I23" i="179"/>
  <c r="J23" i="179"/>
  <c r="K23" i="179"/>
  <c r="D24" i="179"/>
  <c r="E24" i="179"/>
  <c r="F24" i="179"/>
  <c r="G24" i="179"/>
  <c r="H24" i="179"/>
  <c r="I24" i="179"/>
  <c r="J24" i="179"/>
  <c r="K24" i="179"/>
  <c r="D25" i="179"/>
  <c r="E25" i="179"/>
  <c r="F25" i="179"/>
  <c r="G25" i="179"/>
  <c r="H25" i="179"/>
  <c r="I25" i="179"/>
  <c r="J25" i="179"/>
  <c r="K25" i="179"/>
  <c r="D26" i="179"/>
  <c r="E26" i="179"/>
  <c r="F26" i="179"/>
  <c r="G26" i="179"/>
  <c r="H26" i="179"/>
  <c r="I26" i="179"/>
  <c r="J26" i="179"/>
  <c r="K26" i="179"/>
  <c r="D27" i="179"/>
  <c r="E27" i="179"/>
  <c r="F27" i="179"/>
  <c r="G27" i="179"/>
  <c r="H27" i="179"/>
  <c r="I27" i="179"/>
  <c r="J27" i="179"/>
  <c r="K27" i="179"/>
  <c r="D28" i="179"/>
  <c r="E28" i="179"/>
  <c r="F28" i="179"/>
  <c r="G28" i="179"/>
  <c r="H28" i="179"/>
  <c r="I28" i="179"/>
  <c r="J28" i="179"/>
  <c r="K28" i="179"/>
  <c r="D29" i="179"/>
  <c r="E29" i="179"/>
  <c r="F29" i="179"/>
  <c r="G29" i="179"/>
  <c r="H29" i="179"/>
  <c r="I29" i="179"/>
  <c r="J29" i="179"/>
  <c r="K29" i="179"/>
  <c r="D30" i="179"/>
  <c r="E30" i="179"/>
  <c r="F30" i="179"/>
  <c r="G30" i="179"/>
  <c r="H30" i="179"/>
  <c r="I30" i="179"/>
  <c r="J30" i="179"/>
  <c r="K30" i="179"/>
  <c r="D31" i="179"/>
  <c r="E31" i="179"/>
  <c r="F31" i="179"/>
  <c r="G31" i="179"/>
  <c r="H31" i="179"/>
  <c r="I31" i="179"/>
  <c r="J31" i="179"/>
  <c r="K31" i="179"/>
  <c r="D32" i="179"/>
  <c r="E32" i="179"/>
  <c r="F32" i="179"/>
  <c r="G32" i="179"/>
  <c r="H32" i="179"/>
  <c r="I32" i="179"/>
  <c r="J32" i="179"/>
  <c r="K32" i="179"/>
  <c r="D33" i="179"/>
  <c r="E33" i="179"/>
  <c r="F33" i="179"/>
  <c r="G33" i="179"/>
  <c r="H33" i="179"/>
  <c r="I33" i="179"/>
  <c r="J33" i="179"/>
  <c r="K33" i="179"/>
  <c r="D34" i="179"/>
  <c r="E34" i="179"/>
  <c r="F34" i="179"/>
  <c r="G34" i="179"/>
  <c r="H34" i="179"/>
  <c r="I34" i="179"/>
  <c r="J34" i="179"/>
  <c r="K34" i="179"/>
  <c r="D35" i="179"/>
  <c r="E35" i="179"/>
  <c r="F35" i="179"/>
  <c r="G35" i="179"/>
  <c r="H35" i="179"/>
  <c r="I35" i="179"/>
  <c r="J35" i="179"/>
  <c r="K35" i="179"/>
  <c r="D36" i="179"/>
  <c r="E36" i="179"/>
  <c r="F36" i="179"/>
  <c r="G36" i="179"/>
  <c r="H36" i="179"/>
  <c r="I36" i="179"/>
  <c r="J36" i="179"/>
  <c r="K36" i="179"/>
  <c r="D37" i="179"/>
  <c r="E37" i="179"/>
  <c r="F37" i="179"/>
  <c r="G37" i="179"/>
  <c r="H37" i="179"/>
  <c r="I37" i="179"/>
  <c r="J37" i="179"/>
  <c r="K37" i="179"/>
  <c r="D38" i="179"/>
  <c r="E38" i="179"/>
  <c r="F38" i="179"/>
  <c r="G38" i="179"/>
  <c r="H38" i="179"/>
  <c r="I38" i="179"/>
  <c r="J38" i="179"/>
  <c r="K38" i="179"/>
  <c r="D39" i="179"/>
  <c r="E39" i="179"/>
  <c r="F39" i="179"/>
  <c r="G39" i="179"/>
  <c r="H39" i="179"/>
  <c r="I39" i="179"/>
  <c r="J39" i="179"/>
  <c r="K39" i="179"/>
  <c r="D40" i="179"/>
  <c r="E40" i="179"/>
  <c r="F40" i="179"/>
  <c r="G40" i="179"/>
  <c r="H40" i="179"/>
  <c r="I40" i="179"/>
  <c r="J40" i="179"/>
  <c r="K40" i="179"/>
  <c r="D41" i="179"/>
  <c r="E41" i="179"/>
  <c r="F41" i="179"/>
  <c r="G41" i="179"/>
  <c r="H41" i="179"/>
  <c r="I41" i="179"/>
  <c r="J41" i="179"/>
  <c r="K41" i="179"/>
  <c r="D42" i="179"/>
  <c r="E42" i="179"/>
  <c r="F42" i="179"/>
  <c r="G42" i="179"/>
  <c r="H42" i="179"/>
  <c r="I42" i="179"/>
  <c r="J42" i="179"/>
  <c r="K42" i="179"/>
  <c r="D43" i="179"/>
  <c r="E43" i="179"/>
  <c r="F43" i="179"/>
  <c r="G43" i="179"/>
  <c r="H43" i="179"/>
  <c r="I43" i="179"/>
  <c r="J43" i="179"/>
  <c r="K43" i="179"/>
  <c r="D44" i="179"/>
  <c r="E44" i="179"/>
  <c r="F44" i="179"/>
  <c r="G44" i="179"/>
  <c r="H44" i="179"/>
  <c r="I44" i="179"/>
  <c r="J44" i="179"/>
  <c r="K44" i="179"/>
  <c r="D45" i="179"/>
  <c r="E45" i="179"/>
  <c r="F45" i="179"/>
  <c r="G45" i="179"/>
  <c r="H45" i="179"/>
  <c r="I45" i="179"/>
  <c r="J45" i="179"/>
  <c r="K45" i="179"/>
  <c r="D46" i="179"/>
  <c r="E46" i="179"/>
  <c r="F46" i="179"/>
  <c r="G46" i="179"/>
  <c r="H46" i="179"/>
  <c r="I46" i="179"/>
  <c r="J46" i="179"/>
  <c r="K46" i="179"/>
  <c r="D47" i="179"/>
  <c r="E47" i="179"/>
  <c r="F47" i="179"/>
  <c r="G47" i="179"/>
  <c r="H47" i="179"/>
  <c r="I47" i="179"/>
  <c r="J47" i="179"/>
  <c r="K47" i="179"/>
  <c r="D48" i="179"/>
  <c r="E48" i="179"/>
  <c r="F48" i="179"/>
  <c r="G48" i="179"/>
  <c r="H48" i="179"/>
  <c r="I48" i="179"/>
  <c r="J48" i="179"/>
  <c r="K48" i="179"/>
  <c r="D49" i="179"/>
  <c r="E49" i="179"/>
  <c r="F49" i="179"/>
  <c r="G49" i="179"/>
  <c r="H49" i="179"/>
  <c r="I49" i="179"/>
  <c r="J49" i="179"/>
  <c r="K49" i="179"/>
  <c r="D7" i="179"/>
  <c r="E7" i="179"/>
  <c r="F7" i="179"/>
  <c r="G7" i="179"/>
  <c r="H7" i="179"/>
  <c r="I7" i="179"/>
  <c r="J7" i="179"/>
  <c r="K7" i="179"/>
  <c r="D8" i="179"/>
  <c r="E8" i="179"/>
  <c r="F8" i="179"/>
  <c r="G8" i="179"/>
  <c r="H8" i="179"/>
  <c r="I8" i="179"/>
  <c r="J8" i="179"/>
  <c r="K8" i="179"/>
  <c r="D9" i="179"/>
  <c r="E9" i="179"/>
  <c r="F9" i="179"/>
  <c r="G9" i="179"/>
  <c r="H9" i="179"/>
  <c r="I9" i="179"/>
  <c r="J9" i="179"/>
  <c r="K9" i="179"/>
  <c r="D10" i="179"/>
  <c r="E10" i="179"/>
  <c r="F10" i="179"/>
  <c r="G10" i="179"/>
  <c r="H10" i="179"/>
  <c r="I10" i="179"/>
  <c r="J10" i="179"/>
  <c r="K10" i="179"/>
  <c r="D11" i="179"/>
  <c r="E11" i="179"/>
  <c r="F11" i="179"/>
  <c r="G11" i="179"/>
  <c r="H11" i="179"/>
  <c r="I11" i="179"/>
  <c r="J11" i="179"/>
  <c r="K11" i="179"/>
  <c r="D12" i="179"/>
  <c r="E12" i="179"/>
  <c r="F12" i="179"/>
  <c r="G12" i="179"/>
  <c r="H12" i="179"/>
  <c r="I12" i="179"/>
  <c r="J12" i="179"/>
  <c r="K12" i="179"/>
  <c r="E6" i="179"/>
  <c r="F6" i="179"/>
  <c r="G6" i="179"/>
  <c r="H6" i="179"/>
  <c r="I6" i="179"/>
  <c r="J6" i="179"/>
  <c r="K6" i="179"/>
  <c r="D6" i="179"/>
  <c r="AT7" i="177"/>
  <c r="AU8" i="183" s="1"/>
  <c r="AU7" i="177"/>
  <c r="AV8" i="183" s="1"/>
  <c r="AV7" i="177"/>
  <c r="AW8" i="183" s="1"/>
  <c r="AT8" i="177"/>
  <c r="AU9" i="183" s="1"/>
  <c r="AU8" i="177"/>
  <c r="AV9" i="183" s="1"/>
  <c r="AV8" i="177"/>
  <c r="AW9" i="183" s="1"/>
  <c r="AT9" i="177"/>
  <c r="AU10" i="183" s="1"/>
  <c r="AU9" i="177"/>
  <c r="AV10" i="183" s="1"/>
  <c r="AV9" i="177"/>
  <c r="AW10" i="183" s="1"/>
  <c r="AT10" i="177"/>
  <c r="AU11" i="183" s="1"/>
  <c r="AU10" i="177"/>
  <c r="AV11" i="183" s="1"/>
  <c r="AV10" i="177"/>
  <c r="AW11" i="183" s="1"/>
  <c r="AT11" i="177"/>
  <c r="AU12" i="183" s="1"/>
  <c r="AU11" i="177"/>
  <c r="AV12" i="183" s="1"/>
  <c r="AV11" i="177"/>
  <c r="AW12" i="183" s="1"/>
  <c r="AT12" i="177"/>
  <c r="AU13" i="183" s="1"/>
  <c r="AU12" i="177"/>
  <c r="AV13" i="183" s="1"/>
  <c r="AV12" i="177"/>
  <c r="AW13" i="183" s="1"/>
  <c r="AT13" i="177"/>
  <c r="AU14" i="183" s="1"/>
  <c r="AU13" i="177"/>
  <c r="AV14" i="183" s="1"/>
  <c r="AV13" i="177"/>
  <c r="AW14" i="183" s="1"/>
  <c r="AT14" i="177"/>
  <c r="AU15" i="183" s="1"/>
  <c r="AU14" i="177"/>
  <c r="AV15" i="183" s="1"/>
  <c r="AV14" i="177"/>
  <c r="AW15" i="183" s="1"/>
  <c r="AT15" i="177"/>
  <c r="AU16" i="183" s="1"/>
  <c r="AU15" i="177"/>
  <c r="AV16" i="183" s="1"/>
  <c r="AV15" i="177"/>
  <c r="AW16" i="183" s="1"/>
  <c r="AT16" i="177"/>
  <c r="AU17" i="183" s="1"/>
  <c r="AU16" i="177"/>
  <c r="AV17" i="183" s="1"/>
  <c r="AV16" i="177"/>
  <c r="AW17" i="183" s="1"/>
  <c r="AT17" i="177"/>
  <c r="AU18" i="183" s="1"/>
  <c r="AU17" i="177"/>
  <c r="AV18" i="183" s="1"/>
  <c r="AV17" i="177"/>
  <c r="AW18" i="183" s="1"/>
  <c r="AT18" i="177"/>
  <c r="AU19" i="183" s="1"/>
  <c r="AU18" i="177"/>
  <c r="AV19" i="183" s="1"/>
  <c r="AV18" i="177"/>
  <c r="AW19" i="183" s="1"/>
  <c r="AT19" i="177"/>
  <c r="AU20" i="183" s="1"/>
  <c r="AU19" i="177"/>
  <c r="AV20" i="183" s="1"/>
  <c r="AV19" i="177"/>
  <c r="AW20" i="183" s="1"/>
  <c r="AT20" i="177"/>
  <c r="AU21" i="183" s="1"/>
  <c r="AU20" i="177"/>
  <c r="AV21" i="183" s="1"/>
  <c r="AV20" i="177"/>
  <c r="AW21" i="183" s="1"/>
  <c r="AT21" i="177"/>
  <c r="AU22" i="183" s="1"/>
  <c r="AU21" i="177"/>
  <c r="AV22" i="183" s="1"/>
  <c r="AV21" i="177"/>
  <c r="AW22" i="183" s="1"/>
  <c r="AT22" i="177"/>
  <c r="AU23" i="183" s="1"/>
  <c r="AU22" i="177"/>
  <c r="AV23" i="183" s="1"/>
  <c r="AV22" i="177"/>
  <c r="AW23" i="183" s="1"/>
  <c r="AT23" i="177"/>
  <c r="AU24" i="183" s="1"/>
  <c r="AU23" i="177"/>
  <c r="AV24" i="183" s="1"/>
  <c r="AV23" i="177"/>
  <c r="AW24" i="183" s="1"/>
  <c r="AT24" i="177"/>
  <c r="AU25" i="183" s="1"/>
  <c r="AU24" i="177"/>
  <c r="AV25" i="183" s="1"/>
  <c r="AV24" i="177"/>
  <c r="AW25" i="183" s="1"/>
  <c r="AT25" i="177"/>
  <c r="AU26" i="183" s="1"/>
  <c r="AU25" i="177"/>
  <c r="AV26" i="183" s="1"/>
  <c r="AV25" i="177"/>
  <c r="AW26" i="183" s="1"/>
  <c r="AT26" i="177"/>
  <c r="AU27" i="183" s="1"/>
  <c r="AU26" i="177"/>
  <c r="AV27" i="183" s="1"/>
  <c r="AV26" i="177"/>
  <c r="AW27" i="183" s="1"/>
  <c r="AT27" i="177"/>
  <c r="AU28" i="183" s="1"/>
  <c r="AU27" i="177"/>
  <c r="AV28" i="183" s="1"/>
  <c r="AV27" i="177"/>
  <c r="AW28" i="183" s="1"/>
  <c r="AT28" i="177"/>
  <c r="AU29" i="183" s="1"/>
  <c r="AU28" i="177"/>
  <c r="AV29" i="183" s="1"/>
  <c r="AV28" i="177"/>
  <c r="AW29" i="183" s="1"/>
  <c r="AT29" i="177"/>
  <c r="AU30" i="183" s="1"/>
  <c r="AU29" i="177"/>
  <c r="AV30" i="183" s="1"/>
  <c r="AV29" i="177"/>
  <c r="AW30" i="183" s="1"/>
  <c r="AT30" i="177"/>
  <c r="AU31" i="183" s="1"/>
  <c r="AU30" i="177"/>
  <c r="AV31" i="183" s="1"/>
  <c r="AV30" i="177"/>
  <c r="AW31" i="183" s="1"/>
  <c r="AT31" i="177"/>
  <c r="AU32" i="183" s="1"/>
  <c r="AU31" i="177"/>
  <c r="AV32" i="183" s="1"/>
  <c r="AV31" i="177"/>
  <c r="AW32" i="183" s="1"/>
  <c r="AT32" i="177"/>
  <c r="AU33" i="183" s="1"/>
  <c r="AU32" i="177"/>
  <c r="AV33" i="183" s="1"/>
  <c r="AV32" i="177"/>
  <c r="AW33" i="183" s="1"/>
  <c r="AT33" i="177"/>
  <c r="AU34" i="183" s="1"/>
  <c r="AU33" i="177"/>
  <c r="AV34" i="183" s="1"/>
  <c r="AV33" i="177"/>
  <c r="AW34" i="183" s="1"/>
  <c r="AT34" i="177"/>
  <c r="AU35" i="183" s="1"/>
  <c r="AU34" i="177"/>
  <c r="AV35" i="183" s="1"/>
  <c r="AV34" i="177"/>
  <c r="AW35" i="183" s="1"/>
  <c r="AT35" i="177"/>
  <c r="AU36" i="183" s="1"/>
  <c r="AU35" i="177"/>
  <c r="AV36" i="183" s="1"/>
  <c r="AV35" i="177"/>
  <c r="AW36" i="183" s="1"/>
  <c r="AT36" i="177"/>
  <c r="AU37" i="183" s="1"/>
  <c r="AU36" i="177"/>
  <c r="AV37" i="183" s="1"/>
  <c r="AV36" i="177"/>
  <c r="AW37" i="183" s="1"/>
  <c r="AT37" i="177"/>
  <c r="AU38" i="183" s="1"/>
  <c r="AU37" i="177"/>
  <c r="AV38" i="183" s="1"/>
  <c r="AV37" i="177"/>
  <c r="AW38" i="183" s="1"/>
  <c r="AT38" i="177"/>
  <c r="AU39" i="183" s="1"/>
  <c r="AU38" i="177"/>
  <c r="AV39" i="183" s="1"/>
  <c r="AV38" i="177"/>
  <c r="AW39" i="183" s="1"/>
  <c r="AT39" i="177"/>
  <c r="AU40" i="183" s="1"/>
  <c r="AU39" i="177"/>
  <c r="AV40" i="183" s="1"/>
  <c r="AV39" i="177"/>
  <c r="AW40" i="183" s="1"/>
  <c r="AT40" i="177"/>
  <c r="AU41" i="183" s="1"/>
  <c r="AU40" i="177"/>
  <c r="AV41" i="183" s="1"/>
  <c r="AV40" i="177"/>
  <c r="AW41" i="183" s="1"/>
  <c r="AT41" i="177"/>
  <c r="AU42" i="183" s="1"/>
  <c r="AU41" i="177"/>
  <c r="AV42" i="183" s="1"/>
  <c r="AV41" i="177"/>
  <c r="AW42" i="183" s="1"/>
  <c r="AT42" i="177"/>
  <c r="AU43" i="183" s="1"/>
  <c r="AU42" i="177"/>
  <c r="AV43" i="183" s="1"/>
  <c r="AV42" i="177"/>
  <c r="AW43" i="183" s="1"/>
  <c r="AT43" i="177"/>
  <c r="AU44" i="183" s="1"/>
  <c r="AU43" i="177"/>
  <c r="AV44" i="183" s="1"/>
  <c r="AV43" i="177"/>
  <c r="AW44" i="183" s="1"/>
  <c r="AT44" i="177"/>
  <c r="AU45" i="183" s="1"/>
  <c r="AU44" i="177"/>
  <c r="AV45" i="183" s="1"/>
  <c r="AV44" i="177"/>
  <c r="AW45" i="183" s="1"/>
  <c r="AT45" i="177"/>
  <c r="AU46" i="183" s="1"/>
  <c r="AU45" i="177"/>
  <c r="AV46" i="183" s="1"/>
  <c r="AV45" i="177"/>
  <c r="AW46" i="183" s="1"/>
  <c r="AT46" i="177"/>
  <c r="AU47" i="183" s="1"/>
  <c r="AU46" i="177"/>
  <c r="AV47" i="183" s="1"/>
  <c r="AV46" i="177"/>
  <c r="AW47" i="183" s="1"/>
  <c r="AT47" i="177"/>
  <c r="AU48" i="183" s="1"/>
  <c r="AU47" i="177"/>
  <c r="AV48" i="183" s="1"/>
  <c r="AV47" i="177"/>
  <c r="AW48" i="183" s="1"/>
  <c r="AT48" i="177"/>
  <c r="AU49" i="183" s="1"/>
  <c r="AU48" i="177"/>
  <c r="AV49" i="183" s="1"/>
  <c r="AV48" i="177"/>
  <c r="AW49" i="183" s="1"/>
  <c r="AT49" i="177"/>
  <c r="AU50" i="183" s="1"/>
  <c r="AU49" i="177"/>
  <c r="AV50" i="183" s="1"/>
  <c r="AV49" i="177"/>
  <c r="AW50" i="183" s="1"/>
  <c r="AV6" i="177"/>
  <c r="AW7" i="183" s="1"/>
  <c r="AT6" i="177"/>
  <c r="AN7" i="177"/>
  <c r="AO8" i="183" s="1"/>
  <c r="AO7" i="177"/>
  <c r="AP8" i="183" s="1"/>
  <c r="AP7" i="177"/>
  <c r="AQ8" i="183" s="1"/>
  <c r="AN8" i="177"/>
  <c r="AO9" i="183" s="1"/>
  <c r="AO8" i="177"/>
  <c r="AP9" i="183" s="1"/>
  <c r="AP8" i="177"/>
  <c r="AQ9" i="183" s="1"/>
  <c r="AN9" i="177"/>
  <c r="AO10" i="183" s="1"/>
  <c r="AO9" i="177"/>
  <c r="AP10" i="183" s="1"/>
  <c r="AP9" i="177"/>
  <c r="AQ10" i="183" s="1"/>
  <c r="AN10" i="177"/>
  <c r="AO11" i="183" s="1"/>
  <c r="AO10" i="177"/>
  <c r="AP11" i="183" s="1"/>
  <c r="AP10" i="177"/>
  <c r="AQ11" i="183" s="1"/>
  <c r="AN11" i="177"/>
  <c r="AO12" i="183" s="1"/>
  <c r="AO11" i="177"/>
  <c r="AP12" i="183" s="1"/>
  <c r="AP11" i="177"/>
  <c r="AQ12" i="183" s="1"/>
  <c r="AN12" i="177"/>
  <c r="AO13" i="183" s="1"/>
  <c r="AO12" i="177"/>
  <c r="AP13" i="183" s="1"/>
  <c r="AP12" i="177"/>
  <c r="AQ13" i="183" s="1"/>
  <c r="AN13" i="177"/>
  <c r="AO14" i="183" s="1"/>
  <c r="AO13" i="177"/>
  <c r="AP14" i="183" s="1"/>
  <c r="AP13" i="177"/>
  <c r="AQ14" i="183" s="1"/>
  <c r="AN14" i="177"/>
  <c r="AO15" i="183" s="1"/>
  <c r="AO14" i="177"/>
  <c r="AP15" i="183" s="1"/>
  <c r="AP14" i="177"/>
  <c r="AQ15" i="183" s="1"/>
  <c r="AN15" i="177"/>
  <c r="AO16" i="183" s="1"/>
  <c r="AO15" i="177"/>
  <c r="AP16" i="183" s="1"/>
  <c r="AP15" i="177"/>
  <c r="AQ16" i="183" s="1"/>
  <c r="AN16" i="177"/>
  <c r="AO17" i="183" s="1"/>
  <c r="AO16" i="177"/>
  <c r="AP17" i="183" s="1"/>
  <c r="AP16" i="177"/>
  <c r="AQ17" i="183" s="1"/>
  <c r="AN17" i="177"/>
  <c r="AO18" i="183" s="1"/>
  <c r="AO17" i="177"/>
  <c r="AP18" i="183" s="1"/>
  <c r="AP17" i="177"/>
  <c r="AQ18" i="183" s="1"/>
  <c r="AN18" i="177"/>
  <c r="AO19" i="183" s="1"/>
  <c r="AO18" i="177"/>
  <c r="AP19" i="183" s="1"/>
  <c r="AP18" i="177"/>
  <c r="AQ19" i="183" s="1"/>
  <c r="AN19" i="177"/>
  <c r="AO20" i="183" s="1"/>
  <c r="AO19" i="177"/>
  <c r="AP20" i="183" s="1"/>
  <c r="AP19" i="177"/>
  <c r="AQ20" i="183" s="1"/>
  <c r="AN20" i="177"/>
  <c r="AO21" i="183" s="1"/>
  <c r="AO20" i="177"/>
  <c r="AP21" i="183" s="1"/>
  <c r="AP20" i="177"/>
  <c r="AQ21" i="183" s="1"/>
  <c r="AN21" i="177"/>
  <c r="AO22" i="183" s="1"/>
  <c r="AO21" i="177"/>
  <c r="AP22" i="183" s="1"/>
  <c r="AP21" i="177"/>
  <c r="AQ22" i="183" s="1"/>
  <c r="AN22" i="177"/>
  <c r="AO23" i="183" s="1"/>
  <c r="AO22" i="177"/>
  <c r="AP23" i="183" s="1"/>
  <c r="AP22" i="177"/>
  <c r="AQ23" i="183" s="1"/>
  <c r="AN23" i="177"/>
  <c r="AO24" i="183" s="1"/>
  <c r="AO23" i="177"/>
  <c r="AP24" i="183" s="1"/>
  <c r="AP23" i="177"/>
  <c r="AQ24" i="183" s="1"/>
  <c r="AN24" i="177"/>
  <c r="AO25" i="183" s="1"/>
  <c r="AO24" i="177"/>
  <c r="AP25" i="183" s="1"/>
  <c r="AP24" i="177"/>
  <c r="AQ25" i="183" s="1"/>
  <c r="AN25" i="177"/>
  <c r="AO26" i="183" s="1"/>
  <c r="AO25" i="177"/>
  <c r="AP26" i="183" s="1"/>
  <c r="AP25" i="177"/>
  <c r="AQ26" i="183" s="1"/>
  <c r="AN26" i="177"/>
  <c r="AO27" i="183" s="1"/>
  <c r="AO26" i="177"/>
  <c r="AP27" i="183" s="1"/>
  <c r="AP26" i="177"/>
  <c r="AQ27" i="183" s="1"/>
  <c r="AN27" i="177"/>
  <c r="AO28" i="183" s="1"/>
  <c r="AO27" i="177"/>
  <c r="AP28" i="183" s="1"/>
  <c r="AP27" i="177"/>
  <c r="AQ28" i="183" s="1"/>
  <c r="AN28" i="177"/>
  <c r="AO29" i="183" s="1"/>
  <c r="AO28" i="177"/>
  <c r="AP29" i="183" s="1"/>
  <c r="AP28" i="177"/>
  <c r="AQ29" i="183" s="1"/>
  <c r="AN29" i="177"/>
  <c r="AO30" i="183" s="1"/>
  <c r="AO29" i="177"/>
  <c r="AP30" i="183" s="1"/>
  <c r="AP29" i="177"/>
  <c r="AQ30" i="183" s="1"/>
  <c r="AN30" i="177"/>
  <c r="AO31" i="183" s="1"/>
  <c r="AO30" i="177"/>
  <c r="AP31" i="183" s="1"/>
  <c r="AP30" i="177"/>
  <c r="AQ31" i="183" s="1"/>
  <c r="AN31" i="177"/>
  <c r="AO32" i="183" s="1"/>
  <c r="AO31" i="177"/>
  <c r="AP32" i="183" s="1"/>
  <c r="AP31" i="177"/>
  <c r="AQ32" i="183" s="1"/>
  <c r="AN32" i="177"/>
  <c r="AO33" i="183" s="1"/>
  <c r="AO32" i="177"/>
  <c r="AP33" i="183" s="1"/>
  <c r="AP32" i="177"/>
  <c r="AQ33" i="183" s="1"/>
  <c r="AN33" i="177"/>
  <c r="AO34" i="183" s="1"/>
  <c r="AO33" i="177"/>
  <c r="AP34" i="183" s="1"/>
  <c r="AP33" i="177"/>
  <c r="AQ34" i="183" s="1"/>
  <c r="AN34" i="177"/>
  <c r="AO35" i="183" s="1"/>
  <c r="AO34" i="177"/>
  <c r="AP35" i="183" s="1"/>
  <c r="AP34" i="177"/>
  <c r="AQ35" i="183" s="1"/>
  <c r="AN35" i="177"/>
  <c r="AO36" i="183" s="1"/>
  <c r="AO35" i="177"/>
  <c r="AP36" i="183" s="1"/>
  <c r="AP35" i="177"/>
  <c r="AQ36" i="183" s="1"/>
  <c r="AN36" i="177"/>
  <c r="AO37" i="183" s="1"/>
  <c r="AO36" i="177"/>
  <c r="AP37" i="183" s="1"/>
  <c r="AP36" i="177"/>
  <c r="AQ37" i="183" s="1"/>
  <c r="AN37" i="177"/>
  <c r="AO38" i="183" s="1"/>
  <c r="AO37" i="177"/>
  <c r="AP38" i="183" s="1"/>
  <c r="AP37" i="177"/>
  <c r="AQ38" i="183" s="1"/>
  <c r="AN38" i="177"/>
  <c r="AO39" i="183" s="1"/>
  <c r="AO38" i="177"/>
  <c r="AP39" i="183" s="1"/>
  <c r="AP38" i="177"/>
  <c r="AQ39" i="183" s="1"/>
  <c r="AN39" i="177"/>
  <c r="AO40" i="183" s="1"/>
  <c r="AO39" i="177"/>
  <c r="AP40" i="183" s="1"/>
  <c r="AP39" i="177"/>
  <c r="AQ40" i="183" s="1"/>
  <c r="AN40" i="177"/>
  <c r="AO41" i="183" s="1"/>
  <c r="AO40" i="177"/>
  <c r="AP41" i="183" s="1"/>
  <c r="AP40" i="177"/>
  <c r="AQ41" i="183" s="1"/>
  <c r="AN41" i="177"/>
  <c r="AO42" i="183" s="1"/>
  <c r="AO41" i="177"/>
  <c r="AP42" i="183" s="1"/>
  <c r="AP41" i="177"/>
  <c r="AQ42" i="183" s="1"/>
  <c r="AN42" i="177"/>
  <c r="AO43" i="183" s="1"/>
  <c r="AO42" i="177"/>
  <c r="AP43" i="183" s="1"/>
  <c r="AP42" i="177"/>
  <c r="AQ43" i="183" s="1"/>
  <c r="AN43" i="177"/>
  <c r="AO44" i="183" s="1"/>
  <c r="AO43" i="177"/>
  <c r="AP44" i="183" s="1"/>
  <c r="AP43" i="177"/>
  <c r="AQ44" i="183" s="1"/>
  <c r="AN44" i="177"/>
  <c r="AO45" i="183" s="1"/>
  <c r="AO44" i="177"/>
  <c r="AP45" i="183" s="1"/>
  <c r="AP44" i="177"/>
  <c r="AQ45" i="183" s="1"/>
  <c r="AN45" i="177"/>
  <c r="AO46" i="183" s="1"/>
  <c r="AO45" i="177"/>
  <c r="AP46" i="183" s="1"/>
  <c r="AP45" i="177"/>
  <c r="AQ46" i="183" s="1"/>
  <c r="AN46" i="177"/>
  <c r="AO47" i="183" s="1"/>
  <c r="AO46" i="177"/>
  <c r="AP47" i="183" s="1"/>
  <c r="AP46" i="177"/>
  <c r="AQ47" i="183" s="1"/>
  <c r="AN47" i="177"/>
  <c r="AO48" i="183" s="1"/>
  <c r="AO47" i="177"/>
  <c r="AP48" i="183" s="1"/>
  <c r="AP47" i="177"/>
  <c r="AQ48" i="183" s="1"/>
  <c r="AN48" i="177"/>
  <c r="AO49" i="183" s="1"/>
  <c r="AO48" i="177"/>
  <c r="AP49" i="183" s="1"/>
  <c r="AP48" i="177"/>
  <c r="AQ49" i="183" s="1"/>
  <c r="AN49" i="177"/>
  <c r="AO50" i="183" s="1"/>
  <c r="AO49" i="177"/>
  <c r="AP50" i="183" s="1"/>
  <c r="AP49" i="177"/>
  <c r="AQ50" i="183" s="1"/>
  <c r="AO6" i="177"/>
  <c r="AP7" i="183" s="1"/>
  <c r="AP6" i="177"/>
  <c r="AQ7" i="183" s="1"/>
  <c r="AN6" i="177"/>
  <c r="AH7" i="177"/>
  <c r="AI8" i="183" s="1"/>
  <c r="AI7" i="177"/>
  <c r="AJ8" i="183" s="1"/>
  <c r="AJ7" i="177"/>
  <c r="AK8" i="183" s="1"/>
  <c r="AH8" i="177"/>
  <c r="AI9" i="183" s="1"/>
  <c r="AI8" i="177"/>
  <c r="AJ9" i="183" s="1"/>
  <c r="AJ8" i="177"/>
  <c r="AK9" i="183" s="1"/>
  <c r="AH9" i="177"/>
  <c r="AI10" i="183" s="1"/>
  <c r="AI9" i="177"/>
  <c r="AJ10" i="183" s="1"/>
  <c r="AJ9" i="177"/>
  <c r="AK10" i="183" s="1"/>
  <c r="AH10" i="177"/>
  <c r="AI11" i="183" s="1"/>
  <c r="AI10" i="177"/>
  <c r="AJ11" i="183" s="1"/>
  <c r="AJ10" i="177"/>
  <c r="AK11" i="183" s="1"/>
  <c r="AH11" i="177"/>
  <c r="AI12" i="183" s="1"/>
  <c r="AI11" i="177"/>
  <c r="AJ12" i="183" s="1"/>
  <c r="AJ11" i="177"/>
  <c r="AK12" i="183" s="1"/>
  <c r="AH12" i="177"/>
  <c r="AI13" i="183" s="1"/>
  <c r="AI12" i="177"/>
  <c r="AJ13" i="183" s="1"/>
  <c r="AJ12" i="177"/>
  <c r="AK13" i="183" s="1"/>
  <c r="AH13" i="177"/>
  <c r="AI14" i="183" s="1"/>
  <c r="AI13" i="177"/>
  <c r="AJ14" i="183" s="1"/>
  <c r="AJ13" i="177"/>
  <c r="AK14" i="183" s="1"/>
  <c r="AH14" i="177"/>
  <c r="AI15" i="183" s="1"/>
  <c r="AI14" i="177"/>
  <c r="AJ15" i="183" s="1"/>
  <c r="AJ14" i="177"/>
  <c r="AK15" i="183" s="1"/>
  <c r="AH15" i="177"/>
  <c r="AI16" i="183" s="1"/>
  <c r="AI15" i="177"/>
  <c r="AJ16" i="183" s="1"/>
  <c r="AJ15" i="177"/>
  <c r="AK16" i="183" s="1"/>
  <c r="AH16" i="177"/>
  <c r="AI17" i="183" s="1"/>
  <c r="AI16" i="177"/>
  <c r="AJ17" i="183" s="1"/>
  <c r="AJ16" i="177"/>
  <c r="AK17" i="183" s="1"/>
  <c r="AH17" i="177"/>
  <c r="AI18" i="183" s="1"/>
  <c r="AI17" i="177"/>
  <c r="AJ18" i="183" s="1"/>
  <c r="AJ17" i="177"/>
  <c r="AK18" i="183" s="1"/>
  <c r="AH18" i="177"/>
  <c r="AI19" i="183" s="1"/>
  <c r="AI18" i="177"/>
  <c r="AJ19" i="183" s="1"/>
  <c r="AJ18" i="177"/>
  <c r="AK19" i="183" s="1"/>
  <c r="AH19" i="177"/>
  <c r="AI20" i="183" s="1"/>
  <c r="AI19" i="177"/>
  <c r="AJ20" i="183" s="1"/>
  <c r="AJ19" i="177"/>
  <c r="AK20" i="183" s="1"/>
  <c r="AH20" i="177"/>
  <c r="AI21" i="183" s="1"/>
  <c r="AI20" i="177"/>
  <c r="AJ21" i="183" s="1"/>
  <c r="AJ20" i="177"/>
  <c r="AK21" i="183" s="1"/>
  <c r="AH21" i="177"/>
  <c r="AI22" i="183" s="1"/>
  <c r="AI21" i="177"/>
  <c r="AJ22" i="183" s="1"/>
  <c r="AJ21" i="177"/>
  <c r="AK22" i="183" s="1"/>
  <c r="AH22" i="177"/>
  <c r="AI23" i="183" s="1"/>
  <c r="AI22" i="177"/>
  <c r="AJ23" i="183" s="1"/>
  <c r="AJ22" i="177"/>
  <c r="AK23" i="183" s="1"/>
  <c r="AH23" i="177"/>
  <c r="AI24" i="183" s="1"/>
  <c r="AI23" i="177"/>
  <c r="AJ24" i="183" s="1"/>
  <c r="AJ23" i="177"/>
  <c r="AK24" i="183" s="1"/>
  <c r="AH24" i="177"/>
  <c r="AI25" i="183" s="1"/>
  <c r="AI24" i="177"/>
  <c r="AJ25" i="183" s="1"/>
  <c r="AJ24" i="177"/>
  <c r="AK25" i="183" s="1"/>
  <c r="AH25" i="177"/>
  <c r="AI26" i="183" s="1"/>
  <c r="AI25" i="177"/>
  <c r="AJ26" i="183" s="1"/>
  <c r="AJ25" i="177"/>
  <c r="AK26" i="183" s="1"/>
  <c r="AH26" i="177"/>
  <c r="AI27" i="183" s="1"/>
  <c r="AI26" i="177"/>
  <c r="AJ27" i="183" s="1"/>
  <c r="AJ26" i="177"/>
  <c r="AK27" i="183" s="1"/>
  <c r="AH27" i="177"/>
  <c r="AI28" i="183" s="1"/>
  <c r="AI27" i="177"/>
  <c r="AJ28" i="183" s="1"/>
  <c r="AJ27" i="177"/>
  <c r="AK28" i="183" s="1"/>
  <c r="AH28" i="177"/>
  <c r="AI29" i="183" s="1"/>
  <c r="AI28" i="177"/>
  <c r="AJ29" i="183" s="1"/>
  <c r="AJ28" i="177"/>
  <c r="AK29" i="183" s="1"/>
  <c r="AH29" i="177"/>
  <c r="AI30" i="183" s="1"/>
  <c r="AI29" i="177"/>
  <c r="AJ30" i="183" s="1"/>
  <c r="AJ29" i="177"/>
  <c r="AK30" i="183" s="1"/>
  <c r="AH30" i="177"/>
  <c r="AI31" i="183" s="1"/>
  <c r="AI30" i="177"/>
  <c r="AJ31" i="183" s="1"/>
  <c r="AJ30" i="177"/>
  <c r="AK31" i="183" s="1"/>
  <c r="AH31" i="177"/>
  <c r="AI32" i="183" s="1"/>
  <c r="AI31" i="177"/>
  <c r="AJ32" i="183" s="1"/>
  <c r="AJ31" i="177"/>
  <c r="AK32" i="183" s="1"/>
  <c r="AH32" i="177"/>
  <c r="AI33" i="183" s="1"/>
  <c r="AI32" i="177"/>
  <c r="AJ33" i="183" s="1"/>
  <c r="AJ32" i="177"/>
  <c r="AK33" i="183" s="1"/>
  <c r="AH33" i="177"/>
  <c r="AI34" i="183" s="1"/>
  <c r="AI33" i="177"/>
  <c r="AJ34" i="183" s="1"/>
  <c r="AJ33" i="177"/>
  <c r="AK34" i="183" s="1"/>
  <c r="AH34" i="177"/>
  <c r="AI35" i="183" s="1"/>
  <c r="AI34" i="177"/>
  <c r="AJ35" i="183" s="1"/>
  <c r="AJ34" i="177"/>
  <c r="AK35" i="183" s="1"/>
  <c r="AH35" i="177"/>
  <c r="AI36" i="183" s="1"/>
  <c r="AI35" i="177"/>
  <c r="AJ36" i="183" s="1"/>
  <c r="AJ35" i="177"/>
  <c r="AK36" i="183" s="1"/>
  <c r="AH36" i="177"/>
  <c r="AI37" i="183" s="1"/>
  <c r="AI36" i="177"/>
  <c r="AJ37" i="183" s="1"/>
  <c r="AJ36" i="177"/>
  <c r="AK37" i="183" s="1"/>
  <c r="AH37" i="177"/>
  <c r="AI38" i="183" s="1"/>
  <c r="AI37" i="177"/>
  <c r="AJ38" i="183" s="1"/>
  <c r="AJ37" i="177"/>
  <c r="AK38" i="183" s="1"/>
  <c r="AH38" i="177"/>
  <c r="AI39" i="183" s="1"/>
  <c r="AI38" i="177"/>
  <c r="AJ39" i="183" s="1"/>
  <c r="AJ38" i="177"/>
  <c r="AK39" i="183" s="1"/>
  <c r="AH39" i="177"/>
  <c r="AI40" i="183" s="1"/>
  <c r="AI39" i="177"/>
  <c r="AJ40" i="183" s="1"/>
  <c r="AJ39" i="177"/>
  <c r="AK40" i="183" s="1"/>
  <c r="AH40" i="177"/>
  <c r="AI41" i="183" s="1"/>
  <c r="AI40" i="177"/>
  <c r="AJ41" i="183" s="1"/>
  <c r="AJ40" i="177"/>
  <c r="AK41" i="183" s="1"/>
  <c r="AH41" i="177"/>
  <c r="AI42" i="183" s="1"/>
  <c r="AI41" i="177"/>
  <c r="AJ42" i="183" s="1"/>
  <c r="AJ41" i="177"/>
  <c r="AK42" i="183" s="1"/>
  <c r="AH42" i="177"/>
  <c r="AI43" i="183" s="1"/>
  <c r="AI42" i="177"/>
  <c r="AJ43" i="183" s="1"/>
  <c r="AJ42" i="177"/>
  <c r="AK43" i="183" s="1"/>
  <c r="AH43" i="177"/>
  <c r="AI44" i="183" s="1"/>
  <c r="AI43" i="177"/>
  <c r="AJ44" i="183" s="1"/>
  <c r="AJ43" i="177"/>
  <c r="AK44" i="183" s="1"/>
  <c r="AH44" i="177"/>
  <c r="AI45" i="183" s="1"/>
  <c r="AI44" i="177"/>
  <c r="AJ45" i="183" s="1"/>
  <c r="AJ44" i="177"/>
  <c r="AK45" i="183" s="1"/>
  <c r="AH45" i="177"/>
  <c r="AI46" i="183" s="1"/>
  <c r="AI45" i="177"/>
  <c r="AJ46" i="183" s="1"/>
  <c r="AJ45" i="177"/>
  <c r="AK46" i="183" s="1"/>
  <c r="AH46" i="177"/>
  <c r="AI47" i="183" s="1"/>
  <c r="AI46" i="177"/>
  <c r="AJ47" i="183" s="1"/>
  <c r="AJ46" i="177"/>
  <c r="AK47" i="183" s="1"/>
  <c r="AH47" i="177"/>
  <c r="AI48" i="183" s="1"/>
  <c r="AI47" i="177"/>
  <c r="AJ48" i="183" s="1"/>
  <c r="AJ47" i="177"/>
  <c r="AK48" i="183" s="1"/>
  <c r="AH48" i="177"/>
  <c r="AI49" i="183" s="1"/>
  <c r="AI48" i="177"/>
  <c r="AJ49" i="183" s="1"/>
  <c r="AJ48" i="177"/>
  <c r="AK49" i="183" s="1"/>
  <c r="AH49" i="177"/>
  <c r="AI50" i="183" s="1"/>
  <c r="AI49" i="177"/>
  <c r="AJ50" i="183" s="1"/>
  <c r="AJ49" i="177"/>
  <c r="AK50" i="183" s="1"/>
  <c r="AI6" i="177"/>
  <c r="AJ7" i="183" s="1"/>
  <c r="AJ6" i="177"/>
  <c r="AK7" i="183" s="1"/>
  <c r="AH6" i="177"/>
  <c r="AB7" i="177"/>
  <c r="AC8" i="183" s="1"/>
  <c r="AC7" i="177"/>
  <c r="AD8" i="183" s="1"/>
  <c r="AD7" i="177"/>
  <c r="AE8" i="183" s="1"/>
  <c r="AB8" i="177"/>
  <c r="AC9" i="183" s="1"/>
  <c r="AC8" i="177"/>
  <c r="AD9" i="183" s="1"/>
  <c r="AD8" i="177"/>
  <c r="AE9" i="183" s="1"/>
  <c r="AB9" i="177"/>
  <c r="AC10" i="183" s="1"/>
  <c r="AC9" i="177"/>
  <c r="AD10" i="183" s="1"/>
  <c r="AD9" i="177"/>
  <c r="AE10" i="183" s="1"/>
  <c r="AB10" i="177"/>
  <c r="AC11" i="183" s="1"/>
  <c r="AC10" i="177"/>
  <c r="AD11" i="183" s="1"/>
  <c r="AD10" i="177"/>
  <c r="AE11" i="183" s="1"/>
  <c r="AB11" i="177"/>
  <c r="AC12" i="183" s="1"/>
  <c r="AC11" i="177"/>
  <c r="AD12" i="183" s="1"/>
  <c r="AD11" i="177"/>
  <c r="AE12" i="183" s="1"/>
  <c r="AB12" i="177"/>
  <c r="AC13" i="183" s="1"/>
  <c r="AC12" i="177"/>
  <c r="AD13" i="183" s="1"/>
  <c r="AD12" i="177"/>
  <c r="AE13" i="183" s="1"/>
  <c r="AB13" i="177"/>
  <c r="AC14" i="183" s="1"/>
  <c r="AC13" i="177"/>
  <c r="AD14" i="183" s="1"/>
  <c r="AD13" i="177"/>
  <c r="AE14" i="183" s="1"/>
  <c r="AB14" i="177"/>
  <c r="AC15" i="183" s="1"/>
  <c r="AC14" i="177"/>
  <c r="AD15" i="183" s="1"/>
  <c r="AD14" i="177"/>
  <c r="AE15" i="183" s="1"/>
  <c r="AB15" i="177"/>
  <c r="AC16" i="183" s="1"/>
  <c r="AC15" i="177"/>
  <c r="AD16" i="183" s="1"/>
  <c r="AD15" i="177"/>
  <c r="AE16" i="183" s="1"/>
  <c r="AB16" i="177"/>
  <c r="AC17" i="183" s="1"/>
  <c r="AC16" i="177"/>
  <c r="AD17" i="183" s="1"/>
  <c r="AD16" i="177"/>
  <c r="AE17" i="183" s="1"/>
  <c r="AB17" i="177"/>
  <c r="AC18" i="183" s="1"/>
  <c r="AC17" i="177"/>
  <c r="AD18" i="183" s="1"/>
  <c r="AD17" i="177"/>
  <c r="AE18" i="183" s="1"/>
  <c r="AB18" i="177"/>
  <c r="AC19" i="183" s="1"/>
  <c r="AC18" i="177"/>
  <c r="AD19" i="183" s="1"/>
  <c r="AD18" i="177"/>
  <c r="AE19" i="183" s="1"/>
  <c r="AB19" i="177"/>
  <c r="AC20" i="183" s="1"/>
  <c r="AC19" i="177"/>
  <c r="AD20" i="183" s="1"/>
  <c r="AD19" i="177"/>
  <c r="AE20" i="183" s="1"/>
  <c r="AB20" i="177"/>
  <c r="AC21" i="183" s="1"/>
  <c r="AC20" i="177"/>
  <c r="AD21" i="183" s="1"/>
  <c r="AD20" i="177"/>
  <c r="AE21" i="183" s="1"/>
  <c r="AB21" i="177"/>
  <c r="AC22" i="183" s="1"/>
  <c r="AC21" i="177"/>
  <c r="AD22" i="183" s="1"/>
  <c r="AD21" i="177"/>
  <c r="AE22" i="183" s="1"/>
  <c r="AB22" i="177"/>
  <c r="AC23" i="183" s="1"/>
  <c r="AC22" i="177"/>
  <c r="AD23" i="183" s="1"/>
  <c r="AD22" i="177"/>
  <c r="AE23" i="183" s="1"/>
  <c r="AB23" i="177"/>
  <c r="AC24" i="183" s="1"/>
  <c r="AC23" i="177"/>
  <c r="AD24" i="183" s="1"/>
  <c r="AD23" i="177"/>
  <c r="AE24" i="183" s="1"/>
  <c r="AB24" i="177"/>
  <c r="AC25" i="183" s="1"/>
  <c r="AC24" i="177"/>
  <c r="AD25" i="183" s="1"/>
  <c r="AD24" i="177"/>
  <c r="AE25" i="183" s="1"/>
  <c r="AB25" i="177"/>
  <c r="AC26" i="183" s="1"/>
  <c r="AC25" i="177"/>
  <c r="AD26" i="183" s="1"/>
  <c r="AD25" i="177"/>
  <c r="AE26" i="183" s="1"/>
  <c r="AB26" i="177"/>
  <c r="AC27" i="183" s="1"/>
  <c r="AC26" i="177"/>
  <c r="AD27" i="183" s="1"/>
  <c r="AD26" i="177"/>
  <c r="AE27" i="183" s="1"/>
  <c r="AB27" i="177"/>
  <c r="AC28" i="183" s="1"/>
  <c r="AC27" i="177"/>
  <c r="AD28" i="183" s="1"/>
  <c r="AD27" i="177"/>
  <c r="AE28" i="183" s="1"/>
  <c r="AB28" i="177"/>
  <c r="AC29" i="183" s="1"/>
  <c r="AC28" i="177"/>
  <c r="AD29" i="183" s="1"/>
  <c r="AD28" i="177"/>
  <c r="AE29" i="183" s="1"/>
  <c r="AB29" i="177"/>
  <c r="AC30" i="183" s="1"/>
  <c r="AC29" i="177"/>
  <c r="AD30" i="183" s="1"/>
  <c r="AD29" i="177"/>
  <c r="AE30" i="183" s="1"/>
  <c r="AB30" i="177"/>
  <c r="AC31" i="183" s="1"/>
  <c r="AC30" i="177"/>
  <c r="AD31" i="183" s="1"/>
  <c r="AD30" i="177"/>
  <c r="AE31" i="183" s="1"/>
  <c r="AB31" i="177"/>
  <c r="AC32" i="183" s="1"/>
  <c r="AC31" i="177"/>
  <c r="AD32" i="183" s="1"/>
  <c r="AD31" i="177"/>
  <c r="AE32" i="183" s="1"/>
  <c r="AB32" i="177"/>
  <c r="AC33" i="183" s="1"/>
  <c r="AC32" i="177"/>
  <c r="AD33" i="183" s="1"/>
  <c r="AD32" i="177"/>
  <c r="AE33" i="183" s="1"/>
  <c r="AB33" i="177"/>
  <c r="AC34" i="183" s="1"/>
  <c r="AC33" i="177"/>
  <c r="AD34" i="183" s="1"/>
  <c r="AD33" i="177"/>
  <c r="AE34" i="183" s="1"/>
  <c r="AB34" i="177"/>
  <c r="AC35" i="183" s="1"/>
  <c r="AC34" i="177"/>
  <c r="AD35" i="183" s="1"/>
  <c r="AD34" i="177"/>
  <c r="AE35" i="183" s="1"/>
  <c r="AB35" i="177"/>
  <c r="AC36" i="183" s="1"/>
  <c r="AC35" i="177"/>
  <c r="AD36" i="183" s="1"/>
  <c r="AD35" i="177"/>
  <c r="AE36" i="183" s="1"/>
  <c r="AB36" i="177"/>
  <c r="AC37" i="183" s="1"/>
  <c r="AC36" i="177"/>
  <c r="AD37" i="183" s="1"/>
  <c r="AD36" i="177"/>
  <c r="AE37" i="183" s="1"/>
  <c r="AB37" i="177"/>
  <c r="AC38" i="183" s="1"/>
  <c r="AC37" i="177"/>
  <c r="AD38" i="183" s="1"/>
  <c r="AD37" i="177"/>
  <c r="AE38" i="183" s="1"/>
  <c r="AB38" i="177"/>
  <c r="AC39" i="183" s="1"/>
  <c r="AC38" i="177"/>
  <c r="AD39" i="183" s="1"/>
  <c r="AD38" i="177"/>
  <c r="AE39" i="183" s="1"/>
  <c r="AB39" i="177"/>
  <c r="AC40" i="183" s="1"/>
  <c r="AC39" i="177"/>
  <c r="AD40" i="183" s="1"/>
  <c r="AD39" i="177"/>
  <c r="AE40" i="183" s="1"/>
  <c r="AB40" i="177"/>
  <c r="AC41" i="183" s="1"/>
  <c r="AC40" i="177"/>
  <c r="AD41" i="183" s="1"/>
  <c r="AD40" i="177"/>
  <c r="AE41" i="183" s="1"/>
  <c r="AB41" i="177"/>
  <c r="AC42" i="183" s="1"/>
  <c r="AC41" i="177"/>
  <c r="AD42" i="183" s="1"/>
  <c r="AD41" i="177"/>
  <c r="AE42" i="183" s="1"/>
  <c r="AB42" i="177"/>
  <c r="AC43" i="183" s="1"/>
  <c r="AC42" i="177"/>
  <c r="AD43" i="183" s="1"/>
  <c r="AD42" i="177"/>
  <c r="AE43" i="183" s="1"/>
  <c r="AB43" i="177"/>
  <c r="AC44" i="183" s="1"/>
  <c r="AC43" i="177"/>
  <c r="AD44" i="183" s="1"/>
  <c r="AD43" i="177"/>
  <c r="AE44" i="183" s="1"/>
  <c r="AB44" i="177"/>
  <c r="AC45" i="183" s="1"/>
  <c r="AC44" i="177"/>
  <c r="AD45" i="183" s="1"/>
  <c r="AD44" i="177"/>
  <c r="AE45" i="183" s="1"/>
  <c r="AB45" i="177"/>
  <c r="AC46" i="183" s="1"/>
  <c r="AC45" i="177"/>
  <c r="AD46" i="183" s="1"/>
  <c r="AD45" i="177"/>
  <c r="AE46" i="183" s="1"/>
  <c r="AB46" i="177"/>
  <c r="AC47" i="183" s="1"/>
  <c r="AC46" i="177"/>
  <c r="AD47" i="183" s="1"/>
  <c r="AD46" i="177"/>
  <c r="AE47" i="183" s="1"/>
  <c r="AB47" i="177"/>
  <c r="AC48" i="183" s="1"/>
  <c r="AC47" i="177"/>
  <c r="AD48" i="183" s="1"/>
  <c r="AD47" i="177"/>
  <c r="AE48" i="183" s="1"/>
  <c r="AB48" i="177"/>
  <c r="AC49" i="183" s="1"/>
  <c r="AC48" i="177"/>
  <c r="AD49" i="183" s="1"/>
  <c r="AD48" i="177"/>
  <c r="AE49" i="183" s="1"/>
  <c r="AB49" i="177"/>
  <c r="AC50" i="183" s="1"/>
  <c r="AC49" i="177"/>
  <c r="AD50" i="183" s="1"/>
  <c r="AD49" i="177"/>
  <c r="AE50" i="183" s="1"/>
  <c r="AC6" i="177"/>
  <c r="AD7" i="183" s="1"/>
  <c r="AD6" i="177"/>
  <c r="AE7" i="183" s="1"/>
  <c r="AB6" i="177"/>
  <c r="V7" i="177"/>
  <c r="W8" i="183" s="1"/>
  <c r="W7" i="177"/>
  <c r="X8" i="183" s="1"/>
  <c r="X7" i="177"/>
  <c r="Y8" i="183" s="1"/>
  <c r="V8" i="177"/>
  <c r="W9" i="183" s="1"/>
  <c r="W8" i="177"/>
  <c r="X9" i="183" s="1"/>
  <c r="X8" i="177"/>
  <c r="Y9" i="183" s="1"/>
  <c r="V9" i="177"/>
  <c r="W10" i="183" s="1"/>
  <c r="W9" i="177"/>
  <c r="X10" i="183" s="1"/>
  <c r="X9" i="177"/>
  <c r="Y10" i="183" s="1"/>
  <c r="V10" i="177"/>
  <c r="W11" i="183" s="1"/>
  <c r="W10" i="177"/>
  <c r="X11" i="183" s="1"/>
  <c r="X10" i="177"/>
  <c r="Y11" i="183" s="1"/>
  <c r="V11" i="177"/>
  <c r="W12" i="183" s="1"/>
  <c r="W11" i="177"/>
  <c r="X12" i="183" s="1"/>
  <c r="X11" i="177"/>
  <c r="Y12" i="183" s="1"/>
  <c r="V12" i="177"/>
  <c r="W13" i="183" s="1"/>
  <c r="W12" i="177"/>
  <c r="X13" i="183" s="1"/>
  <c r="X12" i="177"/>
  <c r="Y13" i="183" s="1"/>
  <c r="V13" i="177"/>
  <c r="W14" i="183" s="1"/>
  <c r="W13" i="177"/>
  <c r="X14" i="183" s="1"/>
  <c r="X13" i="177"/>
  <c r="Y14" i="183" s="1"/>
  <c r="V14" i="177"/>
  <c r="W15" i="183" s="1"/>
  <c r="W14" i="177"/>
  <c r="X15" i="183" s="1"/>
  <c r="X14" i="177"/>
  <c r="Y15" i="183" s="1"/>
  <c r="V15" i="177"/>
  <c r="W16" i="183" s="1"/>
  <c r="W15" i="177"/>
  <c r="X16" i="183" s="1"/>
  <c r="X15" i="177"/>
  <c r="Y16" i="183" s="1"/>
  <c r="V16" i="177"/>
  <c r="W17" i="183" s="1"/>
  <c r="W16" i="177"/>
  <c r="X17" i="183" s="1"/>
  <c r="X16" i="177"/>
  <c r="Y17" i="183" s="1"/>
  <c r="V17" i="177"/>
  <c r="W18" i="183" s="1"/>
  <c r="W17" i="177"/>
  <c r="X18" i="183" s="1"/>
  <c r="X17" i="177"/>
  <c r="Y18" i="183" s="1"/>
  <c r="V18" i="177"/>
  <c r="W19" i="183" s="1"/>
  <c r="W18" i="177"/>
  <c r="X19" i="183" s="1"/>
  <c r="X18" i="177"/>
  <c r="Y19" i="183" s="1"/>
  <c r="V19" i="177"/>
  <c r="W20" i="183" s="1"/>
  <c r="W19" i="177"/>
  <c r="X20" i="183" s="1"/>
  <c r="X19" i="177"/>
  <c r="Y20" i="183" s="1"/>
  <c r="V20" i="177"/>
  <c r="W21" i="183" s="1"/>
  <c r="W20" i="177"/>
  <c r="X21" i="183" s="1"/>
  <c r="X20" i="177"/>
  <c r="Y21" i="183" s="1"/>
  <c r="V21" i="177"/>
  <c r="W22" i="183" s="1"/>
  <c r="W21" i="177"/>
  <c r="X22" i="183" s="1"/>
  <c r="X21" i="177"/>
  <c r="Y22" i="183" s="1"/>
  <c r="V22" i="177"/>
  <c r="W23" i="183" s="1"/>
  <c r="W22" i="177"/>
  <c r="X23" i="183" s="1"/>
  <c r="X22" i="177"/>
  <c r="Y23" i="183" s="1"/>
  <c r="V23" i="177"/>
  <c r="W24" i="183" s="1"/>
  <c r="W23" i="177"/>
  <c r="X24" i="183" s="1"/>
  <c r="X23" i="177"/>
  <c r="Y24" i="183" s="1"/>
  <c r="V24" i="177"/>
  <c r="W25" i="183" s="1"/>
  <c r="W24" i="177"/>
  <c r="X25" i="183" s="1"/>
  <c r="X24" i="177"/>
  <c r="Y25" i="183" s="1"/>
  <c r="V25" i="177"/>
  <c r="W26" i="183" s="1"/>
  <c r="W25" i="177"/>
  <c r="X26" i="183" s="1"/>
  <c r="X25" i="177"/>
  <c r="Y26" i="183" s="1"/>
  <c r="V26" i="177"/>
  <c r="W27" i="183" s="1"/>
  <c r="W26" i="177"/>
  <c r="X27" i="183" s="1"/>
  <c r="X26" i="177"/>
  <c r="Y27" i="183" s="1"/>
  <c r="V27" i="177"/>
  <c r="W28" i="183" s="1"/>
  <c r="W27" i="177"/>
  <c r="X28" i="183" s="1"/>
  <c r="X27" i="177"/>
  <c r="Y28" i="183" s="1"/>
  <c r="V28" i="177"/>
  <c r="W29" i="183" s="1"/>
  <c r="W28" i="177"/>
  <c r="X29" i="183" s="1"/>
  <c r="X28" i="177"/>
  <c r="Y29" i="183" s="1"/>
  <c r="V29" i="177"/>
  <c r="W30" i="183" s="1"/>
  <c r="W29" i="177"/>
  <c r="X30" i="183" s="1"/>
  <c r="X29" i="177"/>
  <c r="Y30" i="183" s="1"/>
  <c r="V30" i="177"/>
  <c r="W31" i="183" s="1"/>
  <c r="W30" i="177"/>
  <c r="X31" i="183" s="1"/>
  <c r="X30" i="177"/>
  <c r="Y31" i="183" s="1"/>
  <c r="V31" i="177"/>
  <c r="W32" i="183" s="1"/>
  <c r="W31" i="177"/>
  <c r="X32" i="183" s="1"/>
  <c r="X31" i="177"/>
  <c r="Y32" i="183" s="1"/>
  <c r="V32" i="177"/>
  <c r="W33" i="183" s="1"/>
  <c r="W32" i="177"/>
  <c r="X33" i="183" s="1"/>
  <c r="X32" i="177"/>
  <c r="Y33" i="183" s="1"/>
  <c r="V33" i="177"/>
  <c r="W34" i="183" s="1"/>
  <c r="W33" i="177"/>
  <c r="X34" i="183" s="1"/>
  <c r="X33" i="177"/>
  <c r="Y34" i="183" s="1"/>
  <c r="V34" i="177"/>
  <c r="W35" i="183" s="1"/>
  <c r="W34" i="177"/>
  <c r="X35" i="183" s="1"/>
  <c r="X34" i="177"/>
  <c r="Y35" i="183" s="1"/>
  <c r="V35" i="177"/>
  <c r="W36" i="183" s="1"/>
  <c r="W35" i="177"/>
  <c r="X36" i="183" s="1"/>
  <c r="X35" i="177"/>
  <c r="Y36" i="183" s="1"/>
  <c r="V36" i="177"/>
  <c r="W37" i="183" s="1"/>
  <c r="W36" i="177"/>
  <c r="X37" i="183" s="1"/>
  <c r="X36" i="177"/>
  <c r="Y37" i="183" s="1"/>
  <c r="V37" i="177"/>
  <c r="W38" i="183" s="1"/>
  <c r="W37" i="177"/>
  <c r="X38" i="183" s="1"/>
  <c r="X37" i="177"/>
  <c r="Y38" i="183" s="1"/>
  <c r="V38" i="177"/>
  <c r="W39" i="183" s="1"/>
  <c r="W38" i="177"/>
  <c r="X39" i="183" s="1"/>
  <c r="X38" i="177"/>
  <c r="Y39" i="183" s="1"/>
  <c r="V39" i="177"/>
  <c r="W40" i="183" s="1"/>
  <c r="W39" i="177"/>
  <c r="X40" i="183" s="1"/>
  <c r="X39" i="177"/>
  <c r="Y40" i="183" s="1"/>
  <c r="V40" i="177"/>
  <c r="W41" i="183" s="1"/>
  <c r="W40" i="177"/>
  <c r="X41" i="183" s="1"/>
  <c r="X40" i="177"/>
  <c r="Y41" i="183" s="1"/>
  <c r="V41" i="177"/>
  <c r="W42" i="183" s="1"/>
  <c r="W41" i="177"/>
  <c r="X42" i="183" s="1"/>
  <c r="X41" i="177"/>
  <c r="Y42" i="183" s="1"/>
  <c r="V42" i="177"/>
  <c r="W43" i="183" s="1"/>
  <c r="W42" i="177"/>
  <c r="X43" i="183" s="1"/>
  <c r="X42" i="177"/>
  <c r="Y43" i="183" s="1"/>
  <c r="V43" i="177"/>
  <c r="W44" i="183" s="1"/>
  <c r="W43" i="177"/>
  <c r="X44" i="183" s="1"/>
  <c r="X43" i="177"/>
  <c r="Y44" i="183" s="1"/>
  <c r="V44" i="177"/>
  <c r="W45" i="183" s="1"/>
  <c r="W44" i="177"/>
  <c r="X45" i="183" s="1"/>
  <c r="X44" i="177"/>
  <c r="Y45" i="183" s="1"/>
  <c r="V45" i="177"/>
  <c r="W46" i="183" s="1"/>
  <c r="W45" i="177"/>
  <c r="X46" i="183" s="1"/>
  <c r="X45" i="177"/>
  <c r="Y46" i="183" s="1"/>
  <c r="V46" i="177"/>
  <c r="W47" i="183" s="1"/>
  <c r="W46" i="177"/>
  <c r="X47" i="183" s="1"/>
  <c r="X46" i="177"/>
  <c r="Y47" i="183" s="1"/>
  <c r="V47" i="177"/>
  <c r="W48" i="183" s="1"/>
  <c r="W47" i="177"/>
  <c r="X48" i="183" s="1"/>
  <c r="X47" i="177"/>
  <c r="Y48" i="183" s="1"/>
  <c r="V48" i="177"/>
  <c r="W49" i="183" s="1"/>
  <c r="W48" i="177"/>
  <c r="X49" i="183" s="1"/>
  <c r="X48" i="177"/>
  <c r="Y49" i="183" s="1"/>
  <c r="V49" i="177"/>
  <c r="W50" i="183" s="1"/>
  <c r="W49" i="177"/>
  <c r="X50" i="183" s="1"/>
  <c r="X49" i="177"/>
  <c r="Y50" i="183" s="1"/>
  <c r="W6" i="177"/>
  <c r="X7" i="183" s="1"/>
  <c r="X6" i="177"/>
  <c r="Y7" i="183" s="1"/>
  <c r="V6" i="177"/>
  <c r="P7" i="177"/>
  <c r="Q8" i="183" s="1"/>
  <c r="Q7" i="177"/>
  <c r="R8" i="183" s="1"/>
  <c r="R7" i="177"/>
  <c r="S8" i="183" s="1"/>
  <c r="P8" i="177"/>
  <c r="Q9" i="183" s="1"/>
  <c r="Q8" i="177"/>
  <c r="R9" i="183" s="1"/>
  <c r="R8" i="177"/>
  <c r="S9" i="183" s="1"/>
  <c r="P9" i="177"/>
  <c r="Q10" i="183" s="1"/>
  <c r="Q9" i="177"/>
  <c r="R10" i="183" s="1"/>
  <c r="R9" i="177"/>
  <c r="S10" i="183" s="1"/>
  <c r="P10" i="177"/>
  <c r="Q11" i="183" s="1"/>
  <c r="Q10" i="177"/>
  <c r="R11" i="183" s="1"/>
  <c r="R10" i="177"/>
  <c r="S11" i="183" s="1"/>
  <c r="P11" i="177"/>
  <c r="Q12" i="183" s="1"/>
  <c r="Q11" i="177"/>
  <c r="R12" i="183" s="1"/>
  <c r="R11" i="177"/>
  <c r="S12" i="183" s="1"/>
  <c r="P12" i="177"/>
  <c r="Q13" i="183" s="1"/>
  <c r="Q12" i="177"/>
  <c r="R13" i="183" s="1"/>
  <c r="R12" i="177"/>
  <c r="S13" i="183" s="1"/>
  <c r="P13" i="177"/>
  <c r="Q14" i="183" s="1"/>
  <c r="Q13" i="177"/>
  <c r="R14" i="183" s="1"/>
  <c r="R13" i="177"/>
  <c r="S14" i="183" s="1"/>
  <c r="P14" i="177"/>
  <c r="Q15" i="183" s="1"/>
  <c r="Q14" i="177"/>
  <c r="R15" i="183" s="1"/>
  <c r="R14" i="177"/>
  <c r="S15" i="183" s="1"/>
  <c r="P15" i="177"/>
  <c r="Q16" i="183" s="1"/>
  <c r="Q15" i="177"/>
  <c r="R16" i="183" s="1"/>
  <c r="R15" i="177"/>
  <c r="S16" i="183" s="1"/>
  <c r="P16" i="177"/>
  <c r="Q17" i="183" s="1"/>
  <c r="Q16" i="177"/>
  <c r="R17" i="183" s="1"/>
  <c r="R16" i="177"/>
  <c r="S17" i="183" s="1"/>
  <c r="P17" i="177"/>
  <c r="Q18" i="183" s="1"/>
  <c r="Q17" i="177"/>
  <c r="R18" i="183" s="1"/>
  <c r="R17" i="177"/>
  <c r="S18" i="183" s="1"/>
  <c r="P18" i="177"/>
  <c r="Q19" i="183" s="1"/>
  <c r="Q18" i="177"/>
  <c r="R19" i="183" s="1"/>
  <c r="R18" i="177"/>
  <c r="S19" i="183" s="1"/>
  <c r="P19" i="177"/>
  <c r="Q20" i="183" s="1"/>
  <c r="Q19" i="177"/>
  <c r="R20" i="183" s="1"/>
  <c r="R19" i="177"/>
  <c r="S20" i="183" s="1"/>
  <c r="P20" i="177"/>
  <c r="Q21" i="183" s="1"/>
  <c r="Q20" i="177"/>
  <c r="R21" i="183" s="1"/>
  <c r="R20" i="177"/>
  <c r="S21" i="183" s="1"/>
  <c r="P21" i="177"/>
  <c r="Q22" i="183" s="1"/>
  <c r="Q21" i="177"/>
  <c r="R22" i="183" s="1"/>
  <c r="R21" i="177"/>
  <c r="S22" i="183" s="1"/>
  <c r="P22" i="177"/>
  <c r="Q23" i="183" s="1"/>
  <c r="Q22" i="177"/>
  <c r="R23" i="183" s="1"/>
  <c r="R22" i="177"/>
  <c r="S23" i="183" s="1"/>
  <c r="P23" i="177"/>
  <c r="Q24" i="183" s="1"/>
  <c r="Q23" i="177"/>
  <c r="R24" i="183" s="1"/>
  <c r="R23" i="177"/>
  <c r="S24" i="183" s="1"/>
  <c r="P24" i="177"/>
  <c r="Q25" i="183" s="1"/>
  <c r="Q24" i="177"/>
  <c r="R25" i="183" s="1"/>
  <c r="R24" i="177"/>
  <c r="S25" i="183" s="1"/>
  <c r="P25" i="177"/>
  <c r="Q26" i="183" s="1"/>
  <c r="Q25" i="177"/>
  <c r="R26" i="183" s="1"/>
  <c r="R25" i="177"/>
  <c r="S26" i="183" s="1"/>
  <c r="P26" i="177"/>
  <c r="Q27" i="183" s="1"/>
  <c r="Q26" i="177"/>
  <c r="R27" i="183" s="1"/>
  <c r="R26" i="177"/>
  <c r="S27" i="183" s="1"/>
  <c r="P27" i="177"/>
  <c r="Q28" i="183" s="1"/>
  <c r="Q27" i="177"/>
  <c r="R28" i="183" s="1"/>
  <c r="R27" i="177"/>
  <c r="S28" i="183" s="1"/>
  <c r="P28" i="177"/>
  <c r="Q29" i="183" s="1"/>
  <c r="Q28" i="177"/>
  <c r="R29" i="183" s="1"/>
  <c r="R28" i="177"/>
  <c r="S29" i="183" s="1"/>
  <c r="P29" i="177"/>
  <c r="Q30" i="183" s="1"/>
  <c r="Q29" i="177"/>
  <c r="R30" i="183" s="1"/>
  <c r="R29" i="177"/>
  <c r="S30" i="183" s="1"/>
  <c r="P30" i="177"/>
  <c r="Q31" i="183" s="1"/>
  <c r="Q30" i="177"/>
  <c r="R31" i="183" s="1"/>
  <c r="R30" i="177"/>
  <c r="S31" i="183" s="1"/>
  <c r="P31" i="177"/>
  <c r="Q32" i="183" s="1"/>
  <c r="Q31" i="177"/>
  <c r="R32" i="183" s="1"/>
  <c r="R31" i="177"/>
  <c r="S32" i="183" s="1"/>
  <c r="P32" i="177"/>
  <c r="Q33" i="183" s="1"/>
  <c r="Q32" i="177"/>
  <c r="R33" i="183" s="1"/>
  <c r="R32" i="177"/>
  <c r="S33" i="183" s="1"/>
  <c r="P33" i="177"/>
  <c r="Q34" i="183" s="1"/>
  <c r="Q33" i="177"/>
  <c r="R34" i="183" s="1"/>
  <c r="R33" i="177"/>
  <c r="S34" i="183" s="1"/>
  <c r="P34" i="177"/>
  <c r="Q35" i="183" s="1"/>
  <c r="Q34" i="177"/>
  <c r="R35" i="183" s="1"/>
  <c r="R34" i="177"/>
  <c r="S35" i="183" s="1"/>
  <c r="P35" i="177"/>
  <c r="Q36" i="183" s="1"/>
  <c r="Q35" i="177"/>
  <c r="R36" i="183" s="1"/>
  <c r="R35" i="177"/>
  <c r="S36" i="183" s="1"/>
  <c r="P36" i="177"/>
  <c r="Q37" i="183" s="1"/>
  <c r="Q36" i="177"/>
  <c r="R37" i="183" s="1"/>
  <c r="R36" i="177"/>
  <c r="S37" i="183" s="1"/>
  <c r="P37" i="177"/>
  <c r="Q38" i="183" s="1"/>
  <c r="Q37" i="177"/>
  <c r="R38" i="183" s="1"/>
  <c r="R37" i="177"/>
  <c r="S38" i="183" s="1"/>
  <c r="P38" i="177"/>
  <c r="Q39" i="183" s="1"/>
  <c r="Q38" i="177"/>
  <c r="R39" i="183" s="1"/>
  <c r="R38" i="177"/>
  <c r="S39" i="183" s="1"/>
  <c r="P39" i="177"/>
  <c r="Q40" i="183" s="1"/>
  <c r="Q39" i="177"/>
  <c r="R40" i="183" s="1"/>
  <c r="R39" i="177"/>
  <c r="S40" i="183" s="1"/>
  <c r="P40" i="177"/>
  <c r="Q41" i="183" s="1"/>
  <c r="Q40" i="177"/>
  <c r="R41" i="183" s="1"/>
  <c r="R40" i="177"/>
  <c r="S41" i="183" s="1"/>
  <c r="P41" i="177"/>
  <c r="Q42" i="183" s="1"/>
  <c r="Q41" i="177"/>
  <c r="R42" i="183" s="1"/>
  <c r="R41" i="177"/>
  <c r="S42" i="183" s="1"/>
  <c r="P42" i="177"/>
  <c r="Q43" i="183" s="1"/>
  <c r="Q42" i="177"/>
  <c r="R43" i="183" s="1"/>
  <c r="R42" i="177"/>
  <c r="S43" i="183" s="1"/>
  <c r="P43" i="177"/>
  <c r="Q44" i="183" s="1"/>
  <c r="Q43" i="177"/>
  <c r="R44" i="183" s="1"/>
  <c r="R43" i="177"/>
  <c r="S44" i="183" s="1"/>
  <c r="P44" i="177"/>
  <c r="Q45" i="183" s="1"/>
  <c r="Q44" i="177"/>
  <c r="R45" i="183" s="1"/>
  <c r="R44" i="177"/>
  <c r="S45" i="183" s="1"/>
  <c r="P45" i="177"/>
  <c r="Q46" i="183" s="1"/>
  <c r="Q45" i="177"/>
  <c r="R46" i="183" s="1"/>
  <c r="R45" i="177"/>
  <c r="S46" i="183" s="1"/>
  <c r="P46" i="177"/>
  <c r="Q47" i="183" s="1"/>
  <c r="Q46" i="177"/>
  <c r="R47" i="183" s="1"/>
  <c r="R46" i="177"/>
  <c r="S47" i="183" s="1"/>
  <c r="P47" i="177"/>
  <c r="Q48" i="183" s="1"/>
  <c r="Q47" i="177"/>
  <c r="R48" i="183" s="1"/>
  <c r="R47" i="177"/>
  <c r="S48" i="183" s="1"/>
  <c r="P48" i="177"/>
  <c r="Q49" i="183" s="1"/>
  <c r="Q48" i="177"/>
  <c r="R49" i="183" s="1"/>
  <c r="R48" i="177"/>
  <c r="S49" i="183" s="1"/>
  <c r="P49" i="177"/>
  <c r="Q50" i="183" s="1"/>
  <c r="Q49" i="177"/>
  <c r="R50" i="183" s="1"/>
  <c r="R49" i="177"/>
  <c r="S50" i="183" s="1"/>
  <c r="Q6" i="177"/>
  <c r="R7" i="183" s="1"/>
  <c r="R6" i="177"/>
  <c r="S7" i="183" s="1"/>
  <c r="P6" i="177"/>
  <c r="J13" i="177"/>
  <c r="K14" i="183" s="1"/>
  <c r="K13" i="177"/>
  <c r="L14" i="183" s="1"/>
  <c r="L13" i="177"/>
  <c r="M14" i="183" s="1"/>
  <c r="J14" i="177"/>
  <c r="K15" i="183" s="1"/>
  <c r="K14" i="177"/>
  <c r="L15" i="183" s="1"/>
  <c r="L14" i="177"/>
  <c r="M15" i="183" s="1"/>
  <c r="J15" i="177"/>
  <c r="K16" i="183" s="1"/>
  <c r="K15" i="177"/>
  <c r="L16" i="183" s="1"/>
  <c r="L15" i="177"/>
  <c r="M16" i="183" s="1"/>
  <c r="J16" i="177"/>
  <c r="K17" i="183" s="1"/>
  <c r="K16" i="177"/>
  <c r="L17" i="183" s="1"/>
  <c r="L16" i="177"/>
  <c r="M17" i="183" s="1"/>
  <c r="J17" i="177"/>
  <c r="K18" i="183" s="1"/>
  <c r="K17" i="177"/>
  <c r="L18" i="183" s="1"/>
  <c r="L17" i="177"/>
  <c r="M18" i="183" s="1"/>
  <c r="J18" i="177"/>
  <c r="K19" i="183" s="1"/>
  <c r="K18" i="177"/>
  <c r="L19" i="183" s="1"/>
  <c r="L18" i="177"/>
  <c r="M19" i="183" s="1"/>
  <c r="J19" i="177"/>
  <c r="K20" i="183" s="1"/>
  <c r="K19" i="177"/>
  <c r="L20" i="183" s="1"/>
  <c r="L19" i="177"/>
  <c r="M20" i="183" s="1"/>
  <c r="J20" i="177"/>
  <c r="K21" i="183" s="1"/>
  <c r="K20" i="177"/>
  <c r="L21" i="183" s="1"/>
  <c r="L20" i="177"/>
  <c r="M21" i="183" s="1"/>
  <c r="J21" i="177"/>
  <c r="K22" i="183" s="1"/>
  <c r="K21" i="177"/>
  <c r="L22" i="183" s="1"/>
  <c r="L21" i="177"/>
  <c r="M22" i="183" s="1"/>
  <c r="J22" i="177"/>
  <c r="K23" i="183" s="1"/>
  <c r="K22" i="177"/>
  <c r="L23" i="183" s="1"/>
  <c r="L22" i="177"/>
  <c r="M23" i="183" s="1"/>
  <c r="J23" i="177"/>
  <c r="K24" i="183" s="1"/>
  <c r="K23" i="177"/>
  <c r="L24" i="183" s="1"/>
  <c r="L23" i="177"/>
  <c r="M24" i="183" s="1"/>
  <c r="J24" i="177"/>
  <c r="K25" i="183" s="1"/>
  <c r="K24" i="177"/>
  <c r="L25" i="183" s="1"/>
  <c r="L24" i="177"/>
  <c r="M25" i="183" s="1"/>
  <c r="J25" i="177"/>
  <c r="K26" i="183" s="1"/>
  <c r="K25" i="177"/>
  <c r="L26" i="183" s="1"/>
  <c r="L25" i="177"/>
  <c r="M26" i="183" s="1"/>
  <c r="J26" i="177"/>
  <c r="K27" i="183" s="1"/>
  <c r="K26" i="177"/>
  <c r="L27" i="183" s="1"/>
  <c r="L26" i="177"/>
  <c r="M27" i="183" s="1"/>
  <c r="J27" i="177"/>
  <c r="K28" i="183" s="1"/>
  <c r="K27" i="177"/>
  <c r="L28" i="183" s="1"/>
  <c r="L27" i="177"/>
  <c r="M28" i="183" s="1"/>
  <c r="J28" i="177"/>
  <c r="K29" i="183" s="1"/>
  <c r="K28" i="177"/>
  <c r="L29" i="183" s="1"/>
  <c r="L28" i="177"/>
  <c r="M29" i="183" s="1"/>
  <c r="J29" i="177"/>
  <c r="K30" i="183" s="1"/>
  <c r="K29" i="177"/>
  <c r="L30" i="183" s="1"/>
  <c r="L29" i="177"/>
  <c r="M30" i="183" s="1"/>
  <c r="J30" i="177"/>
  <c r="K31" i="183" s="1"/>
  <c r="K30" i="177"/>
  <c r="L31" i="183" s="1"/>
  <c r="L30" i="177"/>
  <c r="M31" i="183" s="1"/>
  <c r="J31" i="177"/>
  <c r="K32" i="183" s="1"/>
  <c r="K31" i="177"/>
  <c r="L32" i="183" s="1"/>
  <c r="L31" i="177"/>
  <c r="M32" i="183" s="1"/>
  <c r="J32" i="177"/>
  <c r="K33" i="183" s="1"/>
  <c r="K32" i="177"/>
  <c r="L33" i="183" s="1"/>
  <c r="L32" i="177"/>
  <c r="M33" i="183" s="1"/>
  <c r="J33" i="177"/>
  <c r="K34" i="183" s="1"/>
  <c r="K33" i="177"/>
  <c r="L34" i="183" s="1"/>
  <c r="L33" i="177"/>
  <c r="M34" i="183" s="1"/>
  <c r="J34" i="177"/>
  <c r="K35" i="183" s="1"/>
  <c r="K34" i="177"/>
  <c r="L35" i="183" s="1"/>
  <c r="L34" i="177"/>
  <c r="M35" i="183" s="1"/>
  <c r="J35" i="177"/>
  <c r="K36" i="183" s="1"/>
  <c r="K35" i="177"/>
  <c r="L36" i="183" s="1"/>
  <c r="L35" i="177"/>
  <c r="M36" i="183" s="1"/>
  <c r="J36" i="177"/>
  <c r="K37" i="183" s="1"/>
  <c r="K36" i="177"/>
  <c r="L37" i="183" s="1"/>
  <c r="L36" i="177"/>
  <c r="M37" i="183" s="1"/>
  <c r="J37" i="177"/>
  <c r="K38" i="183" s="1"/>
  <c r="K37" i="177"/>
  <c r="L38" i="183" s="1"/>
  <c r="L37" i="177"/>
  <c r="M38" i="183" s="1"/>
  <c r="J38" i="177"/>
  <c r="K39" i="183" s="1"/>
  <c r="K38" i="177"/>
  <c r="L39" i="183" s="1"/>
  <c r="L38" i="177"/>
  <c r="M39" i="183" s="1"/>
  <c r="J39" i="177"/>
  <c r="K40" i="183" s="1"/>
  <c r="K39" i="177"/>
  <c r="L40" i="183" s="1"/>
  <c r="L39" i="177"/>
  <c r="M40" i="183" s="1"/>
  <c r="J40" i="177"/>
  <c r="K41" i="183" s="1"/>
  <c r="K40" i="177"/>
  <c r="L41" i="183" s="1"/>
  <c r="L40" i="177"/>
  <c r="M41" i="183" s="1"/>
  <c r="J41" i="177"/>
  <c r="K42" i="183" s="1"/>
  <c r="K41" i="177"/>
  <c r="L42" i="183" s="1"/>
  <c r="L41" i="177"/>
  <c r="M42" i="183" s="1"/>
  <c r="J42" i="177"/>
  <c r="K43" i="183" s="1"/>
  <c r="K42" i="177"/>
  <c r="L43" i="183" s="1"/>
  <c r="L42" i="177"/>
  <c r="M43" i="183" s="1"/>
  <c r="J43" i="177"/>
  <c r="K44" i="183" s="1"/>
  <c r="K43" i="177"/>
  <c r="L44" i="183" s="1"/>
  <c r="L43" i="177"/>
  <c r="M44" i="183" s="1"/>
  <c r="J44" i="177"/>
  <c r="K45" i="183" s="1"/>
  <c r="K44" i="177"/>
  <c r="L45" i="183" s="1"/>
  <c r="L44" i="177"/>
  <c r="M45" i="183" s="1"/>
  <c r="J45" i="177"/>
  <c r="K46" i="183" s="1"/>
  <c r="K45" i="177"/>
  <c r="L46" i="183" s="1"/>
  <c r="L45" i="177"/>
  <c r="M46" i="183" s="1"/>
  <c r="J46" i="177"/>
  <c r="K47" i="183" s="1"/>
  <c r="K46" i="177"/>
  <c r="L47" i="183" s="1"/>
  <c r="L46" i="177"/>
  <c r="M47" i="183" s="1"/>
  <c r="J47" i="177"/>
  <c r="K48" i="183" s="1"/>
  <c r="K47" i="177"/>
  <c r="L48" i="183" s="1"/>
  <c r="L47" i="177"/>
  <c r="M48" i="183" s="1"/>
  <c r="J48" i="177"/>
  <c r="K49" i="183" s="1"/>
  <c r="K48" i="177"/>
  <c r="L49" i="183" s="1"/>
  <c r="L48" i="177"/>
  <c r="M49" i="183" s="1"/>
  <c r="J49" i="177"/>
  <c r="K49" i="177"/>
  <c r="L50" i="183" s="1"/>
  <c r="L49" i="177"/>
  <c r="M50" i="183" s="1"/>
  <c r="J7" i="177"/>
  <c r="K8" i="183" s="1"/>
  <c r="K7" i="177"/>
  <c r="L8" i="183" s="1"/>
  <c r="L7" i="177"/>
  <c r="M8" i="183" s="1"/>
  <c r="J8" i="177"/>
  <c r="K9" i="183" s="1"/>
  <c r="K8" i="177"/>
  <c r="L9" i="183" s="1"/>
  <c r="L8" i="177"/>
  <c r="M9" i="183" s="1"/>
  <c r="J9" i="177"/>
  <c r="K10" i="183" s="1"/>
  <c r="K9" i="177"/>
  <c r="L10" i="183" s="1"/>
  <c r="L9" i="177"/>
  <c r="M10" i="183" s="1"/>
  <c r="J10" i="177"/>
  <c r="K11" i="183" s="1"/>
  <c r="K10" i="177"/>
  <c r="L11" i="183" s="1"/>
  <c r="L10" i="177"/>
  <c r="M11" i="183" s="1"/>
  <c r="J11" i="177"/>
  <c r="K12" i="183" s="1"/>
  <c r="K11" i="177"/>
  <c r="L12" i="183" s="1"/>
  <c r="L11" i="177"/>
  <c r="M12" i="183" s="1"/>
  <c r="J12" i="177"/>
  <c r="K13" i="183" s="1"/>
  <c r="K12" i="177"/>
  <c r="L13" i="183" s="1"/>
  <c r="L12" i="177"/>
  <c r="M13" i="183" s="1"/>
  <c r="K6" i="177"/>
  <c r="L7" i="183" s="1"/>
  <c r="L6" i="177"/>
  <c r="M7" i="183" s="1"/>
  <c r="J6" i="177"/>
  <c r="D7" i="177"/>
  <c r="E7" i="177"/>
  <c r="F7" i="177"/>
  <c r="D8" i="177"/>
  <c r="E8" i="177"/>
  <c r="F8" i="177"/>
  <c r="D9" i="177"/>
  <c r="E9" i="177"/>
  <c r="F9" i="177"/>
  <c r="D10" i="177"/>
  <c r="E10" i="177"/>
  <c r="F10" i="177"/>
  <c r="D11" i="177"/>
  <c r="E11" i="177"/>
  <c r="F11" i="177"/>
  <c r="D12" i="177"/>
  <c r="E12" i="177"/>
  <c r="F12" i="177"/>
  <c r="D13" i="177"/>
  <c r="E13" i="177"/>
  <c r="F13" i="177"/>
  <c r="D14" i="177"/>
  <c r="E14" i="177"/>
  <c r="F14" i="177"/>
  <c r="D15" i="177"/>
  <c r="E15" i="177"/>
  <c r="F15" i="177"/>
  <c r="D16" i="177"/>
  <c r="E16" i="177"/>
  <c r="F16" i="177"/>
  <c r="D17" i="177"/>
  <c r="E17" i="177"/>
  <c r="F17" i="177"/>
  <c r="D18" i="177"/>
  <c r="E18" i="177"/>
  <c r="CR18" i="177" s="1"/>
  <c r="CS18" i="177" s="1"/>
  <c r="F18" i="177"/>
  <c r="CT18" i="177" s="1"/>
  <c r="CU18" i="177" s="1"/>
  <c r="D19" i="177"/>
  <c r="E19" i="177"/>
  <c r="F19" i="177"/>
  <c r="D20" i="177"/>
  <c r="E20" i="177"/>
  <c r="F20" i="177"/>
  <c r="D21" i="177"/>
  <c r="CP21" i="177" s="1"/>
  <c r="E21" i="177"/>
  <c r="CR21" i="177" s="1"/>
  <c r="CS21" i="177" s="1"/>
  <c r="F21" i="177"/>
  <c r="D22" i="177"/>
  <c r="E22" i="177"/>
  <c r="F22" i="177"/>
  <c r="D23" i="177"/>
  <c r="E23" i="177"/>
  <c r="F23" i="177"/>
  <c r="CT23" i="177" s="1"/>
  <c r="CU23" i="177" s="1"/>
  <c r="D24" i="177"/>
  <c r="CP24" i="177" s="1"/>
  <c r="E24" i="177"/>
  <c r="F24" i="177"/>
  <c r="D25" i="177"/>
  <c r="E25" i="177"/>
  <c r="F25" i="177"/>
  <c r="D26" i="177"/>
  <c r="E26" i="177"/>
  <c r="CR26" i="177" s="1"/>
  <c r="CS26" i="177" s="1"/>
  <c r="F26" i="177"/>
  <c r="CT26" i="177" s="1"/>
  <c r="CU26" i="177" s="1"/>
  <c r="D27" i="177"/>
  <c r="E27" i="177"/>
  <c r="F27" i="177"/>
  <c r="D28" i="177"/>
  <c r="E28" i="177"/>
  <c r="F28" i="177"/>
  <c r="D29" i="177"/>
  <c r="CP29" i="177" s="1"/>
  <c r="E29" i="177"/>
  <c r="CR29" i="177" s="1"/>
  <c r="CS29" i="177" s="1"/>
  <c r="F29" i="177"/>
  <c r="D30" i="177"/>
  <c r="E30" i="177"/>
  <c r="F30" i="177"/>
  <c r="D31" i="177"/>
  <c r="E31" i="177"/>
  <c r="F31" i="177"/>
  <c r="CT31" i="177" s="1"/>
  <c r="CU31" i="177" s="1"/>
  <c r="D32" i="177"/>
  <c r="CP32" i="177" s="1"/>
  <c r="E32" i="177"/>
  <c r="F32" i="177"/>
  <c r="D33" i="177"/>
  <c r="E33" i="177"/>
  <c r="F33" i="177"/>
  <c r="D34" i="177"/>
  <c r="E34" i="177"/>
  <c r="CR34" i="177" s="1"/>
  <c r="CS34" i="177" s="1"/>
  <c r="F34" i="177"/>
  <c r="CT34" i="177" s="1"/>
  <c r="CU34" i="177" s="1"/>
  <c r="D35" i="177"/>
  <c r="E35" i="177"/>
  <c r="F35" i="177"/>
  <c r="D36" i="177"/>
  <c r="E36" i="177"/>
  <c r="F36" i="177"/>
  <c r="D37" i="177"/>
  <c r="CP37" i="177" s="1"/>
  <c r="E37" i="177"/>
  <c r="CR37" i="177" s="1"/>
  <c r="CS37" i="177" s="1"/>
  <c r="F37" i="177"/>
  <c r="D38" i="177"/>
  <c r="E38" i="177"/>
  <c r="F38" i="177"/>
  <c r="D39" i="177"/>
  <c r="E39" i="177"/>
  <c r="F39" i="177"/>
  <c r="CT39" i="177" s="1"/>
  <c r="CU39" i="177" s="1"/>
  <c r="D40" i="177"/>
  <c r="CP40" i="177" s="1"/>
  <c r="E40" i="177"/>
  <c r="F40" i="177"/>
  <c r="D41" i="177"/>
  <c r="E41" i="177"/>
  <c r="F41" i="177"/>
  <c r="D42" i="177"/>
  <c r="E42" i="177"/>
  <c r="CR42" i="177" s="1"/>
  <c r="CS42" i="177" s="1"/>
  <c r="F42" i="177"/>
  <c r="CT42" i="177" s="1"/>
  <c r="CU42" i="177" s="1"/>
  <c r="D43" i="177"/>
  <c r="E43" i="177"/>
  <c r="F43" i="177"/>
  <c r="D44" i="177"/>
  <c r="E44" i="177"/>
  <c r="F44" i="177"/>
  <c r="D45" i="177"/>
  <c r="CP45" i="177" s="1"/>
  <c r="E45" i="177"/>
  <c r="CR45" i="177" s="1"/>
  <c r="CS45" i="177" s="1"/>
  <c r="F45" i="177"/>
  <c r="D46" i="177"/>
  <c r="E46" i="177"/>
  <c r="F46" i="177"/>
  <c r="D47" i="177"/>
  <c r="E47" i="177"/>
  <c r="F47" i="177"/>
  <c r="CT47" i="177" s="1"/>
  <c r="CU47" i="177" s="1"/>
  <c r="D48" i="177"/>
  <c r="CP48" i="177" s="1"/>
  <c r="E48" i="177"/>
  <c r="F48" i="177"/>
  <c r="D49" i="177"/>
  <c r="E49" i="177"/>
  <c r="F49" i="177"/>
  <c r="E6" i="177"/>
  <c r="F6" i="177"/>
  <c r="CT6" i="177" s="1"/>
  <c r="CU6" i="177" s="1"/>
  <c r="D6" i="177"/>
  <c r="B7" i="177"/>
  <c r="C7" i="177"/>
  <c r="B8" i="177"/>
  <c r="C8" i="177"/>
  <c r="B9" i="177"/>
  <c r="C9" i="177"/>
  <c r="B10" i="177"/>
  <c r="C10" i="177"/>
  <c r="B11" i="177"/>
  <c r="C11" i="177"/>
  <c r="B12" i="177"/>
  <c r="C12" i="177"/>
  <c r="B13" i="177"/>
  <c r="C13" i="177"/>
  <c r="B14" i="177"/>
  <c r="C14" i="177"/>
  <c r="B15" i="177"/>
  <c r="C15" i="177"/>
  <c r="B16" i="177"/>
  <c r="C16" i="177"/>
  <c r="B17" i="177"/>
  <c r="C17" i="177"/>
  <c r="B18" i="177"/>
  <c r="C18" i="177"/>
  <c r="B19" i="177"/>
  <c r="C19" i="177"/>
  <c r="B20" i="177"/>
  <c r="C20" i="177"/>
  <c r="B21" i="177"/>
  <c r="C21" i="177"/>
  <c r="B22" i="177"/>
  <c r="C22" i="177"/>
  <c r="B23" i="177"/>
  <c r="C23" i="177"/>
  <c r="B24" i="177"/>
  <c r="C24" i="177"/>
  <c r="B25" i="177"/>
  <c r="C25" i="177"/>
  <c r="B26" i="177"/>
  <c r="C26" i="177"/>
  <c r="B27" i="177"/>
  <c r="C27" i="177"/>
  <c r="B28" i="177"/>
  <c r="C28" i="177"/>
  <c r="B29" i="177"/>
  <c r="C29" i="177"/>
  <c r="B30" i="177"/>
  <c r="C30" i="177"/>
  <c r="B31" i="177"/>
  <c r="C31" i="177"/>
  <c r="B32" i="177"/>
  <c r="C32" i="177"/>
  <c r="B33" i="177"/>
  <c r="C33" i="177"/>
  <c r="B34" i="177"/>
  <c r="C34" i="177"/>
  <c r="B35" i="177"/>
  <c r="C35" i="177"/>
  <c r="B36" i="177"/>
  <c r="C36" i="177"/>
  <c r="B37" i="177"/>
  <c r="C37" i="177"/>
  <c r="B38" i="177"/>
  <c r="C38" i="177"/>
  <c r="B39" i="177"/>
  <c r="C39" i="177"/>
  <c r="B40" i="177"/>
  <c r="C40" i="177"/>
  <c r="B41" i="177"/>
  <c r="C41" i="177"/>
  <c r="B42" i="177"/>
  <c r="C42" i="177"/>
  <c r="B43" i="177"/>
  <c r="C43" i="177"/>
  <c r="B44" i="177"/>
  <c r="C44" i="177"/>
  <c r="B45" i="177"/>
  <c r="C45" i="177"/>
  <c r="B46" i="177"/>
  <c r="C46" i="177"/>
  <c r="B47" i="177"/>
  <c r="C47" i="177"/>
  <c r="B48" i="177"/>
  <c r="C48" i="177"/>
  <c r="B49" i="177"/>
  <c r="C49" i="177"/>
  <c r="C6" i="177"/>
  <c r="B6" i="177"/>
  <c r="B7" i="175"/>
  <c r="C7" i="175"/>
  <c r="B8" i="175"/>
  <c r="C8" i="175"/>
  <c r="B9" i="175"/>
  <c r="C9" i="175"/>
  <c r="B10" i="175"/>
  <c r="C10" i="175"/>
  <c r="B11" i="175"/>
  <c r="C11" i="175"/>
  <c r="B12" i="175"/>
  <c r="C12" i="175"/>
  <c r="B13" i="175"/>
  <c r="C13" i="175"/>
  <c r="B14" i="175"/>
  <c r="C14" i="175"/>
  <c r="B15" i="175"/>
  <c r="C15" i="175"/>
  <c r="B16" i="175"/>
  <c r="C16" i="175"/>
  <c r="B17" i="175"/>
  <c r="C17" i="175"/>
  <c r="B18" i="175"/>
  <c r="C18" i="175"/>
  <c r="B19" i="175"/>
  <c r="C19" i="175"/>
  <c r="B20" i="175"/>
  <c r="C20" i="175"/>
  <c r="B21" i="175"/>
  <c r="C21" i="175"/>
  <c r="B22" i="175"/>
  <c r="C22" i="175"/>
  <c r="B23" i="175"/>
  <c r="C23" i="175"/>
  <c r="B24" i="175"/>
  <c r="C24" i="175"/>
  <c r="B25" i="175"/>
  <c r="C25" i="175"/>
  <c r="B26" i="175"/>
  <c r="C26" i="175"/>
  <c r="B27" i="175"/>
  <c r="C27" i="175"/>
  <c r="B28" i="175"/>
  <c r="C28" i="175"/>
  <c r="B29" i="175"/>
  <c r="C29" i="175"/>
  <c r="B30" i="175"/>
  <c r="C30" i="175"/>
  <c r="B31" i="175"/>
  <c r="C31" i="175"/>
  <c r="B32" i="175"/>
  <c r="C32" i="175"/>
  <c r="B33" i="175"/>
  <c r="C33" i="175"/>
  <c r="B34" i="175"/>
  <c r="C34" i="175"/>
  <c r="B35" i="175"/>
  <c r="C35" i="175"/>
  <c r="B36" i="175"/>
  <c r="C36" i="175"/>
  <c r="B37" i="175"/>
  <c r="C37" i="175"/>
  <c r="B38" i="175"/>
  <c r="C38" i="175"/>
  <c r="B39" i="175"/>
  <c r="C39" i="175"/>
  <c r="B40" i="175"/>
  <c r="C40" i="175"/>
  <c r="B41" i="175"/>
  <c r="C41" i="175"/>
  <c r="B42" i="175"/>
  <c r="C42" i="175"/>
  <c r="B43" i="175"/>
  <c r="C43" i="175"/>
  <c r="B44" i="175"/>
  <c r="C44" i="175"/>
  <c r="B45" i="175"/>
  <c r="C45" i="175"/>
  <c r="B46" i="175"/>
  <c r="C46" i="175"/>
  <c r="B47" i="175"/>
  <c r="C47" i="175"/>
  <c r="B48" i="175"/>
  <c r="C48" i="175"/>
  <c r="B49" i="175"/>
  <c r="C49" i="175"/>
  <c r="C6" i="175"/>
  <c r="B6" i="175"/>
  <c r="CX7" i="175"/>
  <c r="CY7" i="175"/>
  <c r="CZ7" i="175"/>
  <c r="CX8" i="175"/>
  <c r="CY8" i="175"/>
  <c r="CZ8" i="175"/>
  <c r="CX9" i="175"/>
  <c r="CY9" i="175"/>
  <c r="CZ9" i="175"/>
  <c r="CX10" i="175"/>
  <c r="CY10" i="175"/>
  <c r="CZ10" i="175"/>
  <c r="CX11" i="175"/>
  <c r="CY11" i="175"/>
  <c r="CZ11" i="175"/>
  <c r="CX12" i="175"/>
  <c r="CY12" i="175"/>
  <c r="CZ12" i="175"/>
  <c r="CX13" i="175"/>
  <c r="CY13" i="175"/>
  <c r="CZ13" i="175"/>
  <c r="CX14" i="175"/>
  <c r="CY14" i="175"/>
  <c r="CZ14" i="175"/>
  <c r="CX15" i="175"/>
  <c r="CY15" i="175"/>
  <c r="CZ15" i="175"/>
  <c r="CX16" i="175"/>
  <c r="CY16" i="175"/>
  <c r="CZ16" i="175"/>
  <c r="CX17" i="175"/>
  <c r="CY17" i="175"/>
  <c r="CZ17" i="175"/>
  <c r="CX18" i="175"/>
  <c r="CY18" i="175"/>
  <c r="CZ18" i="175"/>
  <c r="CX19" i="175"/>
  <c r="CY19" i="175"/>
  <c r="CZ19" i="175"/>
  <c r="CX20" i="175"/>
  <c r="CY20" i="175"/>
  <c r="CZ20" i="175"/>
  <c r="CX21" i="175"/>
  <c r="CY21" i="175"/>
  <c r="CZ21" i="175"/>
  <c r="CX22" i="175"/>
  <c r="CY22" i="175"/>
  <c r="CZ22" i="175"/>
  <c r="CX23" i="175"/>
  <c r="CY23" i="175"/>
  <c r="CZ23" i="175"/>
  <c r="CX24" i="175"/>
  <c r="CY24" i="175"/>
  <c r="CZ24" i="175"/>
  <c r="CX25" i="175"/>
  <c r="CY25" i="175"/>
  <c r="CZ25" i="175"/>
  <c r="CX26" i="175"/>
  <c r="CY26" i="175"/>
  <c r="CZ26" i="175"/>
  <c r="CX27" i="175"/>
  <c r="CY27" i="175"/>
  <c r="CZ27" i="175"/>
  <c r="CX28" i="175"/>
  <c r="CY28" i="175"/>
  <c r="CZ28" i="175"/>
  <c r="CX29" i="175"/>
  <c r="CY29" i="175"/>
  <c r="CZ29" i="175"/>
  <c r="CX30" i="175"/>
  <c r="CY30" i="175"/>
  <c r="CZ30" i="175"/>
  <c r="CX31" i="175"/>
  <c r="CY31" i="175"/>
  <c r="CZ31" i="175"/>
  <c r="CX32" i="175"/>
  <c r="CY32" i="175"/>
  <c r="CZ32" i="175"/>
  <c r="CX33" i="175"/>
  <c r="CY33" i="175"/>
  <c r="CZ33" i="175"/>
  <c r="CX34" i="175"/>
  <c r="CY34" i="175"/>
  <c r="CZ34" i="175"/>
  <c r="CX35" i="175"/>
  <c r="CY35" i="175"/>
  <c r="CZ35" i="175"/>
  <c r="CX36" i="175"/>
  <c r="CY36" i="175"/>
  <c r="CZ36" i="175"/>
  <c r="CX37" i="175"/>
  <c r="CY37" i="175"/>
  <c r="CZ37" i="175"/>
  <c r="CX38" i="175"/>
  <c r="CY38" i="175"/>
  <c r="CZ38" i="175"/>
  <c r="CX39" i="175"/>
  <c r="CY39" i="175"/>
  <c r="CZ39" i="175"/>
  <c r="CX40" i="175"/>
  <c r="CY40" i="175"/>
  <c r="CZ40" i="175"/>
  <c r="CX41" i="175"/>
  <c r="CY41" i="175"/>
  <c r="CZ41" i="175"/>
  <c r="CX42" i="175"/>
  <c r="CY42" i="175"/>
  <c r="CZ42" i="175"/>
  <c r="CX43" i="175"/>
  <c r="CY43" i="175"/>
  <c r="CZ43" i="175"/>
  <c r="CX44" i="175"/>
  <c r="CY44" i="175"/>
  <c r="CZ44" i="175"/>
  <c r="CX45" i="175"/>
  <c r="CY45" i="175"/>
  <c r="CZ45" i="175"/>
  <c r="CX46" i="175"/>
  <c r="CY46" i="175"/>
  <c r="CZ46" i="175"/>
  <c r="CX47" i="175"/>
  <c r="CY47" i="175"/>
  <c r="CZ47" i="175"/>
  <c r="CX48" i="175"/>
  <c r="CY48" i="175"/>
  <c r="CZ48" i="175"/>
  <c r="CX49" i="175"/>
  <c r="CY49" i="175"/>
  <c r="CZ49" i="175"/>
  <c r="CY6" i="175"/>
  <c r="CZ6" i="175"/>
  <c r="CX6" i="175"/>
  <c r="BH7" i="175"/>
  <c r="BI7" i="175"/>
  <c r="BJ7" i="175"/>
  <c r="BH8" i="175"/>
  <c r="BI8" i="175"/>
  <c r="BJ8" i="175"/>
  <c r="BH9" i="175"/>
  <c r="BI9" i="175"/>
  <c r="BJ9" i="175"/>
  <c r="BH10" i="175"/>
  <c r="BI10" i="175"/>
  <c r="BJ10" i="175"/>
  <c r="BH11" i="175"/>
  <c r="BI11" i="175"/>
  <c r="BJ11" i="175"/>
  <c r="BH12" i="175"/>
  <c r="BI12" i="175"/>
  <c r="BJ12" i="175"/>
  <c r="BH13" i="175"/>
  <c r="BI13" i="175"/>
  <c r="BJ13" i="175"/>
  <c r="BH14" i="175"/>
  <c r="BI14" i="175"/>
  <c r="BJ14" i="175"/>
  <c r="BH15" i="175"/>
  <c r="BI15" i="175"/>
  <c r="BJ15" i="175"/>
  <c r="BH16" i="175"/>
  <c r="BI16" i="175"/>
  <c r="BJ16" i="175"/>
  <c r="BH17" i="175"/>
  <c r="BI17" i="175"/>
  <c r="BJ17" i="175"/>
  <c r="BH18" i="175"/>
  <c r="BI18" i="175"/>
  <c r="BJ18" i="175"/>
  <c r="BH19" i="175"/>
  <c r="BI19" i="175"/>
  <c r="BJ19" i="175"/>
  <c r="BH20" i="175"/>
  <c r="BI20" i="175"/>
  <c r="BJ20" i="175"/>
  <c r="BH21" i="175"/>
  <c r="BI21" i="175"/>
  <c r="BJ21" i="175"/>
  <c r="BH22" i="175"/>
  <c r="BI22" i="175"/>
  <c r="BJ22" i="175"/>
  <c r="BH23" i="175"/>
  <c r="BI23" i="175"/>
  <c r="BJ23" i="175"/>
  <c r="BH24" i="175"/>
  <c r="BI24" i="175"/>
  <c r="BJ24" i="175"/>
  <c r="BH25" i="175"/>
  <c r="BI25" i="175"/>
  <c r="BJ25" i="175"/>
  <c r="BH26" i="175"/>
  <c r="BI26" i="175"/>
  <c r="BJ26" i="175"/>
  <c r="BH27" i="175"/>
  <c r="BI27" i="175"/>
  <c r="BJ27" i="175"/>
  <c r="BH28" i="175"/>
  <c r="BI28" i="175"/>
  <c r="BJ28" i="175"/>
  <c r="BH29" i="175"/>
  <c r="BI29" i="175"/>
  <c r="BJ29" i="175"/>
  <c r="BH30" i="175"/>
  <c r="BI30" i="175"/>
  <c r="BJ30" i="175"/>
  <c r="BH31" i="175"/>
  <c r="BI31" i="175"/>
  <c r="BJ31" i="175"/>
  <c r="BH32" i="175"/>
  <c r="BI32" i="175"/>
  <c r="BJ32" i="175"/>
  <c r="BH33" i="175"/>
  <c r="BI33" i="175"/>
  <c r="BJ33" i="175"/>
  <c r="BH34" i="175"/>
  <c r="BI34" i="175"/>
  <c r="BJ34" i="175"/>
  <c r="BH35" i="175"/>
  <c r="BI35" i="175"/>
  <c r="BJ35" i="175"/>
  <c r="BH36" i="175"/>
  <c r="BI36" i="175"/>
  <c r="BJ36" i="175"/>
  <c r="BH37" i="175"/>
  <c r="BI37" i="175"/>
  <c r="BJ37" i="175"/>
  <c r="BH38" i="175"/>
  <c r="BI38" i="175"/>
  <c r="BJ38" i="175"/>
  <c r="BH39" i="175"/>
  <c r="BI39" i="175"/>
  <c r="BJ39" i="175"/>
  <c r="BH40" i="175"/>
  <c r="BI40" i="175"/>
  <c r="BJ40" i="175"/>
  <c r="BH41" i="175"/>
  <c r="BI41" i="175"/>
  <c r="BJ41" i="175"/>
  <c r="BH42" i="175"/>
  <c r="BI42" i="175"/>
  <c r="BJ42" i="175"/>
  <c r="BH43" i="175"/>
  <c r="BI43" i="175"/>
  <c r="BJ43" i="175"/>
  <c r="BH44" i="175"/>
  <c r="BI44" i="175"/>
  <c r="BJ44" i="175"/>
  <c r="BH45" i="175"/>
  <c r="BI45" i="175"/>
  <c r="BJ45" i="175"/>
  <c r="BH46" i="175"/>
  <c r="BI46" i="175"/>
  <c r="BJ46" i="175"/>
  <c r="BH47" i="175"/>
  <c r="BI47" i="175"/>
  <c r="BJ47" i="175"/>
  <c r="BH48" i="175"/>
  <c r="BI48" i="175"/>
  <c r="BJ48" i="175"/>
  <c r="BH49" i="175"/>
  <c r="BI49" i="175"/>
  <c r="BJ49" i="175"/>
  <c r="BI6" i="175"/>
  <c r="BJ6" i="175"/>
  <c r="BH6" i="175"/>
  <c r="BA7" i="175"/>
  <c r="BB7" i="175"/>
  <c r="BC7" i="175"/>
  <c r="BA8" i="175"/>
  <c r="BB8" i="175"/>
  <c r="BC8" i="175"/>
  <c r="BA9" i="175"/>
  <c r="BB9" i="175"/>
  <c r="BC9" i="175"/>
  <c r="BA10" i="175"/>
  <c r="BB10" i="175"/>
  <c r="BC10" i="175"/>
  <c r="BA11" i="175"/>
  <c r="BB11" i="175"/>
  <c r="BC11" i="175"/>
  <c r="BA12" i="175"/>
  <c r="BB12" i="175"/>
  <c r="BC12" i="175"/>
  <c r="BA13" i="175"/>
  <c r="BB13" i="175"/>
  <c r="BC13" i="175"/>
  <c r="BA14" i="175"/>
  <c r="BB14" i="175"/>
  <c r="BC14" i="175"/>
  <c r="BA15" i="175"/>
  <c r="BB15" i="175"/>
  <c r="BC15" i="175"/>
  <c r="BA16" i="175"/>
  <c r="BB16" i="175"/>
  <c r="BC16" i="175"/>
  <c r="BA17" i="175"/>
  <c r="BB17" i="175"/>
  <c r="BC17" i="175"/>
  <c r="BA18" i="175"/>
  <c r="BB18" i="175"/>
  <c r="BC18" i="175"/>
  <c r="BA19" i="175"/>
  <c r="BB19" i="175"/>
  <c r="BC19" i="175"/>
  <c r="BA20" i="175"/>
  <c r="BB20" i="175"/>
  <c r="BC20" i="175"/>
  <c r="BA21" i="175"/>
  <c r="BB21" i="175"/>
  <c r="BC21" i="175"/>
  <c r="BA22" i="175"/>
  <c r="BB22" i="175"/>
  <c r="BC22" i="175"/>
  <c r="BA23" i="175"/>
  <c r="BB23" i="175"/>
  <c r="BC23" i="175"/>
  <c r="BA24" i="175"/>
  <c r="BB24" i="175"/>
  <c r="BC24" i="175"/>
  <c r="BA25" i="175"/>
  <c r="BB25" i="175"/>
  <c r="BC25" i="175"/>
  <c r="BA26" i="175"/>
  <c r="BB26" i="175"/>
  <c r="BC26" i="175"/>
  <c r="BA27" i="175"/>
  <c r="BB27" i="175"/>
  <c r="BC27" i="175"/>
  <c r="BA28" i="175"/>
  <c r="BB28" i="175"/>
  <c r="BC28" i="175"/>
  <c r="BA29" i="175"/>
  <c r="BB29" i="175"/>
  <c r="BC29" i="175"/>
  <c r="BA30" i="175"/>
  <c r="BB30" i="175"/>
  <c r="BC30" i="175"/>
  <c r="BA31" i="175"/>
  <c r="BB31" i="175"/>
  <c r="BC31" i="175"/>
  <c r="BA32" i="175"/>
  <c r="BB32" i="175"/>
  <c r="BC32" i="175"/>
  <c r="BA33" i="175"/>
  <c r="BB33" i="175"/>
  <c r="BC33" i="175"/>
  <c r="BA34" i="175"/>
  <c r="BB34" i="175"/>
  <c r="BC34" i="175"/>
  <c r="BA35" i="175"/>
  <c r="BB35" i="175"/>
  <c r="BC35" i="175"/>
  <c r="BA36" i="175"/>
  <c r="BB36" i="175"/>
  <c r="BC36" i="175"/>
  <c r="BA37" i="175"/>
  <c r="BB37" i="175"/>
  <c r="BC37" i="175"/>
  <c r="BA38" i="175"/>
  <c r="BB38" i="175"/>
  <c r="BC38" i="175"/>
  <c r="BA39" i="175"/>
  <c r="BB39" i="175"/>
  <c r="BC39" i="175"/>
  <c r="BA40" i="175"/>
  <c r="BB40" i="175"/>
  <c r="BC40" i="175"/>
  <c r="BA41" i="175"/>
  <c r="BB41" i="175"/>
  <c r="BC41" i="175"/>
  <c r="BA42" i="175"/>
  <c r="BB42" i="175"/>
  <c r="BC42" i="175"/>
  <c r="BA43" i="175"/>
  <c r="BB43" i="175"/>
  <c r="BC43" i="175"/>
  <c r="BA44" i="175"/>
  <c r="BB44" i="175"/>
  <c r="BC44" i="175"/>
  <c r="BA45" i="175"/>
  <c r="BB45" i="175"/>
  <c r="BC45" i="175"/>
  <c r="BA46" i="175"/>
  <c r="BB46" i="175"/>
  <c r="BC46" i="175"/>
  <c r="BA47" i="175"/>
  <c r="BB47" i="175"/>
  <c r="BC47" i="175"/>
  <c r="BA48" i="175"/>
  <c r="BB48" i="175"/>
  <c r="BC48" i="175"/>
  <c r="BA49" i="175"/>
  <c r="BB49" i="175"/>
  <c r="BC49" i="175"/>
  <c r="BB6" i="175"/>
  <c r="BC6" i="175"/>
  <c r="BA6" i="175"/>
  <c r="AT7" i="175"/>
  <c r="AU7" i="175"/>
  <c r="AV7" i="175"/>
  <c r="AT8" i="175"/>
  <c r="AU8" i="175"/>
  <c r="AV8" i="175"/>
  <c r="AT9" i="175"/>
  <c r="AU9" i="175"/>
  <c r="AV9" i="175"/>
  <c r="AT10" i="175"/>
  <c r="AU10" i="175"/>
  <c r="AV10" i="175"/>
  <c r="AT11" i="175"/>
  <c r="AU11" i="175"/>
  <c r="AV11" i="175"/>
  <c r="AT12" i="175"/>
  <c r="AU12" i="175"/>
  <c r="AV12" i="175"/>
  <c r="AT13" i="175"/>
  <c r="AU13" i="175"/>
  <c r="AV13" i="175"/>
  <c r="AT14" i="175"/>
  <c r="AU14" i="175"/>
  <c r="AV14" i="175"/>
  <c r="AT15" i="175"/>
  <c r="AU15" i="175"/>
  <c r="AV15" i="175"/>
  <c r="AT16" i="175"/>
  <c r="AU16" i="175"/>
  <c r="AV16" i="175"/>
  <c r="AT17" i="175"/>
  <c r="AU17" i="175"/>
  <c r="AV17" i="175"/>
  <c r="AT18" i="175"/>
  <c r="AU18" i="175"/>
  <c r="AV18" i="175"/>
  <c r="AT19" i="175"/>
  <c r="AU19" i="175"/>
  <c r="AV19" i="175"/>
  <c r="AT20" i="175"/>
  <c r="AU20" i="175"/>
  <c r="AV20" i="175"/>
  <c r="AT21" i="175"/>
  <c r="AU21" i="175"/>
  <c r="AV21" i="175"/>
  <c r="AT22" i="175"/>
  <c r="AU22" i="175"/>
  <c r="AV22" i="175"/>
  <c r="AT23" i="175"/>
  <c r="AU23" i="175"/>
  <c r="AV23" i="175"/>
  <c r="AT24" i="175"/>
  <c r="AU24" i="175"/>
  <c r="AV24" i="175"/>
  <c r="AT25" i="175"/>
  <c r="AU25" i="175"/>
  <c r="AV25" i="175"/>
  <c r="AT26" i="175"/>
  <c r="AU26" i="175"/>
  <c r="AV26" i="175"/>
  <c r="AT27" i="175"/>
  <c r="AU27" i="175"/>
  <c r="AV27" i="175"/>
  <c r="AT28" i="175"/>
  <c r="AU28" i="175"/>
  <c r="AV28" i="175"/>
  <c r="AT29" i="175"/>
  <c r="AU29" i="175"/>
  <c r="AV29" i="175"/>
  <c r="AT30" i="175"/>
  <c r="AU30" i="175"/>
  <c r="AV30" i="175"/>
  <c r="AT31" i="175"/>
  <c r="AU31" i="175"/>
  <c r="AV31" i="175"/>
  <c r="AT32" i="175"/>
  <c r="AU32" i="175"/>
  <c r="AV32" i="175"/>
  <c r="AT33" i="175"/>
  <c r="AU33" i="175"/>
  <c r="AV33" i="175"/>
  <c r="AT34" i="175"/>
  <c r="AU34" i="175"/>
  <c r="AV34" i="175"/>
  <c r="AT35" i="175"/>
  <c r="AU35" i="175"/>
  <c r="AV35" i="175"/>
  <c r="AT36" i="175"/>
  <c r="AU36" i="175"/>
  <c r="AV36" i="175"/>
  <c r="AT37" i="175"/>
  <c r="AU37" i="175"/>
  <c r="AV37" i="175"/>
  <c r="AT38" i="175"/>
  <c r="AU38" i="175"/>
  <c r="AV38" i="175"/>
  <c r="AT39" i="175"/>
  <c r="AU39" i="175"/>
  <c r="AV39" i="175"/>
  <c r="AT40" i="175"/>
  <c r="AU40" i="175"/>
  <c r="AV40" i="175"/>
  <c r="AT41" i="175"/>
  <c r="AU41" i="175"/>
  <c r="AV41" i="175"/>
  <c r="AT42" i="175"/>
  <c r="AU42" i="175"/>
  <c r="AV42" i="175"/>
  <c r="AT43" i="175"/>
  <c r="AU43" i="175"/>
  <c r="AV43" i="175"/>
  <c r="AT44" i="175"/>
  <c r="AU44" i="175"/>
  <c r="AV44" i="175"/>
  <c r="AT45" i="175"/>
  <c r="AU45" i="175"/>
  <c r="AV45" i="175"/>
  <c r="AT46" i="175"/>
  <c r="AU46" i="175"/>
  <c r="AV46" i="175"/>
  <c r="AT47" i="175"/>
  <c r="AU47" i="175"/>
  <c r="AV47" i="175"/>
  <c r="AT48" i="175"/>
  <c r="AU48" i="175"/>
  <c r="AV48" i="175"/>
  <c r="AT49" i="175"/>
  <c r="AU49" i="175"/>
  <c r="AV49" i="175"/>
  <c r="AU6" i="175"/>
  <c r="AV6" i="175"/>
  <c r="AT6" i="175"/>
  <c r="AM7" i="175"/>
  <c r="AN7" i="175"/>
  <c r="AO7" i="175"/>
  <c r="AM8" i="175"/>
  <c r="AN8" i="175"/>
  <c r="AO8" i="175"/>
  <c r="AM9" i="175"/>
  <c r="AN9" i="175"/>
  <c r="AO9" i="175"/>
  <c r="AM10" i="175"/>
  <c r="AN10" i="175"/>
  <c r="AO10" i="175"/>
  <c r="AM11" i="175"/>
  <c r="AN11" i="175"/>
  <c r="AO11" i="175"/>
  <c r="AM12" i="175"/>
  <c r="AN12" i="175"/>
  <c r="AO12" i="175"/>
  <c r="AM13" i="175"/>
  <c r="AN13" i="175"/>
  <c r="AO13" i="175"/>
  <c r="AM14" i="175"/>
  <c r="AN14" i="175"/>
  <c r="AO14" i="175"/>
  <c r="AM15" i="175"/>
  <c r="AN15" i="175"/>
  <c r="AO15" i="175"/>
  <c r="AM16" i="175"/>
  <c r="AN16" i="175"/>
  <c r="AO16" i="175"/>
  <c r="AM17" i="175"/>
  <c r="AN17" i="175"/>
  <c r="AO17" i="175"/>
  <c r="AM18" i="175"/>
  <c r="AN18" i="175"/>
  <c r="AO18" i="175"/>
  <c r="AM19" i="175"/>
  <c r="AN19" i="175"/>
  <c r="AO19" i="175"/>
  <c r="AM20" i="175"/>
  <c r="AN20" i="175"/>
  <c r="AO20" i="175"/>
  <c r="AM21" i="175"/>
  <c r="AN21" i="175"/>
  <c r="AO21" i="175"/>
  <c r="AM22" i="175"/>
  <c r="AN22" i="175"/>
  <c r="AO22" i="175"/>
  <c r="AM23" i="175"/>
  <c r="AN23" i="175"/>
  <c r="AO23" i="175"/>
  <c r="AM24" i="175"/>
  <c r="AN24" i="175"/>
  <c r="AO24" i="175"/>
  <c r="AM25" i="175"/>
  <c r="AN25" i="175"/>
  <c r="AO25" i="175"/>
  <c r="AM26" i="175"/>
  <c r="AN26" i="175"/>
  <c r="AO26" i="175"/>
  <c r="AM27" i="175"/>
  <c r="AN27" i="175"/>
  <c r="AO27" i="175"/>
  <c r="AM28" i="175"/>
  <c r="AN28" i="175"/>
  <c r="AO28" i="175"/>
  <c r="AM29" i="175"/>
  <c r="AN29" i="175"/>
  <c r="AO29" i="175"/>
  <c r="AM30" i="175"/>
  <c r="AN30" i="175"/>
  <c r="AO30" i="175"/>
  <c r="AM31" i="175"/>
  <c r="AN31" i="175"/>
  <c r="AO31" i="175"/>
  <c r="AM32" i="175"/>
  <c r="AN32" i="175"/>
  <c r="AO32" i="175"/>
  <c r="AM33" i="175"/>
  <c r="AN33" i="175"/>
  <c r="AO33" i="175"/>
  <c r="AM34" i="175"/>
  <c r="AN34" i="175"/>
  <c r="AO34" i="175"/>
  <c r="AM35" i="175"/>
  <c r="AN35" i="175"/>
  <c r="AO35" i="175"/>
  <c r="AM36" i="175"/>
  <c r="AN36" i="175"/>
  <c r="AO36" i="175"/>
  <c r="AM37" i="175"/>
  <c r="AN37" i="175"/>
  <c r="AO37" i="175"/>
  <c r="AM38" i="175"/>
  <c r="AN38" i="175"/>
  <c r="AO38" i="175"/>
  <c r="AM39" i="175"/>
  <c r="AN39" i="175"/>
  <c r="AO39" i="175"/>
  <c r="AM40" i="175"/>
  <c r="AN40" i="175"/>
  <c r="AO40" i="175"/>
  <c r="AM41" i="175"/>
  <c r="AN41" i="175"/>
  <c r="AO41" i="175"/>
  <c r="AM42" i="175"/>
  <c r="AN42" i="175"/>
  <c r="AO42" i="175"/>
  <c r="AM43" i="175"/>
  <c r="AN43" i="175"/>
  <c r="AO43" i="175"/>
  <c r="AM44" i="175"/>
  <c r="AN44" i="175"/>
  <c r="AO44" i="175"/>
  <c r="AM45" i="175"/>
  <c r="AN45" i="175"/>
  <c r="AO45" i="175"/>
  <c r="AM46" i="175"/>
  <c r="AN46" i="175"/>
  <c r="AO46" i="175"/>
  <c r="AM47" i="175"/>
  <c r="AN47" i="175"/>
  <c r="AO47" i="175"/>
  <c r="AM48" i="175"/>
  <c r="AN48" i="175"/>
  <c r="AO48" i="175"/>
  <c r="AM49" i="175"/>
  <c r="AN49" i="175"/>
  <c r="AO49" i="175"/>
  <c r="AN6" i="175"/>
  <c r="AO6" i="175"/>
  <c r="AM6" i="175"/>
  <c r="AF7" i="175"/>
  <c r="AG7" i="175"/>
  <c r="AH7" i="175"/>
  <c r="AF8" i="175"/>
  <c r="AG8" i="175"/>
  <c r="AH8" i="175"/>
  <c r="AF9" i="175"/>
  <c r="AG9" i="175"/>
  <c r="AH9" i="175"/>
  <c r="AF10" i="175"/>
  <c r="AG10" i="175"/>
  <c r="AH10" i="175"/>
  <c r="AF11" i="175"/>
  <c r="AG11" i="175"/>
  <c r="AH11" i="175"/>
  <c r="AF12" i="175"/>
  <c r="AG12" i="175"/>
  <c r="AH12" i="175"/>
  <c r="AF13" i="175"/>
  <c r="AG13" i="175"/>
  <c r="AH13" i="175"/>
  <c r="AF14" i="175"/>
  <c r="AG14" i="175"/>
  <c r="AH14" i="175"/>
  <c r="AF15" i="175"/>
  <c r="AG15" i="175"/>
  <c r="AH15" i="175"/>
  <c r="AF16" i="175"/>
  <c r="AG16" i="175"/>
  <c r="AH16" i="175"/>
  <c r="AF17" i="175"/>
  <c r="AG17" i="175"/>
  <c r="AH17" i="175"/>
  <c r="AF18" i="175"/>
  <c r="AG18" i="175"/>
  <c r="AH18" i="175"/>
  <c r="AF19" i="175"/>
  <c r="AG19" i="175"/>
  <c r="AH19" i="175"/>
  <c r="AF20" i="175"/>
  <c r="AG20" i="175"/>
  <c r="AH20" i="175"/>
  <c r="AF21" i="175"/>
  <c r="AG21" i="175"/>
  <c r="AH21" i="175"/>
  <c r="AF22" i="175"/>
  <c r="AG22" i="175"/>
  <c r="AH22" i="175"/>
  <c r="AF23" i="175"/>
  <c r="AG23" i="175"/>
  <c r="AH23" i="175"/>
  <c r="AF24" i="175"/>
  <c r="AG24" i="175"/>
  <c r="AH24" i="175"/>
  <c r="AF25" i="175"/>
  <c r="AG25" i="175"/>
  <c r="AH25" i="175"/>
  <c r="AF26" i="175"/>
  <c r="AG26" i="175"/>
  <c r="AH26" i="175"/>
  <c r="AF27" i="175"/>
  <c r="AG27" i="175"/>
  <c r="AH27" i="175"/>
  <c r="AF28" i="175"/>
  <c r="AG28" i="175"/>
  <c r="AH28" i="175"/>
  <c r="AF29" i="175"/>
  <c r="AG29" i="175"/>
  <c r="AH29" i="175"/>
  <c r="AF30" i="175"/>
  <c r="AG30" i="175"/>
  <c r="AH30" i="175"/>
  <c r="AF31" i="175"/>
  <c r="AG31" i="175"/>
  <c r="AH31" i="175"/>
  <c r="AF32" i="175"/>
  <c r="AG32" i="175"/>
  <c r="AH32" i="175"/>
  <c r="AF33" i="175"/>
  <c r="AG33" i="175"/>
  <c r="AH33" i="175"/>
  <c r="AF34" i="175"/>
  <c r="AG34" i="175"/>
  <c r="AH34" i="175"/>
  <c r="AF35" i="175"/>
  <c r="AG35" i="175"/>
  <c r="AH35" i="175"/>
  <c r="AF36" i="175"/>
  <c r="AG36" i="175"/>
  <c r="AH36" i="175"/>
  <c r="AF37" i="175"/>
  <c r="AG37" i="175"/>
  <c r="AH37" i="175"/>
  <c r="AF38" i="175"/>
  <c r="AG38" i="175"/>
  <c r="AH38" i="175"/>
  <c r="AF39" i="175"/>
  <c r="AG39" i="175"/>
  <c r="AH39" i="175"/>
  <c r="AF40" i="175"/>
  <c r="AG40" i="175"/>
  <c r="AH40" i="175"/>
  <c r="AF41" i="175"/>
  <c r="AG41" i="175"/>
  <c r="AH41" i="175"/>
  <c r="AF42" i="175"/>
  <c r="AG42" i="175"/>
  <c r="AH42" i="175"/>
  <c r="AF43" i="175"/>
  <c r="AG43" i="175"/>
  <c r="AH43" i="175"/>
  <c r="AF44" i="175"/>
  <c r="AG44" i="175"/>
  <c r="AH44" i="175"/>
  <c r="AF45" i="175"/>
  <c r="AG45" i="175"/>
  <c r="AH45" i="175"/>
  <c r="AF46" i="175"/>
  <c r="AG46" i="175"/>
  <c r="AH46" i="175"/>
  <c r="AF47" i="175"/>
  <c r="AG47" i="175"/>
  <c r="AH47" i="175"/>
  <c r="AF48" i="175"/>
  <c r="AG48" i="175"/>
  <c r="AH48" i="175"/>
  <c r="AF49" i="175"/>
  <c r="AG49" i="175"/>
  <c r="AH49" i="175"/>
  <c r="AG6" i="175"/>
  <c r="AH6" i="175"/>
  <c r="AF6" i="175"/>
  <c r="Y7" i="175"/>
  <c r="Z7" i="175"/>
  <c r="AA7" i="175"/>
  <c r="Y8" i="175"/>
  <c r="Z8" i="175"/>
  <c r="AA8" i="175"/>
  <c r="Y9" i="175"/>
  <c r="Z9" i="175"/>
  <c r="AA9" i="175"/>
  <c r="Y10" i="175"/>
  <c r="Z10" i="175"/>
  <c r="AA10" i="175"/>
  <c r="Y11" i="175"/>
  <c r="Z11" i="175"/>
  <c r="AA11" i="175"/>
  <c r="Y12" i="175"/>
  <c r="Z12" i="175"/>
  <c r="AA12" i="175"/>
  <c r="Y13" i="175"/>
  <c r="Z13" i="175"/>
  <c r="AA13" i="175"/>
  <c r="Y14" i="175"/>
  <c r="Z14" i="175"/>
  <c r="AA14" i="175"/>
  <c r="Y15" i="175"/>
  <c r="Z15" i="175"/>
  <c r="AA15" i="175"/>
  <c r="Y16" i="175"/>
  <c r="Z16" i="175"/>
  <c r="AA16" i="175"/>
  <c r="Y17" i="175"/>
  <c r="Z17" i="175"/>
  <c r="AA17" i="175"/>
  <c r="Y18" i="175"/>
  <c r="Z18" i="175"/>
  <c r="AA18" i="175"/>
  <c r="Y19" i="175"/>
  <c r="Z19" i="175"/>
  <c r="AA19" i="175"/>
  <c r="Y20" i="175"/>
  <c r="Z20" i="175"/>
  <c r="AA20" i="175"/>
  <c r="Y21" i="175"/>
  <c r="Z21" i="175"/>
  <c r="AA21" i="175"/>
  <c r="Y22" i="175"/>
  <c r="Z22" i="175"/>
  <c r="AA22" i="175"/>
  <c r="Y23" i="175"/>
  <c r="Z23" i="175"/>
  <c r="AA23" i="175"/>
  <c r="Y24" i="175"/>
  <c r="Z24" i="175"/>
  <c r="AA24" i="175"/>
  <c r="Y25" i="175"/>
  <c r="Z25" i="175"/>
  <c r="AA25" i="175"/>
  <c r="Y26" i="175"/>
  <c r="Z26" i="175"/>
  <c r="AA26" i="175"/>
  <c r="Y27" i="175"/>
  <c r="Z27" i="175"/>
  <c r="AA27" i="175"/>
  <c r="Y28" i="175"/>
  <c r="Z28" i="175"/>
  <c r="AA28" i="175"/>
  <c r="Y29" i="175"/>
  <c r="Z29" i="175"/>
  <c r="AA29" i="175"/>
  <c r="Y30" i="175"/>
  <c r="Z30" i="175"/>
  <c r="AA30" i="175"/>
  <c r="Y31" i="175"/>
  <c r="Z31" i="175"/>
  <c r="AA31" i="175"/>
  <c r="Y32" i="175"/>
  <c r="Z32" i="175"/>
  <c r="AA32" i="175"/>
  <c r="Y33" i="175"/>
  <c r="Z33" i="175"/>
  <c r="AA33" i="175"/>
  <c r="Y34" i="175"/>
  <c r="Z34" i="175"/>
  <c r="AA34" i="175"/>
  <c r="Y35" i="175"/>
  <c r="Z35" i="175"/>
  <c r="AA35" i="175"/>
  <c r="Y36" i="175"/>
  <c r="Z36" i="175"/>
  <c r="AA36" i="175"/>
  <c r="Y37" i="175"/>
  <c r="Z37" i="175"/>
  <c r="AA37" i="175"/>
  <c r="Y38" i="175"/>
  <c r="Z38" i="175"/>
  <c r="AA38" i="175"/>
  <c r="Y39" i="175"/>
  <c r="Z39" i="175"/>
  <c r="AA39" i="175"/>
  <c r="Y40" i="175"/>
  <c r="Z40" i="175"/>
  <c r="AA40" i="175"/>
  <c r="Y41" i="175"/>
  <c r="Z41" i="175"/>
  <c r="AA41" i="175"/>
  <c r="Y42" i="175"/>
  <c r="Z42" i="175"/>
  <c r="AA42" i="175"/>
  <c r="Y43" i="175"/>
  <c r="Z43" i="175"/>
  <c r="AA43" i="175"/>
  <c r="Y44" i="175"/>
  <c r="Z44" i="175"/>
  <c r="AA44" i="175"/>
  <c r="Y45" i="175"/>
  <c r="Z45" i="175"/>
  <c r="AA45" i="175"/>
  <c r="Y46" i="175"/>
  <c r="Z46" i="175"/>
  <c r="AA46" i="175"/>
  <c r="Y47" i="175"/>
  <c r="Z47" i="175"/>
  <c r="AA47" i="175"/>
  <c r="Y48" i="175"/>
  <c r="Z48" i="175"/>
  <c r="AA48" i="175"/>
  <c r="Y49" i="175"/>
  <c r="Z49" i="175"/>
  <c r="AA49" i="175"/>
  <c r="Z6" i="175"/>
  <c r="AA6" i="175"/>
  <c r="Y6" i="175"/>
  <c r="R7" i="175"/>
  <c r="S7" i="175"/>
  <c r="T7" i="175"/>
  <c r="R8" i="175"/>
  <c r="S8" i="175"/>
  <c r="T8" i="175"/>
  <c r="R9" i="175"/>
  <c r="S9" i="175"/>
  <c r="T9" i="175"/>
  <c r="R10" i="175"/>
  <c r="S10" i="175"/>
  <c r="T10" i="175"/>
  <c r="R11" i="175"/>
  <c r="S11" i="175"/>
  <c r="T11" i="175"/>
  <c r="R12" i="175"/>
  <c r="S12" i="175"/>
  <c r="T12" i="175"/>
  <c r="R13" i="175"/>
  <c r="S13" i="175"/>
  <c r="T13" i="175"/>
  <c r="R14" i="175"/>
  <c r="S14" i="175"/>
  <c r="T14" i="175"/>
  <c r="R15" i="175"/>
  <c r="S15" i="175"/>
  <c r="T15" i="175"/>
  <c r="R16" i="175"/>
  <c r="S16" i="175"/>
  <c r="T16" i="175"/>
  <c r="R17" i="175"/>
  <c r="S17" i="175"/>
  <c r="T17" i="175"/>
  <c r="R18" i="175"/>
  <c r="S18" i="175"/>
  <c r="T18" i="175"/>
  <c r="R19" i="175"/>
  <c r="S19" i="175"/>
  <c r="T19" i="175"/>
  <c r="R20" i="175"/>
  <c r="S20" i="175"/>
  <c r="T20" i="175"/>
  <c r="R21" i="175"/>
  <c r="S21" i="175"/>
  <c r="T21" i="175"/>
  <c r="R22" i="175"/>
  <c r="S22" i="175"/>
  <c r="T22" i="175"/>
  <c r="R23" i="175"/>
  <c r="S23" i="175"/>
  <c r="T23" i="175"/>
  <c r="R24" i="175"/>
  <c r="S24" i="175"/>
  <c r="T24" i="175"/>
  <c r="R25" i="175"/>
  <c r="S25" i="175"/>
  <c r="T25" i="175"/>
  <c r="R26" i="175"/>
  <c r="S26" i="175"/>
  <c r="T26" i="175"/>
  <c r="R27" i="175"/>
  <c r="S27" i="175"/>
  <c r="T27" i="175"/>
  <c r="R28" i="175"/>
  <c r="S28" i="175"/>
  <c r="T28" i="175"/>
  <c r="R29" i="175"/>
  <c r="S29" i="175"/>
  <c r="T29" i="175"/>
  <c r="R30" i="175"/>
  <c r="S30" i="175"/>
  <c r="T30" i="175"/>
  <c r="R31" i="175"/>
  <c r="S31" i="175"/>
  <c r="T31" i="175"/>
  <c r="R32" i="175"/>
  <c r="S32" i="175"/>
  <c r="T32" i="175"/>
  <c r="R33" i="175"/>
  <c r="S33" i="175"/>
  <c r="T33" i="175"/>
  <c r="R34" i="175"/>
  <c r="S34" i="175"/>
  <c r="T34" i="175"/>
  <c r="R35" i="175"/>
  <c r="S35" i="175"/>
  <c r="T35" i="175"/>
  <c r="R36" i="175"/>
  <c r="S36" i="175"/>
  <c r="T36" i="175"/>
  <c r="R37" i="175"/>
  <c r="S37" i="175"/>
  <c r="T37" i="175"/>
  <c r="R38" i="175"/>
  <c r="S38" i="175"/>
  <c r="T38" i="175"/>
  <c r="R39" i="175"/>
  <c r="S39" i="175"/>
  <c r="T39" i="175"/>
  <c r="R40" i="175"/>
  <c r="S40" i="175"/>
  <c r="T40" i="175"/>
  <c r="R41" i="175"/>
  <c r="S41" i="175"/>
  <c r="T41" i="175"/>
  <c r="R42" i="175"/>
  <c r="S42" i="175"/>
  <c r="T42" i="175"/>
  <c r="R43" i="175"/>
  <c r="S43" i="175"/>
  <c r="T43" i="175"/>
  <c r="R44" i="175"/>
  <c r="S44" i="175"/>
  <c r="T44" i="175"/>
  <c r="R45" i="175"/>
  <c r="S45" i="175"/>
  <c r="T45" i="175"/>
  <c r="R46" i="175"/>
  <c r="S46" i="175"/>
  <c r="T46" i="175"/>
  <c r="R47" i="175"/>
  <c r="S47" i="175"/>
  <c r="T47" i="175"/>
  <c r="R48" i="175"/>
  <c r="S48" i="175"/>
  <c r="T48" i="175"/>
  <c r="R49" i="175"/>
  <c r="S49" i="175"/>
  <c r="T49" i="175"/>
  <c r="S6" i="175"/>
  <c r="T6" i="175"/>
  <c r="R6" i="175"/>
  <c r="K7" i="175"/>
  <c r="L7" i="175"/>
  <c r="M7" i="175"/>
  <c r="K8" i="175"/>
  <c r="L8" i="175"/>
  <c r="M8" i="175"/>
  <c r="K9" i="175"/>
  <c r="L9" i="175"/>
  <c r="M9" i="175"/>
  <c r="K10" i="175"/>
  <c r="L10" i="175"/>
  <c r="M10" i="175"/>
  <c r="K11" i="175"/>
  <c r="L11" i="175"/>
  <c r="M11" i="175"/>
  <c r="K12" i="175"/>
  <c r="L12" i="175"/>
  <c r="M12" i="175"/>
  <c r="K13" i="175"/>
  <c r="L13" i="175"/>
  <c r="M13" i="175"/>
  <c r="K14" i="175"/>
  <c r="L14" i="175"/>
  <c r="M14" i="175"/>
  <c r="K15" i="175"/>
  <c r="L15" i="175"/>
  <c r="M15" i="175"/>
  <c r="K16" i="175"/>
  <c r="L16" i="175"/>
  <c r="M16" i="175"/>
  <c r="K17" i="175"/>
  <c r="L17" i="175"/>
  <c r="M17" i="175"/>
  <c r="K18" i="175"/>
  <c r="L18" i="175"/>
  <c r="M18" i="175"/>
  <c r="K19" i="175"/>
  <c r="L19" i="175"/>
  <c r="M19" i="175"/>
  <c r="K20" i="175"/>
  <c r="L20" i="175"/>
  <c r="M20" i="175"/>
  <c r="K21" i="175"/>
  <c r="L21" i="175"/>
  <c r="M21" i="175"/>
  <c r="K22" i="175"/>
  <c r="L22" i="175"/>
  <c r="M22" i="175"/>
  <c r="K23" i="175"/>
  <c r="L23" i="175"/>
  <c r="M23" i="175"/>
  <c r="K24" i="175"/>
  <c r="L24" i="175"/>
  <c r="M24" i="175"/>
  <c r="K25" i="175"/>
  <c r="L25" i="175"/>
  <c r="M25" i="175"/>
  <c r="K26" i="175"/>
  <c r="L26" i="175"/>
  <c r="M26" i="175"/>
  <c r="K27" i="175"/>
  <c r="L27" i="175"/>
  <c r="M27" i="175"/>
  <c r="K28" i="175"/>
  <c r="L28" i="175"/>
  <c r="M28" i="175"/>
  <c r="K29" i="175"/>
  <c r="L29" i="175"/>
  <c r="M29" i="175"/>
  <c r="K30" i="175"/>
  <c r="L30" i="175"/>
  <c r="M30" i="175"/>
  <c r="K31" i="175"/>
  <c r="L31" i="175"/>
  <c r="M31" i="175"/>
  <c r="K32" i="175"/>
  <c r="L32" i="175"/>
  <c r="M32" i="175"/>
  <c r="K33" i="175"/>
  <c r="L33" i="175"/>
  <c r="M33" i="175"/>
  <c r="K34" i="175"/>
  <c r="L34" i="175"/>
  <c r="M34" i="175"/>
  <c r="K35" i="175"/>
  <c r="L35" i="175"/>
  <c r="M35" i="175"/>
  <c r="K36" i="175"/>
  <c r="L36" i="175"/>
  <c r="M36" i="175"/>
  <c r="K37" i="175"/>
  <c r="L37" i="175"/>
  <c r="M37" i="175"/>
  <c r="K38" i="175"/>
  <c r="L38" i="175"/>
  <c r="M38" i="175"/>
  <c r="K39" i="175"/>
  <c r="L39" i="175"/>
  <c r="M39" i="175"/>
  <c r="K40" i="175"/>
  <c r="L40" i="175"/>
  <c r="M40" i="175"/>
  <c r="K41" i="175"/>
  <c r="L41" i="175"/>
  <c r="M41" i="175"/>
  <c r="K42" i="175"/>
  <c r="L42" i="175"/>
  <c r="M42" i="175"/>
  <c r="K43" i="175"/>
  <c r="L43" i="175"/>
  <c r="M43" i="175"/>
  <c r="K44" i="175"/>
  <c r="L44" i="175"/>
  <c r="M44" i="175"/>
  <c r="K45" i="175"/>
  <c r="L45" i="175"/>
  <c r="M45" i="175"/>
  <c r="K46" i="175"/>
  <c r="L46" i="175"/>
  <c r="M46" i="175"/>
  <c r="K47" i="175"/>
  <c r="L47" i="175"/>
  <c r="M47" i="175"/>
  <c r="K48" i="175"/>
  <c r="L48" i="175"/>
  <c r="M48" i="175"/>
  <c r="K49" i="175"/>
  <c r="L49" i="175"/>
  <c r="M49" i="175"/>
  <c r="K6" i="175"/>
  <c r="L6" i="175"/>
  <c r="M6" i="175"/>
  <c r="E7" i="175"/>
  <c r="F7" i="175"/>
  <c r="E8" i="175"/>
  <c r="F8" i="175"/>
  <c r="E9" i="175"/>
  <c r="F9" i="175"/>
  <c r="E10" i="175"/>
  <c r="F10" i="175"/>
  <c r="E11" i="175"/>
  <c r="F11" i="175"/>
  <c r="E12" i="175"/>
  <c r="F12" i="175"/>
  <c r="E13" i="175"/>
  <c r="F13" i="175"/>
  <c r="E14" i="175"/>
  <c r="F14" i="175"/>
  <c r="E15" i="175"/>
  <c r="F15" i="175"/>
  <c r="E16" i="175"/>
  <c r="F16" i="175"/>
  <c r="E17" i="175"/>
  <c r="F17" i="175"/>
  <c r="E18" i="175"/>
  <c r="F18" i="175"/>
  <c r="E19" i="175"/>
  <c r="F19" i="175"/>
  <c r="E20" i="175"/>
  <c r="F20" i="175"/>
  <c r="E21" i="175"/>
  <c r="F21" i="175"/>
  <c r="E22" i="175"/>
  <c r="F22" i="175"/>
  <c r="E23" i="175"/>
  <c r="F23" i="175"/>
  <c r="E24" i="175"/>
  <c r="F24" i="175"/>
  <c r="E25" i="175"/>
  <c r="F25" i="175"/>
  <c r="E26" i="175"/>
  <c r="F26" i="175"/>
  <c r="E27" i="175"/>
  <c r="F27" i="175"/>
  <c r="E28" i="175"/>
  <c r="F28" i="175"/>
  <c r="E29" i="175"/>
  <c r="F29" i="175"/>
  <c r="E30" i="175"/>
  <c r="F30" i="175"/>
  <c r="E31" i="175"/>
  <c r="F31" i="175"/>
  <c r="E32" i="175"/>
  <c r="F32" i="175"/>
  <c r="E33" i="175"/>
  <c r="F33" i="175"/>
  <c r="E34" i="175"/>
  <c r="F34" i="175"/>
  <c r="E35" i="175"/>
  <c r="F35" i="175"/>
  <c r="E36" i="175"/>
  <c r="F36" i="175"/>
  <c r="E37" i="175"/>
  <c r="F37" i="175"/>
  <c r="E38" i="175"/>
  <c r="F38" i="175"/>
  <c r="E39" i="175"/>
  <c r="F39" i="175"/>
  <c r="E40" i="175"/>
  <c r="F40" i="175"/>
  <c r="E41" i="175"/>
  <c r="F41" i="175"/>
  <c r="E42" i="175"/>
  <c r="F42" i="175"/>
  <c r="E43" i="175"/>
  <c r="F43" i="175"/>
  <c r="E44" i="175"/>
  <c r="F44" i="175"/>
  <c r="E45" i="175"/>
  <c r="F45" i="175"/>
  <c r="E46" i="175"/>
  <c r="F46" i="175"/>
  <c r="E47" i="175"/>
  <c r="F47" i="175"/>
  <c r="E48" i="175"/>
  <c r="F48" i="175"/>
  <c r="E49" i="175"/>
  <c r="F49" i="175"/>
  <c r="F6" i="175"/>
  <c r="E6" i="175"/>
  <c r="D7" i="175"/>
  <c r="D8" i="175"/>
  <c r="D9" i="175"/>
  <c r="D10" i="175"/>
  <c r="D11" i="175"/>
  <c r="D12" i="175"/>
  <c r="D13" i="175"/>
  <c r="D14" i="175"/>
  <c r="D15" i="175"/>
  <c r="D16" i="175"/>
  <c r="D17" i="175"/>
  <c r="D18" i="175"/>
  <c r="D19" i="175"/>
  <c r="D20" i="175"/>
  <c r="D21" i="175"/>
  <c r="D22" i="175"/>
  <c r="D23" i="175"/>
  <c r="D24" i="175"/>
  <c r="D25" i="175"/>
  <c r="D26" i="175"/>
  <c r="D27" i="175"/>
  <c r="D28" i="175"/>
  <c r="D29" i="175"/>
  <c r="D30" i="175"/>
  <c r="D31" i="175"/>
  <c r="D32" i="175"/>
  <c r="D33" i="175"/>
  <c r="D34" i="175"/>
  <c r="D35" i="175"/>
  <c r="D36" i="175"/>
  <c r="D37" i="175"/>
  <c r="D38" i="175"/>
  <c r="D39" i="175"/>
  <c r="D40" i="175"/>
  <c r="D41" i="175"/>
  <c r="D42" i="175"/>
  <c r="D43" i="175"/>
  <c r="D44" i="175"/>
  <c r="D45" i="175"/>
  <c r="D46" i="175"/>
  <c r="D47" i="175"/>
  <c r="D48" i="175"/>
  <c r="D49" i="175"/>
  <c r="D6" i="175"/>
  <c r="U7" i="185"/>
  <c r="U8" i="185"/>
  <c r="U9" i="185"/>
  <c r="U10" i="185"/>
  <c r="U11" i="185"/>
  <c r="U12" i="185"/>
  <c r="U13" i="185"/>
  <c r="U14" i="185"/>
  <c r="U15" i="185"/>
  <c r="U16" i="185"/>
  <c r="U17" i="185"/>
  <c r="U18" i="185"/>
  <c r="U19" i="185"/>
  <c r="U20" i="185"/>
  <c r="U21" i="185"/>
  <c r="U22" i="185"/>
  <c r="U23" i="185"/>
  <c r="U24" i="185"/>
  <c r="U25" i="185"/>
  <c r="U26" i="185"/>
  <c r="U27" i="185"/>
  <c r="U28" i="185"/>
  <c r="U29" i="185"/>
  <c r="U30" i="185"/>
  <c r="U31" i="185"/>
  <c r="U32" i="185"/>
  <c r="U33" i="185"/>
  <c r="U34" i="185"/>
  <c r="U35" i="185"/>
  <c r="U36" i="185"/>
  <c r="U37" i="185"/>
  <c r="U38" i="185"/>
  <c r="U39" i="185"/>
  <c r="U40" i="185"/>
  <c r="U41" i="185"/>
  <c r="U42" i="185"/>
  <c r="U43" i="185"/>
  <c r="U44" i="185"/>
  <c r="U45" i="185"/>
  <c r="U46" i="185"/>
  <c r="U47" i="185"/>
  <c r="U48" i="185"/>
  <c r="U49" i="185"/>
  <c r="U6" i="185"/>
  <c r="CX2" i="175"/>
  <c r="CX1" i="175"/>
  <c r="BH2" i="175"/>
  <c r="BH1" i="175"/>
  <c r="BA2" i="175"/>
  <c r="BA1" i="175"/>
  <c r="AT2" i="175"/>
  <c r="AT1" i="175"/>
  <c r="AM2" i="175"/>
  <c r="AM1" i="175"/>
  <c r="AF2" i="175"/>
  <c r="AF1" i="175"/>
  <c r="Y2" i="175"/>
  <c r="Y1" i="175"/>
  <c r="R2" i="175"/>
  <c r="R1" i="175"/>
  <c r="K2" i="175"/>
  <c r="K1" i="175"/>
  <c r="D1" i="175"/>
  <c r="C2" i="175"/>
  <c r="D2" i="175"/>
  <c r="CP2" i="177"/>
  <c r="CP1" i="177"/>
  <c r="AT2" i="177"/>
  <c r="AT1" i="177"/>
  <c r="AN2" i="177"/>
  <c r="AN1" i="177"/>
  <c r="AH2" i="177"/>
  <c r="AH1" i="177"/>
  <c r="AB2" i="177"/>
  <c r="AB1" i="177"/>
  <c r="V2" i="177"/>
  <c r="V1" i="177"/>
  <c r="P2" i="177"/>
  <c r="P1" i="177"/>
  <c r="J2" i="177"/>
  <c r="J1" i="177"/>
  <c r="D2" i="177"/>
  <c r="D1" i="177"/>
  <c r="D1" i="179"/>
  <c r="O1" i="179" s="1"/>
  <c r="Z1" i="179" s="1"/>
  <c r="AK1" i="179" s="1"/>
  <c r="AV1" i="179" s="1"/>
  <c r="BG1" i="179" s="1"/>
  <c r="BR1" i="179" s="1"/>
  <c r="CC1" i="179" s="1"/>
  <c r="D2" i="179"/>
  <c r="O2" i="179" s="1"/>
  <c r="Z2" i="179" s="1"/>
  <c r="AK2" i="179" s="1"/>
  <c r="AV2" i="179" s="1"/>
  <c r="BG2" i="179" s="1"/>
  <c r="BR2" i="179" s="1"/>
  <c r="CC2" i="179" s="1"/>
  <c r="E30" i="171"/>
  <c r="D30" i="171"/>
  <c r="E30" i="170"/>
  <c r="D30" i="170"/>
  <c r="E30" i="169"/>
  <c r="D30" i="169"/>
  <c r="E30" i="168"/>
  <c r="D30" i="168"/>
  <c r="E30" i="167"/>
  <c r="D30" i="167"/>
  <c r="E30" i="166"/>
  <c r="D30" i="166"/>
  <c r="E30" i="165"/>
  <c r="D30" i="165"/>
  <c r="E30" i="164"/>
  <c r="D30" i="164"/>
  <c r="E30" i="163"/>
  <c r="D30" i="163"/>
  <c r="E30" i="162"/>
  <c r="D30" i="162"/>
  <c r="E30" i="161"/>
  <c r="D30" i="161"/>
  <c r="E30" i="160"/>
  <c r="D30" i="160"/>
  <c r="E30" i="159"/>
  <c r="D30" i="159"/>
  <c r="E30" i="158"/>
  <c r="D30" i="158"/>
  <c r="E30" i="157"/>
  <c r="D30" i="157"/>
  <c r="E30" i="156"/>
  <c r="D30" i="156"/>
  <c r="E30" i="155"/>
  <c r="D30" i="155"/>
  <c r="E30" i="154"/>
  <c r="D30" i="154"/>
  <c r="E30" i="153"/>
  <c r="D30" i="153"/>
  <c r="E30" i="152"/>
  <c r="D30" i="152"/>
  <c r="E30" i="151"/>
  <c r="D30" i="151"/>
  <c r="E30" i="150"/>
  <c r="D30" i="150"/>
  <c r="E30" i="149"/>
  <c r="D30" i="149"/>
  <c r="E30" i="148"/>
  <c r="D30" i="148"/>
  <c r="E30" i="147"/>
  <c r="D30" i="147"/>
  <c r="E30" i="146"/>
  <c r="D30" i="146"/>
  <c r="E30" i="145"/>
  <c r="D30" i="145"/>
  <c r="E30" i="144"/>
  <c r="D30" i="144"/>
  <c r="E30" i="142"/>
  <c r="D30" i="142"/>
  <c r="E30" i="141"/>
  <c r="D30" i="141"/>
  <c r="E30" i="140"/>
  <c r="D30" i="140"/>
  <c r="E30" i="139"/>
  <c r="D30" i="139"/>
  <c r="E30" i="138"/>
  <c r="D30" i="138"/>
  <c r="E30" i="137"/>
  <c r="D30" i="137"/>
  <c r="E30" i="136"/>
  <c r="D30" i="136"/>
  <c r="E30" i="135"/>
  <c r="D30" i="135"/>
  <c r="E30" i="134"/>
  <c r="D30" i="134"/>
  <c r="E30" i="133"/>
  <c r="D30" i="133"/>
  <c r="E30" i="132"/>
  <c r="D30" i="132"/>
  <c r="E30" i="131"/>
  <c r="D30" i="131"/>
  <c r="E30" i="130"/>
  <c r="D30" i="130"/>
  <c r="E30" i="126"/>
  <c r="D30" i="126"/>
  <c r="W6" i="124"/>
  <c r="F7" i="185" s="1"/>
  <c r="W7" i="124"/>
  <c r="F8" i="185" s="1"/>
  <c r="W8" i="124"/>
  <c r="F9" i="185" s="1"/>
  <c r="W9" i="124"/>
  <c r="F10" i="185" s="1"/>
  <c r="W10" i="124"/>
  <c r="F11" i="185" s="1"/>
  <c r="W11" i="124"/>
  <c r="F12" i="185" s="1"/>
  <c r="W12" i="124"/>
  <c r="F13" i="185" s="1"/>
  <c r="W13" i="124"/>
  <c r="F14" i="185" s="1"/>
  <c r="W14" i="124"/>
  <c r="F15" i="185" s="1"/>
  <c r="W15" i="124"/>
  <c r="F16" i="185" s="1"/>
  <c r="W16" i="124"/>
  <c r="F17" i="185" s="1"/>
  <c r="W17" i="124"/>
  <c r="F18" i="185" s="1"/>
  <c r="W18" i="124"/>
  <c r="F19" i="185" s="1"/>
  <c r="W19" i="124"/>
  <c r="F20" i="185" s="1"/>
  <c r="W20" i="124"/>
  <c r="F21" i="185" s="1"/>
  <c r="W21" i="124"/>
  <c r="F22" i="185" s="1"/>
  <c r="W22" i="124"/>
  <c r="F23" i="185" s="1"/>
  <c r="W23" i="124"/>
  <c r="F24" i="185" s="1"/>
  <c r="W24" i="124"/>
  <c r="F25" i="185" s="1"/>
  <c r="W25" i="124"/>
  <c r="F26" i="185" s="1"/>
  <c r="W26" i="124"/>
  <c r="F27" i="185" s="1"/>
  <c r="W27" i="124"/>
  <c r="F28" i="185" s="1"/>
  <c r="W28" i="124"/>
  <c r="F29" i="185" s="1"/>
  <c r="W29" i="124"/>
  <c r="F30" i="185" s="1"/>
  <c r="W30" i="124"/>
  <c r="F31" i="185" s="1"/>
  <c r="W31" i="124"/>
  <c r="F32" i="185" s="1"/>
  <c r="W32" i="124"/>
  <c r="F33" i="185" s="1"/>
  <c r="W33" i="124"/>
  <c r="F34" i="185" s="1"/>
  <c r="W34" i="124"/>
  <c r="F35" i="185" s="1"/>
  <c r="W35" i="124"/>
  <c r="F36" i="185" s="1"/>
  <c r="W36" i="124"/>
  <c r="F37" i="185" s="1"/>
  <c r="W37" i="124"/>
  <c r="F38" i="185" s="1"/>
  <c r="W38" i="124"/>
  <c r="F39" i="185" s="1"/>
  <c r="W39" i="124"/>
  <c r="F40" i="185" s="1"/>
  <c r="W40" i="124"/>
  <c r="F41" i="185" s="1"/>
  <c r="W41" i="124"/>
  <c r="F42" i="185" s="1"/>
  <c r="W42" i="124"/>
  <c r="F43" i="185" s="1"/>
  <c r="F44" i="185"/>
  <c r="F45" i="185"/>
  <c r="F46" i="185"/>
  <c r="F47" i="185"/>
  <c r="F48" i="185"/>
  <c r="F49" i="185"/>
  <c r="W5" i="124"/>
  <c r="F6" i="185" s="1"/>
  <c r="D38" i="130"/>
  <c r="D38" i="131"/>
  <c r="D38" i="132"/>
  <c r="D38" i="133"/>
  <c r="D38" i="134"/>
  <c r="D38" i="135"/>
  <c r="D38" i="136"/>
  <c r="D38" i="137"/>
  <c r="D38" i="138"/>
  <c r="D38" i="139"/>
  <c r="D38" i="140"/>
  <c r="D38" i="141"/>
  <c r="D38" i="142"/>
  <c r="D38" i="144"/>
  <c r="D38" i="145"/>
  <c r="D38" i="146"/>
  <c r="D38" i="147"/>
  <c r="D38" i="148"/>
  <c r="D38" i="149"/>
  <c r="D38" i="150"/>
  <c r="D38" i="151"/>
  <c r="D38" i="152"/>
  <c r="D38" i="153"/>
  <c r="D38" i="154"/>
  <c r="D38" i="155"/>
  <c r="D38" i="156"/>
  <c r="D38" i="157"/>
  <c r="D38" i="158"/>
  <c r="D38" i="159"/>
  <c r="D38" i="160"/>
  <c r="D38" i="161"/>
  <c r="D38" i="162"/>
  <c r="D38" i="163"/>
  <c r="D38" i="164"/>
  <c r="D38" i="165"/>
  <c r="D38" i="166"/>
  <c r="D38" i="167"/>
  <c r="D38" i="168"/>
  <c r="D38" i="169"/>
  <c r="D38" i="170"/>
  <c r="D38" i="171"/>
  <c r="D38" i="172"/>
  <c r="D38" i="173"/>
  <c r="D38" i="126"/>
  <c r="D37" i="130"/>
  <c r="D37" i="131"/>
  <c r="D37" i="132"/>
  <c r="D37" i="133"/>
  <c r="D37" i="134"/>
  <c r="D37" i="135"/>
  <c r="D37" i="136"/>
  <c r="D37" i="137"/>
  <c r="D37" i="138"/>
  <c r="D37" i="139"/>
  <c r="D37" i="140"/>
  <c r="D37" i="141"/>
  <c r="D37" i="142"/>
  <c r="D37" i="144"/>
  <c r="D37" i="145"/>
  <c r="D37" i="146"/>
  <c r="D37" i="147"/>
  <c r="D37" i="148"/>
  <c r="D37" i="149"/>
  <c r="D37" i="150"/>
  <c r="D37" i="151"/>
  <c r="D37" i="152"/>
  <c r="D37" i="153"/>
  <c r="D37" i="154"/>
  <c r="D37" i="155"/>
  <c r="D37" i="156"/>
  <c r="D37" i="157"/>
  <c r="D37" i="158"/>
  <c r="D37" i="159"/>
  <c r="D37" i="160"/>
  <c r="D37" i="161"/>
  <c r="D37" i="162"/>
  <c r="D37" i="163"/>
  <c r="D37" i="164"/>
  <c r="D37" i="165"/>
  <c r="D37" i="166"/>
  <c r="D37" i="167"/>
  <c r="D37" i="168"/>
  <c r="D37" i="169"/>
  <c r="D37" i="170"/>
  <c r="D37" i="171"/>
  <c r="D37" i="172"/>
  <c r="D37" i="173"/>
  <c r="D37" i="126"/>
  <c r="D36" i="130"/>
  <c r="D36" i="131"/>
  <c r="D36" i="132"/>
  <c r="D36" i="133"/>
  <c r="D36" i="134"/>
  <c r="D36" i="135"/>
  <c r="D36" i="136"/>
  <c r="D36" i="137"/>
  <c r="D36" i="138"/>
  <c r="D36" i="139"/>
  <c r="D36" i="140"/>
  <c r="D36" i="141"/>
  <c r="D36" i="142"/>
  <c r="D36" i="144"/>
  <c r="D36" i="145"/>
  <c r="D36" i="146"/>
  <c r="D36" i="147"/>
  <c r="D36" i="148"/>
  <c r="D36" i="149"/>
  <c r="D36" i="150"/>
  <c r="D36" i="151"/>
  <c r="D36" i="152"/>
  <c r="D36" i="153"/>
  <c r="D36" i="154"/>
  <c r="D36" i="155"/>
  <c r="D36" i="156"/>
  <c r="D36" i="157"/>
  <c r="D36" i="158"/>
  <c r="D36" i="159"/>
  <c r="D36" i="160"/>
  <c r="D36" i="161"/>
  <c r="D36" i="162"/>
  <c r="D36" i="163"/>
  <c r="D36" i="164"/>
  <c r="D36" i="165"/>
  <c r="D36" i="166"/>
  <c r="D36" i="167"/>
  <c r="D36" i="168"/>
  <c r="D36" i="169"/>
  <c r="D36" i="170"/>
  <c r="D36" i="171"/>
  <c r="D36" i="172"/>
  <c r="D36" i="173"/>
  <c r="D36" i="126"/>
  <c r="C16" i="131"/>
  <c r="D16" i="131"/>
  <c r="C22" i="131"/>
  <c r="D22" i="131"/>
  <c r="C16" i="132"/>
  <c r="D16" i="132"/>
  <c r="C22" i="132"/>
  <c r="D22" i="132"/>
  <c r="C16" i="133"/>
  <c r="D16" i="133"/>
  <c r="C22" i="133"/>
  <c r="D22" i="133"/>
  <c r="C16" i="134"/>
  <c r="D16" i="134"/>
  <c r="C22" i="134"/>
  <c r="D22" i="134"/>
  <c r="C16" i="135"/>
  <c r="D16" i="135"/>
  <c r="C22" i="135"/>
  <c r="D22" i="135"/>
  <c r="C16" i="136"/>
  <c r="D16" i="136"/>
  <c r="C22" i="136"/>
  <c r="D22" i="136"/>
  <c r="C16" i="137"/>
  <c r="D16" i="137"/>
  <c r="C22" i="137"/>
  <c r="D22" i="137"/>
  <c r="C16" i="138"/>
  <c r="D16" i="138"/>
  <c r="C22" i="138"/>
  <c r="D22" i="138"/>
  <c r="C16" i="139"/>
  <c r="D16" i="139"/>
  <c r="C22" i="139"/>
  <c r="D22" i="139"/>
  <c r="C16" i="140"/>
  <c r="D16" i="140"/>
  <c r="C22" i="140"/>
  <c r="D22" i="140"/>
  <c r="C16" i="141"/>
  <c r="D16" i="141"/>
  <c r="C22" i="141"/>
  <c r="D22" i="141"/>
  <c r="C16" i="142"/>
  <c r="D16" i="142"/>
  <c r="C22" i="142"/>
  <c r="D22" i="142"/>
  <c r="C16" i="144"/>
  <c r="D16" i="144"/>
  <c r="C22" i="144"/>
  <c r="D22" i="144"/>
  <c r="C16" i="145"/>
  <c r="D16" i="145"/>
  <c r="C22" i="145"/>
  <c r="D22" i="145"/>
  <c r="C16" i="146"/>
  <c r="D16" i="146"/>
  <c r="C22" i="146"/>
  <c r="D22" i="146"/>
  <c r="C16" i="147"/>
  <c r="D16" i="147"/>
  <c r="C22" i="147"/>
  <c r="D22" i="147"/>
  <c r="C16" i="148"/>
  <c r="D16" i="148"/>
  <c r="C22" i="148"/>
  <c r="D22" i="148"/>
  <c r="C16" i="149"/>
  <c r="D16" i="149"/>
  <c r="C22" i="149"/>
  <c r="D22" i="149"/>
  <c r="C16" i="150"/>
  <c r="D16" i="150"/>
  <c r="C22" i="150"/>
  <c r="D22" i="150"/>
  <c r="C16" i="151"/>
  <c r="D16" i="151"/>
  <c r="C22" i="151"/>
  <c r="D22" i="151"/>
  <c r="C16" i="152"/>
  <c r="D16" i="152"/>
  <c r="C22" i="152"/>
  <c r="D22" i="152"/>
  <c r="C16" i="153"/>
  <c r="D16" i="153"/>
  <c r="C22" i="153"/>
  <c r="D22" i="153"/>
  <c r="C16" i="154"/>
  <c r="D16" i="154"/>
  <c r="C22" i="154"/>
  <c r="D22" i="154"/>
  <c r="C16" i="155"/>
  <c r="D16" i="155"/>
  <c r="C22" i="155"/>
  <c r="D22" i="155"/>
  <c r="C16" i="156"/>
  <c r="D16" i="156"/>
  <c r="C22" i="156"/>
  <c r="D22" i="156"/>
  <c r="C16" i="157"/>
  <c r="D16" i="157"/>
  <c r="C22" i="157"/>
  <c r="D22" i="157"/>
  <c r="C16" i="158"/>
  <c r="D16" i="158"/>
  <c r="C22" i="158"/>
  <c r="D22" i="158"/>
  <c r="C16" i="159"/>
  <c r="D16" i="159"/>
  <c r="C22" i="159"/>
  <c r="D22" i="159"/>
  <c r="C16" i="160"/>
  <c r="D16" i="160"/>
  <c r="C22" i="160"/>
  <c r="D22" i="160"/>
  <c r="C16" i="161"/>
  <c r="D16" i="161"/>
  <c r="C22" i="161"/>
  <c r="D22" i="161"/>
  <c r="C16" i="162"/>
  <c r="D16" i="162"/>
  <c r="C22" i="162"/>
  <c r="D22" i="162"/>
  <c r="C16" i="163"/>
  <c r="D16" i="163"/>
  <c r="C22" i="163"/>
  <c r="D22" i="163"/>
  <c r="C16" i="164"/>
  <c r="D16" i="164"/>
  <c r="C22" i="164"/>
  <c r="D22" i="164"/>
  <c r="C16" i="165"/>
  <c r="D16" i="165"/>
  <c r="C22" i="165"/>
  <c r="D22" i="165"/>
  <c r="C16" i="166"/>
  <c r="D16" i="166"/>
  <c r="C22" i="166"/>
  <c r="D22" i="166"/>
  <c r="C16" i="167"/>
  <c r="D16" i="167"/>
  <c r="C22" i="167"/>
  <c r="D22" i="167"/>
  <c r="C16" i="168"/>
  <c r="D16" i="168"/>
  <c r="C22" i="168"/>
  <c r="D22" i="168"/>
  <c r="C16" i="169"/>
  <c r="D16" i="169"/>
  <c r="C22" i="169"/>
  <c r="D22" i="169"/>
  <c r="C16" i="170"/>
  <c r="D16" i="170"/>
  <c r="C22" i="170"/>
  <c r="D22" i="170"/>
  <c r="C16" i="171"/>
  <c r="D16" i="171"/>
  <c r="C22" i="171"/>
  <c r="D22" i="171"/>
  <c r="C16" i="172"/>
  <c r="D16" i="172"/>
  <c r="C22" i="172"/>
  <c r="D22" i="172"/>
  <c r="C16" i="173"/>
  <c r="D16" i="173"/>
  <c r="C22" i="173"/>
  <c r="D22" i="173"/>
  <c r="C16" i="130"/>
  <c r="D16" i="130"/>
  <c r="C22" i="130"/>
  <c r="D22" i="130"/>
  <c r="B6" i="123"/>
  <c r="C16" i="126"/>
  <c r="D16" i="126"/>
  <c r="C22" i="126"/>
  <c r="AT3" i="177"/>
  <c r="AN3" i="177"/>
  <c r="AH3" i="177"/>
  <c r="AB3" i="177"/>
  <c r="V3" i="177"/>
  <c r="P3" i="177"/>
  <c r="J3" i="177"/>
  <c r="D3" i="177"/>
  <c r="CC3" i="179"/>
  <c r="BR3" i="179"/>
  <c r="BG3" i="179"/>
  <c r="AV3" i="179"/>
  <c r="AK3" i="179"/>
  <c r="Z3" i="179"/>
  <c r="O3" i="179"/>
  <c r="D3" i="179"/>
  <c r="CX3" i="175"/>
  <c r="BH3" i="175"/>
  <c r="BA3" i="175"/>
  <c r="AT3" i="175"/>
  <c r="AM3" i="175"/>
  <c r="AF3" i="175"/>
  <c r="Y3" i="175"/>
  <c r="R3" i="175"/>
  <c r="K3" i="175"/>
  <c r="D3" i="175"/>
  <c r="B4" i="123"/>
  <c r="R4" i="127"/>
  <c r="AH4" i="187" s="1"/>
  <c r="L4" i="127"/>
  <c r="L4" i="187" s="1"/>
  <c r="AU4" i="176"/>
  <c r="AC4" i="176"/>
  <c r="Z4" i="176"/>
  <c r="W4" i="176"/>
  <c r="T4" i="176"/>
  <c r="Q4" i="176"/>
  <c r="N4" i="176"/>
  <c r="K4" i="176"/>
  <c r="H4" i="176"/>
  <c r="E4" i="176"/>
  <c r="AU4" i="174"/>
  <c r="AC4" i="174"/>
  <c r="Z4" i="174"/>
  <c r="W4" i="174"/>
  <c r="T4" i="174"/>
  <c r="Q4" i="174"/>
  <c r="N4" i="174"/>
  <c r="K4" i="174"/>
  <c r="H4" i="174"/>
  <c r="E4" i="174"/>
  <c r="F28" i="51"/>
  <c r="C49" i="179"/>
  <c r="B49" i="179"/>
  <c r="C48" i="179"/>
  <c r="B48" i="179"/>
  <c r="C47" i="179"/>
  <c r="B47" i="179"/>
  <c r="C46" i="179"/>
  <c r="B46" i="179"/>
  <c r="C45" i="179"/>
  <c r="B45" i="179"/>
  <c r="C44" i="179"/>
  <c r="B44" i="179"/>
  <c r="C43" i="179"/>
  <c r="B43" i="179"/>
  <c r="C42" i="179"/>
  <c r="B42" i="179"/>
  <c r="C41" i="179"/>
  <c r="B41" i="179"/>
  <c r="C40" i="179"/>
  <c r="B40" i="179"/>
  <c r="C39" i="179"/>
  <c r="B39" i="179"/>
  <c r="C38" i="179"/>
  <c r="B38" i="179"/>
  <c r="C37" i="179"/>
  <c r="B37" i="179"/>
  <c r="C36" i="179"/>
  <c r="B36" i="179"/>
  <c r="C35" i="179"/>
  <c r="B35" i="179"/>
  <c r="C34" i="179"/>
  <c r="B34" i="179"/>
  <c r="C33" i="179"/>
  <c r="B33" i="179"/>
  <c r="C32" i="179"/>
  <c r="B32" i="179"/>
  <c r="C31" i="179"/>
  <c r="B31" i="179"/>
  <c r="C30" i="179"/>
  <c r="B30" i="179"/>
  <c r="C29" i="179"/>
  <c r="B29" i="179"/>
  <c r="C28" i="179"/>
  <c r="B28" i="179"/>
  <c r="C27" i="179"/>
  <c r="B27" i="179"/>
  <c r="C26" i="179"/>
  <c r="B26" i="179"/>
  <c r="C25" i="179"/>
  <c r="B25" i="179"/>
  <c r="C24" i="179"/>
  <c r="B24" i="179"/>
  <c r="C23" i="179"/>
  <c r="B23" i="179"/>
  <c r="C22" i="179"/>
  <c r="B22" i="179"/>
  <c r="C21" i="179"/>
  <c r="B21" i="179"/>
  <c r="C20" i="179"/>
  <c r="B20" i="179"/>
  <c r="C19" i="179"/>
  <c r="B19" i="179"/>
  <c r="C18" i="179"/>
  <c r="B18" i="179"/>
  <c r="C17" i="179"/>
  <c r="B17" i="179"/>
  <c r="C16" i="179"/>
  <c r="B16" i="179"/>
  <c r="C15" i="179"/>
  <c r="B15" i="179"/>
  <c r="C14" i="179"/>
  <c r="B14" i="179"/>
  <c r="C13" i="179"/>
  <c r="B13" i="179"/>
  <c r="C12" i="179"/>
  <c r="B12" i="179"/>
  <c r="C11" i="179"/>
  <c r="B11" i="179"/>
  <c r="C10" i="179"/>
  <c r="B10" i="179"/>
  <c r="C9" i="179"/>
  <c r="B9" i="179"/>
  <c r="C8" i="179"/>
  <c r="B8" i="179"/>
  <c r="C7" i="179"/>
  <c r="B7" i="179"/>
  <c r="C6" i="179"/>
  <c r="B6" i="179"/>
  <c r="D50" i="178"/>
  <c r="C50" i="178"/>
  <c r="D49" i="178"/>
  <c r="C49" i="178"/>
  <c r="D48" i="178"/>
  <c r="C48" i="178"/>
  <c r="D47" i="178"/>
  <c r="C47" i="178"/>
  <c r="D46" i="178"/>
  <c r="C46" i="178"/>
  <c r="D45" i="178"/>
  <c r="C45" i="178"/>
  <c r="D44" i="178"/>
  <c r="C44" i="178"/>
  <c r="D43" i="178"/>
  <c r="C43" i="178"/>
  <c r="D42" i="178"/>
  <c r="C42" i="178"/>
  <c r="D41" i="178"/>
  <c r="C41" i="178"/>
  <c r="D40" i="178"/>
  <c r="C40" i="178"/>
  <c r="D39" i="178"/>
  <c r="C39" i="178"/>
  <c r="D38" i="178"/>
  <c r="C38" i="178"/>
  <c r="D37" i="178"/>
  <c r="C37" i="178"/>
  <c r="D36" i="178"/>
  <c r="C36" i="178"/>
  <c r="D35" i="178"/>
  <c r="C35" i="178"/>
  <c r="D34" i="178"/>
  <c r="C34" i="178"/>
  <c r="D33" i="178"/>
  <c r="C33" i="178"/>
  <c r="D32" i="178"/>
  <c r="C32" i="178"/>
  <c r="D31" i="178"/>
  <c r="C31" i="178"/>
  <c r="D30" i="178"/>
  <c r="C30" i="178"/>
  <c r="D29" i="178"/>
  <c r="C29" i="178"/>
  <c r="D28" i="178"/>
  <c r="C28" i="178"/>
  <c r="D27" i="178"/>
  <c r="C27" i="178"/>
  <c r="D26" i="178"/>
  <c r="C26" i="178"/>
  <c r="D25" i="178"/>
  <c r="C25" i="178"/>
  <c r="D24" i="178"/>
  <c r="C24" i="178"/>
  <c r="D23" i="178"/>
  <c r="C23" i="178"/>
  <c r="D22" i="178"/>
  <c r="C22" i="178"/>
  <c r="D21" i="178"/>
  <c r="C21" i="178"/>
  <c r="D20" i="178"/>
  <c r="C20" i="178"/>
  <c r="D19" i="178"/>
  <c r="C19" i="178"/>
  <c r="D18" i="178"/>
  <c r="C18" i="178"/>
  <c r="D17" i="178"/>
  <c r="C17" i="178"/>
  <c r="D16" i="178"/>
  <c r="C16" i="178"/>
  <c r="D15" i="178"/>
  <c r="C15" i="178"/>
  <c r="D14" i="178"/>
  <c r="C14" i="178"/>
  <c r="D13" i="178"/>
  <c r="C13" i="178"/>
  <c r="D12" i="178"/>
  <c r="C12" i="178"/>
  <c r="D11" i="178"/>
  <c r="C11" i="178"/>
  <c r="D10" i="178"/>
  <c r="C10" i="178"/>
  <c r="D9" i="178"/>
  <c r="C9" i="178"/>
  <c r="D8" i="178"/>
  <c r="C8" i="178"/>
  <c r="D7" i="178"/>
  <c r="C7" i="178"/>
  <c r="D50" i="176"/>
  <c r="C50" i="176"/>
  <c r="D49" i="176"/>
  <c r="C49" i="176"/>
  <c r="D48" i="176"/>
  <c r="C48" i="176"/>
  <c r="D47" i="176"/>
  <c r="C47" i="176"/>
  <c r="D46" i="176"/>
  <c r="C46" i="176"/>
  <c r="D45" i="176"/>
  <c r="C45" i="176"/>
  <c r="D44" i="176"/>
  <c r="C44" i="176"/>
  <c r="D43" i="176"/>
  <c r="C43" i="176"/>
  <c r="D42" i="176"/>
  <c r="C42" i="176"/>
  <c r="D41" i="176"/>
  <c r="C41" i="176"/>
  <c r="D40" i="176"/>
  <c r="C40" i="176"/>
  <c r="D39" i="176"/>
  <c r="C39" i="176"/>
  <c r="D38" i="176"/>
  <c r="C38" i="176"/>
  <c r="D37" i="176"/>
  <c r="C37" i="176"/>
  <c r="D36" i="176"/>
  <c r="C36" i="176"/>
  <c r="D35" i="176"/>
  <c r="C35" i="176"/>
  <c r="D34" i="176"/>
  <c r="C34" i="176"/>
  <c r="D33" i="176"/>
  <c r="C33" i="176"/>
  <c r="D32" i="176"/>
  <c r="C32" i="176"/>
  <c r="D31" i="176"/>
  <c r="C31" i="176"/>
  <c r="D30" i="176"/>
  <c r="C30" i="176"/>
  <c r="D29" i="176"/>
  <c r="C29" i="176"/>
  <c r="D28" i="176"/>
  <c r="C28" i="176"/>
  <c r="D27" i="176"/>
  <c r="C27" i="176"/>
  <c r="D26" i="176"/>
  <c r="C26" i="176"/>
  <c r="D25" i="176"/>
  <c r="C25" i="176"/>
  <c r="D24" i="176"/>
  <c r="C24" i="176"/>
  <c r="D23" i="176"/>
  <c r="C23" i="176"/>
  <c r="D22" i="176"/>
  <c r="C22" i="176"/>
  <c r="D21" i="176"/>
  <c r="C21" i="176"/>
  <c r="D20" i="176"/>
  <c r="C20" i="176"/>
  <c r="D19" i="176"/>
  <c r="C19" i="176"/>
  <c r="D18" i="176"/>
  <c r="C18" i="176"/>
  <c r="D17" i="176"/>
  <c r="C17" i="176"/>
  <c r="D16" i="176"/>
  <c r="C16" i="176"/>
  <c r="D15" i="176"/>
  <c r="C15" i="176"/>
  <c r="D14" i="176"/>
  <c r="C14" i="176"/>
  <c r="D13" i="176"/>
  <c r="C13" i="176"/>
  <c r="D12" i="176"/>
  <c r="C12" i="176"/>
  <c r="D11" i="176"/>
  <c r="C11" i="176"/>
  <c r="D10" i="176"/>
  <c r="C10" i="176"/>
  <c r="D9" i="176"/>
  <c r="C9" i="176"/>
  <c r="D8" i="176"/>
  <c r="C8" i="176"/>
  <c r="D7" i="176"/>
  <c r="C7" i="176"/>
  <c r="C7" i="181"/>
  <c r="D7" i="181"/>
  <c r="C8" i="181"/>
  <c r="D8" i="181"/>
  <c r="C9" i="181"/>
  <c r="D9" i="181"/>
  <c r="C10" i="181"/>
  <c r="D10" i="181"/>
  <c r="C11" i="181"/>
  <c r="D11" i="181"/>
  <c r="C12" i="181"/>
  <c r="D12" i="181"/>
  <c r="C13" i="181"/>
  <c r="D13" i="181"/>
  <c r="C14" i="181"/>
  <c r="D14" i="181"/>
  <c r="C15" i="181"/>
  <c r="D15" i="181"/>
  <c r="C16" i="181"/>
  <c r="D16" i="181"/>
  <c r="C17" i="181"/>
  <c r="D17" i="181"/>
  <c r="C18" i="181"/>
  <c r="D18" i="181"/>
  <c r="C19" i="181"/>
  <c r="D19" i="181"/>
  <c r="C20" i="181"/>
  <c r="D20" i="181"/>
  <c r="C21" i="181"/>
  <c r="D21" i="181"/>
  <c r="C22" i="181"/>
  <c r="D22" i="181"/>
  <c r="C23" i="181"/>
  <c r="D23" i="181"/>
  <c r="C24" i="181"/>
  <c r="D24" i="181"/>
  <c r="C25" i="181"/>
  <c r="D25" i="181"/>
  <c r="C26" i="181"/>
  <c r="D26" i="181"/>
  <c r="C27" i="181"/>
  <c r="D27" i="181"/>
  <c r="C28" i="181"/>
  <c r="D28" i="181"/>
  <c r="C29" i="181"/>
  <c r="D29" i="181"/>
  <c r="C30" i="181"/>
  <c r="D30" i="181"/>
  <c r="C31" i="181"/>
  <c r="D31" i="181"/>
  <c r="C32" i="181"/>
  <c r="D32" i="181"/>
  <c r="C33" i="181"/>
  <c r="D33" i="181"/>
  <c r="C34" i="181"/>
  <c r="D34" i="181"/>
  <c r="C35" i="181"/>
  <c r="D35" i="181"/>
  <c r="C36" i="181"/>
  <c r="D36" i="181"/>
  <c r="C37" i="181"/>
  <c r="D37" i="181"/>
  <c r="C38" i="181"/>
  <c r="D38" i="181"/>
  <c r="C39" i="181"/>
  <c r="D39" i="181"/>
  <c r="C40" i="181"/>
  <c r="D40" i="181"/>
  <c r="C41" i="181"/>
  <c r="D41" i="181"/>
  <c r="C42" i="181"/>
  <c r="D42" i="181"/>
  <c r="C43" i="181"/>
  <c r="D43" i="181"/>
  <c r="C44" i="181"/>
  <c r="D44" i="181"/>
  <c r="C45" i="181"/>
  <c r="D45" i="181"/>
  <c r="C46" i="181"/>
  <c r="D46" i="181"/>
  <c r="C47" i="181"/>
  <c r="D47" i="181"/>
  <c r="C48" i="181"/>
  <c r="D48" i="181"/>
  <c r="C49" i="181"/>
  <c r="D49" i="181"/>
  <c r="D6" i="181"/>
  <c r="C6" i="181"/>
  <c r="C8" i="173"/>
  <c r="D8" i="173"/>
  <c r="C9" i="173"/>
  <c r="D9" i="173"/>
  <c r="C10" i="173"/>
  <c r="D10" i="173"/>
  <c r="C11" i="173"/>
  <c r="D11" i="173"/>
  <c r="C12" i="173"/>
  <c r="D12" i="173"/>
  <c r="C13" i="173"/>
  <c r="D13" i="173"/>
  <c r="C14" i="173"/>
  <c r="D14" i="173"/>
  <c r="C15" i="173"/>
  <c r="D15" i="173"/>
  <c r="D31" i="173"/>
  <c r="D32" i="173"/>
  <c r="D33" i="173"/>
  <c r="D34" i="173"/>
  <c r="D35" i="173"/>
  <c r="D29" i="172"/>
  <c r="E29" i="172"/>
  <c r="E28" i="172"/>
  <c r="E27" i="172"/>
  <c r="I6" i="172"/>
  <c r="F6" i="172"/>
  <c r="C8" i="172"/>
  <c r="D8" i="172"/>
  <c r="C9" i="172"/>
  <c r="D9" i="172"/>
  <c r="C10" i="172"/>
  <c r="D10" i="172"/>
  <c r="C11" i="172"/>
  <c r="D11" i="172"/>
  <c r="C12" i="172"/>
  <c r="D12" i="172"/>
  <c r="C13" i="172"/>
  <c r="D13" i="172"/>
  <c r="C14" i="172"/>
  <c r="D14" i="172"/>
  <c r="C15" i="172"/>
  <c r="D15" i="172"/>
  <c r="D31" i="172"/>
  <c r="D32" i="172"/>
  <c r="D33" i="172"/>
  <c r="D34" i="172"/>
  <c r="D35" i="172"/>
  <c r="D29" i="171"/>
  <c r="E29" i="171"/>
  <c r="E28" i="171"/>
  <c r="E27" i="171"/>
  <c r="I6" i="171"/>
  <c r="F6" i="171"/>
  <c r="C8" i="171"/>
  <c r="D8" i="171"/>
  <c r="C9" i="171"/>
  <c r="D9" i="171"/>
  <c r="C10" i="171"/>
  <c r="D10" i="171"/>
  <c r="C11" i="171"/>
  <c r="D11" i="171"/>
  <c r="C12" i="171"/>
  <c r="D12" i="171"/>
  <c r="C13" i="171"/>
  <c r="D13" i="171"/>
  <c r="C14" i="171"/>
  <c r="D14" i="171"/>
  <c r="C15" i="171"/>
  <c r="D15" i="171"/>
  <c r="D31" i="171"/>
  <c r="D32" i="171"/>
  <c r="D33" i="171"/>
  <c r="D34" i="171"/>
  <c r="D35" i="171"/>
  <c r="D29" i="170"/>
  <c r="E29" i="170"/>
  <c r="E28" i="170"/>
  <c r="E27" i="170"/>
  <c r="I6" i="170"/>
  <c r="F6" i="170"/>
  <c r="C8" i="170"/>
  <c r="D8" i="170"/>
  <c r="C9" i="170"/>
  <c r="D9" i="170"/>
  <c r="C10" i="170"/>
  <c r="D10" i="170"/>
  <c r="C11" i="170"/>
  <c r="D11" i="170"/>
  <c r="C12" i="170"/>
  <c r="D12" i="170"/>
  <c r="C13" i="170"/>
  <c r="D13" i="170"/>
  <c r="C14" i="170"/>
  <c r="D14" i="170"/>
  <c r="C15" i="170"/>
  <c r="D15" i="170"/>
  <c r="D31" i="170"/>
  <c r="D32" i="170"/>
  <c r="D33" i="170"/>
  <c r="D34" i="170"/>
  <c r="D35" i="170"/>
  <c r="D29" i="169"/>
  <c r="E29" i="169"/>
  <c r="E28" i="169"/>
  <c r="E27" i="169"/>
  <c r="I6" i="169"/>
  <c r="F6" i="169"/>
  <c r="C8" i="169"/>
  <c r="D8" i="169"/>
  <c r="C9" i="169"/>
  <c r="D9" i="169"/>
  <c r="C10" i="169"/>
  <c r="D10" i="169"/>
  <c r="C11" i="169"/>
  <c r="D11" i="169"/>
  <c r="C12" i="169"/>
  <c r="D12" i="169"/>
  <c r="C13" i="169"/>
  <c r="D13" i="169"/>
  <c r="C14" i="169"/>
  <c r="D14" i="169"/>
  <c r="C15" i="169"/>
  <c r="D15" i="169"/>
  <c r="D31" i="169"/>
  <c r="D32" i="169"/>
  <c r="D33" i="169"/>
  <c r="D34" i="169"/>
  <c r="D35" i="169"/>
  <c r="D29" i="168"/>
  <c r="E29" i="168"/>
  <c r="E28" i="168"/>
  <c r="E27" i="168"/>
  <c r="I6" i="168"/>
  <c r="F6" i="168"/>
  <c r="C8" i="168"/>
  <c r="D8" i="168"/>
  <c r="C9" i="168"/>
  <c r="D9" i="168"/>
  <c r="C10" i="168"/>
  <c r="D10" i="168"/>
  <c r="C11" i="168"/>
  <c r="D11" i="168"/>
  <c r="C12" i="168"/>
  <c r="D12" i="168"/>
  <c r="C13" i="168"/>
  <c r="D13" i="168"/>
  <c r="C14" i="168"/>
  <c r="D14" i="168"/>
  <c r="C15" i="168"/>
  <c r="D15" i="168"/>
  <c r="D31" i="168"/>
  <c r="D32" i="168"/>
  <c r="D33" i="168"/>
  <c r="D34" i="168"/>
  <c r="D35" i="168"/>
  <c r="D29" i="167"/>
  <c r="E29" i="167"/>
  <c r="E28" i="167"/>
  <c r="E27" i="167"/>
  <c r="I6" i="167"/>
  <c r="F6" i="167"/>
  <c r="C8" i="167"/>
  <c r="D8" i="167"/>
  <c r="C9" i="167"/>
  <c r="D9" i="167"/>
  <c r="C10" i="167"/>
  <c r="D10" i="167"/>
  <c r="C11" i="167"/>
  <c r="D11" i="167"/>
  <c r="C12" i="167"/>
  <c r="D12" i="167"/>
  <c r="C13" i="167"/>
  <c r="D13" i="167"/>
  <c r="C14" i="167"/>
  <c r="D14" i="167"/>
  <c r="C15" i="167"/>
  <c r="D15" i="167"/>
  <c r="D31" i="167"/>
  <c r="D32" i="167"/>
  <c r="D33" i="167"/>
  <c r="D34" i="167"/>
  <c r="D35" i="167"/>
  <c r="D29" i="166"/>
  <c r="E29" i="166"/>
  <c r="E28" i="166"/>
  <c r="E27" i="166"/>
  <c r="I6" i="166"/>
  <c r="F6" i="166"/>
  <c r="C8" i="166"/>
  <c r="D8" i="166"/>
  <c r="C9" i="166"/>
  <c r="D9" i="166"/>
  <c r="C10" i="166"/>
  <c r="D10" i="166"/>
  <c r="C11" i="166"/>
  <c r="D11" i="166"/>
  <c r="C12" i="166"/>
  <c r="D12" i="166"/>
  <c r="C13" i="166"/>
  <c r="D13" i="166"/>
  <c r="C14" i="166"/>
  <c r="D14" i="166"/>
  <c r="C15" i="166"/>
  <c r="D15" i="166"/>
  <c r="D31" i="166"/>
  <c r="D32" i="166"/>
  <c r="D33" i="166"/>
  <c r="D34" i="166"/>
  <c r="D35" i="166"/>
  <c r="D29" i="165"/>
  <c r="E29" i="165"/>
  <c r="E28" i="165"/>
  <c r="E27" i="165"/>
  <c r="I6" i="165"/>
  <c r="F6" i="165"/>
  <c r="C8" i="165"/>
  <c r="D8" i="165"/>
  <c r="C9" i="165"/>
  <c r="D9" i="165"/>
  <c r="C10" i="165"/>
  <c r="D10" i="165"/>
  <c r="C11" i="165"/>
  <c r="D11" i="165"/>
  <c r="C12" i="165"/>
  <c r="D12" i="165"/>
  <c r="C13" i="165"/>
  <c r="D13" i="165"/>
  <c r="C14" i="165"/>
  <c r="D14" i="165"/>
  <c r="C15" i="165"/>
  <c r="D15" i="165"/>
  <c r="D31" i="165"/>
  <c r="D32" i="165"/>
  <c r="D33" i="165"/>
  <c r="D34" i="165"/>
  <c r="D35" i="165"/>
  <c r="D29" i="164"/>
  <c r="E29" i="164"/>
  <c r="E28" i="164"/>
  <c r="E27" i="164"/>
  <c r="I6" i="164"/>
  <c r="F6" i="164"/>
  <c r="C8" i="164"/>
  <c r="D8" i="164"/>
  <c r="C9" i="164"/>
  <c r="D9" i="164"/>
  <c r="C10" i="164"/>
  <c r="D10" i="164"/>
  <c r="C11" i="164"/>
  <c r="D11" i="164"/>
  <c r="C12" i="164"/>
  <c r="D12" i="164"/>
  <c r="C13" i="164"/>
  <c r="D13" i="164"/>
  <c r="C14" i="164"/>
  <c r="D14" i="164"/>
  <c r="C15" i="164"/>
  <c r="D15" i="164"/>
  <c r="D31" i="164"/>
  <c r="D32" i="164"/>
  <c r="D33" i="164"/>
  <c r="D34" i="164"/>
  <c r="D35" i="164"/>
  <c r="D29" i="163"/>
  <c r="E29" i="163"/>
  <c r="E28" i="163"/>
  <c r="E27" i="163"/>
  <c r="I6" i="163"/>
  <c r="F6" i="163"/>
  <c r="C8" i="163"/>
  <c r="D8" i="163"/>
  <c r="C9" i="163"/>
  <c r="D9" i="163"/>
  <c r="C10" i="163"/>
  <c r="D10" i="163"/>
  <c r="C11" i="163"/>
  <c r="D11" i="163"/>
  <c r="C12" i="163"/>
  <c r="D12" i="163"/>
  <c r="C13" i="163"/>
  <c r="D13" i="163"/>
  <c r="C14" i="163"/>
  <c r="D14" i="163"/>
  <c r="C15" i="163"/>
  <c r="D15" i="163"/>
  <c r="D31" i="163"/>
  <c r="D32" i="163"/>
  <c r="D33" i="163"/>
  <c r="D34" i="163"/>
  <c r="D35" i="163"/>
  <c r="D29" i="162"/>
  <c r="E29" i="162"/>
  <c r="E28" i="162"/>
  <c r="E27" i="162"/>
  <c r="I6" i="162"/>
  <c r="F6" i="162"/>
  <c r="C8" i="162"/>
  <c r="D8" i="162"/>
  <c r="C9" i="162"/>
  <c r="D9" i="162"/>
  <c r="C10" i="162"/>
  <c r="D10" i="162"/>
  <c r="C11" i="162"/>
  <c r="D11" i="162"/>
  <c r="C12" i="162"/>
  <c r="D12" i="162"/>
  <c r="C13" i="162"/>
  <c r="D13" i="162"/>
  <c r="C14" i="162"/>
  <c r="D14" i="162"/>
  <c r="C15" i="162"/>
  <c r="D15" i="162"/>
  <c r="D31" i="162"/>
  <c r="D32" i="162"/>
  <c r="D33" i="162"/>
  <c r="D34" i="162"/>
  <c r="D35" i="162"/>
  <c r="D29" i="161"/>
  <c r="E29" i="161"/>
  <c r="E28" i="161"/>
  <c r="E27" i="161"/>
  <c r="I6" i="161"/>
  <c r="F6" i="161"/>
  <c r="C8" i="161"/>
  <c r="D8" i="161"/>
  <c r="C9" i="161"/>
  <c r="D9" i="161"/>
  <c r="C10" i="161"/>
  <c r="D10" i="161"/>
  <c r="C11" i="161"/>
  <c r="D11" i="161"/>
  <c r="C12" i="161"/>
  <c r="D12" i="161"/>
  <c r="C13" i="161"/>
  <c r="D13" i="161"/>
  <c r="C14" i="161"/>
  <c r="D14" i="161"/>
  <c r="C15" i="161"/>
  <c r="D15" i="161"/>
  <c r="D31" i="161"/>
  <c r="D32" i="161"/>
  <c r="D33" i="161"/>
  <c r="D34" i="161"/>
  <c r="D35" i="161"/>
  <c r="D29" i="160"/>
  <c r="E29" i="160"/>
  <c r="E28" i="160"/>
  <c r="E27" i="160"/>
  <c r="I6" i="160"/>
  <c r="F6" i="160"/>
  <c r="C8" i="160"/>
  <c r="D8" i="160"/>
  <c r="C9" i="160"/>
  <c r="D9" i="160"/>
  <c r="C10" i="160"/>
  <c r="D10" i="160"/>
  <c r="C11" i="160"/>
  <c r="D11" i="160"/>
  <c r="C12" i="160"/>
  <c r="D12" i="160"/>
  <c r="C13" i="160"/>
  <c r="D13" i="160"/>
  <c r="C14" i="160"/>
  <c r="D14" i="160"/>
  <c r="C15" i="160"/>
  <c r="D15" i="160"/>
  <c r="D31" i="160"/>
  <c r="D32" i="160"/>
  <c r="D33" i="160"/>
  <c r="D34" i="160"/>
  <c r="D35" i="160"/>
  <c r="D29" i="159"/>
  <c r="E29" i="159"/>
  <c r="E28" i="159"/>
  <c r="E27" i="159"/>
  <c r="I6" i="159"/>
  <c r="F6" i="159"/>
  <c r="C8" i="159"/>
  <c r="D8" i="159"/>
  <c r="C9" i="159"/>
  <c r="D9" i="159"/>
  <c r="C10" i="159"/>
  <c r="D10" i="159"/>
  <c r="C11" i="159"/>
  <c r="D11" i="159"/>
  <c r="C12" i="159"/>
  <c r="D12" i="159"/>
  <c r="C13" i="159"/>
  <c r="D13" i="159"/>
  <c r="C14" i="159"/>
  <c r="D14" i="159"/>
  <c r="C15" i="159"/>
  <c r="D15" i="159"/>
  <c r="D31" i="159"/>
  <c r="D32" i="159"/>
  <c r="D33" i="159"/>
  <c r="D34" i="159"/>
  <c r="D35" i="159"/>
  <c r="D29" i="158"/>
  <c r="E29" i="158"/>
  <c r="E28" i="158"/>
  <c r="E27" i="158"/>
  <c r="I6" i="158"/>
  <c r="F6" i="158"/>
  <c r="C8" i="158"/>
  <c r="D8" i="158"/>
  <c r="C9" i="158"/>
  <c r="D9" i="158"/>
  <c r="C10" i="158"/>
  <c r="D10" i="158"/>
  <c r="C11" i="158"/>
  <c r="D11" i="158"/>
  <c r="C12" i="158"/>
  <c r="D12" i="158"/>
  <c r="C13" i="158"/>
  <c r="D13" i="158"/>
  <c r="C14" i="158"/>
  <c r="D14" i="158"/>
  <c r="C15" i="158"/>
  <c r="D15" i="158"/>
  <c r="D31" i="158"/>
  <c r="D32" i="158"/>
  <c r="D33" i="158"/>
  <c r="D34" i="158"/>
  <c r="D35" i="158"/>
  <c r="D29" i="157"/>
  <c r="E29" i="157"/>
  <c r="E28" i="157"/>
  <c r="E27" i="157"/>
  <c r="I6" i="157"/>
  <c r="F6" i="157"/>
  <c r="C8" i="157"/>
  <c r="D8" i="157"/>
  <c r="C9" i="157"/>
  <c r="D9" i="157"/>
  <c r="C10" i="157"/>
  <c r="D10" i="157"/>
  <c r="C11" i="157"/>
  <c r="D11" i="157"/>
  <c r="C12" i="157"/>
  <c r="D12" i="157"/>
  <c r="C13" i="157"/>
  <c r="D13" i="157"/>
  <c r="C14" i="157"/>
  <c r="D14" i="157"/>
  <c r="C15" i="157"/>
  <c r="D15" i="157"/>
  <c r="D31" i="157"/>
  <c r="D32" i="157"/>
  <c r="D33" i="157"/>
  <c r="D34" i="157"/>
  <c r="D35" i="157"/>
  <c r="D29" i="156"/>
  <c r="E29" i="156"/>
  <c r="E28" i="156"/>
  <c r="E27" i="156"/>
  <c r="I6" i="156"/>
  <c r="F6" i="156"/>
  <c r="C8" i="156"/>
  <c r="D8" i="156"/>
  <c r="C9" i="156"/>
  <c r="D9" i="156"/>
  <c r="C10" i="156"/>
  <c r="D10" i="156"/>
  <c r="C11" i="156"/>
  <c r="D11" i="156"/>
  <c r="C12" i="156"/>
  <c r="D12" i="156"/>
  <c r="C13" i="156"/>
  <c r="D13" i="156"/>
  <c r="C14" i="156"/>
  <c r="D14" i="156"/>
  <c r="C15" i="156"/>
  <c r="D15" i="156"/>
  <c r="D31" i="156"/>
  <c r="D32" i="156"/>
  <c r="D33" i="156"/>
  <c r="D34" i="156"/>
  <c r="D35" i="156"/>
  <c r="D29" i="155"/>
  <c r="E29" i="155"/>
  <c r="E28" i="155"/>
  <c r="E27" i="155"/>
  <c r="I6" i="155"/>
  <c r="F6" i="155"/>
  <c r="C8" i="155"/>
  <c r="D8" i="155"/>
  <c r="C9" i="155"/>
  <c r="D9" i="155"/>
  <c r="C10" i="155"/>
  <c r="D10" i="155"/>
  <c r="C11" i="155"/>
  <c r="D11" i="155"/>
  <c r="C12" i="155"/>
  <c r="D12" i="155"/>
  <c r="C13" i="155"/>
  <c r="D13" i="155"/>
  <c r="C14" i="155"/>
  <c r="D14" i="155"/>
  <c r="C15" i="155"/>
  <c r="D15" i="155"/>
  <c r="D31" i="155"/>
  <c r="D32" i="155"/>
  <c r="D33" i="155"/>
  <c r="D34" i="155"/>
  <c r="D35" i="155"/>
  <c r="D29" i="154"/>
  <c r="E29" i="154"/>
  <c r="E28" i="154"/>
  <c r="E27" i="154"/>
  <c r="I6" i="154"/>
  <c r="F6" i="154"/>
  <c r="C8" i="154"/>
  <c r="D8" i="154"/>
  <c r="C9" i="154"/>
  <c r="D9" i="154"/>
  <c r="C10" i="154"/>
  <c r="D10" i="154"/>
  <c r="C11" i="154"/>
  <c r="D11" i="154"/>
  <c r="C12" i="154"/>
  <c r="D12" i="154"/>
  <c r="C13" i="154"/>
  <c r="D13" i="154"/>
  <c r="C14" i="154"/>
  <c r="D14" i="154"/>
  <c r="C15" i="154"/>
  <c r="D15" i="154"/>
  <c r="D31" i="154"/>
  <c r="D32" i="154"/>
  <c r="D33" i="154"/>
  <c r="D34" i="154"/>
  <c r="D35" i="154"/>
  <c r="D29" i="153"/>
  <c r="E29" i="153"/>
  <c r="E28" i="153"/>
  <c r="E27" i="153"/>
  <c r="I6" i="153"/>
  <c r="F6" i="153"/>
  <c r="C8" i="153"/>
  <c r="D8" i="153"/>
  <c r="C9" i="153"/>
  <c r="D9" i="153"/>
  <c r="C10" i="153"/>
  <c r="D10" i="153"/>
  <c r="C11" i="153"/>
  <c r="D11" i="153"/>
  <c r="C12" i="153"/>
  <c r="D12" i="153"/>
  <c r="C13" i="153"/>
  <c r="D13" i="153"/>
  <c r="C14" i="153"/>
  <c r="D14" i="153"/>
  <c r="C15" i="153"/>
  <c r="D15" i="153"/>
  <c r="D31" i="153"/>
  <c r="D32" i="153"/>
  <c r="D33" i="153"/>
  <c r="D34" i="153"/>
  <c r="D35" i="153"/>
  <c r="D29" i="152"/>
  <c r="E29" i="152"/>
  <c r="E28" i="152"/>
  <c r="E27" i="152"/>
  <c r="I6" i="152"/>
  <c r="F6" i="152"/>
  <c r="C8" i="152"/>
  <c r="D8" i="152"/>
  <c r="C9" i="152"/>
  <c r="D9" i="152"/>
  <c r="C10" i="152"/>
  <c r="D10" i="152"/>
  <c r="C11" i="152"/>
  <c r="D11" i="152"/>
  <c r="C12" i="152"/>
  <c r="D12" i="152"/>
  <c r="C13" i="152"/>
  <c r="D13" i="152"/>
  <c r="C14" i="152"/>
  <c r="D14" i="152"/>
  <c r="C15" i="152"/>
  <c r="D15" i="152"/>
  <c r="D31" i="152"/>
  <c r="D32" i="152"/>
  <c r="D33" i="152"/>
  <c r="D34" i="152"/>
  <c r="D35" i="152"/>
  <c r="D29" i="151"/>
  <c r="E29" i="151"/>
  <c r="E28" i="151"/>
  <c r="E27" i="151"/>
  <c r="I6" i="151"/>
  <c r="F6" i="151"/>
  <c r="C8" i="151"/>
  <c r="D8" i="151"/>
  <c r="C9" i="151"/>
  <c r="D9" i="151"/>
  <c r="C10" i="151"/>
  <c r="D10" i="151"/>
  <c r="C11" i="151"/>
  <c r="D11" i="151"/>
  <c r="C12" i="151"/>
  <c r="D12" i="151"/>
  <c r="C13" i="151"/>
  <c r="D13" i="151"/>
  <c r="C14" i="151"/>
  <c r="D14" i="151"/>
  <c r="C15" i="151"/>
  <c r="D15" i="151"/>
  <c r="D31" i="151"/>
  <c r="D32" i="151"/>
  <c r="D33" i="151"/>
  <c r="D34" i="151"/>
  <c r="D35" i="151"/>
  <c r="D29" i="150"/>
  <c r="E29" i="150"/>
  <c r="E28" i="150"/>
  <c r="E27" i="150"/>
  <c r="I6" i="150"/>
  <c r="F6" i="150"/>
  <c r="C8" i="150"/>
  <c r="D8" i="150"/>
  <c r="C9" i="150"/>
  <c r="D9" i="150"/>
  <c r="C10" i="150"/>
  <c r="D10" i="150"/>
  <c r="C11" i="150"/>
  <c r="D11" i="150"/>
  <c r="C12" i="150"/>
  <c r="D12" i="150"/>
  <c r="C13" i="150"/>
  <c r="D13" i="150"/>
  <c r="C14" i="150"/>
  <c r="D14" i="150"/>
  <c r="C15" i="150"/>
  <c r="D15" i="150"/>
  <c r="D31" i="150"/>
  <c r="D32" i="150"/>
  <c r="D33" i="150"/>
  <c r="D34" i="150"/>
  <c r="D35" i="150"/>
  <c r="D29" i="149"/>
  <c r="E29" i="149"/>
  <c r="E28" i="149"/>
  <c r="E27" i="149"/>
  <c r="I6" i="149"/>
  <c r="F6" i="149"/>
  <c r="C8" i="149"/>
  <c r="D8" i="149"/>
  <c r="C9" i="149"/>
  <c r="D9" i="149"/>
  <c r="C10" i="149"/>
  <c r="D10" i="149"/>
  <c r="C11" i="149"/>
  <c r="D11" i="149"/>
  <c r="C12" i="149"/>
  <c r="D12" i="149"/>
  <c r="C13" i="149"/>
  <c r="D13" i="149"/>
  <c r="C14" i="149"/>
  <c r="D14" i="149"/>
  <c r="C15" i="149"/>
  <c r="D15" i="149"/>
  <c r="D31" i="149"/>
  <c r="D32" i="149"/>
  <c r="D33" i="149"/>
  <c r="D34" i="149"/>
  <c r="D35" i="149"/>
  <c r="D29" i="148"/>
  <c r="E29" i="148"/>
  <c r="E28" i="148"/>
  <c r="E27" i="148"/>
  <c r="I6" i="148"/>
  <c r="F6" i="148"/>
  <c r="C8" i="148"/>
  <c r="D8" i="148"/>
  <c r="C9" i="148"/>
  <c r="D9" i="148"/>
  <c r="C10" i="148"/>
  <c r="D10" i="148"/>
  <c r="C11" i="148"/>
  <c r="D11" i="148"/>
  <c r="C12" i="148"/>
  <c r="D12" i="148"/>
  <c r="C13" i="148"/>
  <c r="D13" i="148"/>
  <c r="C14" i="148"/>
  <c r="D14" i="148"/>
  <c r="C15" i="148"/>
  <c r="D15" i="148"/>
  <c r="D31" i="148"/>
  <c r="D32" i="148"/>
  <c r="D33" i="148"/>
  <c r="D34" i="148"/>
  <c r="D35" i="148"/>
  <c r="D29" i="147"/>
  <c r="E29" i="147"/>
  <c r="E28" i="147"/>
  <c r="E27" i="147"/>
  <c r="I6" i="147"/>
  <c r="F6" i="147"/>
  <c r="C8" i="147"/>
  <c r="D8" i="147"/>
  <c r="C9" i="147"/>
  <c r="D9" i="147"/>
  <c r="C10" i="147"/>
  <c r="D10" i="147"/>
  <c r="C11" i="147"/>
  <c r="D11" i="147"/>
  <c r="C12" i="147"/>
  <c r="D12" i="147"/>
  <c r="C13" i="147"/>
  <c r="D13" i="147"/>
  <c r="C14" i="147"/>
  <c r="D14" i="147"/>
  <c r="C15" i="147"/>
  <c r="D15" i="147"/>
  <c r="D31" i="147"/>
  <c r="D32" i="147"/>
  <c r="D33" i="147"/>
  <c r="D34" i="147"/>
  <c r="D35" i="147"/>
  <c r="D29" i="146"/>
  <c r="E29" i="146"/>
  <c r="E28" i="146"/>
  <c r="E27" i="146"/>
  <c r="I6" i="146"/>
  <c r="F6" i="146"/>
  <c r="C8" i="146"/>
  <c r="D8" i="146"/>
  <c r="C9" i="146"/>
  <c r="D9" i="146"/>
  <c r="C10" i="146"/>
  <c r="D10" i="146"/>
  <c r="C11" i="146"/>
  <c r="D11" i="146"/>
  <c r="C12" i="146"/>
  <c r="D12" i="146"/>
  <c r="C13" i="146"/>
  <c r="D13" i="146"/>
  <c r="C14" i="146"/>
  <c r="D14" i="146"/>
  <c r="C15" i="146"/>
  <c r="D15" i="146"/>
  <c r="D31" i="146"/>
  <c r="D32" i="146"/>
  <c r="D33" i="146"/>
  <c r="D34" i="146"/>
  <c r="D35" i="146"/>
  <c r="D29" i="145"/>
  <c r="E29" i="145"/>
  <c r="E28" i="145"/>
  <c r="E27" i="145"/>
  <c r="I6" i="145"/>
  <c r="F6" i="145"/>
  <c r="C8" i="145"/>
  <c r="D8" i="145"/>
  <c r="C9" i="145"/>
  <c r="D9" i="145"/>
  <c r="C10" i="145"/>
  <c r="D10" i="145"/>
  <c r="C11" i="145"/>
  <c r="D11" i="145"/>
  <c r="C12" i="145"/>
  <c r="D12" i="145"/>
  <c r="C13" i="145"/>
  <c r="D13" i="145"/>
  <c r="C14" i="145"/>
  <c r="D14" i="145"/>
  <c r="C15" i="145"/>
  <c r="D15" i="145"/>
  <c r="D31" i="145"/>
  <c r="D32" i="145"/>
  <c r="D33" i="145"/>
  <c r="D34" i="145"/>
  <c r="D35" i="145"/>
  <c r="D29" i="144"/>
  <c r="E29" i="144"/>
  <c r="E28" i="144"/>
  <c r="E27" i="144"/>
  <c r="I6" i="144"/>
  <c r="F6" i="144"/>
  <c r="C8" i="144"/>
  <c r="D8" i="144"/>
  <c r="C9" i="144"/>
  <c r="D9" i="144"/>
  <c r="C10" i="144"/>
  <c r="D10" i="144"/>
  <c r="C11" i="144"/>
  <c r="D11" i="144"/>
  <c r="C12" i="144"/>
  <c r="D12" i="144"/>
  <c r="C13" i="144"/>
  <c r="D13" i="144"/>
  <c r="C14" i="144"/>
  <c r="D14" i="144"/>
  <c r="C15" i="144"/>
  <c r="D15" i="144"/>
  <c r="D31" i="144"/>
  <c r="D32" i="144"/>
  <c r="D33" i="144"/>
  <c r="D34" i="144"/>
  <c r="D35" i="144"/>
  <c r="D29" i="142"/>
  <c r="E29" i="142"/>
  <c r="E28" i="142"/>
  <c r="E27" i="142"/>
  <c r="I6" i="142"/>
  <c r="F6" i="142"/>
  <c r="C8" i="142"/>
  <c r="D8" i="142"/>
  <c r="C9" i="142"/>
  <c r="D9" i="142"/>
  <c r="C10" i="142"/>
  <c r="D10" i="142"/>
  <c r="C11" i="142"/>
  <c r="D11" i="142"/>
  <c r="C12" i="142"/>
  <c r="D12" i="142"/>
  <c r="C13" i="142"/>
  <c r="D13" i="142"/>
  <c r="C14" i="142"/>
  <c r="D14" i="142"/>
  <c r="C15" i="142"/>
  <c r="D15" i="142"/>
  <c r="D31" i="142"/>
  <c r="D32" i="142"/>
  <c r="D33" i="142"/>
  <c r="D34" i="142"/>
  <c r="D35" i="142"/>
  <c r="D29" i="141"/>
  <c r="E29" i="141"/>
  <c r="E28" i="141"/>
  <c r="E27" i="141"/>
  <c r="I6" i="141"/>
  <c r="F6" i="141"/>
  <c r="C8" i="141"/>
  <c r="D8" i="141"/>
  <c r="C9" i="141"/>
  <c r="D9" i="141"/>
  <c r="C10" i="141"/>
  <c r="D10" i="141"/>
  <c r="C11" i="141"/>
  <c r="D11" i="141"/>
  <c r="C12" i="141"/>
  <c r="D12" i="141"/>
  <c r="C13" i="141"/>
  <c r="D13" i="141"/>
  <c r="C14" i="141"/>
  <c r="D14" i="141"/>
  <c r="C15" i="141"/>
  <c r="D15" i="141"/>
  <c r="D31" i="141"/>
  <c r="D32" i="141"/>
  <c r="D33" i="141"/>
  <c r="D34" i="141"/>
  <c r="D35" i="141"/>
  <c r="D29" i="140"/>
  <c r="E29" i="140"/>
  <c r="E28" i="140"/>
  <c r="E27" i="140"/>
  <c r="I6" i="140"/>
  <c r="F6" i="140"/>
  <c r="C8" i="140"/>
  <c r="D8" i="140"/>
  <c r="C9" i="140"/>
  <c r="D9" i="140"/>
  <c r="C10" i="140"/>
  <c r="D10" i="140"/>
  <c r="C11" i="140"/>
  <c r="D11" i="140"/>
  <c r="C12" i="140"/>
  <c r="D12" i="140"/>
  <c r="C13" i="140"/>
  <c r="D13" i="140"/>
  <c r="C14" i="140"/>
  <c r="D14" i="140"/>
  <c r="C15" i="140"/>
  <c r="D15" i="140"/>
  <c r="D31" i="140"/>
  <c r="D32" i="140"/>
  <c r="D33" i="140"/>
  <c r="D34" i="140"/>
  <c r="D35" i="140"/>
  <c r="D29" i="139"/>
  <c r="E29" i="139"/>
  <c r="E28" i="139"/>
  <c r="E27" i="139"/>
  <c r="I6" i="139"/>
  <c r="F6" i="139"/>
  <c r="C8" i="139"/>
  <c r="D8" i="139"/>
  <c r="C9" i="139"/>
  <c r="D9" i="139"/>
  <c r="C10" i="139"/>
  <c r="D10" i="139"/>
  <c r="C11" i="139"/>
  <c r="D11" i="139"/>
  <c r="C12" i="139"/>
  <c r="D12" i="139"/>
  <c r="C13" i="139"/>
  <c r="D13" i="139"/>
  <c r="C14" i="139"/>
  <c r="D14" i="139"/>
  <c r="C15" i="139"/>
  <c r="D15" i="139"/>
  <c r="D31" i="139"/>
  <c r="D32" i="139"/>
  <c r="D33" i="139"/>
  <c r="D34" i="139"/>
  <c r="D35" i="139"/>
  <c r="D29" i="138"/>
  <c r="E29" i="138"/>
  <c r="E28" i="138"/>
  <c r="E27" i="138"/>
  <c r="I6" i="138"/>
  <c r="F6" i="138"/>
  <c r="C8" i="138"/>
  <c r="D8" i="138"/>
  <c r="C9" i="138"/>
  <c r="D9" i="138"/>
  <c r="C10" i="138"/>
  <c r="D10" i="138"/>
  <c r="C11" i="138"/>
  <c r="D11" i="138"/>
  <c r="C12" i="138"/>
  <c r="D12" i="138"/>
  <c r="C13" i="138"/>
  <c r="D13" i="138"/>
  <c r="C14" i="138"/>
  <c r="D14" i="138"/>
  <c r="C15" i="138"/>
  <c r="D15" i="138"/>
  <c r="D31" i="138"/>
  <c r="D32" i="138"/>
  <c r="D33" i="138"/>
  <c r="D34" i="138"/>
  <c r="D35" i="138"/>
  <c r="D29" i="137"/>
  <c r="E29" i="137"/>
  <c r="E28" i="137"/>
  <c r="E27" i="137"/>
  <c r="I6" i="137"/>
  <c r="F6" i="137"/>
  <c r="C8" i="137"/>
  <c r="D8" i="137"/>
  <c r="C9" i="137"/>
  <c r="D9" i="137"/>
  <c r="C10" i="137"/>
  <c r="D10" i="137"/>
  <c r="C11" i="137"/>
  <c r="D11" i="137"/>
  <c r="C12" i="137"/>
  <c r="D12" i="137"/>
  <c r="C13" i="137"/>
  <c r="D13" i="137"/>
  <c r="C14" i="137"/>
  <c r="D14" i="137"/>
  <c r="C15" i="137"/>
  <c r="D15" i="137"/>
  <c r="D31" i="137"/>
  <c r="D32" i="137"/>
  <c r="D33" i="137"/>
  <c r="D34" i="137"/>
  <c r="D35" i="137"/>
  <c r="D29" i="136"/>
  <c r="E29" i="136"/>
  <c r="E28" i="136"/>
  <c r="E27" i="136"/>
  <c r="I6" i="136"/>
  <c r="F6" i="136"/>
  <c r="C8" i="136"/>
  <c r="D8" i="136"/>
  <c r="C9" i="136"/>
  <c r="D9" i="136"/>
  <c r="C10" i="136"/>
  <c r="D10" i="136"/>
  <c r="C11" i="136"/>
  <c r="D11" i="136"/>
  <c r="C12" i="136"/>
  <c r="D12" i="136"/>
  <c r="C13" i="136"/>
  <c r="D13" i="136"/>
  <c r="C14" i="136"/>
  <c r="D14" i="136"/>
  <c r="C15" i="136"/>
  <c r="D15" i="136"/>
  <c r="D31" i="136"/>
  <c r="D32" i="136"/>
  <c r="D33" i="136"/>
  <c r="D34" i="136"/>
  <c r="D35" i="136"/>
  <c r="D29" i="135"/>
  <c r="E29" i="135"/>
  <c r="E28" i="135"/>
  <c r="E27" i="135"/>
  <c r="I6" i="135"/>
  <c r="F6" i="135"/>
  <c r="C8" i="135"/>
  <c r="D8" i="135"/>
  <c r="C9" i="135"/>
  <c r="D9" i="135"/>
  <c r="C10" i="135"/>
  <c r="D10" i="135"/>
  <c r="C11" i="135"/>
  <c r="D11" i="135"/>
  <c r="C12" i="135"/>
  <c r="D12" i="135"/>
  <c r="C13" i="135"/>
  <c r="D13" i="135"/>
  <c r="C14" i="135"/>
  <c r="D14" i="135"/>
  <c r="C15" i="135"/>
  <c r="D15" i="135"/>
  <c r="D31" i="135"/>
  <c r="D32" i="135"/>
  <c r="D33" i="135"/>
  <c r="D34" i="135"/>
  <c r="D35" i="135"/>
  <c r="D29" i="134"/>
  <c r="E29" i="134"/>
  <c r="E28" i="134"/>
  <c r="E27" i="134"/>
  <c r="I6" i="134"/>
  <c r="F6" i="134"/>
  <c r="C8" i="134"/>
  <c r="D8" i="134"/>
  <c r="C9" i="134"/>
  <c r="D9" i="134"/>
  <c r="C10" i="134"/>
  <c r="D10" i="134"/>
  <c r="C11" i="134"/>
  <c r="D11" i="134"/>
  <c r="C12" i="134"/>
  <c r="D12" i="134"/>
  <c r="C13" i="134"/>
  <c r="D13" i="134"/>
  <c r="C14" i="134"/>
  <c r="D14" i="134"/>
  <c r="C15" i="134"/>
  <c r="D15" i="134"/>
  <c r="D31" i="134"/>
  <c r="D32" i="134"/>
  <c r="D33" i="134"/>
  <c r="D34" i="134"/>
  <c r="D35" i="134"/>
  <c r="D29" i="133"/>
  <c r="E29" i="133"/>
  <c r="E28" i="133"/>
  <c r="E27" i="133"/>
  <c r="I6" i="133"/>
  <c r="F6" i="133"/>
  <c r="C9" i="13"/>
  <c r="D10" i="186" s="1"/>
  <c r="C8" i="133"/>
  <c r="D8" i="133"/>
  <c r="C9" i="133"/>
  <c r="D9" i="133"/>
  <c r="C10" i="133"/>
  <c r="D10" i="133"/>
  <c r="C11" i="133"/>
  <c r="D11" i="133"/>
  <c r="C12" i="133"/>
  <c r="D12" i="133"/>
  <c r="C13" i="133"/>
  <c r="D13" i="133"/>
  <c r="C14" i="133"/>
  <c r="D14" i="133"/>
  <c r="C15" i="133"/>
  <c r="D15" i="133"/>
  <c r="D31" i="133"/>
  <c r="D32" i="133"/>
  <c r="D33" i="133"/>
  <c r="D34" i="133"/>
  <c r="D35" i="133"/>
  <c r="I6" i="132"/>
  <c r="F6" i="132"/>
  <c r="C8" i="13"/>
  <c r="D9" i="186" s="1"/>
  <c r="D29" i="132"/>
  <c r="E29" i="132"/>
  <c r="E28" i="132"/>
  <c r="E27" i="132"/>
  <c r="C8" i="132"/>
  <c r="D8" i="132"/>
  <c r="C9" i="132"/>
  <c r="D9" i="132"/>
  <c r="C10" i="132"/>
  <c r="D10" i="132"/>
  <c r="C11" i="132"/>
  <c r="D11" i="132"/>
  <c r="C12" i="132"/>
  <c r="D12" i="132"/>
  <c r="C13" i="132"/>
  <c r="D13" i="132"/>
  <c r="C14" i="132"/>
  <c r="D14" i="132"/>
  <c r="C15" i="132"/>
  <c r="D15" i="132"/>
  <c r="D31" i="132"/>
  <c r="D32" i="132"/>
  <c r="D33" i="132"/>
  <c r="D34" i="132"/>
  <c r="D35" i="132"/>
  <c r="D29" i="131"/>
  <c r="E29" i="131"/>
  <c r="E28" i="131"/>
  <c r="E27" i="131"/>
  <c r="I6" i="131"/>
  <c r="F6" i="131"/>
  <c r="C7" i="13"/>
  <c r="D6" i="131" s="1"/>
  <c r="C8" i="131"/>
  <c r="D8" i="131"/>
  <c r="C9" i="131"/>
  <c r="D9" i="131"/>
  <c r="C10" i="131"/>
  <c r="D10" i="131"/>
  <c r="C11" i="131"/>
  <c r="D11" i="131"/>
  <c r="C12" i="131"/>
  <c r="D12" i="131"/>
  <c r="C13" i="131"/>
  <c r="D13" i="131"/>
  <c r="C14" i="131"/>
  <c r="D14" i="131"/>
  <c r="C15" i="131"/>
  <c r="D15" i="131"/>
  <c r="D31" i="131"/>
  <c r="D32" i="131"/>
  <c r="D33" i="131"/>
  <c r="D34" i="131"/>
  <c r="D35" i="131"/>
  <c r="D29" i="130"/>
  <c r="E29" i="130"/>
  <c r="E28" i="130"/>
  <c r="E27" i="130"/>
  <c r="I6" i="130"/>
  <c r="F6" i="130"/>
  <c r="C6" i="13"/>
  <c r="D7" i="186" s="1"/>
  <c r="C8" i="130"/>
  <c r="D8" i="130"/>
  <c r="C9" i="130"/>
  <c r="D9" i="130"/>
  <c r="C10" i="130"/>
  <c r="D10" i="130"/>
  <c r="C11" i="130"/>
  <c r="D11" i="130"/>
  <c r="C12" i="130"/>
  <c r="D12" i="130"/>
  <c r="C13" i="130"/>
  <c r="D13" i="130"/>
  <c r="C14" i="130"/>
  <c r="D14" i="130"/>
  <c r="C15" i="130"/>
  <c r="D15" i="130"/>
  <c r="D31" i="130"/>
  <c r="D32" i="130"/>
  <c r="D33" i="130"/>
  <c r="D34" i="130"/>
  <c r="D35" i="130"/>
  <c r="AK6" i="124"/>
  <c r="T7" i="185" s="1"/>
  <c r="AK7" i="124"/>
  <c r="T8" i="185" s="1"/>
  <c r="AK8" i="124"/>
  <c r="T9" i="185" s="1"/>
  <c r="AK9" i="124"/>
  <c r="T10" i="185" s="1"/>
  <c r="AK10" i="124"/>
  <c r="T11" i="185" s="1"/>
  <c r="AK11" i="124"/>
  <c r="T12" i="185" s="1"/>
  <c r="AK12" i="124"/>
  <c r="T13" i="185" s="1"/>
  <c r="AK13" i="124"/>
  <c r="T14" i="185" s="1"/>
  <c r="AK14" i="124"/>
  <c r="T15" i="185" s="1"/>
  <c r="AK15" i="124"/>
  <c r="T16" i="185" s="1"/>
  <c r="AK16" i="124"/>
  <c r="T17" i="185" s="1"/>
  <c r="AK17" i="124"/>
  <c r="T18" i="185" s="1"/>
  <c r="AK18" i="124"/>
  <c r="T19" i="185" s="1"/>
  <c r="AK19" i="124"/>
  <c r="T20" i="185" s="1"/>
  <c r="AK20" i="124"/>
  <c r="T21" i="185" s="1"/>
  <c r="AK21" i="124"/>
  <c r="T22" i="185" s="1"/>
  <c r="AK22" i="124"/>
  <c r="T23" i="185" s="1"/>
  <c r="AK23" i="124"/>
  <c r="T24" i="185" s="1"/>
  <c r="AK24" i="124"/>
  <c r="T25" i="185" s="1"/>
  <c r="AK25" i="124"/>
  <c r="T26" i="185" s="1"/>
  <c r="AK26" i="124"/>
  <c r="T27" i="185" s="1"/>
  <c r="AK27" i="124"/>
  <c r="T28" i="185" s="1"/>
  <c r="AK28" i="124"/>
  <c r="T29" i="185" s="1"/>
  <c r="AK29" i="124"/>
  <c r="T30" i="185" s="1"/>
  <c r="AK30" i="124"/>
  <c r="T31" i="185" s="1"/>
  <c r="AK31" i="124"/>
  <c r="T32" i="185" s="1"/>
  <c r="AK32" i="124"/>
  <c r="T33" i="185" s="1"/>
  <c r="AK33" i="124"/>
  <c r="T34" i="185" s="1"/>
  <c r="AK34" i="124"/>
  <c r="T35" i="185" s="1"/>
  <c r="AK35" i="124"/>
  <c r="T36" i="185" s="1"/>
  <c r="AK36" i="124"/>
  <c r="T37" i="185" s="1"/>
  <c r="AK37" i="124"/>
  <c r="T38" i="185" s="1"/>
  <c r="AK38" i="124"/>
  <c r="T39" i="185" s="1"/>
  <c r="AK39" i="124"/>
  <c r="T40" i="185" s="1"/>
  <c r="AK40" i="124"/>
  <c r="T41" i="185" s="1"/>
  <c r="AK41" i="124"/>
  <c r="T42" i="185" s="1"/>
  <c r="AK42" i="124"/>
  <c r="T43" i="185" s="1"/>
  <c r="T44" i="185"/>
  <c r="T45" i="185"/>
  <c r="T46" i="185"/>
  <c r="T47" i="185"/>
  <c r="T48" i="185"/>
  <c r="T49" i="185"/>
  <c r="AK5" i="124"/>
  <c r="T6" i="185" s="1"/>
  <c r="F6" i="126"/>
  <c r="C5" i="13"/>
  <c r="I6" i="126"/>
  <c r="D29" i="126"/>
  <c r="E29" i="126"/>
  <c r="E28" i="126"/>
  <c r="E27" i="126"/>
  <c r="T6" i="124"/>
  <c r="C7" i="185" s="1"/>
  <c r="U6" i="124"/>
  <c r="D7" i="185" s="1"/>
  <c r="V6" i="124"/>
  <c r="E7" i="185" s="1"/>
  <c r="T7" i="124"/>
  <c r="C8" i="185" s="1"/>
  <c r="U7" i="124"/>
  <c r="D8" i="185" s="1"/>
  <c r="V7" i="124"/>
  <c r="E8" i="185" s="1"/>
  <c r="T8" i="124"/>
  <c r="C9" i="185" s="1"/>
  <c r="U8" i="124"/>
  <c r="D9" i="185" s="1"/>
  <c r="V8" i="124"/>
  <c r="E9" i="185" s="1"/>
  <c r="T9" i="124"/>
  <c r="C10" i="185" s="1"/>
  <c r="U9" i="124"/>
  <c r="D10" i="185" s="1"/>
  <c r="V9" i="124"/>
  <c r="E10" i="185" s="1"/>
  <c r="T10" i="124"/>
  <c r="C11" i="185" s="1"/>
  <c r="U10" i="124"/>
  <c r="D11" i="185" s="1"/>
  <c r="V10" i="124"/>
  <c r="E11" i="185" s="1"/>
  <c r="T11" i="124"/>
  <c r="C12" i="185" s="1"/>
  <c r="U11" i="124"/>
  <c r="D12" i="185" s="1"/>
  <c r="V11" i="124"/>
  <c r="E12" i="185" s="1"/>
  <c r="T12" i="124"/>
  <c r="C13" i="185" s="1"/>
  <c r="U12" i="124"/>
  <c r="D13" i="185" s="1"/>
  <c r="V12" i="124"/>
  <c r="E13" i="185" s="1"/>
  <c r="T13" i="124"/>
  <c r="C14" i="185" s="1"/>
  <c r="U13" i="124"/>
  <c r="D14" i="185" s="1"/>
  <c r="V13" i="124"/>
  <c r="E14" i="185" s="1"/>
  <c r="T14" i="124"/>
  <c r="C15" i="185" s="1"/>
  <c r="U14" i="124"/>
  <c r="D15" i="185" s="1"/>
  <c r="V14" i="124"/>
  <c r="E15" i="185" s="1"/>
  <c r="T15" i="124"/>
  <c r="C16" i="185" s="1"/>
  <c r="U15" i="124"/>
  <c r="D16" i="185" s="1"/>
  <c r="V15" i="124"/>
  <c r="E16" i="185" s="1"/>
  <c r="T16" i="124"/>
  <c r="C17" i="185" s="1"/>
  <c r="U16" i="124"/>
  <c r="D17" i="185" s="1"/>
  <c r="V16" i="124"/>
  <c r="E17" i="185" s="1"/>
  <c r="T17" i="124"/>
  <c r="C18" i="185" s="1"/>
  <c r="U17" i="124"/>
  <c r="D18" i="185" s="1"/>
  <c r="V17" i="124"/>
  <c r="E18" i="185" s="1"/>
  <c r="T18" i="124"/>
  <c r="C19" i="185" s="1"/>
  <c r="U18" i="124"/>
  <c r="D19" i="185" s="1"/>
  <c r="V18" i="124"/>
  <c r="E19" i="185" s="1"/>
  <c r="T19" i="124"/>
  <c r="C20" i="185" s="1"/>
  <c r="U19" i="124"/>
  <c r="D20" i="185" s="1"/>
  <c r="V19" i="124"/>
  <c r="E20" i="185" s="1"/>
  <c r="T20" i="124"/>
  <c r="C21" i="185" s="1"/>
  <c r="U20" i="124"/>
  <c r="D21" i="185" s="1"/>
  <c r="V20" i="124"/>
  <c r="E21" i="185" s="1"/>
  <c r="T21" i="124"/>
  <c r="C22" i="185" s="1"/>
  <c r="U21" i="124"/>
  <c r="D22" i="185" s="1"/>
  <c r="V21" i="124"/>
  <c r="E22" i="185" s="1"/>
  <c r="T22" i="124"/>
  <c r="C23" i="185" s="1"/>
  <c r="U22" i="124"/>
  <c r="D23" i="185" s="1"/>
  <c r="V22" i="124"/>
  <c r="E23" i="185" s="1"/>
  <c r="T23" i="124"/>
  <c r="C24" i="185" s="1"/>
  <c r="U23" i="124"/>
  <c r="D24" i="185" s="1"/>
  <c r="V23" i="124"/>
  <c r="E24" i="185" s="1"/>
  <c r="T24" i="124"/>
  <c r="C25" i="185" s="1"/>
  <c r="U24" i="124"/>
  <c r="D25" i="185" s="1"/>
  <c r="V24" i="124"/>
  <c r="E25" i="185" s="1"/>
  <c r="T25" i="124"/>
  <c r="C26" i="185" s="1"/>
  <c r="U25" i="124"/>
  <c r="D26" i="185" s="1"/>
  <c r="V25" i="124"/>
  <c r="E26" i="185" s="1"/>
  <c r="T26" i="124"/>
  <c r="C27" i="185" s="1"/>
  <c r="U26" i="124"/>
  <c r="D27" i="185" s="1"/>
  <c r="V26" i="124"/>
  <c r="E27" i="185" s="1"/>
  <c r="T27" i="124"/>
  <c r="C28" i="185" s="1"/>
  <c r="U27" i="124"/>
  <c r="D28" i="185" s="1"/>
  <c r="V27" i="124"/>
  <c r="E28" i="185" s="1"/>
  <c r="T28" i="124"/>
  <c r="C29" i="185" s="1"/>
  <c r="U28" i="124"/>
  <c r="D29" i="185" s="1"/>
  <c r="V28" i="124"/>
  <c r="E29" i="185" s="1"/>
  <c r="T29" i="124"/>
  <c r="C30" i="185" s="1"/>
  <c r="U29" i="124"/>
  <c r="D30" i="185" s="1"/>
  <c r="V29" i="124"/>
  <c r="E30" i="185" s="1"/>
  <c r="T30" i="124"/>
  <c r="C31" i="185" s="1"/>
  <c r="U30" i="124"/>
  <c r="D31" i="185" s="1"/>
  <c r="V30" i="124"/>
  <c r="E31" i="185" s="1"/>
  <c r="T31" i="124"/>
  <c r="C32" i="185" s="1"/>
  <c r="U31" i="124"/>
  <c r="D32" i="185" s="1"/>
  <c r="V31" i="124"/>
  <c r="E32" i="185" s="1"/>
  <c r="T32" i="124"/>
  <c r="C33" i="185" s="1"/>
  <c r="U32" i="124"/>
  <c r="D33" i="185" s="1"/>
  <c r="V32" i="124"/>
  <c r="E33" i="185" s="1"/>
  <c r="T33" i="124"/>
  <c r="C34" i="185" s="1"/>
  <c r="U33" i="124"/>
  <c r="D34" i="185" s="1"/>
  <c r="V33" i="124"/>
  <c r="E34" i="185" s="1"/>
  <c r="T34" i="124"/>
  <c r="C35" i="185" s="1"/>
  <c r="U34" i="124"/>
  <c r="D35" i="185" s="1"/>
  <c r="V34" i="124"/>
  <c r="E35" i="185" s="1"/>
  <c r="T35" i="124"/>
  <c r="C36" i="185" s="1"/>
  <c r="U35" i="124"/>
  <c r="D36" i="185" s="1"/>
  <c r="V35" i="124"/>
  <c r="E36" i="185" s="1"/>
  <c r="T36" i="124"/>
  <c r="C37" i="185" s="1"/>
  <c r="U36" i="124"/>
  <c r="D37" i="185" s="1"/>
  <c r="V36" i="124"/>
  <c r="E37" i="185" s="1"/>
  <c r="T37" i="124"/>
  <c r="C38" i="185" s="1"/>
  <c r="U37" i="124"/>
  <c r="D38" i="185" s="1"/>
  <c r="V37" i="124"/>
  <c r="E38" i="185" s="1"/>
  <c r="T38" i="124"/>
  <c r="C39" i="185" s="1"/>
  <c r="U38" i="124"/>
  <c r="D39" i="185" s="1"/>
  <c r="V38" i="124"/>
  <c r="E39" i="185" s="1"/>
  <c r="T39" i="124"/>
  <c r="C40" i="185" s="1"/>
  <c r="U39" i="124"/>
  <c r="D40" i="185" s="1"/>
  <c r="V39" i="124"/>
  <c r="E40" i="185" s="1"/>
  <c r="T40" i="124"/>
  <c r="C41" i="185" s="1"/>
  <c r="U40" i="124"/>
  <c r="D41" i="185" s="1"/>
  <c r="V40" i="124"/>
  <c r="E41" i="185" s="1"/>
  <c r="T41" i="124"/>
  <c r="C42" i="185" s="1"/>
  <c r="U41" i="124"/>
  <c r="D42" i="185" s="1"/>
  <c r="V41" i="124"/>
  <c r="E42" i="185" s="1"/>
  <c r="T42" i="124"/>
  <c r="C43" i="185" s="1"/>
  <c r="U42" i="124"/>
  <c r="D43" i="185" s="1"/>
  <c r="V42" i="124"/>
  <c r="E43" i="185" s="1"/>
  <c r="C44" i="185"/>
  <c r="D44" i="185"/>
  <c r="E44" i="185"/>
  <c r="C45" i="185"/>
  <c r="D45" i="185"/>
  <c r="E45" i="185"/>
  <c r="C46" i="185"/>
  <c r="D46" i="185"/>
  <c r="E46" i="185"/>
  <c r="C47" i="185"/>
  <c r="D47" i="185"/>
  <c r="E47" i="185"/>
  <c r="C48" i="185"/>
  <c r="D48" i="185"/>
  <c r="E48" i="185"/>
  <c r="C49" i="185"/>
  <c r="D49" i="185"/>
  <c r="E49" i="185"/>
  <c r="T5" i="124"/>
  <c r="C6" i="185" s="1"/>
  <c r="U5" i="124"/>
  <c r="D6" i="185" s="1"/>
  <c r="V5" i="124"/>
  <c r="E6" i="185" s="1"/>
  <c r="D4" i="127"/>
  <c r="T4" i="187" s="1"/>
  <c r="E4" i="127"/>
  <c r="E4" i="13" s="1"/>
  <c r="F4" i="127"/>
  <c r="V4" i="187" s="1"/>
  <c r="G4" i="127"/>
  <c r="G4" i="13" s="1"/>
  <c r="H4" i="127"/>
  <c r="H4" i="124" s="1"/>
  <c r="I4" i="127"/>
  <c r="I4" i="13" s="1"/>
  <c r="J4" i="127"/>
  <c r="Z4" i="187" s="1"/>
  <c r="K4" i="127"/>
  <c r="K4" i="13" s="1"/>
  <c r="B6" i="129"/>
  <c r="C6" i="129"/>
  <c r="B7" i="129"/>
  <c r="C7" i="129"/>
  <c r="B8" i="129"/>
  <c r="C8" i="129"/>
  <c r="B9" i="129"/>
  <c r="C9" i="129"/>
  <c r="B10" i="129"/>
  <c r="C10" i="129"/>
  <c r="B11" i="129"/>
  <c r="C11" i="129"/>
  <c r="B12" i="129"/>
  <c r="C12" i="129"/>
  <c r="B13" i="129"/>
  <c r="C13" i="129"/>
  <c r="B14" i="129"/>
  <c r="C14" i="129"/>
  <c r="B15" i="129"/>
  <c r="C15" i="129"/>
  <c r="B16" i="129"/>
  <c r="C16" i="129"/>
  <c r="B17" i="129"/>
  <c r="C17" i="129"/>
  <c r="B18" i="129"/>
  <c r="C18" i="129"/>
  <c r="B19" i="129"/>
  <c r="C19" i="129"/>
  <c r="B20" i="129"/>
  <c r="C20" i="129"/>
  <c r="B21" i="129"/>
  <c r="C21" i="129"/>
  <c r="B22" i="129"/>
  <c r="C22" i="129"/>
  <c r="B23" i="129"/>
  <c r="C23" i="129"/>
  <c r="B24" i="129"/>
  <c r="C24" i="129"/>
  <c r="B25" i="129"/>
  <c r="C25" i="129"/>
  <c r="B26" i="129"/>
  <c r="C26" i="129"/>
  <c r="B27" i="129"/>
  <c r="C27" i="129"/>
  <c r="B28" i="129"/>
  <c r="C28" i="129"/>
  <c r="B29" i="129"/>
  <c r="C29" i="129"/>
  <c r="B30" i="129"/>
  <c r="C30" i="129"/>
  <c r="B31" i="129"/>
  <c r="C31" i="129"/>
  <c r="B32" i="129"/>
  <c r="C32" i="129"/>
  <c r="B33" i="129"/>
  <c r="C33" i="129"/>
  <c r="B34" i="129"/>
  <c r="C34" i="129"/>
  <c r="B35" i="129"/>
  <c r="C35" i="129"/>
  <c r="B36" i="129"/>
  <c r="C36" i="129"/>
  <c r="B37" i="129"/>
  <c r="C37" i="129"/>
  <c r="B38" i="129"/>
  <c r="C38" i="129"/>
  <c r="B39" i="129"/>
  <c r="C39" i="129"/>
  <c r="B40" i="129"/>
  <c r="C40" i="129"/>
  <c r="B41" i="129"/>
  <c r="C41" i="129"/>
  <c r="B42" i="129"/>
  <c r="C42" i="129"/>
  <c r="B43" i="129"/>
  <c r="C43" i="129"/>
  <c r="B44" i="129"/>
  <c r="C44" i="129"/>
  <c r="B45" i="129"/>
  <c r="C45" i="129"/>
  <c r="B46" i="129"/>
  <c r="C46" i="129"/>
  <c r="B47" i="129"/>
  <c r="C47" i="129"/>
  <c r="B48" i="129"/>
  <c r="C48" i="129"/>
  <c r="B5" i="129"/>
  <c r="C5" i="129"/>
  <c r="E56" i="124"/>
  <c r="Y56" i="124" s="1"/>
  <c r="C1" i="129"/>
  <c r="C2" i="129"/>
  <c r="B5" i="13"/>
  <c r="B5" i="187" s="1"/>
  <c r="B6" i="13"/>
  <c r="B6" i="187" s="1"/>
  <c r="D35" i="126"/>
  <c r="D34" i="126"/>
  <c r="D33" i="126"/>
  <c r="D32" i="126"/>
  <c r="D31" i="126"/>
  <c r="C9" i="126"/>
  <c r="D9" i="126"/>
  <c r="C10" i="126"/>
  <c r="D10" i="126"/>
  <c r="C11" i="126"/>
  <c r="D11" i="126"/>
  <c r="C12" i="126"/>
  <c r="D12" i="126"/>
  <c r="C13" i="126"/>
  <c r="D13" i="126"/>
  <c r="C14" i="126"/>
  <c r="D14" i="126"/>
  <c r="C15" i="126"/>
  <c r="D15" i="126"/>
  <c r="D8" i="126"/>
  <c r="C8" i="126"/>
  <c r="A1" i="127"/>
  <c r="A2" i="127"/>
  <c r="A1" i="124"/>
  <c r="A1" i="13" s="1"/>
  <c r="A2" i="124"/>
  <c r="A2" i="13" s="1"/>
  <c r="C16" i="13"/>
  <c r="D17" i="186" s="1"/>
  <c r="B16" i="13"/>
  <c r="C17" i="186" s="1"/>
  <c r="C15" i="13"/>
  <c r="D16" i="186" s="1"/>
  <c r="B15" i="13"/>
  <c r="B15" i="124" s="1"/>
  <c r="C14" i="13"/>
  <c r="D15" i="186" s="1"/>
  <c r="B14" i="13"/>
  <c r="C13" i="13"/>
  <c r="C13" i="124" s="1"/>
  <c r="B13" i="13"/>
  <c r="B13" i="124" s="1"/>
  <c r="C12" i="13"/>
  <c r="D13" i="186" s="1"/>
  <c r="B12" i="13"/>
  <c r="C13" i="186" s="1"/>
  <c r="C11" i="13"/>
  <c r="D12" i="186" s="1"/>
  <c r="B11" i="13"/>
  <c r="B11" i="124" s="1"/>
  <c r="C10" i="13"/>
  <c r="D11" i="186" s="1"/>
  <c r="B10" i="13"/>
  <c r="B9" i="13"/>
  <c r="B9" i="124" s="1"/>
  <c r="B8" i="13"/>
  <c r="B8" i="124" s="1"/>
  <c r="B7" i="13"/>
  <c r="B7" i="124" s="1"/>
  <c r="F57" i="186"/>
  <c r="D35" i="188"/>
  <c r="E56" i="187"/>
  <c r="H57" i="185"/>
  <c r="C6" i="182"/>
  <c r="D6" i="182"/>
  <c r="C7" i="182"/>
  <c r="D7" i="182"/>
  <c r="C8" i="182"/>
  <c r="D8" i="182"/>
  <c r="C9" i="182"/>
  <c r="D9" i="182"/>
  <c r="C10" i="182"/>
  <c r="D10" i="182"/>
  <c r="C11" i="182"/>
  <c r="D11" i="182"/>
  <c r="C12" i="182"/>
  <c r="D12" i="182"/>
  <c r="C13" i="182"/>
  <c r="D13" i="182"/>
  <c r="C14" i="182"/>
  <c r="D14" i="182"/>
  <c r="C15" i="182"/>
  <c r="D15" i="182"/>
  <c r="C16" i="182"/>
  <c r="D16" i="182"/>
  <c r="C17" i="182"/>
  <c r="D17" i="182"/>
  <c r="C18" i="182"/>
  <c r="D18" i="182"/>
  <c r="C19" i="182"/>
  <c r="D19" i="182"/>
  <c r="C20" i="182"/>
  <c r="D20" i="182"/>
  <c r="C21" i="182"/>
  <c r="D21" i="182"/>
  <c r="C22" i="182"/>
  <c r="D22" i="182"/>
  <c r="C23" i="182"/>
  <c r="D23" i="182"/>
  <c r="C24" i="182"/>
  <c r="D24" i="182"/>
  <c r="C25" i="182"/>
  <c r="D25" i="182"/>
  <c r="C26" i="182"/>
  <c r="D26" i="182"/>
  <c r="C27" i="182"/>
  <c r="D27" i="182"/>
  <c r="C28" i="182"/>
  <c r="D28" i="182"/>
  <c r="C29" i="182"/>
  <c r="D29" i="182"/>
  <c r="C30" i="182"/>
  <c r="D30" i="182"/>
  <c r="C31" i="182"/>
  <c r="D31" i="182"/>
  <c r="C32" i="182"/>
  <c r="D32" i="182"/>
  <c r="C33" i="182"/>
  <c r="D33" i="182"/>
  <c r="C34" i="182"/>
  <c r="D34" i="182"/>
  <c r="C35" i="182"/>
  <c r="D35" i="182"/>
  <c r="C36" i="182"/>
  <c r="D36" i="182"/>
  <c r="C37" i="182"/>
  <c r="D37" i="182"/>
  <c r="C38" i="182"/>
  <c r="D38" i="182"/>
  <c r="C39" i="182"/>
  <c r="D39" i="182"/>
  <c r="C40" i="182"/>
  <c r="D40" i="182"/>
  <c r="C41" i="182"/>
  <c r="D41" i="182"/>
  <c r="C42" i="182"/>
  <c r="D42" i="182"/>
  <c r="C43" i="182"/>
  <c r="D43" i="182"/>
  <c r="C44" i="182"/>
  <c r="D44" i="182"/>
  <c r="C45" i="182"/>
  <c r="D45" i="182"/>
  <c r="C46" i="182"/>
  <c r="D46" i="182"/>
  <c r="C47" i="182"/>
  <c r="D47" i="182"/>
  <c r="C48" i="182"/>
  <c r="D48" i="182"/>
  <c r="C49" i="182"/>
  <c r="D49" i="182"/>
  <c r="B46" i="187"/>
  <c r="C48" i="13"/>
  <c r="C48" i="124" s="1"/>
  <c r="B48" i="13"/>
  <c r="B48" i="124" s="1"/>
  <c r="C47" i="13"/>
  <c r="C44" i="187" s="1"/>
  <c r="B47" i="13"/>
  <c r="C46" i="13"/>
  <c r="B46" i="13"/>
  <c r="C45" i="13"/>
  <c r="B45" i="13"/>
  <c r="C44" i="13"/>
  <c r="C44" i="124" s="1"/>
  <c r="B44" i="13"/>
  <c r="C43" i="13"/>
  <c r="D44" i="186" s="1"/>
  <c r="B43" i="13"/>
  <c r="B43" i="124" s="1"/>
  <c r="C42" i="13"/>
  <c r="D43" i="186" s="1"/>
  <c r="B42" i="13"/>
  <c r="C41" i="13"/>
  <c r="D42" i="186" s="1"/>
  <c r="B41" i="13"/>
  <c r="C40" i="13"/>
  <c r="C40" i="187" s="1"/>
  <c r="B40" i="13"/>
  <c r="C39" i="13"/>
  <c r="C39" i="187" s="1"/>
  <c r="B39" i="13"/>
  <c r="C40" i="186" s="1"/>
  <c r="C38" i="13"/>
  <c r="D39" i="186" s="1"/>
  <c r="B38" i="13"/>
  <c r="B38" i="187" s="1"/>
  <c r="C37" i="13"/>
  <c r="D38" i="186" s="1"/>
  <c r="B37" i="13"/>
  <c r="B37" i="187" s="1"/>
  <c r="C36" i="13"/>
  <c r="C36" i="187" s="1"/>
  <c r="B36" i="13"/>
  <c r="C37" i="186" s="1"/>
  <c r="C35" i="13"/>
  <c r="C35" i="187" s="1"/>
  <c r="B35" i="13"/>
  <c r="C36" i="186" s="1"/>
  <c r="C34" i="13"/>
  <c r="D35" i="186" s="1"/>
  <c r="B34" i="13"/>
  <c r="B34" i="187" s="1"/>
  <c r="C33" i="13"/>
  <c r="D34" i="186" s="1"/>
  <c r="B33" i="13"/>
  <c r="B33" i="187" s="1"/>
  <c r="C32" i="13"/>
  <c r="C32" i="187" s="1"/>
  <c r="B32" i="13"/>
  <c r="C33" i="186" s="1"/>
  <c r="C31" i="13"/>
  <c r="C31" i="187" s="1"/>
  <c r="B31" i="13"/>
  <c r="C32" i="186" s="1"/>
  <c r="C30" i="13"/>
  <c r="D31" i="186" s="1"/>
  <c r="B30" i="13"/>
  <c r="B30" i="187" s="1"/>
  <c r="C29" i="13"/>
  <c r="D30" i="186" s="1"/>
  <c r="B29" i="13"/>
  <c r="B29" i="187" s="1"/>
  <c r="C28" i="13"/>
  <c r="C28" i="187" s="1"/>
  <c r="B28" i="13"/>
  <c r="C29" i="186" s="1"/>
  <c r="C27" i="13"/>
  <c r="C27" i="187" s="1"/>
  <c r="B27" i="13"/>
  <c r="C28" i="186" s="1"/>
  <c r="C26" i="13"/>
  <c r="D27" i="186" s="1"/>
  <c r="B26" i="13"/>
  <c r="B26" i="187" s="1"/>
  <c r="C25" i="13"/>
  <c r="D26" i="186" s="1"/>
  <c r="B25" i="13"/>
  <c r="B25" i="187" s="1"/>
  <c r="C24" i="13"/>
  <c r="C24" i="187" s="1"/>
  <c r="B24" i="13"/>
  <c r="C25" i="186" s="1"/>
  <c r="C23" i="13"/>
  <c r="C23" i="187" s="1"/>
  <c r="B23" i="13"/>
  <c r="C24" i="186" s="1"/>
  <c r="C22" i="13"/>
  <c r="C22" i="187" s="1"/>
  <c r="B22" i="13"/>
  <c r="B22" i="187" s="1"/>
  <c r="C21" i="13"/>
  <c r="C21" i="124" s="1"/>
  <c r="B21" i="13"/>
  <c r="B21" i="187" s="1"/>
  <c r="C20" i="13"/>
  <c r="C20" i="187" s="1"/>
  <c r="B20" i="13"/>
  <c r="C21" i="186" s="1"/>
  <c r="C19" i="13"/>
  <c r="C19" i="187" s="1"/>
  <c r="B19" i="13"/>
  <c r="C20" i="186" s="1"/>
  <c r="C18" i="13"/>
  <c r="C18" i="187" s="1"/>
  <c r="B18" i="13"/>
  <c r="B18" i="187" s="1"/>
  <c r="C17" i="13"/>
  <c r="C17" i="124" s="1"/>
  <c r="B17" i="13"/>
  <c r="B17" i="187" s="1"/>
  <c r="E36" i="123"/>
  <c r="C46" i="187"/>
  <c r="G20" i="165" l="1"/>
  <c r="G20" i="166"/>
  <c r="F60" i="207"/>
  <c r="G20" i="150"/>
  <c r="K21" i="188"/>
  <c r="L22" i="123" s="1"/>
  <c r="F58" i="207"/>
  <c r="FM7" i="179"/>
  <c r="FN7" i="179" s="1"/>
  <c r="GI7" i="179" s="1"/>
  <c r="A7" i="208" s="1"/>
  <c r="CP16" i="177"/>
  <c r="CX16" i="177" s="1"/>
  <c r="CT15" i="177"/>
  <c r="CU15" i="177" s="1"/>
  <c r="CR13" i="177"/>
  <c r="CS13" i="177" s="1"/>
  <c r="G20" i="149"/>
  <c r="G20" i="134"/>
  <c r="G20" i="133"/>
  <c r="G20" i="171"/>
  <c r="G20" i="155"/>
  <c r="G20" i="139"/>
  <c r="G20" i="172"/>
  <c r="G20" i="156"/>
  <c r="G20" i="140"/>
  <c r="G20" i="126"/>
  <c r="G20" i="163"/>
  <c r="G20" i="147"/>
  <c r="G20" i="131"/>
  <c r="G20" i="164"/>
  <c r="G20" i="148"/>
  <c r="G20" i="132"/>
  <c r="G20" i="173"/>
  <c r="G20" i="157"/>
  <c r="G20" i="141"/>
  <c r="G20" i="200"/>
  <c r="G20" i="158"/>
  <c r="G20" i="142"/>
  <c r="B24" i="188"/>
  <c r="C25" i="123" s="1"/>
  <c r="T34" i="193" s="1"/>
  <c r="G20" i="203"/>
  <c r="G20" i="169"/>
  <c r="G20" i="161"/>
  <c r="G20" i="153"/>
  <c r="G20" i="145"/>
  <c r="G20" i="137"/>
  <c r="G20" i="204"/>
  <c r="G20" i="170"/>
  <c r="G20" i="162"/>
  <c r="G20" i="154"/>
  <c r="G20" i="146"/>
  <c r="G20" i="138"/>
  <c r="G20" i="130"/>
  <c r="Q57" i="182"/>
  <c r="G20" i="201"/>
  <c r="G20" i="167"/>
  <c r="G20" i="159"/>
  <c r="G20" i="151"/>
  <c r="G20" i="135"/>
  <c r="G20" i="202"/>
  <c r="G20" i="168"/>
  <c r="G20" i="160"/>
  <c r="G20" i="152"/>
  <c r="G20" i="144"/>
  <c r="K24" i="188"/>
  <c r="L25" i="123" s="1"/>
  <c r="G18" i="201"/>
  <c r="G18" i="160"/>
  <c r="G18" i="167"/>
  <c r="G18" i="135"/>
  <c r="G18" i="152"/>
  <c r="G18" i="159"/>
  <c r="G18" i="202"/>
  <c r="G18" i="144"/>
  <c r="G18" i="151"/>
  <c r="G18" i="168"/>
  <c r="G18" i="136"/>
  <c r="B22" i="188"/>
  <c r="C23" i="123" s="1"/>
  <c r="T32" i="193" s="1"/>
  <c r="G18" i="173"/>
  <c r="G18" i="165"/>
  <c r="G18" i="157"/>
  <c r="G18" i="149"/>
  <c r="G18" i="133"/>
  <c r="G18" i="200"/>
  <c r="G18" i="166"/>
  <c r="G18" i="158"/>
  <c r="G18" i="150"/>
  <c r="G18" i="142"/>
  <c r="G18" i="134"/>
  <c r="O57" i="182"/>
  <c r="G18" i="126"/>
  <c r="G18" i="171"/>
  <c r="G18" i="163"/>
  <c r="G18" i="155"/>
  <c r="G18" i="147"/>
  <c r="G18" i="139"/>
  <c r="G18" i="131"/>
  <c r="G18" i="172"/>
  <c r="G18" i="164"/>
  <c r="G18" i="156"/>
  <c r="G18" i="148"/>
  <c r="G18" i="140"/>
  <c r="G18" i="132"/>
  <c r="G18" i="141"/>
  <c r="G18" i="203"/>
  <c r="G18" i="169"/>
  <c r="G18" i="161"/>
  <c r="G18" i="153"/>
  <c r="G18" i="145"/>
  <c r="G18" i="137"/>
  <c r="G18" i="204"/>
  <c r="G18" i="170"/>
  <c r="G18" i="162"/>
  <c r="G18" i="154"/>
  <c r="G18" i="146"/>
  <c r="G18" i="138"/>
  <c r="K22" i="188"/>
  <c r="L23" i="123" s="1"/>
  <c r="C31" i="186"/>
  <c r="F57" i="207"/>
  <c r="F59" i="207"/>
  <c r="EO57" i="198"/>
  <c r="E19" i="206" s="1"/>
  <c r="EO59" i="198"/>
  <c r="I19" i="206" s="1"/>
  <c r="EO58" i="198"/>
  <c r="G19" i="206" s="1"/>
  <c r="F14" i="206"/>
  <c r="EO60" i="198"/>
  <c r="K19" i="206" s="1"/>
  <c r="CP13" i="177"/>
  <c r="CX13" i="177" s="1"/>
  <c r="CP6" i="177"/>
  <c r="CX6" i="177" s="1"/>
  <c r="C17" i="187"/>
  <c r="C14" i="186"/>
  <c r="C7" i="187"/>
  <c r="C6" i="124"/>
  <c r="CT10" i="177"/>
  <c r="CU10" i="177" s="1"/>
  <c r="CR31" i="177"/>
  <c r="CS31" i="177" s="1"/>
  <c r="CR23" i="177"/>
  <c r="CS23" i="177" s="1"/>
  <c r="D4" i="124"/>
  <c r="CR6" i="177"/>
  <c r="CS6" i="177" s="1"/>
  <c r="CT28" i="177"/>
  <c r="CU28" i="177" s="1"/>
  <c r="CR15" i="177"/>
  <c r="CS15" i="177" s="1"/>
  <c r="CT49" i="177"/>
  <c r="CU49" i="177" s="1"/>
  <c r="CP47" i="177"/>
  <c r="CX47" i="177" s="1"/>
  <c r="CR44" i="177"/>
  <c r="CS44" i="177" s="1"/>
  <c r="CT41" i="177"/>
  <c r="CU41" i="177" s="1"/>
  <c r="CP39" i="177"/>
  <c r="CW39" i="177" s="1"/>
  <c r="CR36" i="177"/>
  <c r="CS36" i="177" s="1"/>
  <c r="CT33" i="177"/>
  <c r="CU33" i="177" s="1"/>
  <c r="CP31" i="177"/>
  <c r="CR28" i="177"/>
  <c r="CS28" i="177" s="1"/>
  <c r="CT25" i="177"/>
  <c r="CU25" i="177" s="1"/>
  <c r="CP23" i="177"/>
  <c r="CX23" i="177" s="1"/>
  <c r="CR20" i="177"/>
  <c r="CS20" i="177" s="1"/>
  <c r="CT17" i="177"/>
  <c r="CU17" i="177" s="1"/>
  <c r="CP15" i="177"/>
  <c r="FU25" i="179"/>
  <c r="CR47" i="177"/>
  <c r="CS47" i="177" s="1"/>
  <c r="CP34" i="177"/>
  <c r="CV34" i="177" s="1"/>
  <c r="CT12" i="177"/>
  <c r="CU12" i="177" s="1"/>
  <c r="C34" i="124"/>
  <c r="CR49" i="177"/>
  <c r="CS49" i="177" s="1"/>
  <c r="CT46" i="177"/>
  <c r="CU46" i="177" s="1"/>
  <c r="CP44" i="177"/>
  <c r="CX44" i="177" s="1"/>
  <c r="CR41" i="177"/>
  <c r="CS41" i="177" s="1"/>
  <c r="CT38" i="177"/>
  <c r="CU38" i="177" s="1"/>
  <c r="CP36" i="177"/>
  <c r="CX36" i="177" s="1"/>
  <c r="CR33" i="177"/>
  <c r="CS33" i="177" s="1"/>
  <c r="CT30" i="177"/>
  <c r="CU30" i="177" s="1"/>
  <c r="CP28" i="177"/>
  <c r="CX28" i="177" s="1"/>
  <c r="CR25" i="177"/>
  <c r="CS25" i="177" s="1"/>
  <c r="CT22" i="177"/>
  <c r="CU22" i="177" s="1"/>
  <c r="CP20" i="177"/>
  <c r="CX20" i="177" s="1"/>
  <c r="CR17" i="177"/>
  <c r="CS17" i="177" s="1"/>
  <c r="CT14" i="177"/>
  <c r="CU14" i="177" s="1"/>
  <c r="CR9" i="177"/>
  <c r="CS9" i="177" s="1"/>
  <c r="K23" i="188"/>
  <c r="L24" i="123" s="1"/>
  <c r="CT36" i="177"/>
  <c r="CU36" i="177" s="1"/>
  <c r="CT20" i="177"/>
  <c r="CU20" i="177" s="1"/>
  <c r="CP49" i="177"/>
  <c r="CX49" i="177" s="1"/>
  <c r="CR46" i="177"/>
  <c r="CS46" i="177" s="1"/>
  <c r="CT43" i="177"/>
  <c r="CU43" i="177" s="1"/>
  <c r="CP41" i="177"/>
  <c r="CX41" i="177" s="1"/>
  <c r="CR38" i="177"/>
  <c r="CS38" i="177" s="1"/>
  <c r="CT35" i="177"/>
  <c r="CU35" i="177" s="1"/>
  <c r="CP33" i="177"/>
  <c r="CX33" i="177" s="1"/>
  <c r="CR30" i="177"/>
  <c r="CS30" i="177" s="1"/>
  <c r="CT27" i="177"/>
  <c r="CU27" i="177" s="1"/>
  <c r="CP25" i="177"/>
  <c r="CW25" i="177" s="1"/>
  <c r="CR22" i="177"/>
  <c r="CS22" i="177" s="1"/>
  <c r="CT19" i="177"/>
  <c r="CU19" i="177" s="1"/>
  <c r="CP17" i="177"/>
  <c r="CR14" i="177"/>
  <c r="CS14" i="177" s="1"/>
  <c r="CP42" i="177"/>
  <c r="CX42" i="177" s="1"/>
  <c r="CP26" i="177"/>
  <c r="CV26" i="177" s="1"/>
  <c r="CT48" i="177"/>
  <c r="CU48" i="177" s="1"/>
  <c r="CP46" i="177"/>
  <c r="CW46" i="177" s="1"/>
  <c r="CR43" i="177"/>
  <c r="CS43" i="177" s="1"/>
  <c r="CT40" i="177"/>
  <c r="CU40" i="177" s="1"/>
  <c r="CP38" i="177"/>
  <c r="CX38" i="177" s="1"/>
  <c r="CR35" i="177"/>
  <c r="CS35" i="177" s="1"/>
  <c r="CT32" i="177"/>
  <c r="CU32" i="177" s="1"/>
  <c r="CP30" i="177"/>
  <c r="CX30" i="177" s="1"/>
  <c r="CR27" i="177"/>
  <c r="CS27" i="177" s="1"/>
  <c r="CT24" i="177"/>
  <c r="CU24" i="177" s="1"/>
  <c r="CP22" i="177"/>
  <c r="CX22" i="177" s="1"/>
  <c r="CR19" i="177"/>
  <c r="CS19" i="177" s="1"/>
  <c r="CT16" i="177"/>
  <c r="CU16" i="177" s="1"/>
  <c r="CP14" i="177"/>
  <c r="CR11" i="177"/>
  <c r="CS11" i="177" s="1"/>
  <c r="CT8" i="177"/>
  <c r="CU8" i="177" s="1"/>
  <c r="CT44" i="177"/>
  <c r="CU44" i="177" s="1"/>
  <c r="CP18" i="177"/>
  <c r="CW18" i="177" s="1"/>
  <c r="CR48" i="177"/>
  <c r="CS48" i="177" s="1"/>
  <c r="CT45" i="177"/>
  <c r="CU45" i="177" s="1"/>
  <c r="CP43" i="177"/>
  <c r="CX43" i="177" s="1"/>
  <c r="CR40" i="177"/>
  <c r="CS40" i="177" s="1"/>
  <c r="CT37" i="177"/>
  <c r="CU37" i="177" s="1"/>
  <c r="CP35" i="177"/>
  <c r="CW35" i="177" s="1"/>
  <c r="CR32" i="177"/>
  <c r="CS32" i="177" s="1"/>
  <c r="CT29" i="177"/>
  <c r="CU29" i="177" s="1"/>
  <c r="CP27" i="177"/>
  <c r="CX27" i="177" s="1"/>
  <c r="CR24" i="177"/>
  <c r="CS24" i="177" s="1"/>
  <c r="CT21" i="177"/>
  <c r="CU21" i="177" s="1"/>
  <c r="CP19" i="177"/>
  <c r="CW19" i="177" s="1"/>
  <c r="CR16" i="177"/>
  <c r="CS16" i="177" s="1"/>
  <c r="CT13" i="177"/>
  <c r="CU13" i="177" s="1"/>
  <c r="CR39" i="177"/>
  <c r="CS39" i="177" s="1"/>
  <c r="CR7" i="177"/>
  <c r="CS7" i="177" s="1"/>
  <c r="R4" i="13"/>
  <c r="D6" i="166"/>
  <c r="C41" i="187"/>
  <c r="C10" i="186"/>
  <c r="J14" i="206"/>
  <c r="H14" i="206"/>
  <c r="F17" i="206"/>
  <c r="J17" i="206"/>
  <c r="H17" i="206"/>
  <c r="D6" i="162"/>
  <c r="D6" i="152"/>
  <c r="C33" i="187"/>
  <c r="R4" i="187"/>
  <c r="C18" i="186"/>
  <c r="S5" i="186"/>
  <c r="B5" i="124"/>
  <c r="CX45" i="177"/>
  <c r="CW45" i="177"/>
  <c r="CX37" i="177"/>
  <c r="CW37" i="177"/>
  <c r="CX31" i="177"/>
  <c r="CX29" i="177"/>
  <c r="CW29" i="177"/>
  <c r="CX21" i="177"/>
  <c r="CW21" i="177"/>
  <c r="CX48" i="177"/>
  <c r="CW48" i="177"/>
  <c r="CX46" i="177"/>
  <c r="CX40" i="177"/>
  <c r="CW40" i="177"/>
  <c r="CX32" i="177"/>
  <c r="CW32" i="177"/>
  <c r="CX24" i="177"/>
  <c r="CW24" i="177"/>
  <c r="CV45" i="177"/>
  <c r="CV37" i="177"/>
  <c r="CR12" i="177"/>
  <c r="CS12" i="177" s="1"/>
  <c r="CT11" i="177"/>
  <c r="CU11" i="177" s="1"/>
  <c r="CP11" i="177"/>
  <c r="CR10" i="177"/>
  <c r="CS10" i="177" s="1"/>
  <c r="CT9" i="177"/>
  <c r="CU9" i="177" s="1"/>
  <c r="CP9" i="177"/>
  <c r="CR8" i="177"/>
  <c r="CS8" i="177" s="1"/>
  <c r="CT7" i="177"/>
  <c r="CU7" i="177" s="1"/>
  <c r="CP7" i="177"/>
  <c r="CV32" i="177"/>
  <c r="CV24" i="177"/>
  <c r="D6" i="171"/>
  <c r="D6" i="164"/>
  <c r="C36" i="124"/>
  <c r="C32" i="124"/>
  <c r="D6" i="144"/>
  <c r="D40" i="186"/>
  <c r="D28" i="186"/>
  <c r="CP12" i="177"/>
  <c r="CP10" i="177"/>
  <c r="CP8" i="177"/>
  <c r="S18" i="193"/>
  <c r="F7" i="183"/>
  <c r="F50" i="183"/>
  <c r="G49" i="183"/>
  <c r="E49" i="183"/>
  <c r="F48" i="183"/>
  <c r="G47" i="183"/>
  <c r="E47" i="183"/>
  <c r="F46" i="183"/>
  <c r="G45" i="183"/>
  <c r="E45" i="183"/>
  <c r="F44" i="183"/>
  <c r="G43" i="183"/>
  <c r="E43" i="183"/>
  <c r="F42" i="183"/>
  <c r="G41" i="183"/>
  <c r="E41" i="183"/>
  <c r="F40" i="183"/>
  <c r="G39" i="183"/>
  <c r="E39" i="183"/>
  <c r="F38" i="183"/>
  <c r="G37" i="183"/>
  <c r="E37" i="183"/>
  <c r="F36" i="183"/>
  <c r="G35" i="183"/>
  <c r="E35" i="183"/>
  <c r="F34" i="183"/>
  <c r="G33" i="183"/>
  <c r="E33" i="183"/>
  <c r="F32" i="183"/>
  <c r="G31" i="183"/>
  <c r="E31" i="183"/>
  <c r="F30" i="183"/>
  <c r="G29" i="183"/>
  <c r="E29" i="183"/>
  <c r="F28" i="183"/>
  <c r="G27" i="183"/>
  <c r="E27" i="183"/>
  <c r="F26" i="183"/>
  <c r="G25" i="183"/>
  <c r="E25" i="183"/>
  <c r="F24" i="183"/>
  <c r="G23" i="183"/>
  <c r="E23" i="183"/>
  <c r="F22" i="183"/>
  <c r="G21" i="183"/>
  <c r="E21" i="183"/>
  <c r="F20" i="183"/>
  <c r="G19" i="183"/>
  <c r="E19" i="183"/>
  <c r="F18" i="183"/>
  <c r="G17" i="183"/>
  <c r="E17" i="183"/>
  <c r="F16" i="183"/>
  <c r="G15" i="183"/>
  <c r="E15" i="183"/>
  <c r="F14" i="183"/>
  <c r="G13" i="183"/>
  <c r="E13" i="183"/>
  <c r="F12" i="183"/>
  <c r="G11" i="183"/>
  <c r="E11" i="183"/>
  <c r="F10" i="183"/>
  <c r="G9" i="183"/>
  <c r="E9" i="183"/>
  <c r="F8" i="183"/>
  <c r="E7" i="184"/>
  <c r="FM6" i="179"/>
  <c r="K7" i="184"/>
  <c r="FY6" i="179"/>
  <c r="FZ6" i="179" s="1"/>
  <c r="GO6" i="179" s="1"/>
  <c r="G6" i="208" s="1"/>
  <c r="I7" i="184"/>
  <c r="FU6" i="179"/>
  <c r="G7" i="184"/>
  <c r="FQ6" i="179"/>
  <c r="L13" i="184"/>
  <c r="GA12" i="179"/>
  <c r="GB12" i="179" s="1"/>
  <c r="GP12" i="179" s="1"/>
  <c r="H12" i="208" s="1"/>
  <c r="J13" i="184"/>
  <c r="FW12" i="179"/>
  <c r="FX13" i="184" s="1"/>
  <c r="H13" i="184"/>
  <c r="FS12" i="179"/>
  <c r="F13" i="184"/>
  <c r="FO12" i="179"/>
  <c r="L12" i="184"/>
  <c r="GA11" i="179"/>
  <c r="GB11" i="179" s="1"/>
  <c r="GP11" i="179" s="1"/>
  <c r="H11" i="208" s="1"/>
  <c r="J12" i="184"/>
  <c r="FW11" i="179"/>
  <c r="FX11" i="179" s="1"/>
  <c r="GN11" i="179" s="1"/>
  <c r="F11" i="208" s="1"/>
  <c r="H12" i="184"/>
  <c r="FS11" i="179"/>
  <c r="F12" i="184"/>
  <c r="FO11" i="179"/>
  <c r="L11" i="184"/>
  <c r="GA10" i="179"/>
  <c r="GB11" i="184" s="1"/>
  <c r="J11" i="184"/>
  <c r="FW10" i="179"/>
  <c r="FX10" i="179" s="1"/>
  <c r="GN10" i="179" s="1"/>
  <c r="F10" i="208" s="1"/>
  <c r="H11" i="184"/>
  <c r="FS10" i="179"/>
  <c r="F11" i="184"/>
  <c r="FO10" i="179"/>
  <c r="L10" i="184"/>
  <c r="GA9" i="179"/>
  <c r="GB10" i="184" s="1"/>
  <c r="J10" i="184"/>
  <c r="FW9" i="179"/>
  <c r="FX9" i="179" s="1"/>
  <c r="GN9" i="179" s="1"/>
  <c r="F9" i="208" s="1"/>
  <c r="H10" i="184"/>
  <c r="FS9" i="179"/>
  <c r="F10" i="184"/>
  <c r="FO9" i="179"/>
  <c r="L9" i="184"/>
  <c r="GA8" i="179"/>
  <c r="GB8" i="179" s="1"/>
  <c r="GP8" i="179" s="1"/>
  <c r="H8" i="208" s="1"/>
  <c r="J9" i="184"/>
  <c r="FW8" i="179"/>
  <c r="FX8" i="179" s="1"/>
  <c r="GN8" i="179" s="1"/>
  <c r="F8" i="208" s="1"/>
  <c r="H9" i="184"/>
  <c r="FS8" i="179"/>
  <c r="F9" i="184"/>
  <c r="FO8" i="179"/>
  <c r="L8" i="184"/>
  <c r="GA7" i="179"/>
  <c r="GB7" i="179" s="1"/>
  <c r="GP7" i="179" s="1"/>
  <c r="H7" i="208" s="1"/>
  <c r="J8" i="184"/>
  <c r="FW7" i="179"/>
  <c r="FX7" i="179" s="1"/>
  <c r="GN7" i="179" s="1"/>
  <c r="F7" i="208" s="1"/>
  <c r="H8" i="184"/>
  <c r="FS7" i="179"/>
  <c r="F8" i="184"/>
  <c r="FO7" i="179"/>
  <c r="L50" i="184"/>
  <c r="GA49" i="179"/>
  <c r="J50" i="184"/>
  <c r="FW49" i="179"/>
  <c r="H50" i="184"/>
  <c r="FS49" i="179"/>
  <c r="F50" i="184"/>
  <c r="FO49" i="179"/>
  <c r="L49" i="184"/>
  <c r="GA48" i="179"/>
  <c r="J49" i="184"/>
  <c r="FW48" i="179"/>
  <c r="H49" i="184"/>
  <c r="FS48" i="179"/>
  <c r="F49" i="184"/>
  <c r="FO48" i="179"/>
  <c r="L48" i="184"/>
  <c r="GA47" i="179"/>
  <c r="J48" i="184"/>
  <c r="FW47" i="179"/>
  <c r="H48" i="184"/>
  <c r="FS47" i="179"/>
  <c r="F48" i="184"/>
  <c r="FO47" i="179"/>
  <c r="L47" i="184"/>
  <c r="GA46" i="179"/>
  <c r="J47" i="184"/>
  <c r="FW46" i="179"/>
  <c r="H47" i="184"/>
  <c r="FS46" i="179"/>
  <c r="F47" i="184"/>
  <c r="FO46" i="179"/>
  <c r="L46" i="184"/>
  <c r="GA45" i="179"/>
  <c r="J46" i="184"/>
  <c r="FW45" i="179"/>
  <c r="H46" i="184"/>
  <c r="FS45" i="179"/>
  <c r="F46" i="184"/>
  <c r="FO45" i="179"/>
  <c r="L45" i="184"/>
  <c r="GA44" i="179"/>
  <c r="J45" i="184"/>
  <c r="FW44" i="179"/>
  <c r="H45" i="184"/>
  <c r="FS44" i="179"/>
  <c r="F45" i="184"/>
  <c r="FO44" i="179"/>
  <c r="L44" i="184"/>
  <c r="GA43" i="179"/>
  <c r="J44" i="184"/>
  <c r="FW43" i="179"/>
  <c r="H44" i="184"/>
  <c r="FS43" i="179"/>
  <c r="F44" i="184"/>
  <c r="FO43" i="179"/>
  <c r="L43" i="184"/>
  <c r="GA42" i="179"/>
  <c r="J43" i="184"/>
  <c r="FW42" i="179"/>
  <c r="H43" i="184"/>
  <c r="FS42" i="179"/>
  <c r="F43" i="184"/>
  <c r="FO42" i="179"/>
  <c r="L42" i="184"/>
  <c r="GA41" i="179"/>
  <c r="J42" i="184"/>
  <c r="FW41" i="179"/>
  <c r="H42" i="184"/>
  <c r="FS41" i="179"/>
  <c r="F42" i="184"/>
  <c r="FO41" i="179"/>
  <c r="L41" i="184"/>
  <c r="GA40" i="179"/>
  <c r="J41" i="184"/>
  <c r="FW40" i="179"/>
  <c r="H41" i="184"/>
  <c r="FS40" i="179"/>
  <c r="F41" i="184"/>
  <c r="FO40" i="179"/>
  <c r="L40" i="184"/>
  <c r="GA39" i="179"/>
  <c r="J40" i="184"/>
  <c r="FW39" i="179"/>
  <c r="H40" i="184"/>
  <c r="FS39" i="179"/>
  <c r="F40" i="184"/>
  <c r="FO39" i="179"/>
  <c r="L39" i="184"/>
  <c r="GA38" i="179"/>
  <c r="J39" i="184"/>
  <c r="FW38" i="179"/>
  <c r="H39" i="184"/>
  <c r="FS38" i="179"/>
  <c r="F39" i="184"/>
  <c r="FO38" i="179"/>
  <c r="L38" i="184"/>
  <c r="GA37" i="179"/>
  <c r="J38" i="184"/>
  <c r="FW37" i="179"/>
  <c r="H38" i="184"/>
  <c r="FS37" i="179"/>
  <c r="F38" i="184"/>
  <c r="FO37" i="179"/>
  <c r="L37" i="184"/>
  <c r="GA36" i="179"/>
  <c r="J37" i="184"/>
  <c r="FW36" i="179"/>
  <c r="H37" i="184"/>
  <c r="FS36" i="179"/>
  <c r="F37" i="184"/>
  <c r="FO36" i="179"/>
  <c r="L36" i="184"/>
  <c r="GA35" i="179"/>
  <c r="J36" i="184"/>
  <c r="FW35" i="179"/>
  <c r="H36" i="184"/>
  <c r="FS35" i="179"/>
  <c r="F36" i="184"/>
  <c r="FO35" i="179"/>
  <c r="L35" i="184"/>
  <c r="GA34" i="179"/>
  <c r="GB34" i="179" s="1"/>
  <c r="GP34" i="179" s="1"/>
  <c r="H34" i="208" s="1"/>
  <c r="J35" i="184"/>
  <c r="FW34" i="179"/>
  <c r="H35" i="184"/>
  <c r="FS34" i="179"/>
  <c r="F35" i="184"/>
  <c r="FO34" i="179"/>
  <c r="L34" i="184"/>
  <c r="GA33" i="179"/>
  <c r="J34" i="184"/>
  <c r="FW33" i="179"/>
  <c r="FX33" i="179" s="1"/>
  <c r="GN33" i="179" s="1"/>
  <c r="F33" i="208" s="1"/>
  <c r="H34" i="184"/>
  <c r="FS33" i="179"/>
  <c r="F34" i="184"/>
  <c r="FO33" i="179"/>
  <c r="L33" i="184"/>
  <c r="GA32" i="179"/>
  <c r="GB32" i="179" s="1"/>
  <c r="GP32" i="179" s="1"/>
  <c r="H32" i="208" s="1"/>
  <c r="J33" i="184"/>
  <c r="FW32" i="179"/>
  <c r="H33" i="184"/>
  <c r="FS32" i="179"/>
  <c r="F33" i="184"/>
  <c r="FO32" i="179"/>
  <c r="L32" i="184"/>
  <c r="GA31" i="179"/>
  <c r="GB32" i="184" s="1"/>
  <c r="J32" i="184"/>
  <c r="FW31" i="179"/>
  <c r="FX31" i="179" s="1"/>
  <c r="H32" i="184"/>
  <c r="FS31" i="179"/>
  <c r="F32" i="184"/>
  <c r="FO31" i="179"/>
  <c r="L31" i="184"/>
  <c r="GA30" i="179"/>
  <c r="GB30" i="179" s="1"/>
  <c r="GP30" i="179" s="1"/>
  <c r="H30" i="208" s="1"/>
  <c r="J31" i="184"/>
  <c r="FW30" i="179"/>
  <c r="H31" i="184"/>
  <c r="FS30" i="179"/>
  <c r="F31" i="184"/>
  <c r="FO30" i="179"/>
  <c r="L30" i="184"/>
  <c r="GA29" i="179"/>
  <c r="GB30" i="184" s="1"/>
  <c r="J30" i="184"/>
  <c r="FW29" i="179"/>
  <c r="FX29" i="179" s="1"/>
  <c r="GN29" i="179" s="1"/>
  <c r="F29" i="208" s="1"/>
  <c r="H30" i="184"/>
  <c r="FS29" i="179"/>
  <c r="F30" i="184"/>
  <c r="FO29" i="179"/>
  <c r="L29" i="184"/>
  <c r="GA28" i="179"/>
  <c r="GB28" i="179" s="1"/>
  <c r="GP28" i="179" s="1"/>
  <c r="H28" i="208" s="1"/>
  <c r="J29" i="184"/>
  <c r="FW28" i="179"/>
  <c r="H29" i="184"/>
  <c r="FS28" i="179"/>
  <c r="F29" i="184"/>
  <c r="FO28" i="179"/>
  <c r="L28" i="184"/>
  <c r="GA27" i="179"/>
  <c r="GB28" i="184" s="1"/>
  <c r="J28" i="184"/>
  <c r="FW27" i="179"/>
  <c r="FX27" i="179" s="1"/>
  <c r="GN27" i="179" s="1"/>
  <c r="F27" i="208" s="1"/>
  <c r="H28" i="184"/>
  <c r="FS27" i="179"/>
  <c r="F28" i="184"/>
  <c r="FO27" i="179"/>
  <c r="L27" i="184"/>
  <c r="GA26" i="179"/>
  <c r="GB26" i="179" s="1"/>
  <c r="GP26" i="179" s="1"/>
  <c r="H26" i="208" s="1"/>
  <c r="J27" i="184"/>
  <c r="FW26" i="179"/>
  <c r="H27" i="184"/>
  <c r="FS26" i="179"/>
  <c r="F27" i="184"/>
  <c r="FO26" i="179"/>
  <c r="L26" i="184"/>
  <c r="GA25" i="179"/>
  <c r="GB25" i="179" s="1"/>
  <c r="GP25" i="179" s="1"/>
  <c r="H25" i="208" s="1"/>
  <c r="J26" i="184"/>
  <c r="FW25" i="179"/>
  <c r="H26" i="184"/>
  <c r="FS25" i="179"/>
  <c r="F26" i="184"/>
  <c r="FO25" i="179"/>
  <c r="L25" i="184"/>
  <c r="GA24" i="179"/>
  <c r="J25" i="184"/>
  <c r="FW24" i="179"/>
  <c r="FX24" i="179" s="1"/>
  <c r="GN24" i="179" s="1"/>
  <c r="F24" i="208" s="1"/>
  <c r="H25" i="184"/>
  <c r="FS24" i="179"/>
  <c r="F25" i="184"/>
  <c r="FO24" i="179"/>
  <c r="L24" i="184"/>
  <c r="GA23" i="179"/>
  <c r="GB23" i="179" s="1"/>
  <c r="GP23" i="179" s="1"/>
  <c r="H23" i="208" s="1"/>
  <c r="J24" i="184"/>
  <c r="FW23" i="179"/>
  <c r="FX23" i="179" s="1"/>
  <c r="GN23" i="179" s="1"/>
  <c r="F23" i="208" s="1"/>
  <c r="H24" i="184"/>
  <c r="FS23" i="179"/>
  <c r="F24" i="184"/>
  <c r="FO23" i="179"/>
  <c r="L23" i="184"/>
  <c r="GA22" i="179"/>
  <c r="GB22" i="179" s="1"/>
  <c r="GP22" i="179" s="1"/>
  <c r="H22" i="208" s="1"/>
  <c r="J23" i="184"/>
  <c r="FW22" i="179"/>
  <c r="FX22" i="179" s="1"/>
  <c r="GN22" i="179" s="1"/>
  <c r="F22" i="208" s="1"/>
  <c r="H23" i="184"/>
  <c r="FS22" i="179"/>
  <c r="F23" i="184"/>
  <c r="FO22" i="179"/>
  <c r="L22" i="184"/>
  <c r="GA21" i="179"/>
  <c r="GB21" i="179" s="1"/>
  <c r="GP21" i="179" s="1"/>
  <c r="H21" i="208" s="1"/>
  <c r="J22" i="184"/>
  <c r="FW21" i="179"/>
  <c r="FX21" i="179" s="1"/>
  <c r="GN21" i="179" s="1"/>
  <c r="F21" i="208" s="1"/>
  <c r="H22" i="184"/>
  <c r="FS21" i="179"/>
  <c r="F22" i="184"/>
  <c r="FO21" i="179"/>
  <c r="L21" i="184"/>
  <c r="GA20" i="179"/>
  <c r="GB20" i="179" s="1"/>
  <c r="GP20" i="179" s="1"/>
  <c r="H20" i="208" s="1"/>
  <c r="J21" i="184"/>
  <c r="FW20" i="179"/>
  <c r="FX20" i="179" s="1"/>
  <c r="GN20" i="179" s="1"/>
  <c r="F20" i="208" s="1"/>
  <c r="H21" i="184"/>
  <c r="FS20" i="179"/>
  <c r="F21" i="184"/>
  <c r="FO20" i="179"/>
  <c r="L20" i="184"/>
  <c r="GA19" i="179"/>
  <c r="GB19" i="179" s="1"/>
  <c r="GP19" i="179" s="1"/>
  <c r="H19" i="208" s="1"/>
  <c r="J20" i="184"/>
  <c r="FW19" i="179"/>
  <c r="FX19" i="179" s="1"/>
  <c r="GN19" i="179" s="1"/>
  <c r="F19" i="208" s="1"/>
  <c r="H20" i="184"/>
  <c r="FS19" i="179"/>
  <c r="F20" i="184"/>
  <c r="FO19" i="179"/>
  <c r="L19" i="184"/>
  <c r="GA18" i="179"/>
  <c r="GB18" i="179" s="1"/>
  <c r="GP18" i="179" s="1"/>
  <c r="H18" i="208" s="1"/>
  <c r="J19" i="184"/>
  <c r="FW18" i="179"/>
  <c r="FX18" i="179" s="1"/>
  <c r="GN18" i="179" s="1"/>
  <c r="F18" i="208" s="1"/>
  <c r="H19" i="184"/>
  <c r="FS18" i="179"/>
  <c r="F19" i="184"/>
  <c r="FO18" i="179"/>
  <c r="L18" i="184"/>
  <c r="GA17" i="179"/>
  <c r="GB17" i="179" s="1"/>
  <c r="GP17" i="179" s="1"/>
  <c r="H17" i="208" s="1"/>
  <c r="J18" i="184"/>
  <c r="FW17" i="179"/>
  <c r="FX17" i="179" s="1"/>
  <c r="GN17" i="179" s="1"/>
  <c r="F17" i="208" s="1"/>
  <c r="H18" i="184"/>
  <c r="FS17" i="179"/>
  <c r="F18" i="184"/>
  <c r="FO17" i="179"/>
  <c r="L17" i="184"/>
  <c r="GA16" i="179"/>
  <c r="GB16" i="179" s="1"/>
  <c r="GP16" i="179" s="1"/>
  <c r="H16" i="208" s="1"/>
  <c r="J17" i="184"/>
  <c r="FW16" i="179"/>
  <c r="FX16" i="179" s="1"/>
  <c r="GN16" i="179" s="1"/>
  <c r="F16" i="208" s="1"/>
  <c r="H17" i="184"/>
  <c r="FS16" i="179"/>
  <c r="F17" i="184"/>
  <c r="FO16" i="179"/>
  <c r="L16" i="184"/>
  <c r="GA15" i="179"/>
  <c r="GB15" i="179" s="1"/>
  <c r="GP15" i="179" s="1"/>
  <c r="H15" i="208" s="1"/>
  <c r="J16" i="184"/>
  <c r="FW15" i="179"/>
  <c r="FX15" i="179" s="1"/>
  <c r="GN15" i="179" s="1"/>
  <c r="F15" i="208" s="1"/>
  <c r="H16" i="184"/>
  <c r="FS15" i="179"/>
  <c r="F16" i="184"/>
  <c r="FO15" i="179"/>
  <c r="L15" i="184"/>
  <c r="GA14" i="179"/>
  <c r="GB14" i="179" s="1"/>
  <c r="GP14" i="179" s="1"/>
  <c r="H14" i="208" s="1"/>
  <c r="J15" i="184"/>
  <c r="FW14" i="179"/>
  <c r="FX14" i="179" s="1"/>
  <c r="GN14" i="179" s="1"/>
  <c r="F14" i="208" s="1"/>
  <c r="H15" i="184"/>
  <c r="FS14" i="179"/>
  <c r="F15" i="184"/>
  <c r="FO14" i="179"/>
  <c r="L14" i="184"/>
  <c r="GA13" i="179"/>
  <c r="GB13" i="179" s="1"/>
  <c r="GP13" i="179" s="1"/>
  <c r="H13" i="208" s="1"/>
  <c r="J14" i="184"/>
  <c r="FW13" i="179"/>
  <c r="FX13" i="179" s="1"/>
  <c r="GN13" i="179" s="1"/>
  <c r="F13" i="208" s="1"/>
  <c r="H14" i="184"/>
  <c r="FS13" i="179"/>
  <c r="F14" i="184"/>
  <c r="FO13" i="179"/>
  <c r="G7" i="183"/>
  <c r="G50" i="183"/>
  <c r="E50" i="183"/>
  <c r="F49" i="183"/>
  <c r="G48" i="183"/>
  <c r="E48" i="183"/>
  <c r="F47" i="183"/>
  <c r="G46" i="183"/>
  <c r="E46" i="183"/>
  <c r="F45" i="183"/>
  <c r="G44" i="183"/>
  <c r="E44" i="183"/>
  <c r="F43" i="183"/>
  <c r="G42" i="183"/>
  <c r="E42" i="183"/>
  <c r="F41" i="183"/>
  <c r="G40" i="183"/>
  <c r="E40" i="183"/>
  <c r="F39" i="183"/>
  <c r="G38" i="183"/>
  <c r="E38" i="183"/>
  <c r="F37" i="183"/>
  <c r="G36" i="183"/>
  <c r="E36" i="183"/>
  <c r="F35" i="183"/>
  <c r="G34" i="183"/>
  <c r="E34" i="183"/>
  <c r="F33" i="183"/>
  <c r="G32" i="183"/>
  <c r="E32" i="183"/>
  <c r="F31" i="183"/>
  <c r="G30" i="183"/>
  <c r="E30" i="183"/>
  <c r="F29" i="183"/>
  <c r="G28" i="183"/>
  <c r="E28" i="183"/>
  <c r="F27" i="183"/>
  <c r="G26" i="183"/>
  <c r="E26" i="183"/>
  <c r="F25" i="183"/>
  <c r="G24" i="183"/>
  <c r="E24" i="183"/>
  <c r="F23" i="183"/>
  <c r="G22" i="183"/>
  <c r="E22" i="183"/>
  <c r="F21" i="183"/>
  <c r="G20" i="183"/>
  <c r="E20" i="183"/>
  <c r="F19" i="183"/>
  <c r="G18" i="183"/>
  <c r="E18" i="183"/>
  <c r="F17" i="183"/>
  <c r="G16" i="183"/>
  <c r="E16" i="183"/>
  <c r="F15" i="183"/>
  <c r="G14" i="183"/>
  <c r="E14" i="183"/>
  <c r="F13" i="183"/>
  <c r="G12" i="183"/>
  <c r="E12" i="183"/>
  <c r="F11" i="183"/>
  <c r="G10" i="183"/>
  <c r="E10" i="183"/>
  <c r="F9" i="183"/>
  <c r="G8" i="183"/>
  <c r="E8" i="183"/>
  <c r="K50" i="183"/>
  <c r="L7" i="184"/>
  <c r="GA6" i="179"/>
  <c r="GB6" i="179" s="1"/>
  <c r="GP6" i="179" s="1"/>
  <c r="H6" i="208" s="1"/>
  <c r="J7" i="184"/>
  <c r="FW6" i="179"/>
  <c r="FX6" i="179" s="1"/>
  <c r="GN6" i="179" s="1"/>
  <c r="F6" i="208" s="1"/>
  <c r="H7" i="184"/>
  <c r="FS6" i="179"/>
  <c r="F7" i="184"/>
  <c r="FO6" i="179"/>
  <c r="K13" i="184"/>
  <c r="FY12" i="179"/>
  <c r="FZ12" i="179" s="1"/>
  <c r="GO12" i="179" s="1"/>
  <c r="G12" i="208" s="1"/>
  <c r="I13" i="184"/>
  <c r="FU12" i="179"/>
  <c r="FV12" i="179" s="1"/>
  <c r="GM12" i="179" s="1"/>
  <c r="E12" i="208" s="1"/>
  <c r="G13" i="184"/>
  <c r="FQ12" i="179"/>
  <c r="E13" i="184"/>
  <c r="FM12" i="179"/>
  <c r="FN12" i="179" s="1"/>
  <c r="GI12" i="179" s="1"/>
  <c r="A12" i="208" s="1"/>
  <c r="K12" i="184"/>
  <c r="FY11" i="179"/>
  <c r="FZ12" i="184" s="1"/>
  <c r="I12" i="184"/>
  <c r="FU11" i="179"/>
  <c r="FV12" i="184" s="1"/>
  <c r="G12" i="184"/>
  <c r="FQ11" i="179"/>
  <c r="E12" i="184"/>
  <c r="FM11" i="179"/>
  <c r="FN11" i="179" s="1"/>
  <c r="GI11" i="179" s="1"/>
  <c r="A11" i="208" s="1"/>
  <c r="K11" i="184"/>
  <c r="FY10" i="179"/>
  <c r="FZ10" i="179" s="1"/>
  <c r="GO10" i="179" s="1"/>
  <c r="G10" i="208" s="1"/>
  <c r="I11" i="184"/>
  <c r="FU10" i="179"/>
  <c r="FV10" i="179" s="1"/>
  <c r="GM10" i="179" s="1"/>
  <c r="E10" i="208" s="1"/>
  <c r="G11" i="184"/>
  <c r="FQ10" i="179"/>
  <c r="E11" i="184"/>
  <c r="FM10" i="179"/>
  <c r="FN10" i="179" s="1"/>
  <c r="GI10" i="179" s="1"/>
  <c r="A10" i="208" s="1"/>
  <c r="K10" i="184"/>
  <c r="FY9" i="179"/>
  <c r="FZ10" i="184" s="1"/>
  <c r="I10" i="184"/>
  <c r="FU9" i="179"/>
  <c r="FV10" i="184" s="1"/>
  <c r="G10" i="184"/>
  <c r="FQ9" i="179"/>
  <c r="E10" i="184"/>
  <c r="FM9" i="179"/>
  <c r="FN9" i="179" s="1"/>
  <c r="GI9" i="179" s="1"/>
  <c r="A9" i="208" s="1"/>
  <c r="K9" i="184"/>
  <c r="FY8" i="179"/>
  <c r="FZ8" i="179" s="1"/>
  <c r="GO8" i="179" s="1"/>
  <c r="G8" i="208" s="1"/>
  <c r="I9" i="184"/>
  <c r="FU8" i="179"/>
  <c r="FV8" i="179" s="1"/>
  <c r="GM8" i="179" s="1"/>
  <c r="E8" i="208" s="1"/>
  <c r="G9" i="184"/>
  <c r="FQ8" i="179"/>
  <c r="E9" i="184"/>
  <c r="FM8" i="179"/>
  <c r="FN8" i="179" s="1"/>
  <c r="GI8" i="179" s="1"/>
  <c r="A8" i="208" s="1"/>
  <c r="K8" i="184"/>
  <c r="FY7" i="179"/>
  <c r="FZ7" i="179" s="1"/>
  <c r="GO7" i="179" s="1"/>
  <c r="G7" i="208" s="1"/>
  <c r="I8" i="184"/>
  <c r="FU7" i="179"/>
  <c r="FV8" i="184" s="1"/>
  <c r="G8" i="184"/>
  <c r="FQ7" i="179"/>
  <c r="K50" i="184"/>
  <c r="FY49" i="179"/>
  <c r="FZ49" i="179" s="1"/>
  <c r="GO49" i="179" s="1"/>
  <c r="G49" i="208" s="1"/>
  <c r="I50" i="184"/>
  <c r="FU49" i="179"/>
  <c r="G50" i="184"/>
  <c r="FQ49" i="179"/>
  <c r="E50" i="184"/>
  <c r="FM49" i="179"/>
  <c r="K49" i="184"/>
  <c r="FY48" i="179"/>
  <c r="FZ48" i="179" s="1"/>
  <c r="GO48" i="179" s="1"/>
  <c r="G48" i="208" s="1"/>
  <c r="I49" i="184"/>
  <c r="FU48" i="179"/>
  <c r="G49" i="184"/>
  <c r="FQ48" i="179"/>
  <c r="E49" i="184"/>
  <c r="FM48" i="179"/>
  <c r="K48" i="184"/>
  <c r="FY47" i="179"/>
  <c r="FZ47" i="179" s="1"/>
  <c r="GO47" i="179" s="1"/>
  <c r="G47" i="208" s="1"/>
  <c r="I48" i="184"/>
  <c r="FU47" i="179"/>
  <c r="G48" i="184"/>
  <c r="FQ47" i="179"/>
  <c r="E48" i="184"/>
  <c r="FM47" i="179"/>
  <c r="K47" i="184"/>
  <c r="FY46" i="179"/>
  <c r="FZ46" i="179" s="1"/>
  <c r="GO46" i="179" s="1"/>
  <c r="G46" i="208" s="1"/>
  <c r="I47" i="184"/>
  <c r="FU46" i="179"/>
  <c r="G47" i="184"/>
  <c r="FQ46" i="179"/>
  <c r="E47" i="184"/>
  <c r="FM46" i="179"/>
  <c r="K46" i="184"/>
  <c r="FY45" i="179"/>
  <c r="FZ45" i="179" s="1"/>
  <c r="GO45" i="179" s="1"/>
  <c r="G45" i="208" s="1"/>
  <c r="I46" i="184"/>
  <c r="FU45" i="179"/>
  <c r="G46" i="184"/>
  <c r="FQ45" i="179"/>
  <c r="E46" i="184"/>
  <c r="FM45" i="179"/>
  <c r="K45" i="184"/>
  <c r="FY44" i="179"/>
  <c r="FZ44" i="179" s="1"/>
  <c r="GO44" i="179" s="1"/>
  <c r="G44" i="208" s="1"/>
  <c r="I45" i="184"/>
  <c r="FU44" i="179"/>
  <c r="G45" i="184"/>
  <c r="FQ44" i="179"/>
  <c r="E45" i="184"/>
  <c r="FM44" i="179"/>
  <c r="K44" i="184"/>
  <c r="FY43" i="179"/>
  <c r="FZ43" i="179" s="1"/>
  <c r="GO43" i="179" s="1"/>
  <c r="G43" i="208" s="1"/>
  <c r="I44" i="184"/>
  <c r="FU43" i="179"/>
  <c r="G44" i="184"/>
  <c r="FQ43" i="179"/>
  <c r="E44" i="184"/>
  <c r="FM43" i="179"/>
  <c r="K43" i="184"/>
  <c r="FY42" i="179"/>
  <c r="FZ42" i="179" s="1"/>
  <c r="GO42" i="179" s="1"/>
  <c r="G42" i="208" s="1"/>
  <c r="I43" i="184"/>
  <c r="FU42" i="179"/>
  <c r="G43" i="184"/>
  <c r="FQ42" i="179"/>
  <c r="E43" i="184"/>
  <c r="FM42" i="179"/>
  <c r="K42" i="184"/>
  <c r="FY41" i="179"/>
  <c r="FZ41" i="179" s="1"/>
  <c r="GO41" i="179" s="1"/>
  <c r="G41" i="208" s="1"/>
  <c r="I42" i="184"/>
  <c r="FU41" i="179"/>
  <c r="G42" i="184"/>
  <c r="FQ41" i="179"/>
  <c r="E42" i="184"/>
  <c r="FM41" i="179"/>
  <c r="K41" i="184"/>
  <c r="FY40" i="179"/>
  <c r="FZ40" i="179" s="1"/>
  <c r="GO40" i="179" s="1"/>
  <c r="G40" i="208" s="1"/>
  <c r="I41" i="184"/>
  <c r="FU40" i="179"/>
  <c r="G41" i="184"/>
  <c r="FQ40" i="179"/>
  <c r="E41" i="184"/>
  <c r="FM40" i="179"/>
  <c r="FN40" i="179" s="1"/>
  <c r="GI40" i="179" s="1"/>
  <c r="A40" i="208" s="1"/>
  <c r="I40" i="208" s="1"/>
  <c r="GQ40" i="179" s="1"/>
  <c r="K40" i="184"/>
  <c r="FY39" i="179"/>
  <c r="FZ39" i="179" s="1"/>
  <c r="GO39" i="179" s="1"/>
  <c r="G39" i="208" s="1"/>
  <c r="I40" i="184"/>
  <c r="FU39" i="179"/>
  <c r="G40" i="184"/>
  <c r="FQ39" i="179"/>
  <c r="E40" i="184"/>
  <c r="FM39" i="179"/>
  <c r="K39" i="184"/>
  <c r="FY38" i="179"/>
  <c r="FZ38" i="179" s="1"/>
  <c r="GO38" i="179" s="1"/>
  <c r="G38" i="208" s="1"/>
  <c r="I39" i="184"/>
  <c r="FU38" i="179"/>
  <c r="G39" i="184"/>
  <c r="FQ38" i="179"/>
  <c r="E39" i="184"/>
  <c r="FM38" i="179"/>
  <c r="K38" i="184"/>
  <c r="FY37" i="179"/>
  <c r="FZ37" i="179" s="1"/>
  <c r="GO37" i="179" s="1"/>
  <c r="G37" i="208" s="1"/>
  <c r="I38" i="184"/>
  <c r="FU37" i="179"/>
  <c r="G38" i="184"/>
  <c r="FQ37" i="179"/>
  <c r="E38" i="184"/>
  <c r="FM37" i="179"/>
  <c r="K37" i="184"/>
  <c r="FY36" i="179"/>
  <c r="FZ36" i="179" s="1"/>
  <c r="GO36" i="179" s="1"/>
  <c r="G36" i="208" s="1"/>
  <c r="I37" i="184"/>
  <c r="FU36" i="179"/>
  <c r="G37" i="184"/>
  <c r="FQ36" i="179"/>
  <c r="E37" i="184"/>
  <c r="FM36" i="179"/>
  <c r="K36" i="184"/>
  <c r="FY35" i="179"/>
  <c r="FZ35" i="179" s="1"/>
  <c r="GO35" i="179" s="1"/>
  <c r="G35" i="208" s="1"/>
  <c r="I36" i="184"/>
  <c r="FU35" i="179"/>
  <c r="G36" i="184"/>
  <c r="FQ35" i="179"/>
  <c r="E36" i="184"/>
  <c r="FM35" i="179"/>
  <c r="K35" i="184"/>
  <c r="FY34" i="179"/>
  <c r="FZ34" i="179" s="1"/>
  <c r="GO34" i="179" s="1"/>
  <c r="G34" i="208" s="1"/>
  <c r="I35" i="184"/>
  <c r="FU34" i="179"/>
  <c r="G35" i="184"/>
  <c r="FQ34" i="179"/>
  <c r="E35" i="184"/>
  <c r="FM34" i="179"/>
  <c r="K34" i="184"/>
  <c r="FY33" i="179"/>
  <c r="FZ33" i="179" s="1"/>
  <c r="GO33" i="179" s="1"/>
  <c r="G33" i="208" s="1"/>
  <c r="I34" i="184"/>
  <c r="FU33" i="179"/>
  <c r="G34" i="184"/>
  <c r="FQ33" i="179"/>
  <c r="E34" i="184"/>
  <c r="FM33" i="179"/>
  <c r="K33" i="184"/>
  <c r="FY32" i="179"/>
  <c r="FZ32" i="179" s="1"/>
  <c r="GO32" i="179" s="1"/>
  <c r="G32" i="208" s="1"/>
  <c r="I33" i="184"/>
  <c r="FU32" i="179"/>
  <c r="G33" i="184"/>
  <c r="FQ32" i="179"/>
  <c r="E33" i="184"/>
  <c r="FM32" i="179"/>
  <c r="K32" i="184"/>
  <c r="FY31" i="179"/>
  <c r="FZ31" i="179" s="1"/>
  <c r="I32" i="184"/>
  <c r="FU31" i="179"/>
  <c r="G32" i="184"/>
  <c r="FQ31" i="179"/>
  <c r="E32" i="184"/>
  <c r="FM31" i="179"/>
  <c r="K31" i="184"/>
  <c r="FY30" i="179"/>
  <c r="FZ30" i="179" s="1"/>
  <c r="GO30" i="179" s="1"/>
  <c r="G30" i="208" s="1"/>
  <c r="I31" i="184"/>
  <c r="FU30" i="179"/>
  <c r="G31" i="184"/>
  <c r="FQ30" i="179"/>
  <c r="E31" i="184"/>
  <c r="FM30" i="179"/>
  <c r="K30" i="184"/>
  <c r="FY29" i="179"/>
  <c r="FZ29" i="179" s="1"/>
  <c r="GO29" i="179" s="1"/>
  <c r="G29" i="208" s="1"/>
  <c r="I30" i="184"/>
  <c r="FU29" i="179"/>
  <c r="G30" i="184"/>
  <c r="FQ29" i="179"/>
  <c r="E30" i="184"/>
  <c r="FM29" i="179"/>
  <c r="K29" i="184"/>
  <c r="FY28" i="179"/>
  <c r="FZ28" i="179" s="1"/>
  <c r="GO28" i="179" s="1"/>
  <c r="G28" i="208" s="1"/>
  <c r="I29" i="184"/>
  <c r="FU28" i="179"/>
  <c r="G29" i="184"/>
  <c r="FQ28" i="179"/>
  <c r="E29" i="184"/>
  <c r="FM28" i="179"/>
  <c r="K28" i="184"/>
  <c r="FY27" i="179"/>
  <c r="FZ27" i="179" s="1"/>
  <c r="GO27" i="179" s="1"/>
  <c r="G27" i="208" s="1"/>
  <c r="I28" i="184"/>
  <c r="FU27" i="179"/>
  <c r="G28" i="184"/>
  <c r="FQ27" i="179"/>
  <c r="E28" i="184"/>
  <c r="FM27" i="179"/>
  <c r="K27" i="184"/>
  <c r="FY26" i="179"/>
  <c r="FZ26" i="179" s="1"/>
  <c r="GO26" i="179" s="1"/>
  <c r="G26" i="208" s="1"/>
  <c r="I27" i="184"/>
  <c r="FU26" i="179"/>
  <c r="G27" i="184"/>
  <c r="FQ26" i="179"/>
  <c r="E27" i="184"/>
  <c r="FM26" i="179"/>
  <c r="K26" i="184"/>
  <c r="FY25" i="179"/>
  <c r="FZ25" i="179" s="1"/>
  <c r="GO25" i="179" s="1"/>
  <c r="G25" i="208" s="1"/>
  <c r="G26" i="184"/>
  <c r="FQ25" i="179"/>
  <c r="E26" i="184"/>
  <c r="FM25" i="179"/>
  <c r="FN25" i="179" s="1"/>
  <c r="GI25" i="179" s="1"/>
  <c r="A25" i="208" s="1"/>
  <c r="I25" i="208" s="1"/>
  <c r="GQ25" i="179" s="1"/>
  <c r="K25" i="184"/>
  <c r="FY24" i="179"/>
  <c r="FZ24" i="179" s="1"/>
  <c r="GO24" i="179" s="1"/>
  <c r="G24" i="208" s="1"/>
  <c r="I25" i="184"/>
  <c r="FU24" i="179"/>
  <c r="FV24" i="179" s="1"/>
  <c r="GM24" i="179" s="1"/>
  <c r="E24" i="208" s="1"/>
  <c r="G25" i="184"/>
  <c r="FQ24" i="179"/>
  <c r="E25" i="184"/>
  <c r="FM24" i="179"/>
  <c r="K24" i="184"/>
  <c r="FY23" i="179"/>
  <c r="FZ24" i="184" s="1"/>
  <c r="I24" i="184"/>
  <c r="FU23" i="179"/>
  <c r="FV24" i="184" s="1"/>
  <c r="G24" i="184"/>
  <c r="FQ23" i="179"/>
  <c r="E24" i="184"/>
  <c r="FM23" i="179"/>
  <c r="K23" i="184"/>
  <c r="FY22" i="179"/>
  <c r="FZ22" i="179" s="1"/>
  <c r="GO22" i="179" s="1"/>
  <c r="G22" i="208" s="1"/>
  <c r="I23" i="184"/>
  <c r="FU22" i="179"/>
  <c r="FV22" i="179" s="1"/>
  <c r="GM22" i="179" s="1"/>
  <c r="E22" i="208" s="1"/>
  <c r="G23" i="184"/>
  <c r="FQ22" i="179"/>
  <c r="E23" i="184"/>
  <c r="FM22" i="179"/>
  <c r="K22" i="184"/>
  <c r="FY21" i="179"/>
  <c r="FZ22" i="184" s="1"/>
  <c r="I22" i="184"/>
  <c r="FU21" i="179"/>
  <c r="FV22" i="184" s="1"/>
  <c r="G22" i="184"/>
  <c r="FQ21" i="179"/>
  <c r="E22" i="184"/>
  <c r="FM21" i="179"/>
  <c r="K21" i="184"/>
  <c r="FY20" i="179"/>
  <c r="FZ20" i="179" s="1"/>
  <c r="GO20" i="179" s="1"/>
  <c r="G20" i="208" s="1"/>
  <c r="I21" i="184"/>
  <c r="FU20" i="179"/>
  <c r="FV20" i="179" s="1"/>
  <c r="GM20" i="179" s="1"/>
  <c r="E20" i="208" s="1"/>
  <c r="G21" i="184"/>
  <c r="FQ20" i="179"/>
  <c r="E21" i="184"/>
  <c r="FM20" i="179"/>
  <c r="K20" i="184"/>
  <c r="FY19" i="179"/>
  <c r="FZ20" i="184" s="1"/>
  <c r="I20" i="184"/>
  <c r="FU19" i="179"/>
  <c r="FV20" i="184" s="1"/>
  <c r="G20" i="184"/>
  <c r="FQ19" i="179"/>
  <c r="E20" i="184"/>
  <c r="FM19" i="179"/>
  <c r="K19" i="184"/>
  <c r="FY18" i="179"/>
  <c r="FZ18" i="179" s="1"/>
  <c r="GO18" i="179" s="1"/>
  <c r="G18" i="208" s="1"/>
  <c r="I19" i="184"/>
  <c r="FU18" i="179"/>
  <c r="FV18" i="179" s="1"/>
  <c r="GM18" i="179" s="1"/>
  <c r="E18" i="208" s="1"/>
  <c r="G19" i="184"/>
  <c r="FQ18" i="179"/>
  <c r="E19" i="184"/>
  <c r="FM18" i="179"/>
  <c r="K18" i="184"/>
  <c r="FY17" i="179"/>
  <c r="FZ18" i="184" s="1"/>
  <c r="I18" i="184"/>
  <c r="FU17" i="179"/>
  <c r="FV18" i="184" s="1"/>
  <c r="G18" i="184"/>
  <c r="FQ17" i="179"/>
  <c r="E18" i="184"/>
  <c r="FM17" i="179"/>
  <c r="K17" i="184"/>
  <c r="FY16" i="179"/>
  <c r="FZ16" i="179" s="1"/>
  <c r="GO16" i="179" s="1"/>
  <c r="G16" i="208" s="1"/>
  <c r="I17" i="184"/>
  <c r="FU16" i="179"/>
  <c r="FV16" i="179" s="1"/>
  <c r="GM16" i="179" s="1"/>
  <c r="E16" i="208" s="1"/>
  <c r="G17" i="184"/>
  <c r="FQ16" i="179"/>
  <c r="E17" i="184"/>
  <c r="FM16" i="179"/>
  <c r="K16" i="184"/>
  <c r="FY15" i="179"/>
  <c r="FZ16" i="184" s="1"/>
  <c r="I16" i="184"/>
  <c r="FU15" i="179"/>
  <c r="FV16" i="184" s="1"/>
  <c r="G16" i="184"/>
  <c r="FQ15" i="179"/>
  <c r="E16" i="184"/>
  <c r="FM15" i="179"/>
  <c r="K15" i="184"/>
  <c r="FY14" i="179"/>
  <c r="FZ14" i="179" s="1"/>
  <c r="GO14" i="179" s="1"/>
  <c r="G14" i="208" s="1"/>
  <c r="I15" i="184"/>
  <c r="FU14" i="179"/>
  <c r="FV14" i="179" s="1"/>
  <c r="GM14" i="179" s="1"/>
  <c r="E14" i="208" s="1"/>
  <c r="G15" i="184"/>
  <c r="FQ14" i="179"/>
  <c r="E15" i="184"/>
  <c r="FM14" i="179"/>
  <c r="K14" i="184"/>
  <c r="FY13" i="179"/>
  <c r="FZ14" i="184" s="1"/>
  <c r="I14" i="184"/>
  <c r="FU13" i="179"/>
  <c r="FV14" i="184" s="1"/>
  <c r="G14" i="184"/>
  <c r="FQ13" i="179"/>
  <c r="E14" i="184"/>
  <c r="FM13" i="179"/>
  <c r="FN13" i="179" s="1"/>
  <c r="GI13" i="179" s="1"/>
  <c r="A13" i="208" s="1"/>
  <c r="B37" i="124"/>
  <c r="C27" i="186"/>
  <c r="C22" i="186"/>
  <c r="D6" i="167"/>
  <c r="D6" i="165"/>
  <c r="D6" i="163"/>
  <c r="D6" i="161"/>
  <c r="C35" i="124"/>
  <c r="C33" i="124"/>
  <c r="C30" i="124"/>
  <c r="D6" i="148"/>
  <c r="C48" i="187"/>
  <c r="D41" i="186"/>
  <c r="D37" i="186"/>
  <c r="D32" i="186"/>
  <c r="C21" i="187"/>
  <c r="C12" i="186"/>
  <c r="C9" i="186"/>
  <c r="E23" i="165"/>
  <c r="FT54" i="184"/>
  <c r="FT53" i="179"/>
  <c r="FT52" i="184"/>
  <c r="FT51" i="179"/>
  <c r="FT56" i="184"/>
  <c r="FT55" i="179"/>
  <c r="FT54" i="179"/>
  <c r="FT55" i="184"/>
  <c r="FT50" i="179"/>
  <c r="FT51" i="184"/>
  <c r="FT53" i="184"/>
  <c r="FT52" i="179"/>
  <c r="C35" i="186"/>
  <c r="C26" i="186"/>
  <c r="C23" i="186"/>
  <c r="L4" i="13"/>
  <c r="M5" i="182"/>
  <c r="L4" i="124"/>
  <c r="AB4" i="187"/>
  <c r="D8" i="186"/>
  <c r="X4" i="187"/>
  <c r="C16" i="186"/>
  <c r="C7" i="124"/>
  <c r="E23" i="157"/>
  <c r="E23" i="173"/>
  <c r="FR54" i="179"/>
  <c r="FR55" i="184"/>
  <c r="FR55" i="179"/>
  <c r="FR56" i="184"/>
  <c r="FR51" i="184"/>
  <c r="FR50" i="179"/>
  <c r="FN53" i="184"/>
  <c r="FN52" i="179"/>
  <c r="FN52" i="184"/>
  <c r="FN51" i="179"/>
  <c r="FN53" i="179"/>
  <c r="FN54" i="184"/>
  <c r="FP51" i="184"/>
  <c r="FP50" i="179"/>
  <c r="FP53" i="184"/>
  <c r="FP52" i="179"/>
  <c r="FP53" i="179"/>
  <c r="FP54" i="184"/>
  <c r="G55" i="177"/>
  <c r="G52" i="177"/>
  <c r="G50" i="177"/>
  <c r="G51" i="177"/>
  <c r="G54" i="177"/>
  <c r="G53" i="177"/>
  <c r="FR52" i="179"/>
  <c r="FR53" i="184"/>
  <c r="FR52" i="184"/>
  <c r="FR51" i="179"/>
  <c r="FR53" i="179"/>
  <c r="FR54" i="184"/>
  <c r="FN50" i="179"/>
  <c r="FN51" i="184"/>
  <c r="FN55" i="184"/>
  <c r="FN54" i="179"/>
  <c r="FN55" i="179"/>
  <c r="FN56" i="184"/>
  <c r="FP55" i="184"/>
  <c r="FP54" i="179"/>
  <c r="FP52" i="184"/>
  <c r="FP51" i="179"/>
  <c r="FP55" i="179"/>
  <c r="FP56" i="184"/>
  <c r="C44" i="186"/>
  <c r="B38" i="124"/>
  <c r="C34" i="186"/>
  <c r="C30" i="186"/>
  <c r="B26" i="124"/>
  <c r="B25" i="124"/>
  <c r="B22" i="124"/>
  <c r="B21" i="124"/>
  <c r="C19" i="186"/>
  <c r="S5" i="182"/>
  <c r="F5" i="182"/>
  <c r="R4" i="124"/>
  <c r="K4" i="124"/>
  <c r="U4" i="187"/>
  <c r="W4" i="187"/>
  <c r="Y4" i="187"/>
  <c r="AA4" i="187"/>
  <c r="C31" i="124"/>
  <c r="C29" i="124"/>
  <c r="D6" i="150"/>
  <c r="C37" i="187"/>
  <c r="D36" i="186"/>
  <c r="D33" i="186"/>
  <c r="C29" i="187"/>
  <c r="D25" i="186"/>
  <c r="D21" i="186"/>
  <c r="C43" i="187"/>
  <c r="C43" i="124"/>
  <c r="D46" i="186"/>
  <c r="C45" i="124"/>
  <c r="D47" i="186"/>
  <c r="C46" i="124"/>
  <c r="D48" i="186"/>
  <c r="C47" i="124"/>
  <c r="B44" i="187"/>
  <c r="B47" i="124"/>
  <c r="C47" i="186"/>
  <c r="B46" i="124"/>
  <c r="C46" i="186"/>
  <c r="B45" i="124"/>
  <c r="C45" i="186"/>
  <c r="B44" i="124"/>
  <c r="B42" i="187"/>
  <c r="B42" i="124"/>
  <c r="B41" i="187"/>
  <c r="B41" i="124"/>
  <c r="C41" i="186"/>
  <c r="B40" i="124"/>
  <c r="D49" i="186"/>
  <c r="B45" i="187"/>
  <c r="D20" i="186"/>
  <c r="D6" i="160"/>
  <c r="D6" i="159"/>
  <c r="D6" i="158"/>
  <c r="D6" i="157"/>
  <c r="D6" i="156"/>
  <c r="D6" i="155"/>
  <c r="D6" i="154"/>
  <c r="D6" i="153"/>
  <c r="D6" i="151"/>
  <c r="D6" i="149"/>
  <c r="D6" i="147"/>
  <c r="C20" i="124"/>
  <c r="C19" i="124"/>
  <c r="C18" i="124"/>
  <c r="C43" i="186"/>
  <c r="C42" i="186"/>
  <c r="C39" i="186"/>
  <c r="C38" i="186"/>
  <c r="C34" i="187"/>
  <c r="C30" i="187"/>
  <c r="D29" i="186"/>
  <c r="C25" i="187"/>
  <c r="D24" i="186"/>
  <c r="C6" i="186"/>
  <c r="BC6" i="177"/>
  <c r="BD6" i="177" s="1"/>
  <c r="BE7" i="183" s="1"/>
  <c r="E23" i="141"/>
  <c r="E23" i="133"/>
  <c r="E23" i="149"/>
  <c r="E23" i="161"/>
  <c r="E23" i="169"/>
  <c r="E23" i="137"/>
  <c r="E23" i="145"/>
  <c r="E23" i="153"/>
  <c r="E23" i="159"/>
  <c r="E23" i="163"/>
  <c r="E23" i="167"/>
  <c r="E23" i="171"/>
  <c r="CK6" i="179"/>
  <c r="CL7" i="184" s="1"/>
  <c r="AD5" i="175"/>
  <c r="AD55" i="175" s="1"/>
  <c r="AR5" i="175"/>
  <c r="AR55" i="175" s="1"/>
  <c r="BF5" i="175"/>
  <c r="BF55" i="175" s="1"/>
  <c r="DC5" i="175"/>
  <c r="S2" i="187"/>
  <c r="J5" i="182"/>
  <c r="E23" i="131"/>
  <c r="E23" i="135"/>
  <c r="E23" i="139"/>
  <c r="E23" i="147"/>
  <c r="E23" i="151"/>
  <c r="E23" i="155"/>
  <c r="E23" i="158"/>
  <c r="E23" i="160"/>
  <c r="E23" i="162"/>
  <c r="E23" i="164"/>
  <c r="E23" i="166"/>
  <c r="E23" i="168"/>
  <c r="E23" i="170"/>
  <c r="E23" i="172"/>
  <c r="D6" i="172"/>
  <c r="C42" i="124"/>
  <c r="C41" i="124"/>
  <c r="C40" i="124"/>
  <c r="C39" i="124"/>
  <c r="C38" i="124"/>
  <c r="C37" i="124"/>
  <c r="C28" i="124"/>
  <c r="C27" i="124"/>
  <c r="C26" i="124"/>
  <c r="C25" i="124"/>
  <c r="C24" i="124"/>
  <c r="C23" i="124"/>
  <c r="C22" i="124"/>
  <c r="B34" i="124"/>
  <c r="B33" i="124"/>
  <c r="B30" i="124"/>
  <c r="B29" i="124"/>
  <c r="B18" i="124"/>
  <c r="B17" i="124"/>
  <c r="C45" i="187"/>
  <c r="C47" i="187"/>
  <c r="C42" i="187"/>
  <c r="C38" i="187"/>
  <c r="C26" i="187"/>
  <c r="L5" i="182"/>
  <c r="H5" i="182"/>
  <c r="M5" i="186"/>
  <c r="L5" i="186"/>
  <c r="E4" i="187"/>
  <c r="F5" i="186"/>
  <c r="G4" i="187"/>
  <c r="H5" i="186"/>
  <c r="I4" i="187"/>
  <c r="J5" i="186"/>
  <c r="K4" i="187"/>
  <c r="D14" i="186"/>
  <c r="B8" i="187"/>
  <c r="W6" i="179"/>
  <c r="X7" i="184" s="1"/>
  <c r="AH6" i="179"/>
  <c r="AI7" i="184" s="1"/>
  <c r="BD6" i="179"/>
  <c r="BE7" i="184" s="1"/>
  <c r="BO6" i="179"/>
  <c r="BP7" i="184" s="1"/>
  <c r="D6" i="170"/>
  <c r="C8" i="186"/>
  <c r="AK6" i="177"/>
  <c r="AL7" i="183" s="1"/>
  <c r="AW6" i="177"/>
  <c r="AX7" i="183" s="1"/>
  <c r="E23" i="152"/>
  <c r="E23" i="154"/>
  <c r="E23" i="156"/>
  <c r="S6" i="177"/>
  <c r="T7" i="183" s="1"/>
  <c r="B19" i="187"/>
  <c r="B19" i="124"/>
  <c r="B20" i="187"/>
  <c r="B20" i="124"/>
  <c r="D22" i="186"/>
  <c r="D6" i="145"/>
  <c r="D23" i="186"/>
  <c r="D6" i="146"/>
  <c r="B27" i="187"/>
  <c r="B27" i="124"/>
  <c r="B28" i="187"/>
  <c r="B28" i="124"/>
  <c r="B35" i="187"/>
  <c r="B35" i="124"/>
  <c r="B36" i="187"/>
  <c r="B36" i="124"/>
  <c r="B43" i="187"/>
  <c r="B10" i="124"/>
  <c r="B10" i="187"/>
  <c r="D6" i="135"/>
  <c r="C11" i="187"/>
  <c r="D6" i="136"/>
  <c r="C12" i="124"/>
  <c r="B14" i="124"/>
  <c r="B14" i="187"/>
  <c r="D6" i="139"/>
  <c r="C15" i="187"/>
  <c r="D6" i="140"/>
  <c r="C16" i="124"/>
  <c r="D6" i="126"/>
  <c r="C5" i="187"/>
  <c r="D6" i="132"/>
  <c r="C8" i="187"/>
  <c r="D6" i="133"/>
  <c r="C9" i="187"/>
  <c r="E23" i="130"/>
  <c r="E23" i="134"/>
  <c r="E23" i="136"/>
  <c r="E23" i="138"/>
  <c r="E23" i="140"/>
  <c r="E23" i="142"/>
  <c r="E23" i="144"/>
  <c r="E23" i="146"/>
  <c r="E23" i="148"/>
  <c r="E23" i="150"/>
  <c r="D18" i="186"/>
  <c r="D6" i="141"/>
  <c r="D19" i="186"/>
  <c r="D6" i="142"/>
  <c r="B23" i="187"/>
  <c r="B23" i="124"/>
  <c r="B24" i="187"/>
  <c r="B24" i="124"/>
  <c r="B31" i="187"/>
  <c r="B31" i="124"/>
  <c r="B32" i="187"/>
  <c r="B32" i="124"/>
  <c r="B39" i="187"/>
  <c r="B39" i="124"/>
  <c r="B40" i="187"/>
  <c r="D45" i="186"/>
  <c r="D6" i="168"/>
  <c r="C48" i="186"/>
  <c r="B47" i="187"/>
  <c r="C49" i="186"/>
  <c r="B48" i="187"/>
  <c r="D6" i="134"/>
  <c r="C10" i="124"/>
  <c r="B12" i="124"/>
  <c r="B12" i="187"/>
  <c r="D6" i="137"/>
  <c r="C13" i="187"/>
  <c r="D6" i="138"/>
  <c r="C14" i="124"/>
  <c r="B16" i="124"/>
  <c r="B16" i="187"/>
  <c r="B6" i="124"/>
  <c r="C7" i="186"/>
  <c r="J4" i="13"/>
  <c r="J4" i="124"/>
  <c r="K5" i="186"/>
  <c r="J4" i="187"/>
  <c r="K5" i="182"/>
  <c r="H4" i="13"/>
  <c r="I5" i="186"/>
  <c r="H4" i="187"/>
  <c r="I5" i="182"/>
  <c r="F4" i="13"/>
  <c r="F4" i="124"/>
  <c r="G5" i="186"/>
  <c r="F4" i="187"/>
  <c r="G5" i="182"/>
  <c r="D4" i="13"/>
  <c r="E5" i="186"/>
  <c r="D4" i="187"/>
  <c r="E5" i="182"/>
  <c r="D6" i="130"/>
  <c r="C6" i="187"/>
  <c r="D6" i="186"/>
  <c r="C15" i="186"/>
  <c r="C11" i="186"/>
  <c r="C5" i="124"/>
  <c r="C8" i="124"/>
  <c r="C9" i="124"/>
  <c r="C11" i="124"/>
  <c r="C15" i="124"/>
  <c r="E23" i="132"/>
  <c r="E23" i="126"/>
  <c r="M6" i="177"/>
  <c r="N6" i="177" s="1"/>
  <c r="Y6" i="177"/>
  <c r="Z7" i="183" s="1"/>
  <c r="AE6" i="177"/>
  <c r="AF7" i="183" s="1"/>
  <c r="AQ6" i="177"/>
  <c r="AR7" i="183" s="1"/>
  <c r="K7" i="183"/>
  <c r="Q7" i="183"/>
  <c r="W7" i="183"/>
  <c r="AC7" i="183"/>
  <c r="AI7" i="183"/>
  <c r="AO7" i="183"/>
  <c r="AU7" i="183"/>
  <c r="FV25" i="179"/>
  <c r="GM25" i="179" s="1"/>
  <c r="E25" i="208" s="1"/>
  <c r="BZ6" i="179"/>
  <c r="CA7" i="184" s="1"/>
  <c r="G6" i="177"/>
  <c r="H6" i="177" s="1"/>
  <c r="BA7" i="183"/>
  <c r="CM6" i="177"/>
  <c r="CN6" i="177" s="1"/>
  <c r="CO7" i="183" s="1"/>
  <c r="E7" i="183"/>
  <c r="AS6" i="179"/>
  <c r="AT7" i="184" s="1"/>
  <c r="AL7" i="184"/>
  <c r="AD6" i="175"/>
  <c r="AR6" i="175"/>
  <c r="BF6" i="175"/>
  <c r="E8" i="184"/>
  <c r="I26" i="184"/>
  <c r="P7" i="184"/>
  <c r="AA7" i="184"/>
  <c r="D6" i="169"/>
  <c r="C16" i="187"/>
  <c r="B15" i="187"/>
  <c r="C14" i="187"/>
  <c r="B13" i="187"/>
  <c r="C12" i="187"/>
  <c r="B11" i="187"/>
  <c r="C10" i="187"/>
  <c r="B9" i="187"/>
  <c r="B7" i="187"/>
  <c r="I4" i="124"/>
  <c r="G4" i="124"/>
  <c r="E4" i="124"/>
  <c r="AW7" i="184"/>
  <c r="BH7" i="184"/>
  <c r="BS7" i="184"/>
  <c r="CD7" i="184"/>
  <c r="I5" i="175"/>
  <c r="I23" i="175" s="1"/>
  <c r="J23" i="175" s="1"/>
  <c r="W5" i="175"/>
  <c r="W48" i="175" s="1"/>
  <c r="X48" i="175" s="1"/>
  <c r="F47" i="124" s="1"/>
  <c r="AK5" i="175"/>
  <c r="AY5" i="175"/>
  <c r="BM5" i="175"/>
  <c r="BM17" i="175" s="1"/>
  <c r="BN17" i="175" s="1"/>
  <c r="AI6" i="179"/>
  <c r="AJ7" i="184" s="1"/>
  <c r="S22" i="193"/>
  <c r="S4" i="193"/>
  <c r="S5" i="193"/>
  <c r="S23" i="193"/>
  <c r="S6" i="193"/>
  <c r="S24" i="193"/>
  <c r="S7" i="193"/>
  <c r="S25" i="193"/>
  <c r="S8" i="193"/>
  <c r="S26" i="193"/>
  <c r="S9" i="193"/>
  <c r="S27" i="193"/>
  <c r="S10" i="193"/>
  <c r="S28" i="193"/>
  <c r="S11" i="193"/>
  <c r="S29" i="193"/>
  <c r="S12" i="193"/>
  <c r="S30" i="193"/>
  <c r="I19" i="175"/>
  <c r="J19" i="175" s="1"/>
  <c r="CO3" i="184"/>
  <c r="FN3" i="184"/>
  <c r="CN2" i="179"/>
  <c r="FM2" i="179"/>
  <c r="CN1" i="179"/>
  <c r="FM1" i="179"/>
  <c r="CO2" i="184"/>
  <c r="FN2" i="184"/>
  <c r="W47" i="175"/>
  <c r="X47" i="175" s="1"/>
  <c r="F46" i="124" s="1"/>
  <c r="W39" i="175"/>
  <c r="X39" i="175" s="1"/>
  <c r="W31" i="175"/>
  <c r="X31" i="175" s="1"/>
  <c r="W23" i="175"/>
  <c r="X23" i="175" s="1"/>
  <c r="W15" i="175"/>
  <c r="X15" i="175" s="1"/>
  <c r="W7" i="175"/>
  <c r="X7" i="175" s="1"/>
  <c r="AD49" i="175"/>
  <c r="AE49" i="175" s="1"/>
  <c r="G48" i="124" s="1"/>
  <c r="AD48" i="175"/>
  <c r="AE48" i="175" s="1"/>
  <c r="G47" i="124" s="1"/>
  <c r="AD47" i="175"/>
  <c r="AE47" i="175" s="1"/>
  <c r="G46" i="124" s="1"/>
  <c r="AD46" i="175"/>
  <c r="AE46" i="175" s="1"/>
  <c r="G45" i="124" s="1"/>
  <c r="AD45" i="175"/>
  <c r="AE45" i="175" s="1"/>
  <c r="G44" i="124" s="1"/>
  <c r="AD44" i="175"/>
  <c r="AE44" i="175" s="1"/>
  <c r="G43" i="124" s="1"/>
  <c r="AD43" i="175"/>
  <c r="AE43" i="175" s="1"/>
  <c r="AD42" i="175"/>
  <c r="AE42" i="175" s="1"/>
  <c r="AD41" i="175"/>
  <c r="AE41" i="175" s="1"/>
  <c r="AD40" i="175"/>
  <c r="AE40" i="175" s="1"/>
  <c r="AD39" i="175"/>
  <c r="AE39" i="175" s="1"/>
  <c r="AD38" i="175"/>
  <c r="AE38" i="175" s="1"/>
  <c r="AD37" i="175"/>
  <c r="AE37" i="175" s="1"/>
  <c r="AD36" i="175"/>
  <c r="AE36" i="175" s="1"/>
  <c r="AD35" i="175"/>
  <c r="AE35" i="175" s="1"/>
  <c r="AD34" i="175"/>
  <c r="AE34" i="175" s="1"/>
  <c r="AD33" i="175"/>
  <c r="AE33" i="175" s="1"/>
  <c r="AD32" i="175"/>
  <c r="AE32" i="175" s="1"/>
  <c r="AD31" i="175"/>
  <c r="AE31" i="175" s="1"/>
  <c r="AD30" i="175"/>
  <c r="AE30" i="175" s="1"/>
  <c r="AD29" i="175"/>
  <c r="AE29" i="175" s="1"/>
  <c r="AD28" i="175"/>
  <c r="AE28" i="175" s="1"/>
  <c r="AD27" i="175"/>
  <c r="AE27" i="175" s="1"/>
  <c r="AD26" i="175"/>
  <c r="AE26" i="175" s="1"/>
  <c r="AD25" i="175"/>
  <c r="AE25" i="175" s="1"/>
  <c r="AD24" i="175"/>
  <c r="AE24" i="175" s="1"/>
  <c r="AD23" i="175"/>
  <c r="AE23" i="175" s="1"/>
  <c r="AD22" i="175"/>
  <c r="AE22" i="175" s="1"/>
  <c r="AD21" i="175"/>
  <c r="AE21" i="175" s="1"/>
  <c r="AD20" i="175"/>
  <c r="AE20" i="175" s="1"/>
  <c r="AD19" i="175"/>
  <c r="AE19" i="175" s="1"/>
  <c r="AD18" i="175"/>
  <c r="AE18" i="175" s="1"/>
  <c r="AD17" i="175"/>
  <c r="AE17" i="175" s="1"/>
  <c r="AD16" i="175"/>
  <c r="AE16" i="175" s="1"/>
  <c r="AD15" i="175"/>
  <c r="AE15" i="175" s="1"/>
  <c r="AD14" i="175"/>
  <c r="AE14" i="175" s="1"/>
  <c r="AD13" i="175"/>
  <c r="AE13" i="175" s="1"/>
  <c r="AD12" i="175"/>
  <c r="AE12" i="175" s="1"/>
  <c r="AD11" i="175"/>
  <c r="AE11" i="175" s="1"/>
  <c r="AD10" i="175"/>
  <c r="AE10" i="175" s="1"/>
  <c r="AD9" i="175"/>
  <c r="AE9" i="175" s="1"/>
  <c r="AD8" i="175"/>
  <c r="AE8" i="175" s="1"/>
  <c r="AD7" i="175"/>
  <c r="AE7" i="175" s="1"/>
  <c r="AK49" i="175"/>
  <c r="AL49" i="175" s="1"/>
  <c r="H48" i="124" s="1"/>
  <c r="AK48" i="175"/>
  <c r="AL48" i="175" s="1"/>
  <c r="H47" i="124" s="1"/>
  <c r="AK47" i="175"/>
  <c r="AL47" i="175" s="1"/>
  <c r="H46" i="124" s="1"/>
  <c r="AK46" i="175"/>
  <c r="AL46" i="175" s="1"/>
  <c r="H45" i="124" s="1"/>
  <c r="AK45" i="175"/>
  <c r="AL45" i="175" s="1"/>
  <c r="H44" i="124" s="1"/>
  <c r="AK44" i="175"/>
  <c r="AL44" i="175" s="1"/>
  <c r="H43" i="124" s="1"/>
  <c r="AK43" i="175"/>
  <c r="AL43" i="175" s="1"/>
  <c r="L12" i="179"/>
  <c r="L11" i="179"/>
  <c r="L10" i="179"/>
  <c r="L9" i="179"/>
  <c r="GB49" i="179"/>
  <c r="GP49" i="179" s="1"/>
  <c r="H49" i="208" s="1"/>
  <c r="FX49" i="179"/>
  <c r="GN49" i="179" s="1"/>
  <c r="F49" i="208" s="1"/>
  <c r="L49" i="179"/>
  <c r="GB48" i="179"/>
  <c r="GP48" i="179" s="1"/>
  <c r="H48" i="208" s="1"/>
  <c r="FX48" i="179"/>
  <c r="GN48" i="179" s="1"/>
  <c r="F48" i="208" s="1"/>
  <c r="L48" i="179"/>
  <c r="GB47" i="179"/>
  <c r="GP47" i="179" s="1"/>
  <c r="H47" i="208" s="1"/>
  <c r="FX47" i="179"/>
  <c r="GN47" i="179" s="1"/>
  <c r="F47" i="208" s="1"/>
  <c r="L47" i="179"/>
  <c r="GB46" i="179"/>
  <c r="GP46" i="179" s="1"/>
  <c r="H46" i="208" s="1"/>
  <c r="FX46" i="179"/>
  <c r="GN46" i="179" s="1"/>
  <c r="F46" i="208" s="1"/>
  <c r="L46" i="179"/>
  <c r="GB45" i="179"/>
  <c r="GP45" i="179" s="1"/>
  <c r="H45" i="208" s="1"/>
  <c r="FX45" i="179"/>
  <c r="GN45" i="179" s="1"/>
  <c r="F45" i="208" s="1"/>
  <c r="L45" i="179"/>
  <c r="GB44" i="179"/>
  <c r="GP44" i="179" s="1"/>
  <c r="H44" i="208" s="1"/>
  <c r="FX44" i="179"/>
  <c r="GN44" i="179" s="1"/>
  <c r="F44" i="208" s="1"/>
  <c r="L44" i="179"/>
  <c r="GB43" i="179"/>
  <c r="GP43" i="179" s="1"/>
  <c r="H43" i="208" s="1"/>
  <c r="FX43" i="179"/>
  <c r="GN43" i="179" s="1"/>
  <c r="F43" i="208" s="1"/>
  <c r="L43" i="179"/>
  <c r="GB42" i="179"/>
  <c r="GP42" i="179" s="1"/>
  <c r="H42" i="208" s="1"/>
  <c r="FX42" i="179"/>
  <c r="GN42" i="179" s="1"/>
  <c r="F42" i="208" s="1"/>
  <c r="L42" i="179"/>
  <c r="GB41" i="179"/>
  <c r="GP41" i="179" s="1"/>
  <c r="H41" i="208" s="1"/>
  <c r="FX41" i="179"/>
  <c r="GN41" i="179" s="1"/>
  <c r="F41" i="208" s="1"/>
  <c r="L41" i="179"/>
  <c r="GB39" i="179"/>
  <c r="GP39" i="179" s="1"/>
  <c r="H39" i="208" s="1"/>
  <c r="FX39" i="179"/>
  <c r="GN39" i="179" s="1"/>
  <c r="F39" i="208" s="1"/>
  <c r="L39" i="179"/>
  <c r="GB38" i="179"/>
  <c r="GP38" i="179" s="1"/>
  <c r="H38" i="208" s="1"/>
  <c r="FX38" i="179"/>
  <c r="GN38" i="179" s="1"/>
  <c r="F38" i="208" s="1"/>
  <c r="L38" i="179"/>
  <c r="GB37" i="179"/>
  <c r="GP37" i="179" s="1"/>
  <c r="H37" i="208" s="1"/>
  <c r="FX37" i="179"/>
  <c r="GN37" i="179" s="1"/>
  <c r="F37" i="208" s="1"/>
  <c r="L37" i="179"/>
  <c r="GB36" i="179"/>
  <c r="GP36" i="179" s="1"/>
  <c r="H36" i="208" s="1"/>
  <c r="FX36" i="179"/>
  <c r="GN36" i="179" s="1"/>
  <c r="F36" i="208" s="1"/>
  <c r="L36" i="179"/>
  <c r="GB35" i="179"/>
  <c r="GP35" i="179" s="1"/>
  <c r="H35" i="208" s="1"/>
  <c r="FX35" i="179"/>
  <c r="GN35" i="179" s="1"/>
  <c r="F35" i="208" s="1"/>
  <c r="AK42" i="175"/>
  <c r="AL42" i="175" s="1"/>
  <c r="AK41" i="175"/>
  <c r="AL41" i="175" s="1"/>
  <c r="AK40" i="175"/>
  <c r="AL40" i="175" s="1"/>
  <c r="AK39" i="175"/>
  <c r="AL39" i="175" s="1"/>
  <c r="AK38" i="175"/>
  <c r="AL38" i="175" s="1"/>
  <c r="AK37" i="175"/>
  <c r="AL37" i="175" s="1"/>
  <c r="AK36" i="175"/>
  <c r="AL36" i="175" s="1"/>
  <c r="AK35" i="175"/>
  <c r="AL35" i="175" s="1"/>
  <c r="AK34" i="175"/>
  <c r="AL34" i="175" s="1"/>
  <c r="AK33" i="175"/>
  <c r="AL33" i="175" s="1"/>
  <c r="AK32" i="175"/>
  <c r="AL32" i="175" s="1"/>
  <c r="AK31" i="175"/>
  <c r="AL31" i="175" s="1"/>
  <c r="AK30" i="175"/>
  <c r="AL30" i="175" s="1"/>
  <c r="AK29" i="175"/>
  <c r="AL29" i="175" s="1"/>
  <c r="AK28" i="175"/>
  <c r="AL28" i="175" s="1"/>
  <c r="AK27" i="175"/>
  <c r="AL27" i="175" s="1"/>
  <c r="AK26" i="175"/>
  <c r="AL26" i="175" s="1"/>
  <c r="AK25" i="175"/>
  <c r="AL25" i="175" s="1"/>
  <c r="AK24" i="175"/>
  <c r="AL24" i="175" s="1"/>
  <c r="AK23" i="175"/>
  <c r="AL23" i="175" s="1"/>
  <c r="AK22" i="175"/>
  <c r="AL22" i="175" s="1"/>
  <c r="AK21" i="175"/>
  <c r="AL21" i="175" s="1"/>
  <c r="AK20" i="175"/>
  <c r="AL20" i="175" s="1"/>
  <c r="AK19" i="175"/>
  <c r="AL19" i="175" s="1"/>
  <c r="AK18" i="175"/>
  <c r="AL18" i="175" s="1"/>
  <c r="AK17" i="175"/>
  <c r="AL17" i="175" s="1"/>
  <c r="AK16" i="175"/>
  <c r="AL16" i="175" s="1"/>
  <c r="AK15" i="175"/>
  <c r="AL15" i="175" s="1"/>
  <c r="AK14" i="175"/>
  <c r="AL14" i="175" s="1"/>
  <c r="AK13" i="175"/>
  <c r="AL13" i="175" s="1"/>
  <c r="AK12" i="175"/>
  <c r="AL12" i="175" s="1"/>
  <c r="AK11" i="175"/>
  <c r="AL11" i="175" s="1"/>
  <c r="AK10" i="175"/>
  <c r="AL10" i="175" s="1"/>
  <c r="AK9" i="175"/>
  <c r="AL9" i="175" s="1"/>
  <c r="AK8" i="175"/>
  <c r="AL8" i="175" s="1"/>
  <c r="AK7" i="175"/>
  <c r="AL7" i="175" s="1"/>
  <c r="AR49" i="175"/>
  <c r="AS49" i="175" s="1"/>
  <c r="I48" i="124" s="1"/>
  <c r="AR48" i="175"/>
  <c r="AS48" i="175" s="1"/>
  <c r="I47" i="124" s="1"/>
  <c r="AR47" i="175"/>
  <c r="AS47" i="175" s="1"/>
  <c r="I46" i="124" s="1"/>
  <c r="AR46" i="175"/>
  <c r="AS46" i="175" s="1"/>
  <c r="I45" i="124" s="1"/>
  <c r="AR45" i="175"/>
  <c r="AS45" i="175" s="1"/>
  <c r="I44" i="124" s="1"/>
  <c r="AR44" i="175"/>
  <c r="AS44" i="175" s="1"/>
  <c r="I43" i="124" s="1"/>
  <c r="AR43" i="175"/>
  <c r="AS43" i="175" s="1"/>
  <c r="AR42" i="175"/>
  <c r="AS42" i="175" s="1"/>
  <c r="AR41" i="175"/>
  <c r="AS41" i="175" s="1"/>
  <c r="AR40" i="175"/>
  <c r="AS40" i="175" s="1"/>
  <c r="AR39" i="175"/>
  <c r="AS39" i="175" s="1"/>
  <c r="AR38" i="175"/>
  <c r="AS38" i="175" s="1"/>
  <c r="AR37" i="175"/>
  <c r="AS37" i="175" s="1"/>
  <c r="AR36" i="175"/>
  <c r="AS36" i="175" s="1"/>
  <c r="AR35" i="175"/>
  <c r="AS35" i="175" s="1"/>
  <c r="AR34" i="175"/>
  <c r="AS34" i="175" s="1"/>
  <c r="AR33" i="175"/>
  <c r="AS33" i="175" s="1"/>
  <c r="AR32" i="175"/>
  <c r="AS32" i="175" s="1"/>
  <c r="AR31" i="175"/>
  <c r="AS31" i="175" s="1"/>
  <c r="AR30" i="175"/>
  <c r="AS30" i="175" s="1"/>
  <c r="AR29" i="175"/>
  <c r="AS29" i="175" s="1"/>
  <c r="AR28" i="175"/>
  <c r="AS28" i="175" s="1"/>
  <c r="AR27" i="175"/>
  <c r="AS27" i="175" s="1"/>
  <c r="AR26" i="175"/>
  <c r="AS26" i="175" s="1"/>
  <c r="AR25" i="175"/>
  <c r="AS25" i="175" s="1"/>
  <c r="AR24" i="175"/>
  <c r="AS24" i="175" s="1"/>
  <c r="AR23" i="175"/>
  <c r="AS23" i="175" s="1"/>
  <c r="AR22" i="175"/>
  <c r="AS22" i="175" s="1"/>
  <c r="AR21" i="175"/>
  <c r="AS21" i="175" s="1"/>
  <c r="AR20" i="175"/>
  <c r="AS20" i="175" s="1"/>
  <c r="AR19" i="175"/>
  <c r="AS19" i="175" s="1"/>
  <c r="AR18" i="175"/>
  <c r="AS18" i="175" s="1"/>
  <c r="AR17" i="175"/>
  <c r="AS17" i="175" s="1"/>
  <c r="AR16" i="175"/>
  <c r="AS16" i="175" s="1"/>
  <c r="AR15" i="175"/>
  <c r="AS15" i="175" s="1"/>
  <c r="AR14" i="175"/>
  <c r="AS14" i="175" s="1"/>
  <c r="AR13" i="175"/>
  <c r="AS13" i="175" s="1"/>
  <c r="AR12" i="175"/>
  <c r="AS12" i="175" s="1"/>
  <c r="AR11" i="175"/>
  <c r="AS11" i="175" s="1"/>
  <c r="AR10" i="175"/>
  <c r="AS10" i="175" s="1"/>
  <c r="AR9" i="175"/>
  <c r="AS9" i="175" s="1"/>
  <c r="AR8" i="175"/>
  <c r="AS8" i="175" s="1"/>
  <c r="AR7" i="175"/>
  <c r="AS7" i="175" s="1"/>
  <c r="AY49" i="175"/>
  <c r="AZ49" i="175" s="1"/>
  <c r="J48" i="124" s="1"/>
  <c r="AY48" i="175"/>
  <c r="AZ48" i="175" s="1"/>
  <c r="J47" i="124" s="1"/>
  <c r="AY47" i="175"/>
  <c r="AZ47" i="175" s="1"/>
  <c r="J46" i="124" s="1"/>
  <c r="AY46" i="175"/>
  <c r="AZ46" i="175" s="1"/>
  <c r="J45" i="124" s="1"/>
  <c r="AY45" i="175"/>
  <c r="AZ45" i="175" s="1"/>
  <c r="J44" i="124" s="1"/>
  <c r="AY44" i="175"/>
  <c r="AZ44" i="175" s="1"/>
  <c r="J43" i="124" s="1"/>
  <c r="AY43" i="175"/>
  <c r="AZ43" i="175" s="1"/>
  <c r="AY42" i="175"/>
  <c r="AZ42" i="175" s="1"/>
  <c r="AY41" i="175"/>
  <c r="AZ41" i="175" s="1"/>
  <c r="AY40" i="175"/>
  <c r="AZ40" i="175" s="1"/>
  <c r="AY39" i="175"/>
  <c r="AZ39" i="175" s="1"/>
  <c r="AY38" i="175"/>
  <c r="AZ38" i="175" s="1"/>
  <c r="AY37" i="175"/>
  <c r="AZ37" i="175" s="1"/>
  <c r="AY36" i="175"/>
  <c r="AZ36" i="175" s="1"/>
  <c r="AY35" i="175"/>
  <c r="AZ35" i="175" s="1"/>
  <c r="AY34" i="175"/>
  <c r="AZ34" i="175" s="1"/>
  <c r="AY33" i="175"/>
  <c r="AZ33" i="175" s="1"/>
  <c r="AY32" i="175"/>
  <c r="AZ32" i="175" s="1"/>
  <c r="AY31" i="175"/>
  <c r="AZ31" i="175" s="1"/>
  <c r="AY30" i="175"/>
  <c r="AZ30" i="175" s="1"/>
  <c r="AY29" i="175"/>
  <c r="AZ29" i="175" s="1"/>
  <c r="AY28" i="175"/>
  <c r="AZ28" i="175" s="1"/>
  <c r="AY27" i="175"/>
  <c r="AZ27" i="175" s="1"/>
  <c r="AY26" i="175"/>
  <c r="AZ26" i="175" s="1"/>
  <c r="AY25" i="175"/>
  <c r="AZ25" i="175" s="1"/>
  <c r="AY24" i="175"/>
  <c r="AZ24" i="175" s="1"/>
  <c r="AY23" i="175"/>
  <c r="AZ23" i="175" s="1"/>
  <c r="AY22" i="175"/>
  <c r="AZ22" i="175" s="1"/>
  <c r="AY21" i="175"/>
  <c r="AZ21" i="175" s="1"/>
  <c r="AY20" i="175"/>
  <c r="AZ20" i="175" s="1"/>
  <c r="AY19" i="175"/>
  <c r="AZ19" i="175" s="1"/>
  <c r="AY18" i="175"/>
  <c r="AZ18" i="175" s="1"/>
  <c r="AY17" i="175"/>
  <c r="AZ17" i="175" s="1"/>
  <c r="AY16" i="175"/>
  <c r="AZ16" i="175" s="1"/>
  <c r="AY15" i="175"/>
  <c r="AZ15" i="175" s="1"/>
  <c r="AY14" i="175"/>
  <c r="AZ14" i="175" s="1"/>
  <c r="AY13" i="175"/>
  <c r="AZ13" i="175" s="1"/>
  <c r="AY12" i="175"/>
  <c r="AZ12" i="175" s="1"/>
  <c r="AY11" i="175"/>
  <c r="AZ11" i="175" s="1"/>
  <c r="AY10" i="175"/>
  <c r="AZ10" i="175" s="1"/>
  <c r="AY9" i="175"/>
  <c r="AZ9" i="175" s="1"/>
  <c r="AY8" i="175"/>
  <c r="AZ8" i="175" s="1"/>
  <c r="AY7" i="175"/>
  <c r="AZ7" i="175" s="1"/>
  <c r="BF49" i="175"/>
  <c r="BG49" i="175" s="1"/>
  <c r="K48" i="124" s="1"/>
  <c r="BF48" i="175"/>
  <c r="BG48" i="175" s="1"/>
  <c r="K47" i="124" s="1"/>
  <c r="BF47" i="175"/>
  <c r="BG47" i="175" s="1"/>
  <c r="K46" i="124" s="1"/>
  <c r="BF46" i="175"/>
  <c r="BG46" i="175" s="1"/>
  <c r="K45" i="124" s="1"/>
  <c r="BF45" i="175"/>
  <c r="BG45" i="175" s="1"/>
  <c r="K44" i="124" s="1"/>
  <c r="BF44" i="175"/>
  <c r="BG44" i="175" s="1"/>
  <c r="K43" i="124" s="1"/>
  <c r="BF43" i="175"/>
  <c r="BG43" i="175" s="1"/>
  <c r="BF42" i="175"/>
  <c r="BG42" i="175" s="1"/>
  <c r="BF41" i="175"/>
  <c r="BG41" i="175" s="1"/>
  <c r="BF40" i="175"/>
  <c r="BG40" i="175" s="1"/>
  <c r="BF39" i="175"/>
  <c r="BG39" i="175" s="1"/>
  <c r="BF38" i="175"/>
  <c r="BG38" i="175" s="1"/>
  <c r="BF37" i="175"/>
  <c r="BG37" i="175" s="1"/>
  <c r="BF36" i="175"/>
  <c r="BG36" i="175" s="1"/>
  <c r="BF35" i="175"/>
  <c r="BG35" i="175" s="1"/>
  <c r="BF34" i="175"/>
  <c r="BG34" i="175" s="1"/>
  <c r="BF33" i="175"/>
  <c r="BG33" i="175" s="1"/>
  <c r="BF32" i="175"/>
  <c r="BG32" i="175" s="1"/>
  <c r="BF31" i="175"/>
  <c r="BG31" i="175" s="1"/>
  <c r="BF30" i="175"/>
  <c r="BG30" i="175" s="1"/>
  <c r="BF29" i="175"/>
  <c r="BG29" i="175" s="1"/>
  <c r="BF28" i="175"/>
  <c r="BG28" i="175" s="1"/>
  <c r="BF27" i="175"/>
  <c r="BG27" i="175" s="1"/>
  <c r="BF26" i="175"/>
  <c r="BG26" i="175" s="1"/>
  <c r="BF25" i="175"/>
  <c r="BG25" i="175" s="1"/>
  <c r="BF24" i="175"/>
  <c r="BG24" i="175" s="1"/>
  <c r="BF23" i="175"/>
  <c r="BG23" i="175" s="1"/>
  <c r="BF22" i="175"/>
  <c r="BG22" i="175" s="1"/>
  <c r="BF21" i="175"/>
  <c r="BG21" i="175" s="1"/>
  <c r="BF20" i="175"/>
  <c r="BG20" i="175" s="1"/>
  <c r="BF19" i="175"/>
  <c r="BG19" i="175" s="1"/>
  <c r="BF18" i="175"/>
  <c r="BG18" i="175" s="1"/>
  <c r="BF17" i="175"/>
  <c r="BG17" i="175" s="1"/>
  <c r="BF16" i="175"/>
  <c r="BG16" i="175" s="1"/>
  <c r="BF15" i="175"/>
  <c r="BG15" i="175" s="1"/>
  <c r="BF14" i="175"/>
  <c r="BG14" i="175" s="1"/>
  <c r="BF13" i="175"/>
  <c r="BG13" i="175" s="1"/>
  <c r="BF12" i="175"/>
  <c r="BG12" i="175" s="1"/>
  <c r="BF11" i="175"/>
  <c r="BG11" i="175" s="1"/>
  <c r="BF10" i="175"/>
  <c r="BG10" i="175" s="1"/>
  <c r="K9" i="124" s="1"/>
  <c r="BF9" i="175"/>
  <c r="BG9" i="175" s="1"/>
  <c r="BF8" i="175"/>
  <c r="BG8" i="175" s="1"/>
  <c r="BF7" i="175"/>
  <c r="BG7" i="175" s="1"/>
  <c r="BM49" i="175"/>
  <c r="BN49" i="175" s="1"/>
  <c r="L48" i="124" s="1"/>
  <c r="BM48" i="175"/>
  <c r="BN48" i="175" s="1"/>
  <c r="L47" i="124" s="1"/>
  <c r="BM47" i="175"/>
  <c r="BN47" i="175" s="1"/>
  <c r="L46" i="124" s="1"/>
  <c r="BM46" i="175"/>
  <c r="BN46" i="175" s="1"/>
  <c r="L45" i="124" s="1"/>
  <c r="BM45" i="175"/>
  <c r="BN45" i="175" s="1"/>
  <c r="L44" i="124" s="1"/>
  <c r="BM44" i="175"/>
  <c r="BN44" i="175" s="1"/>
  <c r="L43" i="124" s="1"/>
  <c r="BM43" i="175"/>
  <c r="BN43" i="175" s="1"/>
  <c r="BM42" i="175"/>
  <c r="BN42" i="175" s="1"/>
  <c r="BM41" i="175"/>
  <c r="BN41" i="175" s="1"/>
  <c r="BM40" i="175"/>
  <c r="BN40" i="175" s="1"/>
  <c r="BM39" i="175"/>
  <c r="BN39" i="175" s="1"/>
  <c r="BM38" i="175"/>
  <c r="BN38" i="175" s="1"/>
  <c r="BM37" i="175"/>
  <c r="BN37" i="175" s="1"/>
  <c r="BM36" i="175"/>
  <c r="BN36" i="175" s="1"/>
  <c r="BM35" i="175"/>
  <c r="BN35" i="175" s="1"/>
  <c r="BM34" i="175"/>
  <c r="BN34" i="175" s="1"/>
  <c r="BM33" i="175"/>
  <c r="BN33" i="175" s="1"/>
  <c r="BM32" i="175"/>
  <c r="BN32" i="175" s="1"/>
  <c r="BM31" i="175"/>
  <c r="BN31" i="175" s="1"/>
  <c r="BM30" i="175"/>
  <c r="BN30" i="175" s="1"/>
  <c r="BM29" i="175"/>
  <c r="BN29" i="175" s="1"/>
  <c r="BM28" i="175"/>
  <c r="BN28" i="175" s="1"/>
  <c r="BM27" i="175"/>
  <c r="BN27" i="175" s="1"/>
  <c r="BM26" i="175"/>
  <c r="BN26" i="175" s="1"/>
  <c r="BM25" i="175"/>
  <c r="BN25" i="175" s="1"/>
  <c r="BM24" i="175"/>
  <c r="BN24" i="175" s="1"/>
  <c r="BM23" i="175"/>
  <c r="BN23" i="175" s="1"/>
  <c r="BM22" i="175"/>
  <c r="BN22" i="175" s="1"/>
  <c r="BM21" i="175"/>
  <c r="BN21" i="175" s="1"/>
  <c r="BM20" i="175"/>
  <c r="BN20" i="175" s="1"/>
  <c r="BM18" i="175"/>
  <c r="BN18" i="175" s="1"/>
  <c r="BM14" i="175"/>
  <c r="BN14" i="175" s="1"/>
  <c r="BM10" i="175"/>
  <c r="BN10" i="175" s="1"/>
  <c r="DC49" i="175"/>
  <c r="DD49" i="175" s="1"/>
  <c r="R48" i="124" s="1"/>
  <c r="DC48" i="175"/>
  <c r="DD48" i="175" s="1"/>
  <c r="R47" i="124" s="1"/>
  <c r="DC47" i="175"/>
  <c r="DD47" i="175" s="1"/>
  <c r="R46" i="124" s="1"/>
  <c r="DC46" i="175"/>
  <c r="DD46" i="175" s="1"/>
  <c r="R45" i="124" s="1"/>
  <c r="DC45" i="175"/>
  <c r="DD45" i="175" s="1"/>
  <c r="R44" i="124" s="1"/>
  <c r="DC44" i="175"/>
  <c r="DD44" i="175" s="1"/>
  <c r="R43" i="124" s="1"/>
  <c r="DC43" i="175"/>
  <c r="DD43" i="175" s="1"/>
  <c r="DC42" i="175"/>
  <c r="DD42" i="175" s="1"/>
  <c r="DC41" i="175"/>
  <c r="DD41" i="175" s="1"/>
  <c r="DC40" i="175"/>
  <c r="DD40" i="175" s="1"/>
  <c r="DC39" i="175"/>
  <c r="DD39" i="175" s="1"/>
  <c r="DC38" i="175"/>
  <c r="DD38" i="175" s="1"/>
  <c r="DC37" i="175"/>
  <c r="DD37" i="175" s="1"/>
  <c r="DC36" i="175"/>
  <c r="DD36" i="175" s="1"/>
  <c r="DC35" i="175"/>
  <c r="DD35" i="175" s="1"/>
  <c r="DC34" i="175"/>
  <c r="DD34" i="175" s="1"/>
  <c r="DC33" i="175"/>
  <c r="DD33" i="175" s="1"/>
  <c r="DC32" i="175"/>
  <c r="DD32" i="175" s="1"/>
  <c r="DC31" i="175"/>
  <c r="DD31" i="175" s="1"/>
  <c r="DC30" i="175"/>
  <c r="DD30" i="175" s="1"/>
  <c r="DC29" i="175"/>
  <c r="DD29" i="175" s="1"/>
  <c r="DC28" i="175"/>
  <c r="DD28" i="175" s="1"/>
  <c r="DC27" i="175"/>
  <c r="DD27" i="175" s="1"/>
  <c r="DC26" i="175"/>
  <c r="DD26" i="175" s="1"/>
  <c r="DC25" i="175"/>
  <c r="DD25" i="175" s="1"/>
  <c r="DC24" i="175"/>
  <c r="DD24" i="175" s="1"/>
  <c r="DC23" i="175"/>
  <c r="DD23" i="175" s="1"/>
  <c r="DC22" i="175"/>
  <c r="DD22" i="175" s="1"/>
  <c r="DC21" i="175"/>
  <c r="DD21" i="175" s="1"/>
  <c r="DC20" i="175"/>
  <c r="DD20" i="175" s="1"/>
  <c r="DC19" i="175"/>
  <c r="DD19" i="175" s="1"/>
  <c r="DC18" i="175"/>
  <c r="DD18" i="175" s="1"/>
  <c r="DC17" i="175"/>
  <c r="DD17" i="175" s="1"/>
  <c r="DC16" i="175"/>
  <c r="DD16" i="175" s="1"/>
  <c r="DC15" i="175"/>
  <c r="DD15" i="175" s="1"/>
  <c r="DC14" i="175"/>
  <c r="DD14" i="175" s="1"/>
  <c r="DC13" i="175"/>
  <c r="DD13" i="175" s="1"/>
  <c r="DC12" i="175"/>
  <c r="DD12" i="175" s="1"/>
  <c r="DC11" i="175"/>
  <c r="DD11" i="175" s="1"/>
  <c r="DC10" i="175"/>
  <c r="DD10" i="175" s="1"/>
  <c r="DC9" i="175"/>
  <c r="DD9" i="175" s="1"/>
  <c r="DC8" i="175"/>
  <c r="DD8" i="175" s="1"/>
  <c r="DC7" i="175"/>
  <c r="DD7" i="175" s="1"/>
  <c r="L35" i="179"/>
  <c r="FX34" i="179"/>
  <c r="GN34" i="179" s="1"/>
  <c r="F34" i="208" s="1"/>
  <c r="L34" i="179"/>
  <c r="GB33" i="179"/>
  <c r="GP33" i="179" s="1"/>
  <c r="H33" i="208" s="1"/>
  <c r="L33" i="179"/>
  <c r="FX32" i="179"/>
  <c r="GN32" i="179" s="1"/>
  <c r="F32" i="208" s="1"/>
  <c r="L32" i="179"/>
  <c r="GB31" i="179"/>
  <c r="L31" i="179"/>
  <c r="FX30" i="179"/>
  <c r="GN30" i="179" s="1"/>
  <c r="F30" i="208" s="1"/>
  <c r="L30" i="179"/>
  <c r="GB29" i="179"/>
  <c r="GP29" i="179" s="1"/>
  <c r="H29" i="208" s="1"/>
  <c r="L29" i="179"/>
  <c r="FX28" i="179"/>
  <c r="GN28" i="179" s="1"/>
  <c r="F28" i="208" s="1"/>
  <c r="L28" i="179"/>
  <c r="GB27" i="179"/>
  <c r="GP27" i="179" s="1"/>
  <c r="H27" i="208" s="1"/>
  <c r="L27" i="179"/>
  <c r="FX26" i="179"/>
  <c r="GN26" i="179" s="1"/>
  <c r="F26" i="208" s="1"/>
  <c r="L26" i="179"/>
  <c r="GB24" i="179"/>
  <c r="GP24" i="179" s="1"/>
  <c r="H24" i="208" s="1"/>
  <c r="L24" i="179"/>
  <c r="L23" i="179"/>
  <c r="L22" i="179"/>
  <c r="L21" i="179"/>
  <c r="L20" i="179"/>
  <c r="L19" i="179"/>
  <c r="L18" i="179"/>
  <c r="L17" i="179"/>
  <c r="L16" i="179"/>
  <c r="L15" i="179"/>
  <c r="L14" i="179"/>
  <c r="L13" i="179"/>
  <c r="CO50" i="184"/>
  <c r="CV49" i="179"/>
  <c r="CW50" i="184" s="1"/>
  <c r="CO49" i="184"/>
  <c r="CV48" i="179"/>
  <c r="CO48" i="184"/>
  <c r="CV47" i="179"/>
  <c r="CW48" i="184" s="1"/>
  <c r="CO47" i="184"/>
  <c r="CV46" i="179"/>
  <c r="CW47" i="184" s="1"/>
  <c r="CO46" i="184"/>
  <c r="CV45" i="179"/>
  <c r="CW46" i="184" s="1"/>
  <c r="CO45" i="184"/>
  <c r="CV44" i="179"/>
  <c r="CO44" i="184"/>
  <c r="CV43" i="179"/>
  <c r="CW44" i="184" s="1"/>
  <c r="CO43" i="184"/>
  <c r="CV42" i="179"/>
  <c r="CW43" i="184" s="1"/>
  <c r="CO42" i="184"/>
  <c r="CV41" i="179"/>
  <c r="CW42" i="184" s="1"/>
  <c r="CO41" i="184"/>
  <c r="CV40" i="179"/>
  <c r="CO40" i="184"/>
  <c r="CV39" i="179"/>
  <c r="CW40" i="184" s="1"/>
  <c r="CO39" i="184"/>
  <c r="CV38" i="179"/>
  <c r="CW39" i="184" s="1"/>
  <c r="CO38" i="184"/>
  <c r="CV37" i="179"/>
  <c r="CW38" i="184" s="1"/>
  <c r="CO37" i="184"/>
  <c r="CV36" i="179"/>
  <c r="CO36" i="184"/>
  <c r="CV35" i="179"/>
  <c r="CW36" i="184" s="1"/>
  <c r="CO35" i="184"/>
  <c r="CV34" i="179"/>
  <c r="CW35" i="184" s="1"/>
  <c r="CO34" i="184"/>
  <c r="CV33" i="179"/>
  <c r="CW34" i="184" s="1"/>
  <c r="CO33" i="184"/>
  <c r="CV32" i="179"/>
  <c r="CO32" i="184"/>
  <c r="CV31" i="179"/>
  <c r="CW32" i="184" s="1"/>
  <c r="CO31" i="184"/>
  <c r="CV30" i="179"/>
  <c r="CW31" i="184" s="1"/>
  <c r="CO30" i="184"/>
  <c r="CV29" i="179"/>
  <c r="CW30" i="184" s="1"/>
  <c r="CO29" i="184"/>
  <c r="CV28" i="179"/>
  <c r="CO28" i="184"/>
  <c r="CV27" i="179"/>
  <c r="CW28" i="184" s="1"/>
  <c r="CO27" i="184"/>
  <c r="CV26" i="179"/>
  <c r="CW27" i="184" s="1"/>
  <c r="CO26" i="184"/>
  <c r="CV25" i="179"/>
  <c r="CW26" i="184" s="1"/>
  <c r="CO25" i="184"/>
  <c r="CV24" i="179"/>
  <c r="CO24" i="184"/>
  <c r="CV23" i="179"/>
  <c r="CW24" i="184" s="1"/>
  <c r="CO23" i="184"/>
  <c r="CV22" i="179"/>
  <c r="CW23" i="184" s="1"/>
  <c r="CO22" i="184"/>
  <c r="CV21" i="179"/>
  <c r="CW22" i="184" s="1"/>
  <c r="CO21" i="184"/>
  <c r="CV20" i="179"/>
  <c r="CO20" i="184"/>
  <c r="CV19" i="179"/>
  <c r="CW20" i="184" s="1"/>
  <c r="CO19" i="184"/>
  <c r="CV18" i="179"/>
  <c r="CW19" i="184" s="1"/>
  <c r="CO18" i="184"/>
  <c r="CV17" i="179"/>
  <c r="CW18" i="184" s="1"/>
  <c r="CO17" i="184"/>
  <c r="CV16" i="179"/>
  <c r="CW17" i="184" s="1"/>
  <c r="CO16" i="184"/>
  <c r="CV15" i="179"/>
  <c r="CW16" i="184" s="1"/>
  <c r="CO15" i="184"/>
  <c r="CV14" i="179"/>
  <c r="CW15" i="184" s="1"/>
  <c r="CO14" i="184"/>
  <c r="CV13" i="179"/>
  <c r="CW14" i="184" s="1"/>
  <c r="CO13" i="184"/>
  <c r="CV12" i="179"/>
  <c r="CW13" i="184" s="1"/>
  <c r="CO12" i="184"/>
  <c r="CV11" i="179"/>
  <c r="CW12" i="184" s="1"/>
  <c r="CO11" i="184"/>
  <c r="CV10" i="179"/>
  <c r="CW11" i="184" s="1"/>
  <c r="CO10" i="184"/>
  <c r="CV9" i="179"/>
  <c r="CW10" i="184" s="1"/>
  <c r="FC50" i="184"/>
  <c r="FJ49" i="179"/>
  <c r="FK50" i="184" s="1"/>
  <c r="FC49" i="184"/>
  <c r="FJ48" i="179"/>
  <c r="FK49" i="184" s="1"/>
  <c r="FC48" i="184"/>
  <c r="FJ47" i="179"/>
  <c r="FK48" i="184" s="1"/>
  <c r="FC47" i="184"/>
  <c r="FJ46" i="179"/>
  <c r="FK47" i="184" s="1"/>
  <c r="FC46" i="184"/>
  <c r="FJ45" i="179"/>
  <c r="FK46" i="184" s="1"/>
  <c r="FC45" i="184"/>
  <c r="FJ44" i="179"/>
  <c r="FK45" i="184" s="1"/>
  <c r="FC44" i="184"/>
  <c r="FJ43" i="179"/>
  <c r="FK44" i="184" s="1"/>
  <c r="FC43" i="184"/>
  <c r="FJ42" i="179"/>
  <c r="FK43" i="184" s="1"/>
  <c r="FC42" i="184"/>
  <c r="FJ41" i="179"/>
  <c r="FK42" i="184" s="1"/>
  <c r="FC41" i="184"/>
  <c r="FJ40" i="179"/>
  <c r="FK41" i="184" s="1"/>
  <c r="FC40" i="184"/>
  <c r="FJ39" i="179"/>
  <c r="FK40" i="184" s="1"/>
  <c r="FC39" i="184"/>
  <c r="FJ38" i="179"/>
  <c r="FK39" i="184" s="1"/>
  <c r="FC38" i="184"/>
  <c r="FJ37" i="179"/>
  <c r="FK38" i="184" s="1"/>
  <c r="FC37" i="184"/>
  <c r="FJ36" i="179"/>
  <c r="FK37" i="184" s="1"/>
  <c r="FC36" i="184"/>
  <c r="FJ35" i="179"/>
  <c r="FK36" i="184" s="1"/>
  <c r="FC35" i="184"/>
  <c r="FJ34" i="179"/>
  <c r="FK35" i="184" s="1"/>
  <c r="FC34" i="184"/>
  <c r="FJ33" i="179"/>
  <c r="FK34" i="184" s="1"/>
  <c r="FC33" i="184"/>
  <c r="FJ32" i="179"/>
  <c r="FK33" i="184" s="1"/>
  <c r="FC32" i="184"/>
  <c r="FJ31" i="179"/>
  <c r="FK32" i="184" s="1"/>
  <c r="FC31" i="184"/>
  <c r="FJ30" i="179"/>
  <c r="FK31" i="184" s="1"/>
  <c r="FC30" i="184"/>
  <c r="FJ29" i="179"/>
  <c r="FK30" i="184" s="1"/>
  <c r="FC29" i="184"/>
  <c r="FJ28" i="179"/>
  <c r="FK29" i="184" s="1"/>
  <c r="FC28" i="184"/>
  <c r="FJ27" i="179"/>
  <c r="FK28" i="184" s="1"/>
  <c r="FC27" i="184"/>
  <c r="FJ26" i="179"/>
  <c r="FK27" i="184" s="1"/>
  <c r="FC26" i="184"/>
  <c r="FJ25" i="179"/>
  <c r="FK26" i="184" s="1"/>
  <c r="FC25" i="184"/>
  <c r="FJ24" i="179"/>
  <c r="FK25" i="184" s="1"/>
  <c r="FC24" i="184"/>
  <c r="FJ23" i="179"/>
  <c r="FK24" i="184" s="1"/>
  <c r="FC23" i="184"/>
  <c r="FJ22" i="179"/>
  <c r="FC22" i="184"/>
  <c r="FJ21" i="179"/>
  <c r="FK22" i="184" s="1"/>
  <c r="FC21" i="184"/>
  <c r="FJ20" i="179"/>
  <c r="FK21" i="184" s="1"/>
  <c r="FC20" i="184"/>
  <c r="FJ19" i="179"/>
  <c r="FK20" i="184" s="1"/>
  <c r="FC19" i="184"/>
  <c r="FJ18" i="179"/>
  <c r="FK19" i="184" s="1"/>
  <c r="FC18" i="184"/>
  <c r="FJ17" i="179"/>
  <c r="FK18" i="184" s="1"/>
  <c r="FC17" i="184"/>
  <c r="FJ16" i="179"/>
  <c r="FK17" i="184" s="1"/>
  <c r="FC16" i="184"/>
  <c r="FJ15" i="179"/>
  <c r="FK16" i="184" s="1"/>
  <c r="FC15" i="184"/>
  <c r="FJ14" i="179"/>
  <c r="FK15" i="184" s="1"/>
  <c r="FC14" i="184"/>
  <c r="FJ13" i="179"/>
  <c r="FK14" i="184" s="1"/>
  <c r="FC13" i="184"/>
  <c r="FJ12" i="179"/>
  <c r="FK13" i="184" s="1"/>
  <c r="FC12" i="184"/>
  <c r="FJ11" i="179"/>
  <c r="FK12" i="184" s="1"/>
  <c r="FC11" i="184"/>
  <c r="FJ10" i="179"/>
  <c r="FK11" i="184" s="1"/>
  <c r="FC10" i="184"/>
  <c r="FJ9" i="179"/>
  <c r="FK10" i="184" s="1"/>
  <c r="W49" i="179"/>
  <c r="W48" i="179"/>
  <c r="W47" i="179"/>
  <c r="W46" i="179"/>
  <c r="W45" i="179"/>
  <c r="W44" i="179"/>
  <c r="W43" i="179"/>
  <c r="W42" i="179"/>
  <c r="W41" i="179"/>
  <c r="W39" i="179"/>
  <c r="W38" i="179"/>
  <c r="W37" i="179"/>
  <c r="W36" i="179"/>
  <c r="W35" i="179"/>
  <c r="W34" i="179"/>
  <c r="W33" i="179"/>
  <c r="W32" i="179"/>
  <c r="W31" i="179"/>
  <c r="W30" i="179"/>
  <c r="W29" i="179"/>
  <c r="W28" i="179"/>
  <c r="W27" i="179"/>
  <c r="W26" i="179"/>
  <c r="W24" i="179"/>
  <c r="W23" i="179"/>
  <c r="W22" i="179"/>
  <c r="W21" i="179"/>
  <c r="W20" i="179"/>
  <c r="W19" i="179"/>
  <c r="W18" i="179"/>
  <c r="W17" i="179"/>
  <c r="W16" i="179"/>
  <c r="W15" i="179"/>
  <c r="W14" i="179"/>
  <c r="W13" i="179"/>
  <c r="W12" i="179"/>
  <c r="W11" i="179"/>
  <c r="W10" i="179"/>
  <c r="W9" i="179"/>
  <c r="AH49" i="179"/>
  <c r="AH48" i="179"/>
  <c r="AH47" i="179"/>
  <c r="AH46" i="179"/>
  <c r="AH45" i="179"/>
  <c r="AH44" i="179"/>
  <c r="AH43" i="179"/>
  <c r="AH42" i="179"/>
  <c r="AH41" i="179"/>
  <c r="AH40" i="179"/>
  <c r="AH39" i="179"/>
  <c r="AH38" i="179"/>
  <c r="AH37" i="179"/>
  <c r="AH36" i="179"/>
  <c r="AH35" i="179"/>
  <c r="AH34" i="179"/>
  <c r="AH33" i="179"/>
  <c r="AH32" i="179"/>
  <c r="AH31" i="179"/>
  <c r="AH30" i="179"/>
  <c r="AH29" i="179"/>
  <c r="AH28" i="179"/>
  <c r="AH27" i="179"/>
  <c r="AH26" i="179"/>
  <c r="AH25" i="179"/>
  <c r="AH24" i="179"/>
  <c r="AH23" i="179"/>
  <c r="AH22" i="179"/>
  <c r="AH21" i="179"/>
  <c r="AH20" i="179"/>
  <c r="AH19" i="179"/>
  <c r="AH18" i="179"/>
  <c r="AH17" i="179"/>
  <c r="AH16" i="179"/>
  <c r="AH15" i="179"/>
  <c r="AH14" i="179"/>
  <c r="AH13" i="179"/>
  <c r="AH12" i="179"/>
  <c r="AH11" i="179"/>
  <c r="AH10" i="179"/>
  <c r="AH9" i="179"/>
  <c r="AS49" i="179"/>
  <c r="AS48" i="179"/>
  <c r="AS47" i="179"/>
  <c r="AS46" i="179"/>
  <c r="AS45" i="179"/>
  <c r="AS44" i="179"/>
  <c r="AS43" i="179"/>
  <c r="AS42" i="179"/>
  <c r="AS41" i="179"/>
  <c r="AS40" i="179"/>
  <c r="AS39" i="179"/>
  <c r="AS38" i="179"/>
  <c r="AS37" i="179"/>
  <c r="AS36" i="179"/>
  <c r="AS35" i="179"/>
  <c r="AS34" i="179"/>
  <c r="AS33" i="179"/>
  <c r="AS32" i="179"/>
  <c r="AS31" i="179"/>
  <c r="AS30" i="179"/>
  <c r="AS29" i="179"/>
  <c r="AS28" i="179"/>
  <c r="AS27" i="179"/>
  <c r="AS26" i="179"/>
  <c r="AS25" i="179"/>
  <c r="AS24" i="179"/>
  <c r="AS23" i="179"/>
  <c r="AS22" i="179"/>
  <c r="AS21" i="179"/>
  <c r="AS20" i="179"/>
  <c r="AS19" i="179"/>
  <c r="AS18" i="179"/>
  <c r="AS17" i="179"/>
  <c r="AS16" i="179"/>
  <c r="AS15" i="179"/>
  <c r="AS14" i="179"/>
  <c r="AS13" i="179"/>
  <c r="AS12" i="179"/>
  <c r="AS11" i="179"/>
  <c r="AS10" i="179"/>
  <c r="AS9" i="179"/>
  <c r="BD49" i="179"/>
  <c r="BD48" i="179"/>
  <c r="BD47" i="179"/>
  <c r="BD46" i="179"/>
  <c r="BD45" i="179"/>
  <c r="BD44" i="179"/>
  <c r="BD43" i="179"/>
  <c r="BD42" i="179"/>
  <c r="BD41" i="179"/>
  <c r="BD40" i="179"/>
  <c r="BD39" i="179"/>
  <c r="BD38" i="179"/>
  <c r="BD37" i="179"/>
  <c r="BD36" i="179"/>
  <c r="BD35" i="179"/>
  <c r="BD34" i="179"/>
  <c r="BD33" i="179"/>
  <c r="BD32" i="179"/>
  <c r="BD31" i="179"/>
  <c r="BD30" i="179"/>
  <c r="BD29" i="179"/>
  <c r="BD28" i="179"/>
  <c r="BD27" i="179"/>
  <c r="BD26" i="179"/>
  <c r="BD25" i="179"/>
  <c r="BD24" i="179"/>
  <c r="BD23" i="179"/>
  <c r="BD22" i="179"/>
  <c r="BD21" i="179"/>
  <c r="BD20" i="179"/>
  <c r="BD19" i="179"/>
  <c r="BD18" i="179"/>
  <c r="BD17" i="179"/>
  <c r="BD16" i="179"/>
  <c r="BD15" i="179"/>
  <c r="BD14" i="179"/>
  <c r="BD13" i="179"/>
  <c r="BD12" i="179"/>
  <c r="BD11" i="179"/>
  <c r="BD10" i="179"/>
  <c r="BD9" i="179"/>
  <c r="BO49" i="179"/>
  <c r="BO48" i="179"/>
  <c r="BO47" i="179"/>
  <c r="BO46" i="179"/>
  <c r="BO45" i="179"/>
  <c r="BO44" i="179"/>
  <c r="BO43" i="179"/>
  <c r="BO42" i="179"/>
  <c r="BO41" i="179"/>
  <c r="BO40" i="179"/>
  <c r="BO39" i="179"/>
  <c r="BO38" i="179"/>
  <c r="BO37" i="179"/>
  <c r="BO36" i="179"/>
  <c r="BO35" i="179"/>
  <c r="BO34" i="179"/>
  <c r="BO33" i="179"/>
  <c r="BO32" i="179"/>
  <c r="BO31" i="179"/>
  <c r="BO30" i="179"/>
  <c r="BO29" i="179"/>
  <c r="BO28" i="179"/>
  <c r="BO27" i="179"/>
  <c r="BO26" i="179"/>
  <c r="BO25" i="179"/>
  <c r="BO24" i="179"/>
  <c r="BO23" i="179"/>
  <c r="BO22" i="179"/>
  <c r="BO21" i="179"/>
  <c r="BO20" i="179"/>
  <c r="BO19" i="179"/>
  <c r="BO18" i="179"/>
  <c r="BO17" i="179"/>
  <c r="BO16" i="179"/>
  <c r="BO15" i="179"/>
  <c r="BO14" i="179"/>
  <c r="BO13" i="179"/>
  <c r="BO12" i="179"/>
  <c r="BO11" i="179"/>
  <c r="BO10" i="179"/>
  <c r="BO9" i="179"/>
  <c r="BZ49" i="179"/>
  <c r="BZ48" i="179"/>
  <c r="BZ47" i="179"/>
  <c r="BZ46" i="179"/>
  <c r="BZ45" i="179"/>
  <c r="BZ44" i="179"/>
  <c r="BZ43" i="179"/>
  <c r="BZ42" i="179"/>
  <c r="BZ41" i="179"/>
  <c r="BZ40" i="179"/>
  <c r="BZ39" i="179"/>
  <c r="BZ38" i="179"/>
  <c r="BZ37" i="179"/>
  <c r="BZ36" i="179"/>
  <c r="BZ35" i="179"/>
  <c r="BZ34" i="179"/>
  <c r="BZ33" i="179"/>
  <c r="BZ32" i="179"/>
  <c r="BZ31" i="179"/>
  <c r="BZ30" i="179"/>
  <c r="BZ29" i="179"/>
  <c r="BZ28" i="179"/>
  <c r="BZ27" i="179"/>
  <c r="BZ26" i="179"/>
  <c r="BZ25" i="179"/>
  <c r="BZ24" i="179"/>
  <c r="BZ23" i="179"/>
  <c r="BZ22" i="179"/>
  <c r="BZ21" i="179"/>
  <c r="BZ20" i="179"/>
  <c r="BZ19" i="179"/>
  <c r="BZ18" i="179"/>
  <c r="BZ17" i="179"/>
  <c r="BZ16" i="179"/>
  <c r="BZ15" i="179"/>
  <c r="BZ14" i="179"/>
  <c r="BZ13" i="179"/>
  <c r="BZ12" i="179"/>
  <c r="BZ11" i="179"/>
  <c r="BZ10" i="179"/>
  <c r="BZ9" i="179"/>
  <c r="CK49" i="179"/>
  <c r="CK48" i="179"/>
  <c r="CK47" i="179"/>
  <c r="CK46" i="179"/>
  <c r="CK45" i="179"/>
  <c r="CK44" i="179"/>
  <c r="CK43" i="179"/>
  <c r="CK42" i="179"/>
  <c r="CK41" i="179"/>
  <c r="CK40" i="179"/>
  <c r="CK39" i="179"/>
  <c r="CK38" i="179"/>
  <c r="CK37" i="179"/>
  <c r="CK36" i="179"/>
  <c r="CK35" i="179"/>
  <c r="CK34" i="179"/>
  <c r="CK33" i="179"/>
  <c r="CK32" i="179"/>
  <c r="CK31" i="179"/>
  <c r="CK30" i="179"/>
  <c r="CK29" i="179"/>
  <c r="CK28" i="179"/>
  <c r="CK27" i="179"/>
  <c r="CK26" i="179"/>
  <c r="CK25" i="179"/>
  <c r="CK24" i="179"/>
  <c r="CK23" i="179"/>
  <c r="CK22" i="179"/>
  <c r="CK21" i="179"/>
  <c r="CK20" i="179"/>
  <c r="CK19" i="179"/>
  <c r="CK18" i="179"/>
  <c r="CK17" i="179"/>
  <c r="CK16" i="179"/>
  <c r="CK15" i="179"/>
  <c r="CK14" i="179"/>
  <c r="CK13" i="179"/>
  <c r="CK12" i="179"/>
  <c r="CK11" i="179"/>
  <c r="CK10" i="179"/>
  <c r="CK9" i="179"/>
  <c r="W40" i="179"/>
  <c r="W25" i="179"/>
  <c r="FX25" i="179"/>
  <c r="GN25" i="179" s="1"/>
  <c r="F25" i="208" s="1"/>
  <c r="L25" i="179"/>
  <c r="GB40" i="179"/>
  <c r="GP40" i="179" s="1"/>
  <c r="H40" i="208" s="1"/>
  <c r="FX40" i="179"/>
  <c r="GN40" i="179" s="1"/>
  <c r="F40" i="208" s="1"/>
  <c r="L40" i="179"/>
  <c r="G49" i="177"/>
  <c r="G48" i="177"/>
  <c r="G47" i="177"/>
  <c r="G46" i="177"/>
  <c r="G45" i="177"/>
  <c r="G44" i="177"/>
  <c r="G43" i="177"/>
  <c r="G42" i="177"/>
  <c r="G41" i="177"/>
  <c r="G40" i="177"/>
  <c r="G39" i="177"/>
  <c r="G38" i="177"/>
  <c r="G37" i="177"/>
  <c r="G36" i="177"/>
  <c r="G35" i="177"/>
  <c r="G34" i="177"/>
  <c r="G33" i="177"/>
  <c r="G32" i="177"/>
  <c r="G31" i="177"/>
  <c r="G30" i="177"/>
  <c r="G29" i="177"/>
  <c r="G28" i="177"/>
  <c r="G27" i="177"/>
  <c r="G26" i="177"/>
  <c r="G25" i="177"/>
  <c r="G24" i="177"/>
  <c r="G23" i="177"/>
  <c r="G22" i="177"/>
  <c r="G21" i="177"/>
  <c r="G20" i="177"/>
  <c r="G19" i="177"/>
  <c r="G18" i="177"/>
  <c r="G17" i="177"/>
  <c r="G16" i="177"/>
  <c r="G15" i="177"/>
  <c r="G14" i="177"/>
  <c r="G13" i="177"/>
  <c r="G12" i="177"/>
  <c r="G11" i="177"/>
  <c r="Y10" i="177"/>
  <c r="Y9" i="177"/>
  <c r="G10" i="177"/>
  <c r="G9" i="177"/>
  <c r="G7" i="177"/>
  <c r="M12" i="177"/>
  <c r="M11" i="177"/>
  <c r="M10" i="177"/>
  <c r="M9" i="177"/>
  <c r="M8" i="177"/>
  <c r="M49" i="177"/>
  <c r="M48" i="177"/>
  <c r="M47" i="177"/>
  <c r="M46" i="177"/>
  <c r="M45" i="177"/>
  <c r="M44" i="177"/>
  <c r="M43" i="177"/>
  <c r="M42" i="177"/>
  <c r="M41" i="177"/>
  <c r="M40" i="177"/>
  <c r="M39" i="177"/>
  <c r="M38" i="177"/>
  <c r="M37" i="177"/>
  <c r="M36" i="177"/>
  <c r="M35" i="177"/>
  <c r="M34" i="177"/>
  <c r="M33" i="177"/>
  <c r="M32" i="177"/>
  <c r="M31" i="177"/>
  <c r="M30" i="177"/>
  <c r="M29" i="177"/>
  <c r="M28" i="177"/>
  <c r="M27" i="177"/>
  <c r="M26" i="177"/>
  <c r="M25" i="177"/>
  <c r="M24" i="177"/>
  <c r="M23" i="177"/>
  <c r="M22" i="177"/>
  <c r="M21" i="177"/>
  <c r="M20" i="177"/>
  <c r="M19" i="177"/>
  <c r="M18" i="177"/>
  <c r="M17" i="177"/>
  <c r="M16" i="177"/>
  <c r="M15" i="177"/>
  <c r="M14" i="177"/>
  <c r="M13" i="177"/>
  <c r="S49" i="177"/>
  <c r="S48" i="177"/>
  <c r="S47" i="177"/>
  <c r="S46" i="177"/>
  <c r="S45" i="177"/>
  <c r="S44" i="177"/>
  <c r="S43" i="177"/>
  <c r="S42" i="177"/>
  <c r="S41" i="177"/>
  <c r="S40" i="177"/>
  <c r="S39" i="177"/>
  <c r="S38" i="177"/>
  <c r="S37" i="177"/>
  <c r="S36" i="177"/>
  <c r="S35" i="177"/>
  <c r="S34" i="177"/>
  <c r="S33" i="177"/>
  <c r="S32" i="177"/>
  <c r="S31" i="177"/>
  <c r="S30" i="177"/>
  <c r="S29" i="177"/>
  <c r="S28" i="177"/>
  <c r="S27" i="177"/>
  <c r="S26" i="177"/>
  <c r="S25" i="177"/>
  <c r="S24" i="177"/>
  <c r="S23" i="177"/>
  <c r="S22" i="177"/>
  <c r="S21" i="177"/>
  <c r="S20" i="177"/>
  <c r="S19" i="177"/>
  <c r="S18" i="177"/>
  <c r="S17" i="177"/>
  <c r="S16" i="177"/>
  <c r="S15" i="177"/>
  <c r="S14" i="177"/>
  <c r="S13" i="177"/>
  <c r="S12" i="177"/>
  <c r="S11" i="177"/>
  <c r="S10" i="177"/>
  <c r="S9" i="177"/>
  <c r="S8" i="177"/>
  <c r="S7" i="177"/>
  <c r="Y49" i="177"/>
  <c r="Y48" i="177"/>
  <c r="Y47" i="177"/>
  <c r="Y46" i="177"/>
  <c r="Y45" i="177"/>
  <c r="Y44" i="177"/>
  <c r="Y43" i="177"/>
  <c r="Y42" i="177"/>
  <c r="Y41" i="177"/>
  <c r="Y40" i="177"/>
  <c r="Y39" i="177"/>
  <c r="Y38" i="177"/>
  <c r="Y37" i="177"/>
  <c r="Y36" i="177"/>
  <c r="Y35" i="177"/>
  <c r="Y34" i="177"/>
  <c r="Y33" i="177"/>
  <c r="Y32" i="177"/>
  <c r="Y31" i="177"/>
  <c r="Y30" i="177"/>
  <c r="Y29" i="177"/>
  <c r="Y28" i="177"/>
  <c r="Y27" i="177"/>
  <c r="Y26" i="177"/>
  <c r="Y25" i="177"/>
  <c r="Y24" i="177"/>
  <c r="Y23" i="177"/>
  <c r="Y22" i="177"/>
  <c r="Y21" i="177"/>
  <c r="Y20" i="177"/>
  <c r="Y19" i="177"/>
  <c r="Y18" i="177"/>
  <c r="Y17" i="177"/>
  <c r="Y16" i="177"/>
  <c r="Y15" i="177"/>
  <c r="Y14" i="177"/>
  <c r="Y13" i="177"/>
  <c r="Y12" i="177"/>
  <c r="Y11" i="177"/>
  <c r="Y8" i="177"/>
  <c r="Y7" i="177"/>
  <c r="AE49" i="177"/>
  <c r="AE48" i="177"/>
  <c r="AE47" i="177"/>
  <c r="AE46" i="177"/>
  <c r="AE45" i="177"/>
  <c r="AE44" i="177"/>
  <c r="AE43" i="177"/>
  <c r="AE42" i="177"/>
  <c r="AE41" i="177"/>
  <c r="AE40" i="177"/>
  <c r="AE39" i="177"/>
  <c r="AE38" i="177"/>
  <c r="AE37" i="177"/>
  <c r="AE36" i="177"/>
  <c r="AE35" i="177"/>
  <c r="AE34" i="177"/>
  <c r="AE33" i="177"/>
  <c r="AE32" i="177"/>
  <c r="AE31" i="177"/>
  <c r="AE30" i="177"/>
  <c r="AE29" i="177"/>
  <c r="AE28" i="177"/>
  <c r="AE27" i="177"/>
  <c r="AE26" i="177"/>
  <c r="AE25" i="177"/>
  <c r="AE24" i="177"/>
  <c r="AE23" i="177"/>
  <c r="AE22" i="177"/>
  <c r="AE21" i="177"/>
  <c r="AE20" i="177"/>
  <c r="AE19" i="177"/>
  <c r="AE18" i="177"/>
  <c r="AE17" i="177"/>
  <c r="AE16" i="177"/>
  <c r="AE15" i="177"/>
  <c r="AE14" i="177"/>
  <c r="AE13" i="177"/>
  <c r="AE12" i="177"/>
  <c r="AE11" i="177"/>
  <c r="AE10" i="177"/>
  <c r="AE9" i="177"/>
  <c r="AE8" i="177"/>
  <c r="AE7" i="177"/>
  <c r="AK49" i="177"/>
  <c r="AK48" i="177"/>
  <c r="AK47" i="177"/>
  <c r="AK46" i="177"/>
  <c r="AK45" i="177"/>
  <c r="AK44" i="177"/>
  <c r="AK43" i="177"/>
  <c r="AK42" i="177"/>
  <c r="AK41" i="177"/>
  <c r="AK40" i="177"/>
  <c r="AK39" i="177"/>
  <c r="AK38" i="177"/>
  <c r="AK37" i="177"/>
  <c r="AK36" i="177"/>
  <c r="AK35" i="177"/>
  <c r="AK34" i="177"/>
  <c r="AK33" i="177"/>
  <c r="AK32" i="177"/>
  <c r="AK31" i="177"/>
  <c r="AK30" i="177"/>
  <c r="AK29" i="177"/>
  <c r="AK28" i="177"/>
  <c r="AK27" i="177"/>
  <c r="AK26" i="177"/>
  <c r="AK25" i="177"/>
  <c r="AK24" i="177"/>
  <c r="AK23" i="177"/>
  <c r="AK22" i="177"/>
  <c r="AK21" i="177"/>
  <c r="AK20" i="177"/>
  <c r="AK19" i="177"/>
  <c r="AK18" i="177"/>
  <c r="AK17" i="177"/>
  <c r="AK16" i="177"/>
  <c r="AK15" i="177"/>
  <c r="AK14" i="177"/>
  <c r="AK13" i="177"/>
  <c r="AK12" i="177"/>
  <c r="AK11" i="177"/>
  <c r="AK10" i="177"/>
  <c r="AK9" i="177"/>
  <c r="AK8" i="177"/>
  <c r="AK7" i="177"/>
  <c r="AQ49" i="177"/>
  <c r="AQ48" i="177"/>
  <c r="AQ47" i="177"/>
  <c r="AQ46" i="177"/>
  <c r="AQ45" i="177"/>
  <c r="AQ44" i="177"/>
  <c r="AQ43" i="177"/>
  <c r="AQ42" i="177"/>
  <c r="AQ41" i="177"/>
  <c r="AQ40" i="177"/>
  <c r="AQ39" i="177"/>
  <c r="AQ38" i="177"/>
  <c r="AQ37" i="177"/>
  <c r="AQ36" i="177"/>
  <c r="AQ35" i="177"/>
  <c r="AQ34" i="177"/>
  <c r="AQ33" i="177"/>
  <c r="AQ32" i="177"/>
  <c r="AQ31" i="177"/>
  <c r="AQ30" i="177"/>
  <c r="AQ29" i="177"/>
  <c r="AQ28" i="177"/>
  <c r="AQ27" i="177"/>
  <c r="AQ26" i="177"/>
  <c r="AQ25" i="177"/>
  <c r="AQ24" i="177"/>
  <c r="AQ23" i="177"/>
  <c r="AQ22" i="177"/>
  <c r="AQ21" i="177"/>
  <c r="AQ20" i="177"/>
  <c r="AQ19" i="177"/>
  <c r="AQ18" i="177"/>
  <c r="AQ17" i="177"/>
  <c r="AQ16" i="177"/>
  <c r="AQ15" i="177"/>
  <c r="AQ14" i="177"/>
  <c r="AQ13" i="177"/>
  <c r="AQ12" i="177"/>
  <c r="AQ11" i="177"/>
  <c r="AQ10" i="177"/>
  <c r="AQ9" i="177"/>
  <c r="AQ8" i="177"/>
  <c r="AQ7" i="177"/>
  <c r="AW49" i="177"/>
  <c r="AW48" i="177"/>
  <c r="AW47" i="177"/>
  <c r="AW46" i="177"/>
  <c r="AW45" i="177"/>
  <c r="AW44" i="177"/>
  <c r="AW43" i="177"/>
  <c r="AW42" i="177"/>
  <c r="AW41" i="177"/>
  <c r="AW40" i="177"/>
  <c r="AW39" i="177"/>
  <c r="AW38" i="177"/>
  <c r="AW37" i="177"/>
  <c r="AW36" i="177"/>
  <c r="AW35" i="177"/>
  <c r="AW34" i="177"/>
  <c r="AW33" i="177"/>
  <c r="AW32" i="177"/>
  <c r="AW31" i="177"/>
  <c r="AW30" i="177"/>
  <c r="AW29" i="177"/>
  <c r="AW28" i="177"/>
  <c r="AW27" i="177"/>
  <c r="AW26" i="177"/>
  <c r="AW25" i="177"/>
  <c r="AW24" i="177"/>
  <c r="AW23" i="177"/>
  <c r="AW22" i="177"/>
  <c r="AW21" i="177"/>
  <c r="AW20" i="177"/>
  <c r="AW19" i="177"/>
  <c r="AW18" i="177"/>
  <c r="AW17" i="177"/>
  <c r="AW16" i="177"/>
  <c r="AW15" i="177"/>
  <c r="AW14" i="177"/>
  <c r="AW13" i="177"/>
  <c r="AW12" i="177"/>
  <c r="AW11" i="177"/>
  <c r="AW10" i="177"/>
  <c r="AW9" i="177"/>
  <c r="AW8" i="177"/>
  <c r="AW7" i="177"/>
  <c r="BC49" i="177"/>
  <c r="BD50" i="183" s="1"/>
  <c r="BC48" i="177"/>
  <c r="BD49" i="183" s="1"/>
  <c r="BC47" i="177"/>
  <c r="BD48" i="183" s="1"/>
  <c r="BC46" i="177"/>
  <c r="BD47" i="183" s="1"/>
  <c r="BC45" i="177"/>
  <c r="BD46" i="183" s="1"/>
  <c r="BC44" i="177"/>
  <c r="BD45" i="183" s="1"/>
  <c r="BC43" i="177"/>
  <c r="BD44" i="183" s="1"/>
  <c r="BC42" i="177"/>
  <c r="BD43" i="183" s="1"/>
  <c r="BC41" i="177"/>
  <c r="BD42" i="183" s="1"/>
  <c r="BC40" i="177"/>
  <c r="BD41" i="183" s="1"/>
  <c r="BC39" i="177"/>
  <c r="BD40" i="183" s="1"/>
  <c r="BC38" i="177"/>
  <c r="BD39" i="183" s="1"/>
  <c r="BC37" i="177"/>
  <c r="BD38" i="183" s="1"/>
  <c r="BC36" i="177"/>
  <c r="BD37" i="183" s="1"/>
  <c r="BC35" i="177"/>
  <c r="BD36" i="183" s="1"/>
  <c r="BC34" i="177"/>
  <c r="BD35" i="183" s="1"/>
  <c r="BC33" i="177"/>
  <c r="BD34" i="183" s="1"/>
  <c r="BC32" i="177"/>
  <c r="BD33" i="183" s="1"/>
  <c r="BC31" i="177"/>
  <c r="BD32" i="183" s="1"/>
  <c r="BC30" i="177"/>
  <c r="BD31" i="183" s="1"/>
  <c r="BC29" i="177"/>
  <c r="BD30" i="183" s="1"/>
  <c r="BC28" i="177"/>
  <c r="BD29" i="183" s="1"/>
  <c r="BC27" i="177"/>
  <c r="BD28" i="183" s="1"/>
  <c r="BC26" i="177"/>
  <c r="BD27" i="183" s="1"/>
  <c r="BC25" i="177"/>
  <c r="BD26" i="183" s="1"/>
  <c r="BC24" i="177"/>
  <c r="BD25" i="183" s="1"/>
  <c r="BC23" i="177"/>
  <c r="BD24" i="183" s="1"/>
  <c r="BC22" i="177"/>
  <c r="BD23" i="183" s="1"/>
  <c r="BC21" i="177"/>
  <c r="BD22" i="183" s="1"/>
  <c r="BC20" i="177"/>
  <c r="BD21" i="183" s="1"/>
  <c r="BC19" i="177"/>
  <c r="BD20" i="183" s="1"/>
  <c r="BC18" i="177"/>
  <c r="BD19" i="183" s="1"/>
  <c r="BC17" i="177"/>
  <c r="BD18" i="183" s="1"/>
  <c r="BC16" i="177"/>
  <c r="BD17" i="183" s="1"/>
  <c r="BC15" i="177"/>
  <c r="BD16" i="183" s="1"/>
  <c r="BC14" i="177"/>
  <c r="BD15" i="183" s="1"/>
  <c r="BC13" i="177"/>
  <c r="BD14" i="183" s="1"/>
  <c r="BC12" i="177"/>
  <c r="BD13" i="183" s="1"/>
  <c r="BC11" i="177"/>
  <c r="BD12" i="183" s="1"/>
  <c r="BC10" i="177"/>
  <c r="BD11" i="183" s="1"/>
  <c r="BC9" i="177"/>
  <c r="BD10" i="183" s="1"/>
  <c r="BC8" i="177"/>
  <c r="BD9" i="183" s="1"/>
  <c r="BC7" i="177"/>
  <c r="BD8" i="183" s="1"/>
  <c r="CM49" i="177"/>
  <c r="CN50" i="183" s="1"/>
  <c r="CM48" i="177"/>
  <c r="CN49" i="183" s="1"/>
  <c r="CM47" i="177"/>
  <c r="CN48" i="183" s="1"/>
  <c r="CM46" i="177"/>
  <c r="CN47" i="183" s="1"/>
  <c r="CM45" i="177"/>
  <c r="CN46" i="183" s="1"/>
  <c r="CM44" i="177"/>
  <c r="CN45" i="183" s="1"/>
  <c r="CM43" i="177"/>
  <c r="CN44" i="183" s="1"/>
  <c r="CM42" i="177"/>
  <c r="CN43" i="183" s="1"/>
  <c r="CM41" i="177"/>
  <c r="CN42" i="183" s="1"/>
  <c r="CM40" i="177"/>
  <c r="CN41" i="183" s="1"/>
  <c r="CM39" i="177"/>
  <c r="CN40" i="183" s="1"/>
  <c r="CM38" i="177"/>
  <c r="CN39" i="183" s="1"/>
  <c r="CM37" i="177"/>
  <c r="CN38" i="183" s="1"/>
  <c r="CM36" i="177"/>
  <c r="CN37" i="183" s="1"/>
  <c r="CM35" i="177"/>
  <c r="CN36" i="183" s="1"/>
  <c r="CM34" i="177"/>
  <c r="CN35" i="183" s="1"/>
  <c r="CM33" i="177"/>
  <c r="CN34" i="183" s="1"/>
  <c r="CM32" i="177"/>
  <c r="CN33" i="183" s="1"/>
  <c r="CM31" i="177"/>
  <c r="CN32" i="183" s="1"/>
  <c r="CM30" i="177"/>
  <c r="CN31" i="183" s="1"/>
  <c r="CM29" i="177"/>
  <c r="CN30" i="183" s="1"/>
  <c r="CM28" i="177"/>
  <c r="CN29" i="183" s="1"/>
  <c r="CM27" i="177"/>
  <c r="CN28" i="183" s="1"/>
  <c r="CM26" i="177"/>
  <c r="CN27" i="183" s="1"/>
  <c r="CM25" i="177"/>
  <c r="CN26" i="183" s="1"/>
  <c r="CM24" i="177"/>
  <c r="CN25" i="183" s="1"/>
  <c r="CM23" i="177"/>
  <c r="CN24" i="183" s="1"/>
  <c r="CM22" i="177"/>
  <c r="CN23" i="183" s="1"/>
  <c r="CM21" i="177"/>
  <c r="CN22" i="183" s="1"/>
  <c r="CM20" i="177"/>
  <c r="CN21" i="183" s="1"/>
  <c r="CM19" i="177"/>
  <c r="CN20" i="183" s="1"/>
  <c r="CM18" i="177"/>
  <c r="CN19" i="183" s="1"/>
  <c r="CM17" i="177"/>
  <c r="CN18" i="183" s="1"/>
  <c r="CM16" i="177"/>
  <c r="CN17" i="183" s="1"/>
  <c r="CM15" i="177"/>
  <c r="CN16" i="183" s="1"/>
  <c r="CM14" i="177"/>
  <c r="CN15" i="183" s="1"/>
  <c r="CM13" i="177"/>
  <c r="CN14" i="183" s="1"/>
  <c r="CM12" i="177"/>
  <c r="CN13" i="183" s="1"/>
  <c r="CM11" i="177"/>
  <c r="CN12" i="183" s="1"/>
  <c r="CM10" i="177"/>
  <c r="CN11" i="183" s="1"/>
  <c r="CM9" i="177"/>
  <c r="CN10" i="183" s="1"/>
  <c r="CM8" i="177"/>
  <c r="CN9" i="183" s="1"/>
  <c r="CM7" i="177"/>
  <c r="CN8" i="183" s="1"/>
  <c r="P5" i="175"/>
  <c r="P48" i="175" s="1"/>
  <c r="Q48" i="175" s="1"/>
  <c r="E47" i="124" s="1"/>
  <c r="I6" i="175"/>
  <c r="J6" i="175" s="1"/>
  <c r="G8" i="177"/>
  <c r="M7" i="177"/>
  <c r="CO7" i="184"/>
  <c r="CV6" i="179"/>
  <c r="CW7" i="184" s="1"/>
  <c r="CO9" i="184"/>
  <c r="CV8" i="179"/>
  <c r="CW9" i="184" s="1"/>
  <c r="CO8" i="184"/>
  <c r="CV7" i="179"/>
  <c r="CW8" i="184" s="1"/>
  <c r="FC7" i="184"/>
  <c r="FJ6" i="179"/>
  <c r="FK7" i="184" s="1"/>
  <c r="FC9" i="184"/>
  <c r="FJ8" i="179"/>
  <c r="FK9" i="184" s="1"/>
  <c r="FC8" i="184"/>
  <c r="FJ7" i="179"/>
  <c r="FK8" i="184" s="1"/>
  <c r="W7" i="179"/>
  <c r="AH7" i="179"/>
  <c r="AS8" i="179"/>
  <c r="AS7" i="179"/>
  <c r="BD8" i="179"/>
  <c r="BD7" i="179"/>
  <c r="BO8" i="179"/>
  <c r="BO7" i="179"/>
  <c r="BZ8" i="179"/>
  <c r="BZ7" i="179"/>
  <c r="CK8" i="179"/>
  <c r="CK7" i="179"/>
  <c r="AH8" i="179"/>
  <c r="W8" i="179"/>
  <c r="L8" i="179"/>
  <c r="L7" i="179"/>
  <c r="L6" i="179"/>
  <c r="FV26" i="184"/>
  <c r="GB13" i="184"/>
  <c r="GB12" i="184"/>
  <c r="GB50" i="184"/>
  <c r="FX50" i="184"/>
  <c r="GB49" i="184"/>
  <c r="FX49" i="184"/>
  <c r="GB48" i="184"/>
  <c r="FX48" i="184"/>
  <c r="GB47" i="184"/>
  <c r="FX47" i="184"/>
  <c r="GB46" i="184"/>
  <c r="FX46" i="184"/>
  <c r="GB45" i="184"/>
  <c r="FX45" i="184"/>
  <c r="GB44" i="184"/>
  <c r="FX44" i="184"/>
  <c r="GB43" i="184"/>
  <c r="FX43" i="184"/>
  <c r="GB42" i="184"/>
  <c r="FX42" i="184"/>
  <c r="GB41" i="184"/>
  <c r="FX41" i="184"/>
  <c r="GB40" i="184"/>
  <c r="FX40" i="184"/>
  <c r="GB38" i="184"/>
  <c r="FX38" i="184"/>
  <c r="GB36" i="184"/>
  <c r="FX36" i="184"/>
  <c r="GB35" i="184"/>
  <c r="FX35" i="184"/>
  <c r="GB34" i="184"/>
  <c r="FX34" i="184"/>
  <c r="GB33" i="184"/>
  <c r="FX33" i="184"/>
  <c r="FX32" i="184"/>
  <c r="GB31" i="184"/>
  <c r="FX31" i="184"/>
  <c r="FX30" i="184"/>
  <c r="FX29" i="184"/>
  <c r="FX28" i="184"/>
  <c r="FX27" i="184"/>
  <c r="FX26" i="184"/>
  <c r="FX24" i="184"/>
  <c r="FX22" i="184"/>
  <c r="CW29" i="184"/>
  <c r="CW33" i="184"/>
  <c r="CW37" i="184"/>
  <c r="CW41" i="184"/>
  <c r="CW45" i="184"/>
  <c r="CW49" i="184"/>
  <c r="FK23" i="184"/>
  <c r="CW21" i="184"/>
  <c r="CW25" i="184"/>
  <c r="GB20" i="184" l="1"/>
  <c r="GB24" i="184"/>
  <c r="GB27" i="184"/>
  <c r="GB29" i="184"/>
  <c r="GB22" i="184"/>
  <c r="GB26" i="184"/>
  <c r="CW44" i="177"/>
  <c r="CV49" i="177"/>
  <c r="GB10" i="179"/>
  <c r="GP10" i="179" s="1"/>
  <c r="H10" i="208" s="1"/>
  <c r="FV11" i="179"/>
  <c r="GM11" i="179" s="1"/>
  <c r="E11" i="208" s="1"/>
  <c r="FZ9" i="179"/>
  <c r="GO9" i="179" s="1"/>
  <c r="G9" i="208" s="1"/>
  <c r="FZ11" i="179"/>
  <c r="GO11" i="179" s="1"/>
  <c r="G11" i="208" s="1"/>
  <c r="CW16" i="177"/>
  <c r="CW27" i="177"/>
  <c r="GB8" i="184"/>
  <c r="GB16" i="184"/>
  <c r="CV14" i="177"/>
  <c r="GB9" i="179"/>
  <c r="GP9" i="179" s="1"/>
  <c r="H9" i="208" s="1"/>
  <c r="BD7" i="183"/>
  <c r="CW20" i="177"/>
  <c r="BM7" i="175"/>
  <c r="BN7" i="175" s="1"/>
  <c r="BM11" i="175"/>
  <c r="BN11" i="175" s="1"/>
  <c r="BM15" i="175"/>
  <c r="BN15" i="175" s="1"/>
  <c r="BM19" i="175"/>
  <c r="BN19" i="175" s="1"/>
  <c r="CV23" i="177"/>
  <c r="CW23" i="177"/>
  <c r="I7" i="175"/>
  <c r="J7" i="175" s="1"/>
  <c r="BM8" i="175"/>
  <c r="BN8" i="175" s="1"/>
  <c r="BM12" i="175"/>
  <c r="BN12" i="175" s="1"/>
  <c r="BM16" i="175"/>
  <c r="BN16" i="175" s="1"/>
  <c r="CV40" i="177"/>
  <c r="CV29" i="177"/>
  <c r="FZ43" i="184"/>
  <c r="BM9" i="175"/>
  <c r="BN9" i="175" s="1"/>
  <c r="BM13" i="175"/>
  <c r="BN13" i="175" s="1"/>
  <c r="I13" i="175"/>
  <c r="J13" i="175" s="1"/>
  <c r="CV20" i="177"/>
  <c r="CV46" i="177"/>
  <c r="CX25" i="177"/>
  <c r="CV31" i="177"/>
  <c r="FV9" i="179"/>
  <c r="GM9" i="179" s="1"/>
  <c r="E9" i="208" s="1"/>
  <c r="FX18" i="184"/>
  <c r="FX14" i="184"/>
  <c r="FX9" i="184"/>
  <c r="FX12" i="179"/>
  <c r="GN12" i="179" s="1"/>
  <c r="F12" i="208" s="1"/>
  <c r="FX11" i="184"/>
  <c r="FX10" i="184"/>
  <c r="FX12" i="184"/>
  <c r="CV17" i="177"/>
  <c r="CV16" i="177"/>
  <c r="CV15" i="177"/>
  <c r="CV19" i="177"/>
  <c r="CX19" i="177"/>
  <c r="CV13" i="177"/>
  <c r="CW13" i="177"/>
  <c r="D19" i="206"/>
  <c r="F19" i="206" s="1"/>
  <c r="BF6" i="179"/>
  <c r="BG7" i="184" s="1"/>
  <c r="BQ6" i="179"/>
  <c r="BR7" i="184" s="1"/>
  <c r="CV6" i="177"/>
  <c r="CW15" i="177"/>
  <c r="CX15" i="177"/>
  <c r="CX14" i="177"/>
  <c r="CW6" i="177"/>
  <c r="CX18" i="177"/>
  <c r="CV18" i="177"/>
  <c r="CW14" i="177"/>
  <c r="CV25" i="177"/>
  <c r="CW22" i="177"/>
  <c r="AL6" i="177"/>
  <c r="AM7" i="183" s="1"/>
  <c r="U6" i="177"/>
  <c r="V7" i="183" s="1"/>
  <c r="CV28" i="177"/>
  <c r="CW31" i="177"/>
  <c r="CV36" i="177"/>
  <c r="CW26" i="177"/>
  <c r="CW34" i="177"/>
  <c r="CX39" i="177"/>
  <c r="CW30" i="177"/>
  <c r="CX35" i="177"/>
  <c r="CV30" i="177"/>
  <c r="CV41" i="177"/>
  <c r="CX26" i="177"/>
  <c r="CX34" i="177"/>
  <c r="CW41" i="177"/>
  <c r="CV42" i="177"/>
  <c r="CW28" i="177"/>
  <c r="CW36" i="177"/>
  <c r="CW42" i="177"/>
  <c r="CW33" i="177"/>
  <c r="CV35" i="177"/>
  <c r="CV44" i="177"/>
  <c r="CW49" i="177"/>
  <c r="CW17" i="177"/>
  <c r="CV22" i="177"/>
  <c r="CV48" i="177"/>
  <c r="CV27" i="177"/>
  <c r="CV43" i="177"/>
  <c r="CX17" i="177"/>
  <c r="FZ32" i="184"/>
  <c r="FZ47" i="184"/>
  <c r="CW43" i="177"/>
  <c r="FZ29" i="184"/>
  <c r="CM6" i="179"/>
  <c r="CN7" i="184" s="1"/>
  <c r="CV38" i="177"/>
  <c r="CV47" i="177"/>
  <c r="FZ40" i="184"/>
  <c r="BE6" i="177"/>
  <c r="BF7" i="183" s="1"/>
  <c r="CV33" i="177"/>
  <c r="AY6" i="177"/>
  <c r="AZ7" i="183" s="1"/>
  <c r="CW38" i="177"/>
  <c r="FZ45" i="184"/>
  <c r="CV21" i="177"/>
  <c r="CW47" i="177"/>
  <c r="FZ34" i="184"/>
  <c r="FZ39" i="184"/>
  <c r="FZ49" i="184"/>
  <c r="CV39" i="177"/>
  <c r="FZ15" i="184"/>
  <c r="FZ13" i="179"/>
  <c r="GO13" i="179" s="1"/>
  <c r="G13" i="208" s="1"/>
  <c r="FZ21" i="179"/>
  <c r="GO21" i="179" s="1"/>
  <c r="G21" i="208" s="1"/>
  <c r="AY6" i="175"/>
  <c r="AZ6" i="175" s="1"/>
  <c r="AY55" i="175"/>
  <c r="BG55" i="175"/>
  <c r="K54" i="127"/>
  <c r="K54" i="13" s="1"/>
  <c r="AE55" i="175"/>
  <c r="G54" i="127"/>
  <c r="G54" i="13" s="1"/>
  <c r="BM6" i="175"/>
  <c r="BN6" i="175" s="1"/>
  <c r="BM55" i="175"/>
  <c r="AK6" i="175"/>
  <c r="AL6" i="175" s="1"/>
  <c r="AK55" i="175"/>
  <c r="DC6" i="175"/>
  <c r="DD6" i="175" s="1"/>
  <c r="DC55" i="175"/>
  <c r="I54" i="127"/>
  <c r="I54" i="13" s="1"/>
  <c r="AS55" i="175"/>
  <c r="CV8" i="177"/>
  <c r="CX8" i="177"/>
  <c r="CW8" i="177"/>
  <c r="CV12" i="177"/>
  <c r="CX12" i="177"/>
  <c r="CW12" i="177"/>
  <c r="CV7" i="177"/>
  <c r="CX7" i="177"/>
  <c r="CW7" i="177"/>
  <c r="CV11" i="177"/>
  <c r="CX11" i="177"/>
  <c r="CW11" i="177"/>
  <c r="CV10" i="177"/>
  <c r="CX10" i="177"/>
  <c r="CW10" i="177"/>
  <c r="CX9" i="177"/>
  <c r="CW9" i="177"/>
  <c r="CV9" i="177"/>
  <c r="AJ6" i="179"/>
  <c r="AK7" i="184" s="1"/>
  <c r="BP6" i="179"/>
  <c r="BQ7" i="184" s="1"/>
  <c r="CB6" i="179"/>
  <c r="CC7" i="184" s="1"/>
  <c r="AR6" i="177"/>
  <c r="AS7" i="183" s="1"/>
  <c r="Z6" i="177"/>
  <c r="AA7" i="183" s="1"/>
  <c r="FZ19" i="184"/>
  <c r="FZ23" i="184"/>
  <c r="FZ17" i="179"/>
  <c r="GO17" i="179" s="1"/>
  <c r="G17" i="208" s="1"/>
  <c r="FV15" i="179"/>
  <c r="GM15" i="179" s="1"/>
  <c r="E15" i="208" s="1"/>
  <c r="FV19" i="179"/>
  <c r="GM19" i="179" s="1"/>
  <c r="E19" i="208" s="1"/>
  <c r="FV23" i="179"/>
  <c r="GM23" i="179" s="1"/>
  <c r="E23" i="208" s="1"/>
  <c r="FV13" i="179"/>
  <c r="GM13" i="179" s="1"/>
  <c r="E13" i="208" s="1"/>
  <c r="FZ15" i="179"/>
  <c r="GO15" i="179" s="1"/>
  <c r="G15" i="208" s="1"/>
  <c r="FV17" i="179"/>
  <c r="GM17" i="179" s="1"/>
  <c r="E17" i="208" s="1"/>
  <c r="FZ19" i="179"/>
  <c r="GO19" i="179" s="1"/>
  <c r="G19" i="208" s="1"/>
  <c r="FV21" i="179"/>
  <c r="GM21" i="179" s="1"/>
  <c r="E21" i="208" s="1"/>
  <c r="FZ23" i="179"/>
  <c r="GO23" i="179" s="1"/>
  <c r="G23" i="208" s="1"/>
  <c r="AT6" i="179"/>
  <c r="AU7" i="184" s="1"/>
  <c r="O6" i="177"/>
  <c r="GB14" i="184"/>
  <c r="FX16" i="184"/>
  <c r="FZ17" i="184"/>
  <c r="GB18" i="184"/>
  <c r="FX20" i="184"/>
  <c r="FZ21" i="184"/>
  <c r="FZ25" i="184"/>
  <c r="FZ27" i="184"/>
  <c r="FZ31" i="184"/>
  <c r="FZ33" i="184"/>
  <c r="FZ35" i="184"/>
  <c r="FZ37" i="184"/>
  <c r="FZ42" i="184"/>
  <c r="FZ44" i="184"/>
  <c r="FZ46" i="184"/>
  <c r="FZ48" i="184"/>
  <c r="FZ50" i="184"/>
  <c r="FV11" i="184"/>
  <c r="FZ11" i="184"/>
  <c r="FV13" i="184"/>
  <c r="FZ13" i="184"/>
  <c r="CN7" i="183"/>
  <c r="FV15" i="184"/>
  <c r="FV17" i="184"/>
  <c r="FV19" i="184"/>
  <c r="FV21" i="184"/>
  <c r="FV23" i="184"/>
  <c r="FV25" i="184"/>
  <c r="FZ28" i="184"/>
  <c r="FZ30" i="184"/>
  <c r="W11" i="175"/>
  <c r="X11" i="175" s="1"/>
  <c r="W19" i="175"/>
  <c r="X19" i="175" s="1"/>
  <c r="W27" i="175"/>
  <c r="X27" i="175" s="1"/>
  <c r="W35" i="175"/>
  <c r="X35" i="175" s="1"/>
  <c r="W43" i="175"/>
  <c r="X43" i="175" s="1"/>
  <c r="Y6" i="179"/>
  <c r="Z7" i="184" s="1"/>
  <c r="AU6" i="179"/>
  <c r="AV7" i="184" s="1"/>
  <c r="AG6" i="177"/>
  <c r="AH7" i="183" s="1"/>
  <c r="I9" i="175"/>
  <c r="J9" i="175" s="1"/>
  <c r="I15" i="175"/>
  <c r="J15" i="175" s="1"/>
  <c r="AS6" i="177"/>
  <c r="AT7" i="183" s="1"/>
  <c r="AA6" i="177"/>
  <c r="AB7" i="183" s="1"/>
  <c r="FX7" i="184"/>
  <c r="FX15" i="184"/>
  <c r="GB15" i="184"/>
  <c r="FX17" i="184"/>
  <c r="GB17" i="184"/>
  <c r="FX19" i="184"/>
  <c r="GB19" i="184"/>
  <c r="FX21" i="184"/>
  <c r="GB21" i="184"/>
  <c r="FX23" i="184"/>
  <c r="GB23" i="184"/>
  <c r="FX25" i="184"/>
  <c r="GB25" i="184"/>
  <c r="FZ26" i="184"/>
  <c r="FZ36" i="184"/>
  <c r="FX37" i="184"/>
  <c r="GB37" i="184"/>
  <c r="FZ38" i="184"/>
  <c r="FX39" i="184"/>
  <c r="GB39" i="184"/>
  <c r="W9" i="175"/>
  <c r="X9" i="175" s="1"/>
  <c r="W13" i="175"/>
  <c r="X13" i="175" s="1"/>
  <c r="W17" i="175"/>
  <c r="X17" i="175" s="1"/>
  <c r="W21" i="175"/>
  <c r="X21" i="175" s="1"/>
  <c r="W25" i="175"/>
  <c r="X25" i="175" s="1"/>
  <c r="W29" i="175"/>
  <c r="X29" i="175" s="1"/>
  <c r="W33" i="175"/>
  <c r="X33" i="175" s="1"/>
  <c r="W37" i="175"/>
  <c r="X37" i="175" s="1"/>
  <c r="W41" i="175"/>
  <c r="X41" i="175" s="1"/>
  <c r="W45" i="175"/>
  <c r="X45" i="175" s="1"/>
  <c r="F44" i="124" s="1"/>
  <c r="W49" i="175"/>
  <c r="X49" i="175" s="1"/>
  <c r="F48" i="124" s="1"/>
  <c r="I6" i="177"/>
  <c r="AM6" i="177"/>
  <c r="AN7" i="183" s="1"/>
  <c r="CO6" i="177"/>
  <c r="CP7" i="183" s="1"/>
  <c r="W8" i="175"/>
  <c r="X8" i="175" s="1"/>
  <c r="W10" i="175"/>
  <c r="X10" i="175" s="1"/>
  <c r="W12" i="175"/>
  <c r="X12" i="175" s="1"/>
  <c r="W14" i="175"/>
  <c r="X14" i="175" s="1"/>
  <c r="W16" i="175"/>
  <c r="X16" i="175" s="1"/>
  <c r="W18" i="175"/>
  <c r="X18" i="175" s="1"/>
  <c r="W20" i="175"/>
  <c r="X20" i="175" s="1"/>
  <c r="W22" i="175"/>
  <c r="X22" i="175" s="1"/>
  <c r="W24" i="175"/>
  <c r="X24" i="175" s="1"/>
  <c r="W26" i="175"/>
  <c r="X26" i="175" s="1"/>
  <c r="W28" i="175"/>
  <c r="X28" i="175" s="1"/>
  <c r="W30" i="175"/>
  <c r="X30" i="175" s="1"/>
  <c r="W32" i="175"/>
  <c r="X32" i="175" s="1"/>
  <c r="W34" i="175"/>
  <c r="X34" i="175" s="1"/>
  <c r="W36" i="175"/>
  <c r="X36" i="175" s="1"/>
  <c r="W38" i="175"/>
  <c r="X38" i="175" s="1"/>
  <c r="W40" i="175"/>
  <c r="X40" i="175" s="1"/>
  <c r="W42" i="175"/>
  <c r="X42" i="175" s="1"/>
  <c r="W44" i="175"/>
  <c r="X44" i="175" s="1"/>
  <c r="F43" i="124" s="1"/>
  <c r="W46" i="175"/>
  <c r="X46" i="175" s="1"/>
  <c r="F45" i="124" s="1"/>
  <c r="FU51" i="184"/>
  <c r="GL50" i="179"/>
  <c r="D50" i="208" s="1"/>
  <c r="K49" i="129"/>
  <c r="K53" i="129"/>
  <c r="FU55" i="184"/>
  <c r="GL54" i="179"/>
  <c r="D54" i="208" s="1"/>
  <c r="P16" i="175"/>
  <c r="Q16" i="175" s="1"/>
  <c r="P20" i="175"/>
  <c r="Q20" i="175" s="1"/>
  <c r="P24" i="175"/>
  <c r="Q24" i="175" s="1"/>
  <c r="FU53" i="184"/>
  <c r="GL52" i="179"/>
  <c r="D52" i="208" s="1"/>
  <c r="K51" i="129"/>
  <c r="FU56" i="184"/>
  <c r="GL55" i="179"/>
  <c r="D55" i="208" s="1"/>
  <c r="K54" i="129"/>
  <c r="K50" i="129"/>
  <c r="GL51" i="179"/>
  <c r="D51" i="208" s="1"/>
  <c r="FU52" i="184"/>
  <c r="FU54" i="184"/>
  <c r="K52" i="129"/>
  <c r="GL53" i="179"/>
  <c r="D53" i="208" s="1"/>
  <c r="P18" i="175"/>
  <c r="Q18" i="175" s="1"/>
  <c r="P22" i="175"/>
  <c r="Q22" i="175" s="1"/>
  <c r="P27" i="175"/>
  <c r="Q27" i="175" s="1"/>
  <c r="W6" i="175"/>
  <c r="X6" i="175" s="1"/>
  <c r="W52" i="175"/>
  <c r="W50" i="175"/>
  <c r="W55" i="175"/>
  <c r="W51" i="175"/>
  <c r="W53" i="175"/>
  <c r="W54" i="175"/>
  <c r="FQ52" i="184"/>
  <c r="GJ51" i="179"/>
  <c r="B51" i="208" s="1"/>
  <c r="I50" i="129"/>
  <c r="GJ54" i="179"/>
  <c r="B54" i="208" s="1"/>
  <c r="I53" i="129"/>
  <c r="FQ55" i="184"/>
  <c r="H53" i="129"/>
  <c r="GI54" i="179"/>
  <c r="A54" i="208" s="1"/>
  <c r="I54" i="208" s="1"/>
  <c r="GQ54" i="179" s="1"/>
  <c r="FO55" i="184"/>
  <c r="FS52" i="184"/>
  <c r="GK51" i="179"/>
  <c r="C51" i="208" s="1"/>
  <c r="J50" i="129"/>
  <c r="H54" i="183"/>
  <c r="H53" i="177"/>
  <c r="I54" i="183" s="1"/>
  <c r="I53" i="177"/>
  <c r="J54" i="183" s="1"/>
  <c r="H52" i="183"/>
  <c r="H51" i="177"/>
  <c r="I52" i="183" s="1"/>
  <c r="I51" i="177"/>
  <c r="J52" i="183" s="1"/>
  <c r="H52" i="177"/>
  <c r="I53" i="183" s="1"/>
  <c r="I52" i="177"/>
  <c r="J53" i="183" s="1"/>
  <c r="H53" i="183"/>
  <c r="CQ54" i="183"/>
  <c r="CQ53" i="177"/>
  <c r="CQ53" i="183"/>
  <c r="CQ52" i="177"/>
  <c r="CQ51" i="177"/>
  <c r="CQ52" i="183"/>
  <c r="CU52" i="183"/>
  <c r="CU56" i="183"/>
  <c r="CU54" i="183"/>
  <c r="GJ53" i="179"/>
  <c r="B53" i="208" s="1"/>
  <c r="I52" i="129"/>
  <c r="FQ54" i="184"/>
  <c r="GI53" i="179"/>
  <c r="A53" i="208" s="1"/>
  <c r="I53" i="208" s="1"/>
  <c r="GQ53" i="179" s="1"/>
  <c r="H52" i="129"/>
  <c r="FO54" i="184"/>
  <c r="GK55" i="179"/>
  <c r="C55" i="208" s="1"/>
  <c r="J54" i="129"/>
  <c r="FS56" i="184"/>
  <c r="GK54" i="179"/>
  <c r="C54" i="208" s="1"/>
  <c r="FS55" i="184"/>
  <c r="J53" i="129"/>
  <c r="CS55" i="183"/>
  <c r="CS53" i="183"/>
  <c r="CS52" i="183"/>
  <c r="P29" i="175"/>
  <c r="Q29" i="175" s="1"/>
  <c r="P31" i="175"/>
  <c r="Q31" i="175" s="1"/>
  <c r="P33" i="175"/>
  <c r="Q33" i="175" s="1"/>
  <c r="P35" i="175"/>
  <c r="Q35" i="175" s="1"/>
  <c r="P37" i="175"/>
  <c r="Q37" i="175" s="1"/>
  <c r="P39" i="175"/>
  <c r="Q39" i="175" s="1"/>
  <c r="P42" i="175"/>
  <c r="Q42" i="175" s="1"/>
  <c r="P44" i="175"/>
  <c r="Q44" i="175" s="1"/>
  <c r="E43" i="124" s="1"/>
  <c r="P46" i="175"/>
  <c r="Q46" i="175" s="1"/>
  <c r="E45" i="124" s="1"/>
  <c r="P6" i="175"/>
  <c r="Q6" i="175" s="1"/>
  <c r="P51" i="175"/>
  <c r="P55" i="175"/>
  <c r="P53" i="175"/>
  <c r="P54" i="175"/>
  <c r="P50" i="175"/>
  <c r="P52" i="175"/>
  <c r="I8" i="175"/>
  <c r="J8" i="175" s="1"/>
  <c r="I50" i="175"/>
  <c r="I54" i="175"/>
  <c r="I52" i="175"/>
  <c r="I53" i="175"/>
  <c r="I55" i="175"/>
  <c r="I51" i="175"/>
  <c r="GJ55" i="179"/>
  <c r="B55" i="208" s="1"/>
  <c r="I54" i="129"/>
  <c r="FQ56" i="184"/>
  <c r="GI55" i="179"/>
  <c r="A55" i="208" s="1"/>
  <c r="I55" i="208" s="1"/>
  <c r="GQ55" i="179" s="1"/>
  <c r="H54" i="129"/>
  <c r="FO56" i="184"/>
  <c r="FO51" i="184"/>
  <c r="H49" i="129"/>
  <c r="GI50" i="179"/>
  <c r="A50" i="208" s="1"/>
  <c r="I50" i="208" s="1"/>
  <c r="GQ50" i="179" s="1"/>
  <c r="GK53" i="179"/>
  <c r="C53" i="208" s="1"/>
  <c r="J52" i="129"/>
  <c r="FS54" i="184"/>
  <c r="GK52" i="179"/>
  <c r="C52" i="208" s="1"/>
  <c r="FS53" i="184"/>
  <c r="J51" i="129"/>
  <c r="H54" i="177"/>
  <c r="I55" i="183" s="1"/>
  <c r="I54" i="177"/>
  <c r="J55" i="183" s="1"/>
  <c r="H55" i="183"/>
  <c r="H50" i="177"/>
  <c r="I51" i="183" s="1"/>
  <c r="I50" i="177"/>
  <c r="J51" i="183" s="1"/>
  <c r="H51" i="183"/>
  <c r="H56" i="183"/>
  <c r="H55" i="177"/>
  <c r="I56" i="183" s="1"/>
  <c r="I55" i="177"/>
  <c r="J56" i="183" s="1"/>
  <c r="CQ51" i="183"/>
  <c r="CQ50" i="177"/>
  <c r="CQ55" i="183"/>
  <c r="CQ54" i="177"/>
  <c r="CQ55" i="177"/>
  <c r="CQ56" i="183"/>
  <c r="CU53" i="183"/>
  <c r="CU55" i="183"/>
  <c r="CU51" i="183"/>
  <c r="GJ52" i="179"/>
  <c r="B52" i="208" s="1"/>
  <c r="I51" i="129"/>
  <c r="FQ53" i="184"/>
  <c r="FQ51" i="184"/>
  <c r="GJ50" i="179"/>
  <c r="B50" i="208" s="1"/>
  <c r="I49" i="129"/>
  <c r="GI51" i="179"/>
  <c r="H50" i="129"/>
  <c r="FO52" i="184"/>
  <c r="GI52" i="179"/>
  <c r="A52" i="208" s="1"/>
  <c r="I52" i="208" s="1"/>
  <c r="GQ52" i="179" s="1"/>
  <c r="FO53" i="184"/>
  <c r="H51" i="129"/>
  <c r="J49" i="129"/>
  <c r="GK50" i="179"/>
  <c r="C50" i="208" s="1"/>
  <c r="FS51" i="184"/>
  <c r="CS56" i="183"/>
  <c r="CS51" i="183"/>
  <c r="CS54" i="183"/>
  <c r="P17" i="175"/>
  <c r="Q17" i="175" s="1"/>
  <c r="P19" i="175"/>
  <c r="Q19" i="175" s="1"/>
  <c r="P21" i="175"/>
  <c r="Q21" i="175" s="1"/>
  <c r="P23" i="175"/>
  <c r="Q23" i="175" s="1"/>
  <c r="P26" i="175"/>
  <c r="Q26" i="175" s="1"/>
  <c r="P28" i="175"/>
  <c r="Q28" i="175" s="1"/>
  <c r="P30" i="175"/>
  <c r="Q30" i="175" s="1"/>
  <c r="P32" i="175"/>
  <c r="Q32" i="175" s="1"/>
  <c r="P34" i="175"/>
  <c r="Q34" i="175" s="1"/>
  <c r="P36" i="175"/>
  <c r="Q36" i="175" s="1"/>
  <c r="P38" i="175"/>
  <c r="Q38" i="175" s="1"/>
  <c r="P41" i="175"/>
  <c r="Q41" i="175" s="1"/>
  <c r="P43" i="175"/>
  <c r="Q43" i="175" s="1"/>
  <c r="P45" i="175"/>
  <c r="Q45" i="175" s="1"/>
  <c r="E44" i="124" s="1"/>
  <c r="P47" i="175"/>
  <c r="Q47" i="175" s="1"/>
  <c r="E46" i="124" s="1"/>
  <c r="AX6" i="177"/>
  <c r="AY7" i="183" s="1"/>
  <c r="AF6" i="177"/>
  <c r="AG7" i="183" s="1"/>
  <c r="T6" i="177"/>
  <c r="U7" i="183" s="1"/>
  <c r="FX8" i="184"/>
  <c r="FV9" i="184"/>
  <c r="FZ9" i="184"/>
  <c r="X6" i="179"/>
  <c r="Y7" i="184" s="1"/>
  <c r="BE6" i="179"/>
  <c r="BF7" i="184" s="1"/>
  <c r="CA6" i="179"/>
  <c r="CB7" i="184" s="1"/>
  <c r="CL6" i="179"/>
  <c r="CM7" i="184" s="1"/>
  <c r="I12" i="175"/>
  <c r="J12" i="175" s="1"/>
  <c r="I16" i="175"/>
  <c r="D15" i="127" s="1"/>
  <c r="D15" i="13" s="1"/>
  <c r="I20" i="175"/>
  <c r="J20" i="175" s="1"/>
  <c r="I24" i="175"/>
  <c r="D23" i="127" s="1"/>
  <c r="D23" i="13" s="1"/>
  <c r="I28" i="175"/>
  <c r="J28" i="175" s="1"/>
  <c r="I32" i="175"/>
  <c r="D31" i="127" s="1"/>
  <c r="D31" i="13" s="1"/>
  <c r="I36" i="175"/>
  <c r="I40" i="175"/>
  <c r="D39" i="127" s="1"/>
  <c r="D39" i="13" s="1"/>
  <c r="I44" i="175"/>
  <c r="J44" i="175" s="1"/>
  <c r="D43" i="124" s="1"/>
  <c r="I48" i="175"/>
  <c r="D47" i="127" s="1"/>
  <c r="D47" i="13" s="1"/>
  <c r="I21" i="175"/>
  <c r="D20" i="127" s="1"/>
  <c r="D20" i="13" s="1"/>
  <c r="I27" i="175"/>
  <c r="J27" i="175" s="1"/>
  <c r="I31" i="175"/>
  <c r="D30" i="127" s="1"/>
  <c r="D30" i="13" s="1"/>
  <c r="I35" i="175"/>
  <c r="J35" i="175" s="1"/>
  <c r="I39" i="175"/>
  <c r="D38" i="127" s="1"/>
  <c r="D38" i="13" s="1"/>
  <c r="I43" i="175"/>
  <c r="J43" i="175" s="1"/>
  <c r="I47" i="175"/>
  <c r="J47" i="175" s="1"/>
  <c r="D46" i="124" s="1"/>
  <c r="I14" i="175"/>
  <c r="J14" i="175" s="1"/>
  <c r="I18" i="175"/>
  <c r="D17" i="127" s="1"/>
  <c r="D17" i="13" s="1"/>
  <c r="I22" i="175"/>
  <c r="J22" i="175" s="1"/>
  <c r="I26" i="175"/>
  <c r="J26" i="175" s="1"/>
  <c r="I30" i="175"/>
  <c r="J30" i="175" s="1"/>
  <c r="I34" i="175"/>
  <c r="D33" i="127" s="1"/>
  <c r="D33" i="13" s="1"/>
  <c r="I38" i="175"/>
  <c r="J38" i="175" s="1"/>
  <c r="I42" i="175"/>
  <c r="J42" i="175" s="1"/>
  <c r="I46" i="175"/>
  <c r="J46" i="175" s="1"/>
  <c r="D45" i="124" s="1"/>
  <c r="I17" i="175"/>
  <c r="J17" i="175" s="1"/>
  <c r="I25" i="175"/>
  <c r="I29" i="175"/>
  <c r="J29" i="175" s="1"/>
  <c r="I33" i="175"/>
  <c r="I37" i="175"/>
  <c r="J37" i="175" s="1"/>
  <c r="I41" i="175"/>
  <c r="I45" i="175"/>
  <c r="I49" i="175"/>
  <c r="J21" i="175"/>
  <c r="FC2" i="184"/>
  <c r="CZ2" i="184"/>
  <c r="DK2" i="184" s="1"/>
  <c r="DV2" i="184" s="1"/>
  <c r="EG2" i="184" s="1"/>
  <c r="ER2" i="184" s="1"/>
  <c r="FC3" i="184"/>
  <c r="CZ3" i="184"/>
  <c r="DK3" i="184" s="1"/>
  <c r="DV3" i="184" s="1"/>
  <c r="EG3" i="184" s="1"/>
  <c r="ER3" i="184" s="1"/>
  <c r="FB1" i="179"/>
  <c r="CY1" i="179"/>
  <c r="DJ1" i="179" s="1"/>
  <c r="DU1" i="179" s="1"/>
  <c r="EF1" i="179" s="1"/>
  <c r="EQ1" i="179" s="1"/>
  <c r="FB2" i="179"/>
  <c r="CY2" i="179"/>
  <c r="DJ2" i="179" s="1"/>
  <c r="DU2" i="179" s="1"/>
  <c r="EF2" i="179" s="1"/>
  <c r="EQ2" i="179" s="1"/>
  <c r="I10" i="175"/>
  <c r="D9" i="127" s="1"/>
  <c r="D9" i="13" s="1"/>
  <c r="I11" i="175"/>
  <c r="FZ41" i="184"/>
  <c r="GN31" i="179"/>
  <c r="F31" i="208" s="1"/>
  <c r="GP31" i="179"/>
  <c r="H31" i="208" s="1"/>
  <c r="GO31" i="179"/>
  <c r="G31" i="208" s="1"/>
  <c r="FZ8" i="184"/>
  <c r="GB7" i="184"/>
  <c r="GB9" i="184"/>
  <c r="FZ7" i="184"/>
  <c r="BG6" i="175"/>
  <c r="K5" i="127"/>
  <c r="K5" i="13" s="1"/>
  <c r="AE6" i="175"/>
  <c r="G5" i="127"/>
  <c r="G5" i="13" s="1"/>
  <c r="J34" i="175"/>
  <c r="AS6" i="175"/>
  <c r="I5" i="127"/>
  <c r="I5" i="13" s="1"/>
  <c r="J32" i="175"/>
  <c r="J36" i="175"/>
  <c r="D35" i="127"/>
  <c r="D35" i="13" s="1"/>
  <c r="N7" i="177"/>
  <c r="O7" i="177"/>
  <c r="CN7" i="177"/>
  <c r="CO8" i="183" s="1"/>
  <c r="CO7" i="177"/>
  <c r="CP8" i="183" s="1"/>
  <c r="CN8" i="177"/>
  <c r="CO9" i="183" s="1"/>
  <c r="CO8" i="177"/>
  <c r="CP9" i="183" s="1"/>
  <c r="CN9" i="177"/>
  <c r="CO10" i="183" s="1"/>
  <c r="CO9" i="177"/>
  <c r="CP10" i="183" s="1"/>
  <c r="CN10" i="177"/>
  <c r="CO11" i="183" s="1"/>
  <c r="CO10" i="177"/>
  <c r="CP11" i="183" s="1"/>
  <c r="CN11" i="177"/>
  <c r="CO12" i="183" s="1"/>
  <c r="CO11" i="177"/>
  <c r="CP12" i="183" s="1"/>
  <c r="CN12" i="177"/>
  <c r="CO13" i="183" s="1"/>
  <c r="CO12" i="177"/>
  <c r="CP13" i="183" s="1"/>
  <c r="CN13" i="177"/>
  <c r="CO14" i="183" s="1"/>
  <c r="CO13" i="177"/>
  <c r="CP14" i="183" s="1"/>
  <c r="CN14" i="177"/>
  <c r="CO15" i="183" s="1"/>
  <c r="CO14" i="177"/>
  <c r="CP15" i="183" s="1"/>
  <c r="CN15" i="177"/>
  <c r="CO16" i="183" s="1"/>
  <c r="CO15" i="177"/>
  <c r="CP16" i="183" s="1"/>
  <c r="CN16" i="177"/>
  <c r="CO17" i="183" s="1"/>
  <c r="CO16" i="177"/>
  <c r="CP17" i="183" s="1"/>
  <c r="CN17" i="177"/>
  <c r="CO18" i="183" s="1"/>
  <c r="CO17" i="177"/>
  <c r="CP18" i="183" s="1"/>
  <c r="CN18" i="177"/>
  <c r="CO19" i="183" s="1"/>
  <c r="CO18" i="177"/>
  <c r="CP19" i="183" s="1"/>
  <c r="CN19" i="177"/>
  <c r="CO20" i="183" s="1"/>
  <c r="CO19" i="177"/>
  <c r="CP20" i="183" s="1"/>
  <c r="CN20" i="177"/>
  <c r="CO21" i="183" s="1"/>
  <c r="CO20" i="177"/>
  <c r="CP21" i="183" s="1"/>
  <c r="CN21" i="177"/>
  <c r="CO22" i="183" s="1"/>
  <c r="CO21" i="177"/>
  <c r="CP22" i="183" s="1"/>
  <c r="CN22" i="177"/>
  <c r="CO23" i="183" s="1"/>
  <c r="CO22" i="177"/>
  <c r="CP23" i="183" s="1"/>
  <c r="CN23" i="177"/>
  <c r="CO24" i="183" s="1"/>
  <c r="CO23" i="177"/>
  <c r="CP24" i="183" s="1"/>
  <c r="CN24" i="177"/>
  <c r="CO25" i="183" s="1"/>
  <c r="CO24" i="177"/>
  <c r="CP25" i="183" s="1"/>
  <c r="CN25" i="177"/>
  <c r="CO26" i="183" s="1"/>
  <c r="CO25" i="177"/>
  <c r="CP26" i="183" s="1"/>
  <c r="CN26" i="177"/>
  <c r="CO27" i="183" s="1"/>
  <c r="CO26" i="177"/>
  <c r="CP27" i="183" s="1"/>
  <c r="CN27" i="177"/>
  <c r="CO28" i="183" s="1"/>
  <c r="CO27" i="177"/>
  <c r="CP28" i="183" s="1"/>
  <c r="CN28" i="177"/>
  <c r="CO29" i="183" s="1"/>
  <c r="CO28" i="177"/>
  <c r="CP29" i="183" s="1"/>
  <c r="CN29" i="177"/>
  <c r="CO30" i="183" s="1"/>
  <c r="CO29" i="177"/>
  <c r="CP30" i="183" s="1"/>
  <c r="CN30" i="177"/>
  <c r="CO31" i="183" s="1"/>
  <c r="CO30" i="177"/>
  <c r="CP31" i="183" s="1"/>
  <c r="CN31" i="177"/>
  <c r="CO32" i="183" s="1"/>
  <c r="CO31" i="177"/>
  <c r="CP32" i="183" s="1"/>
  <c r="CN32" i="177"/>
  <c r="CO33" i="183" s="1"/>
  <c r="CO32" i="177"/>
  <c r="CP33" i="183" s="1"/>
  <c r="CN33" i="177"/>
  <c r="CO34" i="183" s="1"/>
  <c r="CO33" i="177"/>
  <c r="CP34" i="183" s="1"/>
  <c r="CN34" i="177"/>
  <c r="CO35" i="183" s="1"/>
  <c r="CO34" i="177"/>
  <c r="CP35" i="183" s="1"/>
  <c r="CN35" i="177"/>
  <c r="CO36" i="183" s="1"/>
  <c r="CO35" i="177"/>
  <c r="CP36" i="183" s="1"/>
  <c r="CN36" i="177"/>
  <c r="CO37" i="183" s="1"/>
  <c r="CO36" i="177"/>
  <c r="CP37" i="183" s="1"/>
  <c r="CN37" i="177"/>
  <c r="CO38" i="183" s="1"/>
  <c r="CO37" i="177"/>
  <c r="CP38" i="183" s="1"/>
  <c r="CN38" i="177"/>
  <c r="CO39" i="183" s="1"/>
  <c r="CO38" i="177"/>
  <c r="CP39" i="183" s="1"/>
  <c r="CN39" i="177"/>
  <c r="CO40" i="183" s="1"/>
  <c r="CO39" i="177"/>
  <c r="CP40" i="183" s="1"/>
  <c r="CN40" i="177"/>
  <c r="CO41" i="183" s="1"/>
  <c r="CO40" i="177"/>
  <c r="CP41" i="183" s="1"/>
  <c r="CN41" i="177"/>
  <c r="CO42" i="183" s="1"/>
  <c r="CO41" i="177"/>
  <c r="CP42" i="183" s="1"/>
  <c r="CN42" i="177"/>
  <c r="CO43" i="183" s="1"/>
  <c r="CO42" i="177"/>
  <c r="CP43" i="183" s="1"/>
  <c r="CN43" i="177"/>
  <c r="CO44" i="183" s="1"/>
  <c r="CO43" i="177"/>
  <c r="CP44" i="183" s="1"/>
  <c r="CN44" i="177"/>
  <c r="CO45" i="183" s="1"/>
  <c r="CO44" i="177"/>
  <c r="CP45" i="183" s="1"/>
  <c r="CN45" i="177"/>
  <c r="CO46" i="183" s="1"/>
  <c r="CO45" i="177"/>
  <c r="CP46" i="183" s="1"/>
  <c r="CN46" i="177"/>
  <c r="CO47" i="183" s="1"/>
  <c r="CO46" i="177"/>
  <c r="CP47" i="183" s="1"/>
  <c r="CN47" i="177"/>
  <c r="CO48" i="183" s="1"/>
  <c r="CO47" i="177"/>
  <c r="CP48" i="183" s="1"/>
  <c r="CN48" i="177"/>
  <c r="CO49" i="183" s="1"/>
  <c r="CO48" i="177"/>
  <c r="CP49" i="183" s="1"/>
  <c r="CN49" i="177"/>
  <c r="CO50" i="183" s="1"/>
  <c r="CO49" i="177"/>
  <c r="CP50" i="183" s="1"/>
  <c r="BD7" i="177"/>
  <c r="BE7" i="177"/>
  <c r="BD8" i="177"/>
  <c r="BE8" i="177"/>
  <c r="BD9" i="177"/>
  <c r="BE9" i="177"/>
  <c r="BD10" i="177"/>
  <c r="BE10" i="177"/>
  <c r="BD11" i="177"/>
  <c r="BE11" i="177"/>
  <c r="BD12" i="177"/>
  <c r="BE12" i="177"/>
  <c r="BD13" i="177"/>
  <c r="BE13" i="177"/>
  <c r="BD14" i="177"/>
  <c r="BE14" i="177"/>
  <c r="BD15" i="177"/>
  <c r="BE15" i="177"/>
  <c r="BD16" i="177"/>
  <c r="BE16" i="177"/>
  <c r="BD17" i="177"/>
  <c r="BE17" i="177"/>
  <c r="BD18" i="177"/>
  <c r="BE18" i="177"/>
  <c r="BD19" i="177"/>
  <c r="BE19" i="177"/>
  <c r="BD20" i="177"/>
  <c r="BE20" i="177"/>
  <c r="BD21" i="177"/>
  <c r="BE21" i="177"/>
  <c r="BD22" i="177"/>
  <c r="BE22" i="177"/>
  <c r="BD23" i="177"/>
  <c r="BE23" i="177"/>
  <c r="BD24" i="177"/>
  <c r="BE24" i="177"/>
  <c r="BD25" i="177"/>
  <c r="BE25" i="177"/>
  <c r="BD26" i="177"/>
  <c r="BE26" i="177"/>
  <c r="BD27" i="177"/>
  <c r="BE27" i="177"/>
  <c r="BD28" i="177"/>
  <c r="BE28" i="177"/>
  <c r="BD29" i="177"/>
  <c r="BE29" i="177"/>
  <c r="BD30" i="177"/>
  <c r="BE30" i="177"/>
  <c r="BD31" i="177"/>
  <c r="BE31" i="177"/>
  <c r="BD32" i="177"/>
  <c r="BE32" i="177"/>
  <c r="BD33" i="177"/>
  <c r="BE33" i="177"/>
  <c r="BD34" i="177"/>
  <c r="BE34" i="177"/>
  <c r="BD35" i="177"/>
  <c r="BE35" i="177"/>
  <c r="BD36" i="177"/>
  <c r="BE36" i="177"/>
  <c r="BD37" i="177"/>
  <c r="BE37" i="177"/>
  <c r="BD38" i="177"/>
  <c r="BE38" i="177"/>
  <c r="BD39" i="177"/>
  <c r="BE39" i="177"/>
  <c r="BD40" i="177"/>
  <c r="BE40" i="177"/>
  <c r="BD41" i="177"/>
  <c r="BE41" i="177"/>
  <c r="BD42" i="177"/>
  <c r="BE42" i="177"/>
  <c r="BD43" i="177"/>
  <c r="BE43" i="177"/>
  <c r="BD44" i="177"/>
  <c r="BE44" i="177"/>
  <c r="BD45" i="177"/>
  <c r="BE45" i="177"/>
  <c r="BD46" i="177"/>
  <c r="BE46" i="177"/>
  <c r="BD47" i="177"/>
  <c r="BE47" i="177"/>
  <c r="BD48" i="177"/>
  <c r="BE48" i="177"/>
  <c r="BD49" i="177"/>
  <c r="BE49" i="177"/>
  <c r="AX7" i="177"/>
  <c r="AY7" i="177"/>
  <c r="AX8" i="177"/>
  <c r="AY8" i="177"/>
  <c r="AX9" i="177"/>
  <c r="AY9" i="177"/>
  <c r="AX10" i="177"/>
  <c r="AY10" i="177"/>
  <c r="AX11" i="177"/>
  <c r="AY11" i="177"/>
  <c r="AX12" i="177"/>
  <c r="AY12" i="177"/>
  <c r="AX13" i="177"/>
  <c r="AY13" i="177"/>
  <c r="AX14" i="177"/>
  <c r="AY14" i="177"/>
  <c r="AX15" i="177"/>
  <c r="AY15" i="177"/>
  <c r="AX16" i="177"/>
  <c r="AY16" i="177"/>
  <c r="AX17" i="177"/>
  <c r="AY17" i="177"/>
  <c r="AX18" i="177"/>
  <c r="AY18" i="177"/>
  <c r="AX19" i="177"/>
  <c r="AY19" i="177"/>
  <c r="AX20" i="177"/>
  <c r="AY20" i="177"/>
  <c r="AX21" i="177"/>
  <c r="AY21" i="177"/>
  <c r="AX22" i="177"/>
  <c r="AY22" i="177"/>
  <c r="AX23" i="177"/>
  <c r="AY23" i="177"/>
  <c r="AX24" i="177"/>
  <c r="AY24" i="177"/>
  <c r="AX25" i="177"/>
  <c r="AY25" i="177"/>
  <c r="AX26" i="177"/>
  <c r="AY26" i="177"/>
  <c r="AX27" i="177"/>
  <c r="AY27" i="177"/>
  <c r="AX28" i="177"/>
  <c r="AY28" i="177"/>
  <c r="AX29" i="177"/>
  <c r="AY29" i="177"/>
  <c r="AX30" i="177"/>
  <c r="AY30" i="177"/>
  <c r="AX31" i="177"/>
  <c r="AY31" i="177"/>
  <c r="AX32" i="177"/>
  <c r="AY32" i="177"/>
  <c r="AX33" i="177"/>
  <c r="AY33" i="177"/>
  <c r="AX34" i="177"/>
  <c r="AY34" i="177"/>
  <c r="AX35" i="177"/>
  <c r="AY35" i="177"/>
  <c r="AX36" i="177"/>
  <c r="AY36" i="177"/>
  <c r="AX37" i="177"/>
  <c r="AY37" i="177"/>
  <c r="AX38" i="177"/>
  <c r="AY38" i="177"/>
  <c r="AX39" i="177"/>
  <c r="AY39" i="177"/>
  <c r="AX40" i="177"/>
  <c r="AY40" i="177"/>
  <c r="AX41" i="177"/>
  <c r="AY41" i="177"/>
  <c r="AX42" i="177"/>
  <c r="AY42" i="177"/>
  <c r="AX43" i="177"/>
  <c r="AY43" i="177"/>
  <c r="AX44" i="177"/>
  <c r="AY44" i="177"/>
  <c r="AX45" i="177"/>
  <c r="AY45" i="177"/>
  <c r="AX46" i="177"/>
  <c r="AY46" i="177"/>
  <c r="AX47" i="177"/>
  <c r="AY47" i="177"/>
  <c r="AX48" i="177"/>
  <c r="AY48" i="177"/>
  <c r="AX49" i="177"/>
  <c r="AY49" i="177"/>
  <c r="AR7" i="177"/>
  <c r="AS7" i="177"/>
  <c r="AR8" i="177"/>
  <c r="AS8" i="177"/>
  <c r="AR9" i="177"/>
  <c r="AS9" i="177"/>
  <c r="AR10" i="177"/>
  <c r="AS10" i="177"/>
  <c r="AR11" i="177"/>
  <c r="AS11" i="177"/>
  <c r="AR12" i="177"/>
  <c r="AS12" i="177"/>
  <c r="AR13" i="177"/>
  <c r="AS13" i="177"/>
  <c r="AR14" i="177"/>
  <c r="AS14" i="177"/>
  <c r="AR15" i="177"/>
  <c r="AS15" i="177"/>
  <c r="AR16" i="177"/>
  <c r="AS16" i="177"/>
  <c r="AR17" i="177"/>
  <c r="AS17" i="177"/>
  <c r="AR18" i="177"/>
  <c r="AS18" i="177"/>
  <c r="AR19" i="177"/>
  <c r="AS19" i="177"/>
  <c r="AR20" i="177"/>
  <c r="AS20" i="177"/>
  <c r="AR21" i="177"/>
  <c r="AS21" i="177"/>
  <c r="AR22" i="177"/>
  <c r="AS22" i="177"/>
  <c r="AR23" i="177"/>
  <c r="AS23" i="177"/>
  <c r="AR24" i="177"/>
  <c r="AS24" i="177"/>
  <c r="AR25" i="177"/>
  <c r="AS25" i="177"/>
  <c r="AR26" i="177"/>
  <c r="AS26" i="177"/>
  <c r="AR27" i="177"/>
  <c r="AS27" i="177"/>
  <c r="AR28" i="177"/>
  <c r="AS28" i="177"/>
  <c r="AR29" i="177"/>
  <c r="AS29" i="177"/>
  <c r="AR30" i="177"/>
  <c r="AS30" i="177"/>
  <c r="AR31" i="177"/>
  <c r="AS31" i="177"/>
  <c r="AR32" i="177"/>
  <c r="AS32" i="177"/>
  <c r="AR33" i="177"/>
  <c r="AS33" i="177"/>
  <c r="AR34" i="177"/>
  <c r="AS34" i="177"/>
  <c r="AR35" i="177"/>
  <c r="AS35" i="177"/>
  <c r="AR36" i="177"/>
  <c r="AS36" i="177"/>
  <c r="AR37" i="177"/>
  <c r="AS37" i="177"/>
  <c r="AR38" i="177"/>
  <c r="AS38" i="177"/>
  <c r="AR39" i="177"/>
  <c r="AS39" i="177"/>
  <c r="AR40" i="177"/>
  <c r="AS40" i="177"/>
  <c r="AR41" i="177"/>
  <c r="AS41" i="177"/>
  <c r="AR42" i="177"/>
  <c r="AS42" i="177"/>
  <c r="AR43" i="177"/>
  <c r="AS43" i="177"/>
  <c r="AR44" i="177"/>
  <c r="AS44" i="177"/>
  <c r="AR45" i="177"/>
  <c r="AS45" i="177"/>
  <c r="AR46" i="177"/>
  <c r="AS46" i="177"/>
  <c r="AR47" i="177"/>
  <c r="AS47" i="177"/>
  <c r="AR48" i="177"/>
  <c r="AS48" i="177"/>
  <c r="AR49" i="177"/>
  <c r="AS49" i="177"/>
  <c r="AL7" i="177"/>
  <c r="AM7" i="177"/>
  <c r="AL8" i="177"/>
  <c r="AM8" i="177"/>
  <c r="AL9" i="177"/>
  <c r="AM9" i="177"/>
  <c r="AL10" i="177"/>
  <c r="AM10" i="177"/>
  <c r="AL11" i="177"/>
  <c r="AM11" i="177"/>
  <c r="AL12" i="177"/>
  <c r="AM12" i="177"/>
  <c r="AL13" i="177"/>
  <c r="AM13" i="177"/>
  <c r="AL14" i="177"/>
  <c r="AM14" i="177"/>
  <c r="AL15" i="177"/>
  <c r="AM15" i="177"/>
  <c r="AL16" i="177"/>
  <c r="AM16" i="177"/>
  <c r="AL17" i="177"/>
  <c r="AM17" i="177"/>
  <c r="AL18" i="177"/>
  <c r="AM18" i="177"/>
  <c r="AL19" i="177"/>
  <c r="AM19" i="177"/>
  <c r="AL20" i="177"/>
  <c r="AM20" i="177"/>
  <c r="AL21" i="177"/>
  <c r="AM21" i="177"/>
  <c r="AL22" i="177"/>
  <c r="AM22" i="177"/>
  <c r="AL23" i="177"/>
  <c r="AM23" i="177"/>
  <c r="AL24" i="177"/>
  <c r="AM24" i="177"/>
  <c r="AL25" i="177"/>
  <c r="AM25" i="177"/>
  <c r="AL26" i="177"/>
  <c r="AM26" i="177"/>
  <c r="AL27" i="177"/>
  <c r="AM27" i="177"/>
  <c r="AL28" i="177"/>
  <c r="AM28" i="177"/>
  <c r="AL29" i="177"/>
  <c r="AM29" i="177"/>
  <c r="AL30" i="177"/>
  <c r="AM30" i="177"/>
  <c r="AL31" i="177"/>
  <c r="AM31" i="177"/>
  <c r="AL32" i="177"/>
  <c r="AM32" i="177"/>
  <c r="AL33" i="177"/>
  <c r="AM33" i="177"/>
  <c r="AL34" i="177"/>
  <c r="AM34" i="177"/>
  <c r="AL35" i="177"/>
  <c r="AM35" i="177"/>
  <c r="AL36" i="177"/>
  <c r="AM36" i="177"/>
  <c r="AL37" i="177"/>
  <c r="AM37" i="177"/>
  <c r="AL38" i="177"/>
  <c r="AM38" i="177"/>
  <c r="AL39" i="177"/>
  <c r="AM39" i="177"/>
  <c r="AL40" i="177"/>
  <c r="AM40" i="177"/>
  <c r="AL41" i="177"/>
  <c r="AM41" i="177"/>
  <c r="AL42" i="177"/>
  <c r="AM42" i="177"/>
  <c r="AL43" i="177"/>
  <c r="AM43" i="177"/>
  <c r="AL44" i="177"/>
  <c r="AM44" i="177"/>
  <c r="AL45" i="177"/>
  <c r="AM45" i="177"/>
  <c r="AL46" i="177"/>
  <c r="AM46" i="177"/>
  <c r="AL47" i="177"/>
  <c r="AM47" i="177"/>
  <c r="AL48" i="177"/>
  <c r="AM48" i="177"/>
  <c r="AL49" i="177"/>
  <c r="AM49" i="177"/>
  <c r="AF7" i="177"/>
  <c r="AG7" i="177"/>
  <c r="AF8" i="177"/>
  <c r="AG8" i="177"/>
  <c r="AF9" i="177"/>
  <c r="AG9" i="177"/>
  <c r="AF10" i="177"/>
  <c r="AG10" i="177"/>
  <c r="AF11" i="177"/>
  <c r="AG11" i="177"/>
  <c r="AF12" i="177"/>
  <c r="AG12" i="177"/>
  <c r="AF13" i="177"/>
  <c r="AG13" i="177"/>
  <c r="AF14" i="177"/>
  <c r="AG14" i="177"/>
  <c r="AF15" i="177"/>
  <c r="AG15" i="177"/>
  <c r="AF16" i="177"/>
  <c r="AG16" i="177"/>
  <c r="AF17" i="177"/>
  <c r="AG17" i="177"/>
  <c r="AF18" i="177"/>
  <c r="AG18" i="177"/>
  <c r="AF19" i="177"/>
  <c r="AG19" i="177"/>
  <c r="AF20" i="177"/>
  <c r="AG20" i="177"/>
  <c r="AF21" i="177"/>
  <c r="AG21" i="177"/>
  <c r="AF22" i="177"/>
  <c r="AG22" i="177"/>
  <c r="AF23" i="177"/>
  <c r="AG23" i="177"/>
  <c r="AF24" i="177"/>
  <c r="AG24" i="177"/>
  <c r="AF25" i="177"/>
  <c r="AG25" i="177"/>
  <c r="AF26" i="177"/>
  <c r="AG26" i="177"/>
  <c r="AF27" i="177"/>
  <c r="AG27" i="177"/>
  <c r="AF28" i="177"/>
  <c r="AG28" i="177"/>
  <c r="AF29" i="177"/>
  <c r="AG29" i="177"/>
  <c r="AF30" i="177"/>
  <c r="AG30" i="177"/>
  <c r="AF31" i="177"/>
  <c r="AG31" i="177"/>
  <c r="AF32" i="177"/>
  <c r="AG32" i="177"/>
  <c r="AF33" i="177"/>
  <c r="AG33" i="177"/>
  <c r="AF34" i="177"/>
  <c r="AG34" i="177"/>
  <c r="AF35" i="177"/>
  <c r="AG35" i="177"/>
  <c r="AF36" i="177"/>
  <c r="AG36" i="177"/>
  <c r="AF37" i="177"/>
  <c r="AG37" i="177"/>
  <c r="AF38" i="177"/>
  <c r="AG38" i="177"/>
  <c r="AF39" i="177"/>
  <c r="AG39" i="177"/>
  <c r="AF40" i="177"/>
  <c r="AG40" i="177"/>
  <c r="AF41" i="177"/>
  <c r="AG41" i="177"/>
  <c r="AF42" i="177"/>
  <c r="AG42" i="177"/>
  <c r="AF43" i="177"/>
  <c r="AG43" i="177"/>
  <c r="AF44" i="177"/>
  <c r="AG44" i="177"/>
  <c r="AF45" i="177"/>
  <c r="AG45" i="177"/>
  <c r="AF46" i="177"/>
  <c r="AG46" i="177"/>
  <c r="AF47" i="177"/>
  <c r="AG47" i="177"/>
  <c r="AF48" i="177"/>
  <c r="AG48" i="177"/>
  <c r="AF49" i="177"/>
  <c r="AG49" i="177"/>
  <c r="Z7" i="177"/>
  <c r="AA7" i="177"/>
  <c r="Z8" i="177"/>
  <c r="AA8" i="177"/>
  <c r="Z11" i="177"/>
  <c r="AA11" i="177"/>
  <c r="Z12" i="177"/>
  <c r="AA12" i="177"/>
  <c r="Z13" i="177"/>
  <c r="AA13" i="177"/>
  <c r="Z14" i="177"/>
  <c r="AA14" i="177"/>
  <c r="Z15" i="177"/>
  <c r="AA15" i="177"/>
  <c r="Z16" i="177"/>
  <c r="AA16" i="177"/>
  <c r="Z17" i="177"/>
  <c r="AA17" i="177"/>
  <c r="Z18" i="177"/>
  <c r="AA18" i="177"/>
  <c r="Z19" i="177"/>
  <c r="AA19" i="177"/>
  <c r="Z20" i="177"/>
  <c r="AA20" i="177"/>
  <c r="Z21" i="177"/>
  <c r="AA21" i="177"/>
  <c r="Z22" i="177"/>
  <c r="AA22" i="177"/>
  <c r="Z23" i="177"/>
  <c r="AA23" i="177"/>
  <c r="Z24" i="177"/>
  <c r="AA24" i="177"/>
  <c r="Z25" i="177"/>
  <c r="AA25" i="177"/>
  <c r="Z26" i="177"/>
  <c r="AA26" i="177"/>
  <c r="Z27" i="177"/>
  <c r="AA27" i="177"/>
  <c r="Z28" i="177"/>
  <c r="AA28" i="177"/>
  <c r="Z29" i="177"/>
  <c r="AA29" i="177"/>
  <c r="Z30" i="177"/>
  <c r="AA30" i="177"/>
  <c r="Z31" i="177"/>
  <c r="AA31" i="177"/>
  <c r="Z32" i="177"/>
  <c r="AA32" i="177"/>
  <c r="Z33" i="177"/>
  <c r="AA33" i="177"/>
  <c r="Z34" i="177"/>
  <c r="AA34" i="177"/>
  <c r="Z35" i="177"/>
  <c r="AA35" i="177"/>
  <c r="Z36" i="177"/>
  <c r="AA36" i="177"/>
  <c r="Z37" i="177"/>
  <c r="AA37" i="177"/>
  <c r="Z38" i="177"/>
  <c r="AA38" i="177"/>
  <c r="Z39" i="177"/>
  <c r="AA39" i="177"/>
  <c r="Z40" i="177"/>
  <c r="AA40" i="177"/>
  <c r="Z41" i="177"/>
  <c r="AA41" i="177"/>
  <c r="Z42" i="177"/>
  <c r="AA42" i="177"/>
  <c r="Z43" i="177"/>
  <c r="AA43" i="177"/>
  <c r="Z44" i="177"/>
  <c r="AA44" i="177"/>
  <c r="Z45" i="177"/>
  <c r="AA45" i="177"/>
  <c r="Z46" i="177"/>
  <c r="AA46" i="177"/>
  <c r="Z47" i="177"/>
  <c r="AA47" i="177"/>
  <c r="Z48" i="177"/>
  <c r="AA48" i="177"/>
  <c r="Z49" i="177"/>
  <c r="AA49" i="177"/>
  <c r="T7" i="177"/>
  <c r="U7" i="177"/>
  <c r="T8" i="177"/>
  <c r="U8" i="177"/>
  <c r="T9" i="177"/>
  <c r="U9" i="177"/>
  <c r="T10" i="177"/>
  <c r="U10" i="177"/>
  <c r="T11" i="177"/>
  <c r="U11" i="177"/>
  <c r="T12" i="177"/>
  <c r="U12" i="177"/>
  <c r="T13" i="177"/>
  <c r="U13" i="177"/>
  <c r="T14" i="177"/>
  <c r="U14" i="177"/>
  <c r="T15" i="177"/>
  <c r="U15" i="177"/>
  <c r="T16" i="177"/>
  <c r="U16" i="177"/>
  <c r="T17" i="177"/>
  <c r="U17" i="177"/>
  <c r="T18" i="177"/>
  <c r="U18" i="177"/>
  <c r="T19" i="177"/>
  <c r="U19" i="177"/>
  <c r="T20" i="177"/>
  <c r="U20" i="177"/>
  <c r="T21" i="177"/>
  <c r="U21" i="177"/>
  <c r="T22" i="177"/>
  <c r="U22" i="177"/>
  <c r="T23" i="177"/>
  <c r="U23" i="177"/>
  <c r="T24" i="177"/>
  <c r="U24" i="177"/>
  <c r="T25" i="177"/>
  <c r="U25" i="177"/>
  <c r="T26" i="177"/>
  <c r="U26" i="177"/>
  <c r="T27" i="177"/>
  <c r="U27" i="177"/>
  <c r="T28" i="177"/>
  <c r="U28" i="177"/>
  <c r="T29" i="177"/>
  <c r="U29" i="177"/>
  <c r="T30" i="177"/>
  <c r="U30" i="177"/>
  <c r="T31" i="177"/>
  <c r="U31" i="177"/>
  <c r="T32" i="177"/>
  <c r="U32" i="177"/>
  <c r="T33" i="177"/>
  <c r="U33" i="177"/>
  <c r="T34" i="177"/>
  <c r="U34" i="177"/>
  <c r="T35" i="177"/>
  <c r="U35" i="177"/>
  <c r="T36" i="177"/>
  <c r="U36" i="177"/>
  <c r="T37" i="177"/>
  <c r="U37" i="177"/>
  <c r="T38" i="177"/>
  <c r="U38" i="177"/>
  <c r="T39" i="177"/>
  <c r="U39" i="177"/>
  <c r="T40" i="177"/>
  <c r="U40" i="177"/>
  <c r="T41" i="177"/>
  <c r="U41" i="177"/>
  <c r="T42" i="177"/>
  <c r="U42" i="177"/>
  <c r="T43" i="177"/>
  <c r="U43" i="177"/>
  <c r="T44" i="177"/>
  <c r="U44" i="177"/>
  <c r="T45" i="177"/>
  <c r="U45" i="177"/>
  <c r="T46" i="177"/>
  <c r="U46" i="177"/>
  <c r="T47" i="177"/>
  <c r="U47" i="177"/>
  <c r="T48" i="177"/>
  <c r="U48" i="177"/>
  <c r="T49" i="177"/>
  <c r="U49" i="177"/>
  <c r="N13" i="177"/>
  <c r="O13" i="177"/>
  <c r="N14" i="177"/>
  <c r="O14" i="177"/>
  <c r="N15" i="177"/>
  <c r="O15" i="177"/>
  <c r="N16" i="177"/>
  <c r="O16" i="177"/>
  <c r="N17" i="177"/>
  <c r="O17" i="177"/>
  <c r="N18" i="177"/>
  <c r="O18" i="177"/>
  <c r="N19" i="177"/>
  <c r="O19" i="177"/>
  <c r="N20" i="177"/>
  <c r="O20" i="177"/>
  <c r="N21" i="177"/>
  <c r="O21" i="177"/>
  <c r="N22" i="177"/>
  <c r="O22" i="177"/>
  <c r="N23" i="177"/>
  <c r="O23" i="177"/>
  <c r="N24" i="177"/>
  <c r="O24" i="177"/>
  <c r="N25" i="177"/>
  <c r="O25" i="177"/>
  <c r="N26" i="177"/>
  <c r="O26" i="177"/>
  <c r="N27" i="177"/>
  <c r="O27" i="177"/>
  <c r="N28" i="177"/>
  <c r="O28" i="177"/>
  <c r="N29" i="177"/>
  <c r="O29" i="177"/>
  <c r="N30" i="177"/>
  <c r="O30" i="177"/>
  <c r="N31" i="177"/>
  <c r="O31" i="177"/>
  <c r="N32" i="177"/>
  <c r="O32" i="177"/>
  <c r="N33" i="177"/>
  <c r="O33" i="177"/>
  <c r="N34" i="177"/>
  <c r="O34" i="177"/>
  <c r="N35" i="177"/>
  <c r="O35" i="177"/>
  <c r="N36" i="177"/>
  <c r="O36" i="177"/>
  <c r="N37" i="177"/>
  <c r="O37" i="177"/>
  <c r="N38" i="177"/>
  <c r="O38" i="177"/>
  <c r="N39" i="177"/>
  <c r="O39" i="177"/>
  <c r="N40" i="177"/>
  <c r="O40" i="177"/>
  <c r="N41" i="177"/>
  <c r="O41" i="177"/>
  <c r="N42" i="177"/>
  <c r="O42" i="177"/>
  <c r="N43" i="177"/>
  <c r="O43" i="177"/>
  <c r="N44" i="177"/>
  <c r="O44" i="177"/>
  <c r="N45" i="177"/>
  <c r="O45" i="177"/>
  <c r="N46" i="177"/>
  <c r="O46" i="177"/>
  <c r="N47" i="177"/>
  <c r="O47" i="177"/>
  <c r="N48" i="177"/>
  <c r="O48" i="177"/>
  <c r="N49" i="177"/>
  <c r="O49" i="177"/>
  <c r="N8" i="177"/>
  <c r="O8" i="177"/>
  <c r="N9" i="177"/>
  <c r="O9" i="177"/>
  <c r="N10" i="177"/>
  <c r="O10" i="177"/>
  <c r="N11" i="177"/>
  <c r="O11" i="177"/>
  <c r="N12" i="177"/>
  <c r="O12" i="177"/>
  <c r="Z9" i="177"/>
  <c r="AA9" i="177"/>
  <c r="Z10" i="177"/>
  <c r="AA10" i="177"/>
  <c r="CU9" i="183"/>
  <c r="CU8" i="183"/>
  <c r="CU7" i="183"/>
  <c r="CU10" i="183"/>
  <c r="CU11" i="183"/>
  <c r="CU12" i="183"/>
  <c r="CU13" i="183"/>
  <c r="CU14" i="183"/>
  <c r="CU15" i="183"/>
  <c r="CU16" i="183"/>
  <c r="CU17" i="183"/>
  <c r="CU18" i="183"/>
  <c r="CU19" i="183"/>
  <c r="CU20" i="183"/>
  <c r="CU21" i="183"/>
  <c r="CU22" i="183"/>
  <c r="CU23" i="183"/>
  <c r="CU24" i="183"/>
  <c r="CU25" i="183"/>
  <c r="CU26" i="183"/>
  <c r="CU27" i="183"/>
  <c r="CU28" i="183"/>
  <c r="CU29" i="183"/>
  <c r="CU30" i="183"/>
  <c r="CU31" i="183"/>
  <c r="CU32" i="183"/>
  <c r="CU33" i="183"/>
  <c r="CU34" i="183"/>
  <c r="CU35" i="183"/>
  <c r="CU36" i="183"/>
  <c r="CU37" i="183"/>
  <c r="CU38" i="183"/>
  <c r="CU39" i="183"/>
  <c r="CU40" i="183"/>
  <c r="CU41" i="183"/>
  <c r="CU42" i="183"/>
  <c r="CU43" i="183"/>
  <c r="CU44" i="183"/>
  <c r="CU45" i="183"/>
  <c r="CU46" i="183"/>
  <c r="CU47" i="183"/>
  <c r="CU48" i="183"/>
  <c r="CU49" i="183"/>
  <c r="CU50" i="183"/>
  <c r="CS9" i="183"/>
  <c r="CS10" i="183"/>
  <c r="CS11" i="183"/>
  <c r="CS8" i="183"/>
  <c r="CS7" i="183"/>
  <c r="CS12" i="183"/>
  <c r="CS13" i="183"/>
  <c r="CS14" i="183"/>
  <c r="CS15" i="183"/>
  <c r="CS16" i="183"/>
  <c r="CS17" i="183"/>
  <c r="CS18" i="183"/>
  <c r="CS19" i="183"/>
  <c r="CS20" i="183"/>
  <c r="CS21" i="183"/>
  <c r="CS22" i="183"/>
  <c r="CS23" i="183"/>
  <c r="CS24" i="183"/>
  <c r="CS25" i="183"/>
  <c r="CS26" i="183"/>
  <c r="CS27" i="183"/>
  <c r="CS28" i="183"/>
  <c r="CS29" i="183"/>
  <c r="CS30" i="183"/>
  <c r="CS31" i="183"/>
  <c r="CS32" i="183"/>
  <c r="CS33" i="183"/>
  <c r="CS34" i="183"/>
  <c r="CS35" i="183"/>
  <c r="CS36" i="183"/>
  <c r="CS37" i="183"/>
  <c r="CS38" i="183"/>
  <c r="CS39" i="183"/>
  <c r="CS40" i="183"/>
  <c r="CS41" i="183"/>
  <c r="CS42" i="183"/>
  <c r="CS43" i="183"/>
  <c r="CS44" i="183"/>
  <c r="CS45" i="183"/>
  <c r="CS46" i="183"/>
  <c r="CS47" i="183"/>
  <c r="CS48" i="183"/>
  <c r="CS49" i="183"/>
  <c r="CS50" i="183"/>
  <c r="CQ6" i="177"/>
  <c r="CQ7" i="177"/>
  <c r="CQ8" i="177"/>
  <c r="H8" i="177"/>
  <c r="I8" i="177"/>
  <c r="H7" i="177"/>
  <c r="I7" i="177"/>
  <c r="H9" i="177"/>
  <c r="I9" i="177"/>
  <c r="H10" i="177"/>
  <c r="I10" i="177"/>
  <c r="CQ9" i="177"/>
  <c r="CQ10" i="177"/>
  <c r="CQ11" i="177"/>
  <c r="H11" i="177"/>
  <c r="I11" i="177"/>
  <c r="CQ12" i="177"/>
  <c r="H12" i="177"/>
  <c r="I12" i="177"/>
  <c r="CQ13" i="177"/>
  <c r="H13" i="177"/>
  <c r="I13" i="177"/>
  <c r="CQ14" i="177"/>
  <c r="H14" i="177"/>
  <c r="I14" i="177"/>
  <c r="CQ15" i="177"/>
  <c r="H15" i="177"/>
  <c r="I15" i="177"/>
  <c r="CQ16" i="177"/>
  <c r="H16" i="177"/>
  <c r="I16" i="177"/>
  <c r="CQ17" i="177"/>
  <c r="H17" i="177"/>
  <c r="I17" i="177"/>
  <c r="CQ18" i="177"/>
  <c r="H18" i="177"/>
  <c r="I18" i="177"/>
  <c r="CQ19" i="177"/>
  <c r="H19" i="177"/>
  <c r="I19" i="177"/>
  <c r="CQ20" i="177"/>
  <c r="H20" i="177"/>
  <c r="I20" i="177"/>
  <c r="CQ21" i="177"/>
  <c r="H21" i="177"/>
  <c r="I21" i="177"/>
  <c r="CQ22" i="177"/>
  <c r="H22" i="177"/>
  <c r="I22" i="177"/>
  <c r="CQ23" i="177"/>
  <c r="H23" i="177"/>
  <c r="I23" i="177"/>
  <c r="CQ24" i="177"/>
  <c r="H24" i="177"/>
  <c r="I24" i="177"/>
  <c r="CQ25" i="177"/>
  <c r="H25" i="177"/>
  <c r="I25" i="177"/>
  <c r="CQ26" i="177"/>
  <c r="H26" i="177"/>
  <c r="I26" i="177"/>
  <c r="CQ27" i="177"/>
  <c r="H27" i="177"/>
  <c r="I27" i="177"/>
  <c r="CQ28" i="177"/>
  <c r="H28" i="177"/>
  <c r="I28" i="177"/>
  <c r="CQ29" i="177"/>
  <c r="H29" i="177"/>
  <c r="I29" i="177"/>
  <c r="CQ30" i="177"/>
  <c r="H30" i="177"/>
  <c r="I30" i="177"/>
  <c r="CQ31" i="177"/>
  <c r="H31" i="177"/>
  <c r="I31" i="177"/>
  <c r="CQ32" i="177"/>
  <c r="H32" i="177"/>
  <c r="I32" i="177"/>
  <c r="CQ33" i="177"/>
  <c r="H33" i="177"/>
  <c r="I33" i="177"/>
  <c r="CQ34" i="177"/>
  <c r="H34" i="177"/>
  <c r="I34" i="177"/>
  <c r="CQ35" i="177"/>
  <c r="H35" i="177"/>
  <c r="I35" i="177"/>
  <c r="CQ36" i="177"/>
  <c r="H36" i="177"/>
  <c r="I36" i="177"/>
  <c r="CQ37" i="177"/>
  <c r="H37" i="177"/>
  <c r="I37" i="177"/>
  <c r="CQ38" i="177"/>
  <c r="H38" i="177"/>
  <c r="I38" i="177"/>
  <c r="CQ39" i="177"/>
  <c r="H39" i="177"/>
  <c r="I39" i="177"/>
  <c r="CQ40" i="177"/>
  <c r="H40" i="177"/>
  <c r="I40" i="177"/>
  <c r="CQ41" i="177"/>
  <c r="H41" i="177"/>
  <c r="I41" i="177"/>
  <c r="CQ42" i="177"/>
  <c r="H42" i="177"/>
  <c r="I42" i="177"/>
  <c r="CQ43" i="177"/>
  <c r="H43" i="177"/>
  <c r="I43" i="177"/>
  <c r="CQ44" i="177"/>
  <c r="H44" i="177"/>
  <c r="I44" i="177"/>
  <c r="CQ45" i="177"/>
  <c r="H45" i="177"/>
  <c r="I45" i="177"/>
  <c r="CQ46" i="177"/>
  <c r="H46" i="177"/>
  <c r="I46" i="177"/>
  <c r="CQ47" i="177"/>
  <c r="H47" i="177"/>
  <c r="I47" i="177"/>
  <c r="CQ48" i="177"/>
  <c r="H48" i="177"/>
  <c r="I48" i="177"/>
  <c r="CQ49" i="177"/>
  <c r="H49" i="177"/>
  <c r="I49" i="177"/>
  <c r="FV7" i="179"/>
  <c r="GM7" i="179" s="1"/>
  <c r="E7" i="208" s="1"/>
  <c r="FL7" i="179"/>
  <c r="FM8" i="184" s="1"/>
  <c r="FK7" i="179"/>
  <c r="FL8" i="184" s="1"/>
  <c r="FL8" i="179"/>
  <c r="FM9" i="184" s="1"/>
  <c r="FK8" i="179"/>
  <c r="FL6" i="179"/>
  <c r="FM7" i="184" s="1"/>
  <c r="FK6" i="179"/>
  <c r="FL7" i="184" s="1"/>
  <c r="FL9" i="179"/>
  <c r="FM10" i="184" s="1"/>
  <c r="FK9" i="179"/>
  <c r="FL10" i="184" s="1"/>
  <c r="FL10" i="179"/>
  <c r="FM11" i="184" s="1"/>
  <c r="FK10" i="179"/>
  <c r="FL11" i="184" s="1"/>
  <c r="FL11" i="179"/>
  <c r="FM12" i="184" s="1"/>
  <c r="FK11" i="179"/>
  <c r="FL12" i="184" s="1"/>
  <c r="FL12" i="179"/>
  <c r="FM13" i="184" s="1"/>
  <c r="FK12" i="179"/>
  <c r="FL13" i="184" s="1"/>
  <c r="FL13" i="179"/>
  <c r="FM14" i="184" s="1"/>
  <c r="FK13" i="179"/>
  <c r="FL14" i="184" s="1"/>
  <c r="FL14" i="179"/>
  <c r="FM15" i="184" s="1"/>
  <c r="FK14" i="179"/>
  <c r="FL15" i="184" s="1"/>
  <c r="FL15" i="179"/>
  <c r="FM16" i="184" s="1"/>
  <c r="FK15" i="179"/>
  <c r="FL16" i="184" s="1"/>
  <c r="FL16" i="179"/>
  <c r="FM17" i="184" s="1"/>
  <c r="FK16" i="179"/>
  <c r="FL17" i="184" s="1"/>
  <c r="FL17" i="179"/>
  <c r="FM18" i="184" s="1"/>
  <c r="FK17" i="179"/>
  <c r="FL18" i="184" s="1"/>
  <c r="FL18" i="179"/>
  <c r="FM19" i="184" s="1"/>
  <c r="FK18" i="179"/>
  <c r="FL19" i="184" s="1"/>
  <c r="FL19" i="179"/>
  <c r="FM20" i="184" s="1"/>
  <c r="FK19" i="179"/>
  <c r="FL20" i="184" s="1"/>
  <c r="FL20" i="179"/>
  <c r="FM21" i="184" s="1"/>
  <c r="FK20" i="179"/>
  <c r="FL21" i="184" s="1"/>
  <c r="FL21" i="179"/>
  <c r="FM22" i="184" s="1"/>
  <c r="FK21" i="179"/>
  <c r="FL22" i="184" s="1"/>
  <c r="FL22" i="179"/>
  <c r="FM23" i="184" s="1"/>
  <c r="FK22" i="179"/>
  <c r="FL23" i="184" s="1"/>
  <c r="FL23" i="179"/>
  <c r="FM24" i="184" s="1"/>
  <c r="FK23" i="179"/>
  <c r="FL24" i="184" s="1"/>
  <c r="FL24" i="179"/>
  <c r="FM25" i="184" s="1"/>
  <c r="FK24" i="179"/>
  <c r="FL25" i="184" s="1"/>
  <c r="FL25" i="179"/>
  <c r="FM26" i="184" s="1"/>
  <c r="FK25" i="179"/>
  <c r="FL26" i="184" s="1"/>
  <c r="FL26" i="179"/>
  <c r="FM27" i="184" s="1"/>
  <c r="FK26" i="179"/>
  <c r="FL27" i="184" s="1"/>
  <c r="FL27" i="179"/>
  <c r="FM28" i="184" s="1"/>
  <c r="FK27" i="179"/>
  <c r="FL28" i="184" s="1"/>
  <c r="FL28" i="179"/>
  <c r="FM29" i="184" s="1"/>
  <c r="FK28" i="179"/>
  <c r="FL29" i="179"/>
  <c r="FM30" i="184" s="1"/>
  <c r="FK29" i="179"/>
  <c r="FL30" i="184" s="1"/>
  <c r="FL30" i="179"/>
  <c r="FM31" i="184" s="1"/>
  <c r="FK30" i="179"/>
  <c r="FL31" i="184" s="1"/>
  <c r="FL31" i="179"/>
  <c r="FM32" i="184" s="1"/>
  <c r="FK31" i="179"/>
  <c r="FL32" i="184" s="1"/>
  <c r="FL32" i="179"/>
  <c r="FM33" i="184" s="1"/>
  <c r="FK32" i="179"/>
  <c r="FL33" i="184" s="1"/>
  <c r="FL33" i="179"/>
  <c r="FM34" i="184" s="1"/>
  <c r="FK33" i="179"/>
  <c r="FL34" i="184" s="1"/>
  <c r="FL34" i="179"/>
  <c r="FM35" i="184" s="1"/>
  <c r="FK34" i="179"/>
  <c r="FL35" i="184" s="1"/>
  <c r="FL35" i="179"/>
  <c r="FM36" i="184" s="1"/>
  <c r="FK35" i="179"/>
  <c r="FL36" i="184" s="1"/>
  <c r="FL36" i="179"/>
  <c r="FM37" i="184" s="1"/>
  <c r="FK36" i="179"/>
  <c r="FL37" i="184" s="1"/>
  <c r="FL37" i="179"/>
  <c r="FM38" i="184" s="1"/>
  <c r="FK37" i="179"/>
  <c r="FL38" i="184" s="1"/>
  <c r="FL38" i="179"/>
  <c r="FM39" i="184" s="1"/>
  <c r="FK38" i="179"/>
  <c r="FL39" i="184" s="1"/>
  <c r="FL39" i="179"/>
  <c r="FM40" i="184" s="1"/>
  <c r="FK39" i="179"/>
  <c r="FL40" i="184" s="1"/>
  <c r="FL40" i="179"/>
  <c r="FM41" i="184" s="1"/>
  <c r="FK40" i="179"/>
  <c r="FL41" i="184" s="1"/>
  <c r="FL41" i="179"/>
  <c r="FM42" i="184" s="1"/>
  <c r="FK41" i="179"/>
  <c r="FL42" i="184" s="1"/>
  <c r="FL42" i="179"/>
  <c r="FM43" i="184" s="1"/>
  <c r="FK42" i="179"/>
  <c r="FL43" i="184" s="1"/>
  <c r="FL43" i="179"/>
  <c r="FM44" i="184" s="1"/>
  <c r="FK43" i="179"/>
  <c r="FL44" i="184" s="1"/>
  <c r="FL44" i="179"/>
  <c r="FM45" i="184" s="1"/>
  <c r="FK44" i="179"/>
  <c r="FL45" i="184" s="1"/>
  <c r="FL45" i="179"/>
  <c r="FM46" i="184" s="1"/>
  <c r="FK45" i="179"/>
  <c r="FL46" i="184" s="1"/>
  <c r="FL46" i="179"/>
  <c r="FM47" i="184" s="1"/>
  <c r="FK46" i="179"/>
  <c r="FL47" i="184" s="1"/>
  <c r="FL47" i="179"/>
  <c r="FM48" i="184" s="1"/>
  <c r="FK47" i="179"/>
  <c r="FL48" i="184" s="1"/>
  <c r="FL48" i="179"/>
  <c r="FM49" i="184" s="1"/>
  <c r="FK48" i="179"/>
  <c r="FL49" i="184" s="1"/>
  <c r="FL49" i="179"/>
  <c r="FM50" i="184" s="1"/>
  <c r="FK49" i="179"/>
  <c r="FL50" i="184" s="1"/>
  <c r="CX7" i="179"/>
  <c r="CY8" i="184" s="1"/>
  <c r="CW7" i="179"/>
  <c r="CX8" i="184" s="1"/>
  <c r="CX8" i="179"/>
  <c r="CY9" i="184" s="1"/>
  <c r="CW8" i="179"/>
  <c r="CX9" i="184" s="1"/>
  <c r="CX6" i="179"/>
  <c r="CY7" i="184" s="1"/>
  <c r="CW6" i="179"/>
  <c r="CX7" i="184" s="1"/>
  <c r="CX9" i="179"/>
  <c r="CY10" i="184" s="1"/>
  <c r="CW9" i="179"/>
  <c r="CX10" i="184" s="1"/>
  <c r="CX10" i="179"/>
  <c r="CY11" i="184" s="1"/>
  <c r="CW10" i="179"/>
  <c r="CX11" i="184" s="1"/>
  <c r="CX11" i="179"/>
  <c r="CY12" i="184" s="1"/>
  <c r="CW11" i="179"/>
  <c r="CX12" i="184" s="1"/>
  <c r="CX12" i="179"/>
  <c r="CY13" i="184" s="1"/>
  <c r="CW12" i="179"/>
  <c r="CX13" i="184" s="1"/>
  <c r="CX13" i="179"/>
  <c r="CY14" i="184" s="1"/>
  <c r="CW13" i="179"/>
  <c r="CX14" i="184" s="1"/>
  <c r="CX14" i="179"/>
  <c r="CY15" i="184" s="1"/>
  <c r="CW14" i="179"/>
  <c r="CX15" i="184" s="1"/>
  <c r="CX15" i="179"/>
  <c r="CY16" i="184" s="1"/>
  <c r="CW15" i="179"/>
  <c r="CX16" i="184" s="1"/>
  <c r="CX16" i="179"/>
  <c r="CY17" i="184" s="1"/>
  <c r="CW16" i="179"/>
  <c r="CX17" i="184" s="1"/>
  <c r="CX17" i="179"/>
  <c r="CY18" i="184" s="1"/>
  <c r="CW17" i="179"/>
  <c r="CX18" i="184" s="1"/>
  <c r="CX18" i="179"/>
  <c r="CY19" i="184" s="1"/>
  <c r="CW18" i="179"/>
  <c r="CX19" i="184" s="1"/>
  <c r="CX19" i="179"/>
  <c r="CY20" i="184" s="1"/>
  <c r="CW19" i="179"/>
  <c r="CX20" i="184" s="1"/>
  <c r="CX20" i="179"/>
  <c r="CY21" i="184" s="1"/>
  <c r="CW20" i="179"/>
  <c r="CX21" i="184" s="1"/>
  <c r="CX21" i="179"/>
  <c r="CY22" i="184" s="1"/>
  <c r="CW21" i="179"/>
  <c r="CX22" i="184" s="1"/>
  <c r="CX22" i="179"/>
  <c r="CY23" i="184" s="1"/>
  <c r="CW22" i="179"/>
  <c r="CX23" i="184" s="1"/>
  <c r="CX23" i="179"/>
  <c r="CY24" i="184" s="1"/>
  <c r="CW23" i="179"/>
  <c r="CX24" i="184" s="1"/>
  <c r="CX24" i="179"/>
  <c r="CY25" i="184" s="1"/>
  <c r="CW24" i="179"/>
  <c r="CX25" i="184" s="1"/>
  <c r="CX25" i="179"/>
  <c r="CY26" i="184" s="1"/>
  <c r="CW25" i="179"/>
  <c r="CX26" i="184" s="1"/>
  <c r="CX26" i="179"/>
  <c r="CY27" i="184" s="1"/>
  <c r="CW26" i="179"/>
  <c r="CX27" i="184" s="1"/>
  <c r="CX27" i="179"/>
  <c r="CY28" i="184" s="1"/>
  <c r="CW27" i="179"/>
  <c r="CX28" i="179"/>
  <c r="CY29" i="184" s="1"/>
  <c r="CW28" i="179"/>
  <c r="CX29" i="179"/>
  <c r="CY30" i="184" s="1"/>
  <c r="CW29" i="179"/>
  <c r="CX30" i="179"/>
  <c r="CY31" i="184" s="1"/>
  <c r="CW30" i="179"/>
  <c r="CX31" i="184" s="1"/>
  <c r="CX31" i="179"/>
  <c r="CY32" i="184" s="1"/>
  <c r="CW31" i="179"/>
  <c r="CX32" i="179"/>
  <c r="CY33" i="184" s="1"/>
  <c r="CW32" i="179"/>
  <c r="CX33" i="184" s="1"/>
  <c r="CX33" i="179"/>
  <c r="CY34" i="184" s="1"/>
  <c r="CW33" i="179"/>
  <c r="CX34" i="179"/>
  <c r="CY35" i="184" s="1"/>
  <c r="CW34" i="179"/>
  <c r="CX35" i="184" s="1"/>
  <c r="CX35" i="179"/>
  <c r="CY36" i="184" s="1"/>
  <c r="CW35" i="179"/>
  <c r="CX36" i="179"/>
  <c r="CY37" i="184" s="1"/>
  <c r="CW36" i="179"/>
  <c r="CX37" i="184" s="1"/>
  <c r="CX37" i="179"/>
  <c r="CY38" i="184" s="1"/>
  <c r="CW37" i="179"/>
  <c r="CX38" i="179"/>
  <c r="CY39" i="184" s="1"/>
  <c r="CW38" i="179"/>
  <c r="CX39" i="184" s="1"/>
  <c r="CX39" i="179"/>
  <c r="CY40" i="184" s="1"/>
  <c r="CW39" i="179"/>
  <c r="CX40" i="179"/>
  <c r="CY41" i="184" s="1"/>
  <c r="CW40" i="179"/>
  <c r="CX41" i="184" s="1"/>
  <c r="CX41" i="179"/>
  <c r="CY42" i="184" s="1"/>
  <c r="CW41" i="179"/>
  <c r="CX42" i="179"/>
  <c r="CY43" i="184" s="1"/>
  <c r="CW42" i="179"/>
  <c r="CX43" i="184" s="1"/>
  <c r="CX43" i="179"/>
  <c r="CY44" i="184" s="1"/>
  <c r="CW43" i="179"/>
  <c r="CX44" i="179"/>
  <c r="CY45" i="184" s="1"/>
  <c r="CW44" i="179"/>
  <c r="CX45" i="179"/>
  <c r="CY46" i="184" s="1"/>
  <c r="CW45" i="179"/>
  <c r="CX46" i="179"/>
  <c r="CY47" i="184" s="1"/>
  <c r="CW46" i="179"/>
  <c r="CX47" i="184" s="1"/>
  <c r="CX47" i="179"/>
  <c r="CY48" i="184" s="1"/>
  <c r="CW47" i="179"/>
  <c r="CX48" i="179"/>
  <c r="CY49" i="184" s="1"/>
  <c r="CW48" i="179"/>
  <c r="CX49" i="184" s="1"/>
  <c r="CX49" i="179"/>
  <c r="CY50" i="184" s="1"/>
  <c r="CW49" i="179"/>
  <c r="CM7" i="179"/>
  <c r="CL7" i="179"/>
  <c r="CM8" i="179"/>
  <c r="CL8" i="179"/>
  <c r="CM9" i="179"/>
  <c r="CL9" i="179"/>
  <c r="CM10" i="179"/>
  <c r="CL10" i="179"/>
  <c r="CM11" i="179"/>
  <c r="CL11" i="179"/>
  <c r="CM12" i="179"/>
  <c r="CL12" i="179"/>
  <c r="CM13" i="179"/>
  <c r="CL13" i="179"/>
  <c r="CM14" i="179"/>
  <c r="CL14" i="179"/>
  <c r="CM15" i="179"/>
  <c r="CL15" i="179"/>
  <c r="CM16" i="179"/>
  <c r="CL16" i="179"/>
  <c r="CM17" i="179"/>
  <c r="CL17" i="179"/>
  <c r="CM18" i="179"/>
  <c r="CL18" i="179"/>
  <c r="CM19" i="179"/>
  <c r="CL19" i="179"/>
  <c r="CM20" i="179"/>
  <c r="CL20" i="179"/>
  <c r="CM21" i="179"/>
  <c r="CL21" i="179"/>
  <c r="CM22" i="179"/>
  <c r="CL22" i="179"/>
  <c r="CM23" i="179"/>
  <c r="CL23" i="179"/>
  <c r="CM24" i="179"/>
  <c r="CL24" i="179"/>
  <c r="CM25" i="179"/>
  <c r="CL25" i="179"/>
  <c r="CM26" i="179"/>
  <c r="CL26" i="179"/>
  <c r="CM27" i="179"/>
  <c r="CL27" i="179"/>
  <c r="CM28" i="179"/>
  <c r="CL28" i="179"/>
  <c r="CM29" i="179"/>
  <c r="CL29" i="179"/>
  <c r="CM30" i="179"/>
  <c r="CL30" i="179"/>
  <c r="CM31" i="179"/>
  <c r="CL31" i="179"/>
  <c r="CM32" i="179"/>
  <c r="CL32" i="179"/>
  <c r="CM33" i="179"/>
  <c r="CL33" i="179"/>
  <c r="CM34" i="179"/>
  <c r="CL34" i="179"/>
  <c r="CM35" i="179"/>
  <c r="CL35" i="179"/>
  <c r="CM36" i="179"/>
  <c r="CL36" i="179"/>
  <c r="CM37" i="179"/>
  <c r="CL37" i="179"/>
  <c r="CM38" i="179"/>
  <c r="CL38" i="179"/>
  <c r="CM39" i="179"/>
  <c r="CL39" i="179"/>
  <c r="CM40" i="179"/>
  <c r="CL40" i="179"/>
  <c r="CM41" i="179"/>
  <c r="CL41" i="179"/>
  <c r="CM42" i="179"/>
  <c r="CL42" i="179"/>
  <c r="CM43" i="179"/>
  <c r="CL43" i="179"/>
  <c r="CM44" i="179"/>
  <c r="CL44" i="179"/>
  <c r="CM45" i="179"/>
  <c r="CL45" i="179"/>
  <c r="CM46" i="179"/>
  <c r="CL46" i="179"/>
  <c r="CM47" i="179"/>
  <c r="CL47" i="179"/>
  <c r="CM48" i="179"/>
  <c r="CL48" i="179"/>
  <c r="CM49" i="179"/>
  <c r="CL49" i="179"/>
  <c r="CB7" i="179"/>
  <c r="CA7" i="179"/>
  <c r="CB8" i="179"/>
  <c r="CA8" i="179"/>
  <c r="CB9" i="179"/>
  <c r="CA9" i="179"/>
  <c r="CB10" i="179"/>
  <c r="CA10" i="179"/>
  <c r="CB11" i="179"/>
  <c r="CA11" i="179"/>
  <c r="CB12" i="179"/>
  <c r="CA12" i="179"/>
  <c r="CB13" i="179"/>
  <c r="CA13" i="179"/>
  <c r="CB14" i="179"/>
  <c r="CA14" i="179"/>
  <c r="CB15" i="179"/>
  <c r="CA15" i="179"/>
  <c r="CB16" i="179"/>
  <c r="CA16" i="179"/>
  <c r="CB17" i="179"/>
  <c r="CA17" i="179"/>
  <c r="CB18" i="179"/>
  <c r="CA18" i="179"/>
  <c r="CB19" i="179"/>
  <c r="CA19" i="179"/>
  <c r="CB20" i="179"/>
  <c r="CA20" i="179"/>
  <c r="CB21" i="179"/>
  <c r="CA21" i="179"/>
  <c r="CB22" i="179"/>
  <c r="CA22" i="179"/>
  <c r="CB23" i="179"/>
  <c r="CA23" i="179"/>
  <c r="CB24" i="179"/>
  <c r="CA24" i="179"/>
  <c r="CB25" i="179"/>
  <c r="CA25" i="179"/>
  <c r="CB26" i="179"/>
  <c r="CA26" i="179"/>
  <c r="CB27" i="179"/>
  <c r="CA27" i="179"/>
  <c r="CB28" i="179"/>
  <c r="CA28" i="179"/>
  <c r="CB29" i="179"/>
  <c r="CA29" i="179"/>
  <c r="CB30" i="179"/>
  <c r="CA30" i="179"/>
  <c r="CB31" i="179"/>
  <c r="CA31" i="179"/>
  <c r="CB32" i="179"/>
  <c r="CA32" i="179"/>
  <c r="CB33" i="179"/>
  <c r="CA33" i="179"/>
  <c r="CB34" i="179"/>
  <c r="CA34" i="179"/>
  <c r="CB35" i="179"/>
  <c r="CA35" i="179"/>
  <c r="CB36" i="179"/>
  <c r="CA36" i="179"/>
  <c r="CB37" i="179"/>
  <c r="CA37" i="179"/>
  <c r="CB38" i="179"/>
  <c r="CA38" i="179"/>
  <c r="CB39" i="179"/>
  <c r="CA39" i="179"/>
  <c r="CB40" i="179"/>
  <c r="CA40" i="179"/>
  <c r="CB41" i="179"/>
  <c r="CA41" i="179"/>
  <c r="CB42" i="179"/>
  <c r="CA42" i="179"/>
  <c r="CB43" i="179"/>
  <c r="CA43" i="179"/>
  <c r="CB44" i="179"/>
  <c r="CA44" i="179"/>
  <c r="CB45" i="179"/>
  <c r="CA45" i="179"/>
  <c r="CB46" i="179"/>
  <c r="CA46" i="179"/>
  <c r="CB47" i="179"/>
  <c r="CA47" i="179"/>
  <c r="CB48" i="179"/>
  <c r="CA48" i="179"/>
  <c r="CB49" i="179"/>
  <c r="CA49" i="179"/>
  <c r="BQ7" i="179"/>
  <c r="BP7" i="179"/>
  <c r="BQ8" i="179"/>
  <c r="BP8" i="179"/>
  <c r="BQ9" i="179"/>
  <c r="BP9" i="179"/>
  <c r="BQ10" i="179"/>
  <c r="BP10" i="179"/>
  <c r="BQ11" i="179"/>
  <c r="BP11" i="179"/>
  <c r="BQ12" i="179"/>
  <c r="BP12" i="179"/>
  <c r="BQ13" i="179"/>
  <c r="BP13" i="179"/>
  <c r="BQ14" i="179"/>
  <c r="BP14" i="179"/>
  <c r="BQ15" i="179"/>
  <c r="BP15" i="179"/>
  <c r="BQ16" i="179"/>
  <c r="BP16" i="179"/>
  <c r="BQ17" i="179"/>
  <c r="BP17" i="179"/>
  <c r="BQ18" i="179"/>
  <c r="BP18" i="179"/>
  <c r="BQ19" i="179"/>
  <c r="BP19" i="179"/>
  <c r="BQ20" i="179"/>
  <c r="BP20" i="179"/>
  <c r="BQ21" i="179"/>
  <c r="BP21" i="179"/>
  <c r="BQ22" i="179"/>
  <c r="BP22" i="179"/>
  <c r="BQ23" i="179"/>
  <c r="BP23" i="179"/>
  <c r="BQ24" i="179"/>
  <c r="BP24" i="179"/>
  <c r="BQ25" i="179"/>
  <c r="BP25" i="179"/>
  <c r="BQ26" i="179"/>
  <c r="BP26" i="179"/>
  <c r="BQ27" i="179"/>
  <c r="BP27" i="179"/>
  <c r="BQ28" i="179"/>
  <c r="BP28" i="179"/>
  <c r="BQ29" i="179"/>
  <c r="BP29" i="179"/>
  <c r="BQ30" i="179"/>
  <c r="BP30" i="179"/>
  <c r="BQ31" i="179"/>
  <c r="BP31" i="179"/>
  <c r="BQ32" i="179"/>
  <c r="BP32" i="179"/>
  <c r="BQ33" i="179"/>
  <c r="BP33" i="179"/>
  <c r="BQ34" i="179"/>
  <c r="BP34" i="179"/>
  <c r="BQ35" i="179"/>
  <c r="BP35" i="179"/>
  <c r="BQ36" i="179"/>
  <c r="BP36" i="179"/>
  <c r="BQ37" i="179"/>
  <c r="BP37" i="179"/>
  <c r="BQ38" i="179"/>
  <c r="BP38" i="179"/>
  <c r="BQ39" i="179"/>
  <c r="BP39" i="179"/>
  <c r="BQ40" i="179"/>
  <c r="BP40" i="179"/>
  <c r="BQ41" i="179"/>
  <c r="BP41" i="179"/>
  <c r="BQ42" i="179"/>
  <c r="BP42" i="179"/>
  <c r="BQ43" i="179"/>
  <c r="BP43" i="179"/>
  <c r="BQ44" i="179"/>
  <c r="BP44" i="179"/>
  <c r="BQ45" i="179"/>
  <c r="BP45" i="179"/>
  <c r="BQ46" i="179"/>
  <c r="BP46" i="179"/>
  <c r="BQ47" i="179"/>
  <c r="BP47" i="179"/>
  <c r="BQ48" i="179"/>
  <c r="BP48" i="179"/>
  <c r="BQ49" i="179"/>
  <c r="BP49" i="179"/>
  <c r="BF7" i="179"/>
  <c r="BE7" i="179"/>
  <c r="BF8" i="179"/>
  <c r="BE8" i="179"/>
  <c r="BF9" i="179"/>
  <c r="BE9" i="179"/>
  <c r="BF10" i="179"/>
  <c r="BE10" i="179"/>
  <c r="BF11" i="179"/>
  <c r="BE11" i="179"/>
  <c r="BF12" i="179"/>
  <c r="BE12" i="179"/>
  <c r="BF13" i="179"/>
  <c r="BE13" i="179"/>
  <c r="BF14" i="179"/>
  <c r="BE14" i="179"/>
  <c r="BF15" i="179"/>
  <c r="BE15" i="179"/>
  <c r="BF16" i="179"/>
  <c r="BE16" i="179"/>
  <c r="BF17" i="179"/>
  <c r="BE17" i="179"/>
  <c r="BF18" i="179"/>
  <c r="BE18" i="179"/>
  <c r="BF19" i="179"/>
  <c r="BE19" i="179"/>
  <c r="BF20" i="179"/>
  <c r="BE20" i="179"/>
  <c r="BF21" i="179"/>
  <c r="BE21" i="179"/>
  <c r="BF22" i="179"/>
  <c r="BE22" i="179"/>
  <c r="BF23" i="179"/>
  <c r="BE23" i="179"/>
  <c r="BF24" i="179"/>
  <c r="BE24" i="179"/>
  <c r="BF25" i="179"/>
  <c r="BE25" i="179"/>
  <c r="BF26" i="179"/>
  <c r="BE26" i="179"/>
  <c r="BF27" i="179"/>
  <c r="BE27" i="179"/>
  <c r="BF28" i="179"/>
  <c r="BE28" i="179"/>
  <c r="BF29" i="179"/>
  <c r="BE29" i="179"/>
  <c r="BF30" i="179"/>
  <c r="BE30" i="179"/>
  <c r="BF31" i="179"/>
  <c r="BE31" i="179"/>
  <c r="BF32" i="179"/>
  <c r="BE32" i="179"/>
  <c r="BF33" i="179"/>
  <c r="BE33" i="179"/>
  <c r="BF34" i="179"/>
  <c r="BE34" i="179"/>
  <c r="BF35" i="179"/>
  <c r="BE35" i="179"/>
  <c r="BF36" i="179"/>
  <c r="BE36" i="179"/>
  <c r="BF37" i="179"/>
  <c r="BE37" i="179"/>
  <c r="BF38" i="179"/>
  <c r="BE38" i="179"/>
  <c r="BF39" i="179"/>
  <c r="BE39" i="179"/>
  <c r="BF40" i="179"/>
  <c r="BE40" i="179"/>
  <c r="BF41" i="179"/>
  <c r="BE41" i="179"/>
  <c r="BF42" i="179"/>
  <c r="BE42" i="179"/>
  <c r="BF43" i="179"/>
  <c r="BE43" i="179"/>
  <c r="BF44" i="179"/>
  <c r="BE44" i="179"/>
  <c r="BF45" i="179"/>
  <c r="BE45" i="179"/>
  <c r="BF46" i="179"/>
  <c r="BE46" i="179"/>
  <c r="BF47" i="179"/>
  <c r="BE47" i="179"/>
  <c r="BF48" i="179"/>
  <c r="BE48" i="179"/>
  <c r="BF49" i="179"/>
  <c r="BE49" i="179"/>
  <c r="AT7" i="179"/>
  <c r="AU7" i="179"/>
  <c r="AT8" i="179"/>
  <c r="AU8" i="179"/>
  <c r="AT9" i="179"/>
  <c r="AU9" i="179"/>
  <c r="AT10" i="179"/>
  <c r="AU10" i="179"/>
  <c r="AT11" i="179"/>
  <c r="AU11" i="179"/>
  <c r="AT12" i="179"/>
  <c r="AU12" i="179"/>
  <c r="AT13" i="179"/>
  <c r="AU13" i="179"/>
  <c r="AT14" i="179"/>
  <c r="AU14" i="179"/>
  <c r="AT15" i="179"/>
  <c r="AU15" i="179"/>
  <c r="AT16" i="179"/>
  <c r="AU16" i="179"/>
  <c r="AT17" i="179"/>
  <c r="AU17" i="179"/>
  <c r="AT18" i="179"/>
  <c r="AU18" i="179"/>
  <c r="AT19" i="179"/>
  <c r="AU19" i="179"/>
  <c r="AT20" i="179"/>
  <c r="AU20" i="179"/>
  <c r="AT21" i="179"/>
  <c r="AU21" i="179"/>
  <c r="AT22" i="179"/>
  <c r="AU22" i="179"/>
  <c r="AT23" i="179"/>
  <c r="AU23" i="179"/>
  <c r="AT24" i="179"/>
  <c r="AU24" i="179"/>
  <c r="AT25" i="179"/>
  <c r="AU25" i="179"/>
  <c r="AT26" i="179"/>
  <c r="AU26" i="179"/>
  <c r="AT27" i="179"/>
  <c r="AU27" i="179"/>
  <c r="AT28" i="179"/>
  <c r="AU28" i="179"/>
  <c r="AT29" i="179"/>
  <c r="AU29" i="179"/>
  <c r="AT30" i="179"/>
  <c r="AU30" i="179"/>
  <c r="AT31" i="179"/>
  <c r="AU31" i="179"/>
  <c r="AT32" i="179"/>
  <c r="AU32" i="179"/>
  <c r="AT33" i="179"/>
  <c r="AU33" i="179"/>
  <c r="AT34" i="179"/>
  <c r="AU34" i="179"/>
  <c r="AT35" i="179"/>
  <c r="AU35" i="179"/>
  <c r="AT36" i="179"/>
  <c r="AU36" i="179"/>
  <c r="AT37" i="179"/>
  <c r="AU37" i="179"/>
  <c r="AT38" i="179"/>
  <c r="AU38" i="179"/>
  <c r="AT39" i="179"/>
  <c r="AU39" i="179"/>
  <c r="AT40" i="179"/>
  <c r="AU40" i="179"/>
  <c r="AT41" i="179"/>
  <c r="AU41" i="179"/>
  <c r="AT42" i="179"/>
  <c r="AU42" i="179"/>
  <c r="AT43" i="179"/>
  <c r="AU43" i="179"/>
  <c r="AT44" i="179"/>
  <c r="AU44" i="179"/>
  <c r="AT45" i="179"/>
  <c r="AU45" i="179"/>
  <c r="AT46" i="179"/>
  <c r="AU46" i="179"/>
  <c r="AT47" i="179"/>
  <c r="AU47" i="179"/>
  <c r="AT48" i="179"/>
  <c r="AU48" i="179"/>
  <c r="AT49" i="179"/>
  <c r="AU49" i="179"/>
  <c r="AJ8" i="179"/>
  <c r="AI8" i="179"/>
  <c r="AJ7" i="179"/>
  <c r="AI7" i="179"/>
  <c r="AJ9" i="179"/>
  <c r="AI9" i="179"/>
  <c r="AJ10" i="179"/>
  <c r="AI10" i="179"/>
  <c r="AJ11" i="179"/>
  <c r="AI11" i="179"/>
  <c r="AJ12" i="179"/>
  <c r="AI12" i="179"/>
  <c r="AJ13" i="179"/>
  <c r="AI13" i="179"/>
  <c r="AJ14" i="179"/>
  <c r="AI14" i="179"/>
  <c r="AJ15" i="179"/>
  <c r="AI15" i="179"/>
  <c r="AJ16" i="179"/>
  <c r="AI16" i="179"/>
  <c r="AJ17" i="179"/>
  <c r="AI17" i="179"/>
  <c r="AJ18" i="179"/>
  <c r="AI18" i="179"/>
  <c r="AJ19" i="179"/>
  <c r="AI19" i="179"/>
  <c r="AJ20" i="179"/>
  <c r="AI20" i="179"/>
  <c r="AJ21" i="179"/>
  <c r="AI21" i="179"/>
  <c r="AJ22" i="179"/>
  <c r="AI22" i="179"/>
  <c r="AJ23" i="179"/>
  <c r="AI23" i="179"/>
  <c r="AJ24" i="179"/>
  <c r="AI24" i="179"/>
  <c r="AJ25" i="179"/>
  <c r="AI25" i="179"/>
  <c r="AJ26" i="179"/>
  <c r="AI26" i="179"/>
  <c r="AJ27" i="179"/>
  <c r="AI27" i="179"/>
  <c r="AJ28" i="179"/>
  <c r="AI28" i="179"/>
  <c r="AJ29" i="179"/>
  <c r="AI29" i="179"/>
  <c r="AJ30" i="179"/>
  <c r="AI30" i="179"/>
  <c r="AJ31" i="179"/>
  <c r="AI31" i="179"/>
  <c r="AJ32" i="179"/>
  <c r="AI32" i="179"/>
  <c r="AJ33" i="179"/>
  <c r="AI33" i="179"/>
  <c r="AJ34" i="179"/>
  <c r="AI34" i="179"/>
  <c r="AJ35" i="179"/>
  <c r="AI35" i="179"/>
  <c r="AJ36" i="179"/>
  <c r="AI36" i="179"/>
  <c r="AJ37" i="179"/>
  <c r="AI37" i="179"/>
  <c r="AJ38" i="179"/>
  <c r="AI38" i="179"/>
  <c r="AJ39" i="179"/>
  <c r="AI39" i="179"/>
  <c r="AJ40" i="179"/>
  <c r="AI40" i="179"/>
  <c r="AJ41" i="179"/>
  <c r="AI41" i="179"/>
  <c r="AJ42" i="179"/>
  <c r="AI42" i="179"/>
  <c r="AJ43" i="179"/>
  <c r="AI43" i="179"/>
  <c r="AJ44" i="179"/>
  <c r="AI44" i="179"/>
  <c r="AJ45" i="179"/>
  <c r="AI45" i="179"/>
  <c r="AJ46" i="179"/>
  <c r="AI46" i="179"/>
  <c r="AJ47" i="179"/>
  <c r="AI47" i="179"/>
  <c r="AJ48" i="179"/>
  <c r="AI48" i="179"/>
  <c r="AJ49" i="179"/>
  <c r="AI49" i="179"/>
  <c r="X8" i="179"/>
  <c r="Y8" i="179"/>
  <c r="X7" i="179"/>
  <c r="Y7" i="179"/>
  <c r="X25" i="179"/>
  <c r="Y25" i="179"/>
  <c r="X40" i="179"/>
  <c r="Y40" i="179"/>
  <c r="X9" i="179"/>
  <c r="Y9" i="179"/>
  <c r="X10" i="179"/>
  <c r="Y10" i="179"/>
  <c r="X11" i="179"/>
  <c r="Y11" i="179"/>
  <c r="X12" i="179"/>
  <c r="Y12" i="179"/>
  <c r="X13" i="179"/>
  <c r="Y13" i="179"/>
  <c r="X14" i="179"/>
  <c r="Y14" i="179"/>
  <c r="X15" i="179"/>
  <c r="Y15" i="179"/>
  <c r="X16" i="179"/>
  <c r="Y16" i="179"/>
  <c r="X17" i="179"/>
  <c r="Y17" i="179"/>
  <c r="X18" i="179"/>
  <c r="Y18" i="179"/>
  <c r="X19" i="179"/>
  <c r="Y19" i="179"/>
  <c r="X20" i="179"/>
  <c r="Y20" i="179"/>
  <c r="X21" i="179"/>
  <c r="Y21" i="179"/>
  <c r="X22" i="179"/>
  <c r="Y22" i="179"/>
  <c r="X23" i="179"/>
  <c r="Y23" i="179"/>
  <c r="X24" i="179"/>
  <c r="Y24" i="179"/>
  <c r="X26" i="179"/>
  <c r="Y26" i="179"/>
  <c r="X27" i="179"/>
  <c r="Y27" i="179"/>
  <c r="X28" i="179"/>
  <c r="Y28" i="179"/>
  <c r="X29" i="179"/>
  <c r="Y29" i="179"/>
  <c r="X30" i="179"/>
  <c r="Y30" i="179"/>
  <c r="X31" i="179"/>
  <c r="Y31" i="179"/>
  <c r="X32" i="179"/>
  <c r="Y32" i="179"/>
  <c r="X33" i="179"/>
  <c r="Y33" i="179"/>
  <c r="X34" i="179"/>
  <c r="Y34" i="179"/>
  <c r="X35" i="179"/>
  <c r="Y35" i="179"/>
  <c r="X36" i="179"/>
  <c r="Y36" i="179"/>
  <c r="X37" i="179"/>
  <c r="Y37" i="179"/>
  <c r="X38" i="179"/>
  <c r="Y38" i="179"/>
  <c r="X39" i="179"/>
  <c r="Y39" i="179"/>
  <c r="X41" i="179"/>
  <c r="Y41" i="179"/>
  <c r="X42" i="179"/>
  <c r="Y42" i="179"/>
  <c r="X43" i="179"/>
  <c r="Y43" i="179"/>
  <c r="X44" i="179"/>
  <c r="Y44" i="179"/>
  <c r="X45" i="179"/>
  <c r="Y45" i="179"/>
  <c r="X46" i="179"/>
  <c r="Y46" i="179"/>
  <c r="X47" i="179"/>
  <c r="Y47" i="179"/>
  <c r="X48" i="179"/>
  <c r="Y48" i="179"/>
  <c r="X49" i="179"/>
  <c r="Y49" i="179"/>
  <c r="FP7" i="184"/>
  <c r="FP6" i="179"/>
  <c r="GJ6" i="179" s="1"/>
  <c r="B6" i="208" s="1"/>
  <c r="FP8" i="184"/>
  <c r="FP7" i="179"/>
  <c r="GJ7" i="179" s="1"/>
  <c r="B7" i="208" s="1"/>
  <c r="FP9" i="184"/>
  <c r="FP8" i="179"/>
  <c r="GJ8" i="179" s="1"/>
  <c r="B8" i="208" s="1"/>
  <c r="FP41" i="184"/>
  <c r="FP40" i="179"/>
  <c r="GJ40" i="179" s="1"/>
  <c r="B40" i="208" s="1"/>
  <c r="FP26" i="184"/>
  <c r="FP25" i="179"/>
  <c r="GJ25" i="179" s="1"/>
  <c r="B25" i="208" s="1"/>
  <c r="FP14" i="184"/>
  <c r="FP13" i="179"/>
  <c r="GJ13" i="179" s="1"/>
  <c r="B13" i="208" s="1"/>
  <c r="FP15" i="184"/>
  <c r="FP14" i="179"/>
  <c r="GJ14" i="179" s="1"/>
  <c r="B14" i="208" s="1"/>
  <c r="FP16" i="184"/>
  <c r="FP15" i="179"/>
  <c r="GJ15" i="179" s="1"/>
  <c r="B15" i="208" s="1"/>
  <c r="FP17" i="184"/>
  <c r="FP16" i="179"/>
  <c r="GJ16" i="179" s="1"/>
  <c r="B16" i="208" s="1"/>
  <c r="FP18" i="184"/>
  <c r="FP17" i="179"/>
  <c r="GJ17" i="179" s="1"/>
  <c r="B17" i="208" s="1"/>
  <c r="FP19" i="184"/>
  <c r="FP18" i="179"/>
  <c r="GJ18" i="179" s="1"/>
  <c r="B18" i="208" s="1"/>
  <c r="FP20" i="184"/>
  <c r="FP19" i="179"/>
  <c r="GJ19" i="179" s="1"/>
  <c r="B19" i="208" s="1"/>
  <c r="FP21" i="184"/>
  <c r="FP20" i="179"/>
  <c r="GJ20" i="179" s="1"/>
  <c r="B20" i="208" s="1"/>
  <c r="FP22" i="184"/>
  <c r="FP21" i="179"/>
  <c r="GJ21" i="179" s="1"/>
  <c r="B21" i="208" s="1"/>
  <c r="FP23" i="184"/>
  <c r="FP22" i="179"/>
  <c r="GJ22" i="179" s="1"/>
  <c r="B22" i="208" s="1"/>
  <c r="FP24" i="184"/>
  <c r="FP23" i="179"/>
  <c r="GJ23" i="179" s="1"/>
  <c r="B23" i="208" s="1"/>
  <c r="FP25" i="184"/>
  <c r="FP24" i="179"/>
  <c r="GJ24" i="179" s="1"/>
  <c r="B24" i="208" s="1"/>
  <c r="FP27" i="184"/>
  <c r="FP26" i="179"/>
  <c r="GJ26" i="179" s="1"/>
  <c r="B26" i="208" s="1"/>
  <c r="FP28" i="184"/>
  <c r="FP27" i="179"/>
  <c r="GJ27" i="179" s="1"/>
  <c r="B27" i="208" s="1"/>
  <c r="FP29" i="184"/>
  <c r="FP28" i="179"/>
  <c r="GJ28" i="179" s="1"/>
  <c r="B28" i="208" s="1"/>
  <c r="FP30" i="184"/>
  <c r="FP29" i="179"/>
  <c r="GJ29" i="179" s="1"/>
  <c r="B29" i="208" s="1"/>
  <c r="FP31" i="184"/>
  <c r="FP30" i="179"/>
  <c r="GJ30" i="179" s="1"/>
  <c r="B30" i="208" s="1"/>
  <c r="FP32" i="184"/>
  <c r="FP31" i="179"/>
  <c r="FP33" i="184"/>
  <c r="FP32" i="179"/>
  <c r="GJ32" i="179" s="1"/>
  <c r="B32" i="208" s="1"/>
  <c r="FP34" i="184"/>
  <c r="FP33" i="179"/>
  <c r="GJ33" i="179" s="1"/>
  <c r="B33" i="208" s="1"/>
  <c r="FP35" i="184"/>
  <c r="FP34" i="179"/>
  <c r="GJ34" i="179" s="1"/>
  <c r="B34" i="208" s="1"/>
  <c r="FP36" i="184"/>
  <c r="FP35" i="179"/>
  <c r="GJ35" i="179" s="1"/>
  <c r="B35" i="208" s="1"/>
  <c r="FP37" i="184"/>
  <c r="FP36" i="179"/>
  <c r="GJ36" i="179" s="1"/>
  <c r="B36" i="208" s="1"/>
  <c r="FP38" i="184"/>
  <c r="FP37" i="179"/>
  <c r="GJ37" i="179" s="1"/>
  <c r="B37" i="208" s="1"/>
  <c r="FP39" i="184"/>
  <c r="FP38" i="179"/>
  <c r="GJ38" i="179" s="1"/>
  <c r="B38" i="208" s="1"/>
  <c r="FP40" i="184"/>
  <c r="FP39" i="179"/>
  <c r="GJ39" i="179" s="1"/>
  <c r="B39" i="208" s="1"/>
  <c r="FP42" i="184"/>
  <c r="FP41" i="179"/>
  <c r="GJ41" i="179" s="1"/>
  <c r="B41" i="208" s="1"/>
  <c r="FP43" i="184"/>
  <c r="FP42" i="179"/>
  <c r="GJ42" i="179" s="1"/>
  <c r="B42" i="208" s="1"/>
  <c r="FP44" i="184"/>
  <c r="FP43" i="179"/>
  <c r="GJ43" i="179" s="1"/>
  <c r="B43" i="208" s="1"/>
  <c r="FP45" i="184"/>
  <c r="FP44" i="179"/>
  <c r="GJ44" i="179" s="1"/>
  <c r="B44" i="208" s="1"/>
  <c r="FP46" i="184"/>
  <c r="FP45" i="179"/>
  <c r="GJ45" i="179" s="1"/>
  <c r="B45" i="208" s="1"/>
  <c r="FP47" i="184"/>
  <c r="FP46" i="179"/>
  <c r="GJ46" i="179" s="1"/>
  <c r="B46" i="208" s="1"/>
  <c r="FP48" i="184"/>
  <c r="FP47" i="179"/>
  <c r="GJ47" i="179" s="1"/>
  <c r="B47" i="208" s="1"/>
  <c r="FP49" i="184"/>
  <c r="FP48" i="179"/>
  <c r="GJ48" i="179" s="1"/>
  <c r="B48" i="208" s="1"/>
  <c r="FP50" i="184"/>
  <c r="FP49" i="179"/>
  <c r="GJ49" i="179" s="1"/>
  <c r="B49" i="208" s="1"/>
  <c r="FP10" i="184"/>
  <c r="FP9" i="179"/>
  <c r="GJ9" i="179" s="1"/>
  <c r="B9" i="208" s="1"/>
  <c r="FP12" i="184"/>
  <c r="FP11" i="179"/>
  <c r="GJ11" i="179" s="1"/>
  <c r="B11" i="208" s="1"/>
  <c r="FP13" i="184"/>
  <c r="FP12" i="179"/>
  <c r="GJ12" i="179" s="1"/>
  <c r="B12" i="208" s="1"/>
  <c r="FN7" i="184"/>
  <c r="FN6" i="179"/>
  <c r="GI6" i="179" s="1"/>
  <c r="A6" i="208" s="1"/>
  <c r="FN14" i="179"/>
  <c r="GI14" i="179" s="1"/>
  <c r="A14" i="208" s="1"/>
  <c r="FN15" i="179"/>
  <c r="GI15" i="179" s="1"/>
  <c r="A15" i="208" s="1"/>
  <c r="FN16" i="179"/>
  <c r="GI16" i="179" s="1"/>
  <c r="A16" i="208" s="1"/>
  <c r="FN17" i="179"/>
  <c r="GI17" i="179" s="1"/>
  <c r="A17" i="208" s="1"/>
  <c r="FN18" i="179"/>
  <c r="GI18" i="179" s="1"/>
  <c r="A18" i="208" s="1"/>
  <c r="FN19" i="179"/>
  <c r="GI19" i="179" s="1"/>
  <c r="A19" i="208" s="1"/>
  <c r="FN20" i="179"/>
  <c r="GI20" i="179" s="1"/>
  <c r="A20" i="208" s="1"/>
  <c r="I20" i="208" s="1"/>
  <c r="GQ20" i="179" s="1"/>
  <c r="FN21" i="179"/>
  <c r="GI21" i="179" s="1"/>
  <c r="A21" i="208" s="1"/>
  <c r="I21" i="208" s="1"/>
  <c r="GQ21" i="179" s="1"/>
  <c r="FN22" i="179"/>
  <c r="GI22" i="179" s="1"/>
  <c r="A22" i="208" s="1"/>
  <c r="I22" i="208" s="1"/>
  <c r="GQ22" i="179" s="1"/>
  <c r="FN23" i="179"/>
  <c r="GI23" i="179" s="1"/>
  <c r="A23" i="208" s="1"/>
  <c r="I23" i="208" s="1"/>
  <c r="GQ23" i="179" s="1"/>
  <c r="FN24" i="179"/>
  <c r="GI24" i="179" s="1"/>
  <c r="A24" i="208" s="1"/>
  <c r="I24" i="208" s="1"/>
  <c r="GQ24" i="179" s="1"/>
  <c r="FN26" i="179"/>
  <c r="GI26" i="179" s="1"/>
  <c r="A26" i="208" s="1"/>
  <c r="I26" i="208" s="1"/>
  <c r="GQ26" i="179" s="1"/>
  <c r="FN27" i="179"/>
  <c r="GI27" i="179" s="1"/>
  <c r="A27" i="208" s="1"/>
  <c r="I27" i="208" s="1"/>
  <c r="GQ27" i="179" s="1"/>
  <c r="FN28" i="179"/>
  <c r="GI28" i="179" s="1"/>
  <c r="A28" i="208" s="1"/>
  <c r="I28" i="208" s="1"/>
  <c r="GQ28" i="179" s="1"/>
  <c r="FN29" i="179"/>
  <c r="GI29" i="179" s="1"/>
  <c r="A29" i="208" s="1"/>
  <c r="I29" i="208" s="1"/>
  <c r="GQ29" i="179" s="1"/>
  <c r="FN30" i="179"/>
  <c r="GI30" i="179" s="1"/>
  <c r="A30" i="208" s="1"/>
  <c r="I30" i="208" s="1"/>
  <c r="GQ30" i="179" s="1"/>
  <c r="FN31" i="179"/>
  <c r="FN32" i="179"/>
  <c r="GI32" i="179" s="1"/>
  <c r="A32" i="208" s="1"/>
  <c r="I32" i="208" s="1"/>
  <c r="GQ32" i="179" s="1"/>
  <c r="FN33" i="179"/>
  <c r="GI33" i="179" s="1"/>
  <c r="A33" i="208" s="1"/>
  <c r="I33" i="208" s="1"/>
  <c r="GQ33" i="179" s="1"/>
  <c r="FN34" i="179"/>
  <c r="GI34" i="179" s="1"/>
  <c r="A34" i="208" s="1"/>
  <c r="I34" i="208" s="1"/>
  <c r="GQ34" i="179" s="1"/>
  <c r="FN35" i="179"/>
  <c r="GI35" i="179" s="1"/>
  <c r="A35" i="208" s="1"/>
  <c r="I35" i="208" s="1"/>
  <c r="GQ35" i="179" s="1"/>
  <c r="FN36" i="179"/>
  <c r="GI36" i="179" s="1"/>
  <c r="A36" i="208" s="1"/>
  <c r="I36" i="208" s="1"/>
  <c r="GQ36" i="179" s="1"/>
  <c r="FN37" i="179"/>
  <c r="GI37" i="179" s="1"/>
  <c r="A37" i="208" s="1"/>
  <c r="I37" i="208" s="1"/>
  <c r="GQ37" i="179" s="1"/>
  <c r="FN38" i="179"/>
  <c r="GI38" i="179" s="1"/>
  <c r="A38" i="208" s="1"/>
  <c r="I38" i="208" s="1"/>
  <c r="GQ38" i="179" s="1"/>
  <c r="FN39" i="179"/>
  <c r="GI39" i="179" s="1"/>
  <c r="A39" i="208" s="1"/>
  <c r="I39" i="208" s="1"/>
  <c r="GQ39" i="179" s="1"/>
  <c r="FN41" i="179"/>
  <c r="GI41" i="179" s="1"/>
  <c r="A41" i="208" s="1"/>
  <c r="I41" i="208" s="1"/>
  <c r="GQ41" i="179" s="1"/>
  <c r="FN42" i="179"/>
  <c r="GI42" i="179" s="1"/>
  <c r="A42" i="208" s="1"/>
  <c r="I42" i="208" s="1"/>
  <c r="GQ42" i="179" s="1"/>
  <c r="FN43" i="179"/>
  <c r="GI43" i="179" s="1"/>
  <c r="A43" i="208" s="1"/>
  <c r="I43" i="208" s="1"/>
  <c r="GQ43" i="179" s="1"/>
  <c r="FN44" i="179"/>
  <c r="GI44" i="179" s="1"/>
  <c r="A44" i="208" s="1"/>
  <c r="I44" i="208" s="1"/>
  <c r="GQ44" i="179" s="1"/>
  <c r="FN45" i="179"/>
  <c r="GI45" i="179" s="1"/>
  <c r="A45" i="208" s="1"/>
  <c r="I45" i="208" s="1"/>
  <c r="GQ45" i="179" s="1"/>
  <c r="FN46" i="179"/>
  <c r="GI46" i="179" s="1"/>
  <c r="A46" i="208" s="1"/>
  <c r="I46" i="208" s="1"/>
  <c r="GQ46" i="179" s="1"/>
  <c r="FN47" i="179"/>
  <c r="GI47" i="179" s="1"/>
  <c r="A47" i="208" s="1"/>
  <c r="I47" i="208" s="1"/>
  <c r="GQ47" i="179" s="1"/>
  <c r="FN48" i="179"/>
  <c r="GI48" i="179" s="1"/>
  <c r="A48" i="208" s="1"/>
  <c r="I48" i="208" s="1"/>
  <c r="GQ48" i="179" s="1"/>
  <c r="FN49" i="179"/>
  <c r="GI49" i="179" s="1"/>
  <c r="A49" i="208" s="1"/>
  <c r="I49" i="208" s="1"/>
  <c r="GQ49" i="179" s="1"/>
  <c r="FP11" i="184"/>
  <c r="FP10" i="179"/>
  <c r="GJ10" i="179" s="1"/>
  <c r="B10" i="208" s="1"/>
  <c r="FV7" i="184"/>
  <c r="FV6" i="179"/>
  <c r="GM6" i="179" s="1"/>
  <c r="E6" i="208" s="1"/>
  <c r="FV41" i="184"/>
  <c r="FV40" i="179"/>
  <c r="GM40" i="179" s="1"/>
  <c r="E40" i="208" s="1"/>
  <c r="FV27" i="184"/>
  <c r="FV26" i="179"/>
  <c r="GM26" i="179" s="1"/>
  <c r="E26" i="208" s="1"/>
  <c r="FV28" i="184"/>
  <c r="FV27" i="179"/>
  <c r="GM27" i="179" s="1"/>
  <c r="E27" i="208" s="1"/>
  <c r="FV29" i="184"/>
  <c r="FV28" i="179"/>
  <c r="GM28" i="179" s="1"/>
  <c r="E28" i="208" s="1"/>
  <c r="FV30" i="184"/>
  <c r="FV29" i="179"/>
  <c r="GM29" i="179" s="1"/>
  <c r="E29" i="208" s="1"/>
  <c r="FV31" i="184"/>
  <c r="FV30" i="179"/>
  <c r="GM30" i="179" s="1"/>
  <c r="E30" i="208" s="1"/>
  <c r="FV32" i="184"/>
  <c r="FV31" i="179"/>
  <c r="FV33" i="184"/>
  <c r="FV32" i="179"/>
  <c r="GM32" i="179" s="1"/>
  <c r="E32" i="208" s="1"/>
  <c r="FV34" i="184"/>
  <c r="FV33" i="179"/>
  <c r="GM33" i="179" s="1"/>
  <c r="E33" i="208" s="1"/>
  <c r="FV35" i="184"/>
  <c r="FV34" i="179"/>
  <c r="GM34" i="179" s="1"/>
  <c r="E34" i="208" s="1"/>
  <c r="FV36" i="184"/>
  <c r="FV35" i="179"/>
  <c r="GM35" i="179" s="1"/>
  <c r="E35" i="208" s="1"/>
  <c r="FV37" i="184"/>
  <c r="FV36" i="179"/>
  <c r="GM36" i="179" s="1"/>
  <c r="E36" i="208" s="1"/>
  <c r="FV38" i="184"/>
  <c r="FV37" i="179"/>
  <c r="GM37" i="179" s="1"/>
  <c r="E37" i="208" s="1"/>
  <c r="FV39" i="184"/>
  <c r="FV38" i="179"/>
  <c r="GM38" i="179" s="1"/>
  <c r="E38" i="208" s="1"/>
  <c r="FV40" i="184"/>
  <c r="FV39" i="179"/>
  <c r="GM39" i="179" s="1"/>
  <c r="E39" i="208" s="1"/>
  <c r="FV42" i="184"/>
  <c r="FV41" i="179"/>
  <c r="GM41" i="179" s="1"/>
  <c r="E41" i="208" s="1"/>
  <c r="FV43" i="184"/>
  <c r="FV42" i="179"/>
  <c r="GM42" i="179" s="1"/>
  <c r="E42" i="208" s="1"/>
  <c r="FV44" i="184"/>
  <c r="FV43" i="179"/>
  <c r="GM43" i="179" s="1"/>
  <c r="E43" i="208" s="1"/>
  <c r="FV45" i="184"/>
  <c r="FV44" i="179"/>
  <c r="GM44" i="179" s="1"/>
  <c r="E44" i="208" s="1"/>
  <c r="FV46" i="184"/>
  <c r="FV45" i="179"/>
  <c r="GM45" i="179" s="1"/>
  <c r="E45" i="208" s="1"/>
  <c r="FV47" i="184"/>
  <c r="FV46" i="179"/>
  <c r="GM46" i="179" s="1"/>
  <c r="E46" i="208" s="1"/>
  <c r="FV48" i="184"/>
  <c r="FV47" i="179"/>
  <c r="GM47" i="179" s="1"/>
  <c r="E47" i="208" s="1"/>
  <c r="FV49" i="184"/>
  <c r="FV48" i="179"/>
  <c r="GM48" i="179" s="1"/>
  <c r="E48" i="208" s="1"/>
  <c r="FV50" i="184"/>
  <c r="FV49" i="179"/>
  <c r="GM49" i="179" s="1"/>
  <c r="E49" i="208" s="1"/>
  <c r="FT7" i="184"/>
  <c r="FT6" i="179"/>
  <c r="GL6" i="179" s="1"/>
  <c r="D6" i="208" s="1"/>
  <c r="FT8" i="184"/>
  <c r="FT7" i="179"/>
  <c r="GL7" i="179" s="1"/>
  <c r="D7" i="208" s="1"/>
  <c r="FT9" i="184"/>
  <c r="FT8" i="179"/>
  <c r="GL8" i="179" s="1"/>
  <c r="D8" i="208" s="1"/>
  <c r="FT41" i="184"/>
  <c r="FT40" i="179"/>
  <c r="GL40" i="179" s="1"/>
  <c r="D40" i="208" s="1"/>
  <c r="FT26" i="184"/>
  <c r="FT25" i="179"/>
  <c r="GL25" i="179" s="1"/>
  <c r="D25" i="208" s="1"/>
  <c r="FT14" i="184"/>
  <c r="FT13" i="179"/>
  <c r="GL13" i="179" s="1"/>
  <c r="D13" i="208" s="1"/>
  <c r="FT15" i="184"/>
  <c r="FT14" i="179"/>
  <c r="GL14" i="179" s="1"/>
  <c r="D14" i="208" s="1"/>
  <c r="FT16" i="184"/>
  <c r="FT15" i="179"/>
  <c r="GL15" i="179" s="1"/>
  <c r="D15" i="208" s="1"/>
  <c r="FT17" i="184"/>
  <c r="FT16" i="179"/>
  <c r="GL16" i="179" s="1"/>
  <c r="D16" i="208" s="1"/>
  <c r="FT18" i="184"/>
  <c r="FT17" i="179"/>
  <c r="GL17" i="179" s="1"/>
  <c r="D17" i="208" s="1"/>
  <c r="FT19" i="184"/>
  <c r="FT18" i="179"/>
  <c r="GL18" i="179" s="1"/>
  <c r="D18" i="208" s="1"/>
  <c r="FT20" i="184"/>
  <c r="FT19" i="179"/>
  <c r="GL19" i="179" s="1"/>
  <c r="D19" i="208" s="1"/>
  <c r="FT21" i="184"/>
  <c r="FT20" i="179"/>
  <c r="GL20" i="179" s="1"/>
  <c r="D20" i="208" s="1"/>
  <c r="FT22" i="184"/>
  <c r="FT21" i="179"/>
  <c r="GL21" i="179" s="1"/>
  <c r="D21" i="208" s="1"/>
  <c r="FT23" i="184"/>
  <c r="FT22" i="179"/>
  <c r="GL22" i="179" s="1"/>
  <c r="D22" i="208" s="1"/>
  <c r="FT24" i="184"/>
  <c r="FT23" i="179"/>
  <c r="GL23" i="179" s="1"/>
  <c r="D23" i="208" s="1"/>
  <c r="FT25" i="184"/>
  <c r="FT24" i="179"/>
  <c r="GL24" i="179" s="1"/>
  <c r="D24" i="208" s="1"/>
  <c r="FT27" i="184"/>
  <c r="FT26" i="179"/>
  <c r="GL26" i="179" s="1"/>
  <c r="D26" i="208" s="1"/>
  <c r="FT28" i="184"/>
  <c r="FT27" i="179"/>
  <c r="GL27" i="179" s="1"/>
  <c r="D27" i="208" s="1"/>
  <c r="FT29" i="184"/>
  <c r="FT28" i="179"/>
  <c r="GL28" i="179" s="1"/>
  <c r="D28" i="208" s="1"/>
  <c r="FT30" i="184"/>
  <c r="FT29" i="179"/>
  <c r="GL29" i="179" s="1"/>
  <c r="D29" i="208" s="1"/>
  <c r="FT31" i="184"/>
  <c r="FT30" i="179"/>
  <c r="GL30" i="179" s="1"/>
  <c r="D30" i="208" s="1"/>
  <c r="FT32" i="184"/>
  <c r="FT31" i="179"/>
  <c r="FT33" i="184"/>
  <c r="FT32" i="179"/>
  <c r="GL32" i="179" s="1"/>
  <c r="D32" i="208" s="1"/>
  <c r="FT34" i="184"/>
  <c r="FT33" i="179"/>
  <c r="GL33" i="179" s="1"/>
  <c r="D33" i="208" s="1"/>
  <c r="FT35" i="184"/>
  <c r="FT34" i="179"/>
  <c r="GL34" i="179" s="1"/>
  <c r="D34" i="208" s="1"/>
  <c r="FT36" i="184"/>
  <c r="FT35" i="179"/>
  <c r="GL35" i="179" s="1"/>
  <c r="D35" i="208" s="1"/>
  <c r="FT37" i="184"/>
  <c r="FT36" i="179"/>
  <c r="GL36" i="179" s="1"/>
  <c r="D36" i="208" s="1"/>
  <c r="FT38" i="184"/>
  <c r="FT37" i="179"/>
  <c r="GL37" i="179" s="1"/>
  <c r="D37" i="208" s="1"/>
  <c r="FT39" i="184"/>
  <c r="FT38" i="179"/>
  <c r="GL38" i="179" s="1"/>
  <c r="D38" i="208" s="1"/>
  <c r="FT40" i="184"/>
  <c r="FT39" i="179"/>
  <c r="GL39" i="179" s="1"/>
  <c r="D39" i="208" s="1"/>
  <c r="FT42" i="184"/>
  <c r="FT41" i="179"/>
  <c r="GL41" i="179" s="1"/>
  <c r="D41" i="208" s="1"/>
  <c r="FT43" i="184"/>
  <c r="FT42" i="179"/>
  <c r="GL42" i="179" s="1"/>
  <c r="D42" i="208" s="1"/>
  <c r="FT44" i="184"/>
  <c r="FT43" i="179"/>
  <c r="GL43" i="179" s="1"/>
  <c r="D43" i="208" s="1"/>
  <c r="FT45" i="184"/>
  <c r="FT44" i="179"/>
  <c r="GL44" i="179" s="1"/>
  <c r="D44" i="208" s="1"/>
  <c r="FT46" i="184"/>
  <c r="FT45" i="179"/>
  <c r="GL45" i="179" s="1"/>
  <c r="D45" i="208" s="1"/>
  <c r="FT47" i="184"/>
  <c r="FT46" i="179"/>
  <c r="GL46" i="179" s="1"/>
  <c r="D46" i="208" s="1"/>
  <c r="FT48" i="184"/>
  <c r="FT47" i="179"/>
  <c r="GL47" i="179" s="1"/>
  <c r="D47" i="208" s="1"/>
  <c r="FT49" i="184"/>
  <c r="FT48" i="179"/>
  <c r="GL48" i="179" s="1"/>
  <c r="D48" i="208" s="1"/>
  <c r="FT50" i="184"/>
  <c r="FT49" i="179"/>
  <c r="GL49" i="179" s="1"/>
  <c r="D49" i="208" s="1"/>
  <c r="FT10" i="184"/>
  <c r="FT9" i="179"/>
  <c r="GL9" i="179" s="1"/>
  <c r="D9" i="208" s="1"/>
  <c r="FT11" i="184"/>
  <c r="FT10" i="179"/>
  <c r="GL10" i="179" s="1"/>
  <c r="D10" i="208" s="1"/>
  <c r="FT12" i="184"/>
  <c r="FT11" i="179"/>
  <c r="GL11" i="179" s="1"/>
  <c r="D11" i="208" s="1"/>
  <c r="FT13" i="184"/>
  <c r="FT12" i="179"/>
  <c r="GL12" i="179" s="1"/>
  <c r="D12" i="208" s="1"/>
  <c r="M7" i="179"/>
  <c r="N7" i="179"/>
  <c r="FR7" i="184"/>
  <c r="GC7" i="179"/>
  <c r="FR6" i="179"/>
  <c r="GK6" i="179" s="1"/>
  <c r="C6" i="208" s="1"/>
  <c r="FR8" i="184"/>
  <c r="FR7" i="179"/>
  <c r="GK7" i="179" s="1"/>
  <c r="C7" i="208" s="1"/>
  <c r="M8" i="179"/>
  <c r="N8" i="179"/>
  <c r="FR9" i="184"/>
  <c r="FR8" i="179"/>
  <c r="GK8" i="179" s="1"/>
  <c r="C8" i="208" s="1"/>
  <c r="M40" i="179"/>
  <c r="N40" i="179"/>
  <c r="FR41" i="184"/>
  <c r="FR40" i="179"/>
  <c r="GK40" i="179" s="1"/>
  <c r="C40" i="208" s="1"/>
  <c r="M25" i="179"/>
  <c r="N25" i="179"/>
  <c r="FR26" i="184"/>
  <c r="FR25" i="179"/>
  <c r="GK25" i="179" s="1"/>
  <c r="C25" i="208" s="1"/>
  <c r="M13" i="179"/>
  <c r="N13" i="179"/>
  <c r="FR14" i="184"/>
  <c r="FR13" i="179"/>
  <c r="GK13" i="179" s="1"/>
  <c r="C13" i="208" s="1"/>
  <c r="M14" i="179"/>
  <c r="N14" i="179"/>
  <c r="FR15" i="184"/>
  <c r="FR14" i="179"/>
  <c r="GK14" i="179" s="1"/>
  <c r="C14" i="208" s="1"/>
  <c r="M15" i="179"/>
  <c r="N15" i="179"/>
  <c r="FR16" i="184"/>
  <c r="FR15" i="179"/>
  <c r="GK15" i="179" s="1"/>
  <c r="C15" i="208" s="1"/>
  <c r="M16" i="179"/>
  <c r="N16" i="179"/>
  <c r="FR17" i="184"/>
  <c r="FR16" i="179"/>
  <c r="GK16" i="179" s="1"/>
  <c r="C16" i="208" s="1"/>
  <c r="M17" i="179"/>
  <c r="N17" i="179"/>
  <c r="FR18" i="184"/>
  <c r="FR17" i="179"/>
  <c r="GK17" i="179" s="1"/>
  <c r="C17" i="208" s="1"/>
  <c r="M18" i="179"/>
  <c r="N18" i="179"/>
  <c r="FR19" i="184"/>
  <c r="FR18" i="179"/>
  <c r="GK18" i="179" s="1"/>
  <c r="C18" i="208" s="1"/>
  <c r="M19" i="179"/>
  <c r="N19" i="179"/>
  <c r="FR20" i="184"/>
  <c r="FR19" i="179"/>
  <c r="GK19" i="179" s="1"/>
  <c r="C19" i="208" s="1"/>
  <c r="M20" i="179"/>
  <c r="N20" i="179"/>
  <c r="FR21" i="184"/>
  <c r="FR20" i="179"/>
  <c r="GK20" i="179" s="1"/>
  <c r="C20" i="208" s="1"/>
  <c r="M21" i="179"/>
  <c r="N21" i="179"/>
  <c r="FR22" i="184"/>
  <c r="FR21" i="179"/>
  <c r="GK21" i="179" s="1"/>
  <c r="C21" i="208" s="1"/>
  <c r="M22" i="179"/>
  <c r="N22" i="179"/>
  <c r="FR23" i="184"/>
  <c r="FR22" i="179"/>
  <c r="GK22" i="179" s="1"/>
  <c r="C22" i="208" s="1"/>
  <c r="M23" i="179"/>
  <c r="N23" i="179"/>
  <c r="FR24" i="184"/>
  <c r="FR23" i="179"/>
  <c r="GK23" i="179" s="1"/>
  <c r="C23" i="208" s="1"/>
  <c r="M24" i="179"/>
  <c r="N24" i="179"/>
  <c r="FR25" i="184"/>
  <c r="FR24" i="179"/>
  <c r="GK24" i="179" s="1"/>
  <c r="C24" i="208" s="1"/>
  <c r="M26" i="179"/>
  <c r="N26" i="179"/>
  <c r="FR27" i="184"/>
  <c r="FR26" i="179"/>
  <c r="GK26" i="179" s="1"/>
  <c r="C26" i="208" s="1"/>
  <c r="M27" i="179"/>
  <c r="N27" i="179"/>
  <c r="FR28" i="184"/>
  <c r="FR27" i="179"/>
  <c r="GK27" i="179" s="1"/>
  <c r="C27" i="208" s="1"/>
  <c r="M28" i="179"/>
  <c r="N28" i="179"/>
  <c r="FR29" i="184"/>
  <c r="FR28" i="179"/>
  <c r="GK28" i="179" s="1"/>
  <c r="C28" i="208" s="1"/>
  <c r="M29" i="179"/>
  <c r="N29" i="179"/>
  <c r="FR30" i="184"/>
  <c r="FR29" i="179"/>
  <c r="GK29" i="179" s="1"/>
  <c r="C29" i="208" s="1"/>
  <c r="M30" i="179"/>
  <c r="N30" i="179"/>
  <c r="FR31" i="184"/>
  <c r="FR30" i="179"/>
  <c r="GK30" i="179" s="1"/>
  <c r="C30" i="208" s="1"/>
  <c r="M31" i="179"/>
  <c r="N31" i="179"/>
  <c r="FR32" i="184"/>
  <c r="FR31" i="179"/>
  <c r="M32" i="179"/>
  <c r="N32" i="179"/>
  <c r="FR33" i="184"/>
  <c r="FR32" i="179"/>
  <c r="GK32" i="179" s="1"/>
  <c r="C32" i="208" s="1"/>
  <c r="M33" i="179"/>
  <c r="N33" i="179"/>
  <c r="FR34" i="184"/>
  <c r="FR33" i="179"/>
  <c r="GK33" i="179" s="1"/>
  <c r="C33" i="208" s="1"/>
  <c r="M34" i="179"/>
  <c r="N34" i="179"/>
  <c r="FR35" i="184"/>
  <c r="FR34" i="179"/>
  <c r="GK34" i="179" s="1"/>
  <c r="C34" i="208" s="1"/>
  <c r="M35" i="179"/>
  <c r="N35" i="179"/>
  <c r="FR36" i="184"/>
  <c r="FR35" i="179"/>
  <c r="GK35" i="179" s="1"/>
  <c r="C35" i="208" s="1"/>
  <c r="M36" i="179"/>
  <c r="N36" i="179"/>
  <c r="FR37" i="184"/>
  <c r="FR36" i="179"/>
  <c r="GK36" i="179" s="1"/>
  <c r="C36" i="208" s="1"/>
  <c r="M37" i="179"/>
  <c r="N37" i="179"/>
  <c r="FR38" i="184"/>
  <c r="FR37" i="179"/>
  <c r="GK37" i="179" s="1"/>
  <c r="C37" i="208" s="1"/>
  <c r="M38" i="179"/>
  <c r="N38" i="179"/>
  <c r="FR39" i="184"/>
  <c r="FR38" i="179"/>
  <c r="GK38" i="179" s="1"/>
  <c r="C38" i="208" s="1"/>
  <c r="M39" i="179"/>
  <c r="N39" i="179"/>
  <c r="FR40" i="184"/>
  <c r="FR39" i="179"/>
  <c r="GK39" i="179" s="1"/>
  <c r="C39" i="208" s="1"/>
  <c r="M41" i="179"/>
  <c r="N41" i="179"/>
  <c r="FR42" i="184"/>
  <c r="FR41" i="179"/>
  <c r="GK41" i="179" s="1"/>
  <c r="C41" i="208" s="1"/>
  <c r="M42" i="179"/>
  <c r="N42" i="179"/>
  <c r="FR43" i="184"/>
  <c r="FR42" i="179"/>
  <c r="GK42" i="179" s="1"/>
  <c r="C42" i="208" s="1"/>
  <c r="M43" i="179"/>
  <c r="N43" i="179"/>
  <c r="FR44" i="184"/>
  <c r="FR43" i="179"/>
  <c r="GK43" i="179" s="1"/>
  <c r="C43" i="208" s="1"/>
  <c r="M44" i="179"/>
  <c r="N44" i="179"/>
  <c r="FR45" i="184"/>
  <c r="FR44" i="179"/>
  <c r="GK44" i="179" s="1"/>
  <c r="C44" i="208" s="1"/>
  <c r="M45" i="179"/>
  <c r="N45" i="179"/>
  <c r="FR46" i="184"/>
  <c r="FR45" i="179"/>
  <c r="GK45" i="179" s="1"/>
  <c r="C45" i="208" s="1"/>
  <c r="M46" i="179"/>
  <c r="N46" i="179"/>
  <c r="FR47" i="184"/>
  <c r="FR46" i="179"/>
  <c r="GK46" i="179" s="1"/>
  <c r="C46" i="208" s="1"/>
  <c r="M47" i="179"/>
  <c r="N47" i="179"/>
  <c r="FR48" i="184"/>
  <c r="FR47" i="179"/>
  <c r="GK47" i="179" s="1"/>
  <c r="C47" i="208" s="1"/>
  <c r="M48" i="179"/>
  <c r="N48" i="179"/>
  <c r="FR49" i="184"/>
  <c r="FR48" i="179"/>
  <c r="GK48" i="179" s="1"/>
  <c r="C48" i="208" s="1"/>
  <c r="M49" i="179"/>
  <c r="N49" i="179"/>
  <c r="FR50" i="184"/>
  <c r="FR49" i="179"/>
  <c r="GK49" i="179" s="1"/>
  <c r="C49" i="208" s="1"/>
  <c r="M9" i="179"/>
  <c r="N9" i="179"/>
  <c r="FR10" i="184"/>
  <c r="FR9" i="179"/>
  <c r="GK9" i="179" s="1"/>
  <c r="C9" i="208" s="1"/>
  <c r="M10" i="179"/>
  <c r="N10" i="179"/>
  <c r="FR11" i="184"/>
  <c r="FR10" i="179"/>
  <c r="GK10" i="179" s="1"/>
  <c r="C10" i="208" s="1"/>
  <c r="M11" i="179"/>
  <c r="N11" i="179"/>
  <c r="FR12" i="184"/>
  <c r="FR11" i="179"/>
  <c r="GK11" i="179" s="1"/>
  <c r="C11" i="208" s="1"/>
  <c r="M12" i="179"/>
  <c r="N12" i="179"/>
  <c r="FR13" i="184"/>
  <c r="FR12" i="179"/>
  <c r="GK12" i="179" s="1"/>
  <c r="C12" i="208" s="1"/>
  <c r="N6" i="179"/>
  <c r="M6" i="179"/>
  <c r="GC13" i="179"/>
  <c r="GR13" i="179" s="1"/>
  <c r="P8" i="175"/>
  <c r="Q8" i="175" s="1"/>
  <c r="P9" i="175"/>
  <c r="Q9" i="175" s="1"/>
  <c r="P10" i="175"/>
  <c r="Q10" i="175" s="1"/>
  <c r="P11" i="175"/>
  <c r="Q11" i="175" s="1"/>
  <c r="P12" i="175"/>
  <c r="Q12" i="175" s="1"/>
  <c r="P13" i="175"/>
  <c r="Q13" i="175" s="1"/>
  <c r="P14" i="175"/>
  <c r="Q14" i="175" s="1"/>
  <c r="P15" i="175"/>
  <c r="Q15" i="175" s="1"/>
  <c r="P49" i="175"/>
  <c r="Q49" i="175" s="1"/>
  <c r="E48" i="124" s="1"/>
  <c r="D22" i="127"/>
  <c r="D22" i="13" s="1"/>
  <c r="D18" i="127"/>
  <c r="D18" i="13" s="1"/>
  <c r="D8" i="127"/>
  <c r="D8" i="13" s="1"/>
  <c r="CL10" i="184"/>
  <c r="CL11" i="184"/>
  <c r="CL12" i="184"/>
  <c r="CL13" i="184"/>
  <c r="CL14" i="184"/>
  <c r="CL15" i="184"/>
  <c r="CL16" i="184"/>
  <c r="CL17" i="184"/>
  <c r="CL18" i="184"/>
  <c r="CL19" i="184"/>
  <c r="CL20" i="184"/>
  <c r="CL21" i="184"/>
  <c r="CL22" i="184"/>
  <c r="CL23" i="184"/>
  <c r="CL24" i="184"/>
  <c r="CL25" i="184"/>
  <c r="CL26" i="184"/>
  <c r="CL27" i="184"/>
  <c r="CL28" i="184"/>
  <c r="CL29" i="184"/>
  <c r="CL30" i="184"/>
  <c r="CL31" i="184"/>
  <c r="CL32" i="184"/>
  <c r="CL33" i="184"/>
  <c r="CL34" i="184"/>
  <c r="CL35" i="184"/>
  <c r="CL36" i="184"/>
  <c r="CL37" i="184"/>
  <c r="CL38" i="184"/>
  <c r="CL39" i="184"/>
  <c r="CL40" i="184"/>
  <c r="CL41" i="184"/>
  <c r="CL42" i="184"/>
  <c r="CL43" i="184"/>
  <c r="CL44" i="184"/>
  <c r="CL45" i="184"/>
  <c r="CL46" i="184"/>
  <c r="CL47" i="184"/>
  <c r="CL48" i="184"/>
  <c r="CL49" i="184"/>
  <c r="CL50" i="184"/>
  <c r="CA10" i="184"/>
  <c r="CA11" i="184"/>
  <c r="CA12" i="184"/>
  <c r="CA13" i="184"/>
  <c r="CA14" i="184"/>
  <c r="CA15" i="184"/>
  <c r="CA16" i="184"/>
  <c r="CA17" i="184"/>
  <c r="CA18" i="184"/>
  <c r="CA19" i="184"/>
  <c r="CA20" i="184"/>
  <c r="CA21" i="184"/>
  <c r="CA22" i="184"/>
  <c r="CA23" i="184"/>
  <c r="CA24" i="184"/>
  <c r="CA25" i="184"/>
  <c r="CA26" i="184"/>
  <c r="CA27" i="184"/>
  <c r="CA28" i="184"/>
  <c r="CA29" i="184"/>
  <c r="CA30" i="184"/>
  <c r="CA31" i="184"/>
  <c r="CA32" i="184"/>
  <c r="CA33" i="184"/>
  <c r="CA34" i="184"/>
  <c r="CA35" i="184"/>
  <c r="CA36" i="184"/>
  <c r="CA37" i="184"/>
  <c r="CA38" i="184"/>
  <c r="CA39" i="184"/>
  <c r="CA40" i="184"/>
  <c r="CA41" i="184"/>
  <c r="CA42" i="184"/>
  <c r="CA43" i="184"/>
  <c r="CA44" i="184"/>
  <c r="CA45" i="184"/>
  <c r="CA46" i="184"/>
  <c r="CA47" i="184"/>
  <c r="CA48" i="184"/>
  <c r="CA49" i="184"/>
  <c r="CA50" i="184"/>
  <c r="BP10" i="184"/>
  <c r="BP11" i="184"/>
  <c r="BP12" i="184"/>
  <c r="BP13" i="184"/>
  <c r="BP14" i="184"/>
  <c r="BP15" i="184"/>
  <c r="BP16" i="184"/>
  <c r="BP17" i="184"/>
  <c r="BP18" i="184"/>
  <c r="BP19" i="184"/>
  <c r="BP20" i="184"/>
  <c r="BP21" i="184"/>
  <c r="BP22" i="184"/>
  <c r="BP23" i="184"/>
  <c r="BP24" i="184"/>
  <c r="BP25" i="184"/>
  <c r="BP26" i="184"/>
  <c r="BP27" i="184"/>
  <c r="BP28" i="184"/>
  <c r="BP29" i="184"/>
  <c r="BP30" i="184"/>
  <c r="BP31" i="184"/>
  <c r="BP32" i="184"/>
  <c r="BP33" i="184"/>
  <c r="BP34" i="184"/>
  <c r="BP35" i="184"/>
  <c r="BP36" i="184"/>
  <c r="BP37" i="184"/>
  <c r="BP38" i="184"/>
  <c r="BP39" i="184"/>
  <c r="BP40" i="184"/>
  <c r="BP41" i="184"/>
  <c r="BP42" i="184"/>
  <c r="BP43" i="184"/>
  <c r="BP44" i="184"/>
  <c r="BP45" i="184"/>
  <c r="BP46" i="184"/>
  <c r="BP47" i="184"/>
  <c r="BP48" i="184"/>
  <c r="BP49" i="184"/>
  <c r="BP50" i="184"/>
  <c r="BE10" i="184"/>
  <c r="BE11" i="184"/>
  <c r="BE12" i="184"/>
  <c r="BE13" i="184"/>
  <c r="BE14" i="184"/>
  <c r="P25" i="175"/>
  <c r="Q25" i="175" s="1"/>
  <c r="P40" i="175"/>
  <c r="Q40" i="175" s="1"/>
  <c r="BE15" i="184"/>
  <c r="BE16" i="184"/>
  <c r="BE17" i="184"/>
  <c r="BE18" i="184"/>
  <c r="BE19" i="184"/>
  <c r="BE20" i="184"/>
  <c r="BE21" i="184"/>
  <c r="BE22" i="184"/>
  <c r="BE23" i="184"/>
  <c r="BE24" i="184"/>
  <c r="BE25" i="184"/>
  <c r="BE26" i="184"/>
  <c r="BE27" i="184"/>
  <c r="BE28" i="184"/>
  <c r="BE29" i="184"/>
  <c r="BE30" i="184"/>
  <c r="BE31" i="184"/>
  <c r="BE32" i="184"/>
  <c r="BE33" i="184"/>
  <c r="BE34" i="184"/>
  <c r="BE35" i="184"/>
  <c r="BE36" i="184"/>
  <c r="BE37" i="184"/>
  <c r="BE38" i="184"/>
  <c r="BE39" i="184"/>
  <c r="BE40" i="184"/>
  <c r="BE41" i="184"/>
  <c r="BE42" i="184"/>
  <c r="BE43" i="184"/>
  <c r="BE44" i="184"/>
  <c r="BE45" i="184"/>
  <c r="BE46" i="184"/>
  <c r="BE47" i="184"/>
  <c r="BE48" i="184"/>
  <c r="BE49" i="184"/>
  <c r="BE50" i="184"/>
  <c r="AT10" i="184"/>
  <c r="AT11" i="184"/>
  <c r="AT12" i="184"/>
  <c r="AT13" i="184"/>
  <c r="AT14" i="184"/>
  <c r="AT15" i="184"/>
  <c r="AT16" i="184"/>
  <c r="AT17" i="184"/>
  <c r="AT18" i="184"/>
  <c r="AT19" i="184"/>
  <c r="AT20" i="184"/>
  <c r="AT21" i="184"/>
  <c r="AT22" i="184"/>
  <c r="AT23" i="184"/>
  <c r="AT24" i="184"/>
  <c r="AT25" i="184"/>
  <c r="AT26" i="184"/>
  <c r="AT27" i="184"/>
  <c r="AT28" i="184"/>
  <c r="AT29" i="184"/>
  <c r="AT30" i="184"/>
  <c r="AT31" i="184"/>
  <c r="AT32" i="184"/>
  <c r="AT33" i="184"/>
  <c r="AT34" i="184"/>
  <c r="AT35" i="184"/>
  <c r="AT36" i="184"/>
  <c r="AT37" i="184"/>
  <c r="AT38" i="184"/>
  <c r="AT39" i="184"/>
  <c r="AT40" i="184"/>
  <c r="AT41" i="184"/>
  <c r="AT42" i="184"/>
  <c r="AT43" i="184"/>
  <c r="AT44" i="184"/>
  <c r="AT45" i="184"/>
  <c r="AT46" i="184"/>
  <c r="AT47" i="184"/>
  <c r="AT48" i="184"/>
  <c r="AT49" i="184"/>
  <c r="AT50" i="184"/>
  <c r="AI10" i="184"/>
  <c r="AI11" i="184"/>
  <c r="AI12" i="184"/>
  <c r="AI13" i="184"/>
  <c r="AI14" i="184"/>
  <c r="AI15" i="184"/>
  <c r="AI16" i="184"/>
  <c r="AI17" i="184"/>
  <c r="AI18" i="184"/>
  <c r="AI19" i="184"/>
  <c r="AI20" i="184"/>
  <c r="AI21" i="184"/>
  <c r="AI22" i="184"/>
  <c r="AI23" i="184"/>
  <c r="AI24" i="184"/>
  <c r="AI25" i="184"/>
  <c r="AI26" i="184"/>
  <c r="AI27" i="184"/>
  <c r="AI28" i="184"/>
  <c r="AI29" i="184"/>
  <c r="AI30" i="184"/>
  <c r="AI31" i="184"/>
  <c r="AI32" i="184"/>
  <c r="AI33" i="184"/>
  <c r="AI34" i="184"/>
  <c r="AI35" i="184"/>
  <c r="AI36" i="184"/>
  <c r="AI37" i="184"/>
  <c r="AI38" i="184"/>
  <c r="AI39" i="184"/>
  <c r="AI40" i="184"/>
  <c r="AI41" i="184"/>
  <c r="AI42" i="184"/>
  <c r="AI43" i="184"/>
  <c r="AI44" i="184"/>
  <c r="AI45" i="184"/>
  <c r="AI46" i="184"/>
  <c r="AI47" i="184"/>
  <c r="AI48" i="184"/>
  <c r="AI49" i="184"/>
  <c r="AI50" i="184"/>
  <c r="X10" i="184"/>
  <c r="X11" i="184"/>
  <c r="X12" i="184"/>
  <c r="X13" i="184"/>
  <c r="X14" i="184"/>
  <c r="X15" i="184"/>
  <c r="X16" i="184"/>
  <c r="X17" i="184"/>
  <c r="X18" i="184"/>
  <c r="X19" i="184"/>
  <c r="X20" i="184"/>
  <c r="X21" i="184"/>
  <c r="X22" i="184"/>
  <c r="X23" i="184"/>
  <c r="X24" i="184"/>
  <c r="X25" i="184"/>
  <c r="X27" i="184"/>
  <c r="X28" i="184"/>
  <c r="X29" i="184"/>
  <c r="X30" i="184"/>
  <c r="X31" i="184"/>
  <c r="X32" i="184"/>
  <c r="X33" i="184"/>
  <c r="X34" i="184"/>
  <c r="X35" i="184"/>
  <c r="X36" i="184"/>
  <c r="X37" i="184"/>
  <c r="X38" i="184"/>
  <c r="X39" i="184"/>
  <c r="X40" i="184"/>
  <c r="X42" i="184"/>
  <c r="X43" i="184"/>
  <c r="X44" i="184"/>
  <c r="X45" i="184"/>
  <c r="X46" i="184"/>
  <c r="X47" i="184"/>
  <c r="X48" i="184"/>
  <c r="X49" i="184"/>
  <c r="X50" i="184"/>
  <c r="R6" i="127"/>
  <c r="R6" i="13" s="1"/>
  <c r="R7" i="127"/>
  <c r="R7" i="13" s="1"/>
  <c r="R8" i="127"/>
  <c r="R8" i="13" s="1"/>
  <c r="R9" i="127"/>
  <c r="R9" i="13" s="1"/>
  <c r="R10" i="127"/>
  <c r="R10" i="13" s="1"/>
  <c r="R11" i="127"/>
  <c r="R11" i="13" s="1"/>
  <c r="R12" i="127"/>
  <c r="R12" i="13" s="1"/>
  <c r="R13" i="127"/>
  <c r="R13" i="13" s="1"/>
  <c r="R14" i="127"/>
  <c r="R14" i="13" s="1"/>
  <c r="R15" i="127"/>
  <c r="R15" i="13" s="1"/>
  <c r="R16" i="127"/>
  <c r="R16" i="13" s="1"/>
  <c r="R17" i="127"/>
  <c r="R17" i="13" s="1"/>
  <c r="R18" i="127"/>
  <c r="R18" i="13" s="1"/>
  <c r="R19" i="127"/>
  <c r="R19" i="13" s="1"/>
  <c r="R20" i="127"/>
  <c r="R20" i="13" s="1"/>
  <c r="R21" i="127"/>
  <c r="R21" i="13" s="1"/>
  <c r="R22" i="127"/>
  <c r="R22" i="13" s="1"/>
  <c r="R23" i="127"/>
  <c r="R23" i="13" s="1"/>
  <c r="R24" i="127"/>
  <c r="R24" i="13" s="1"/>
  <c r="R25" i="127"/>
  <c r="R25" i="13" s="1"/>
  <c r="R26" i="127"/>
  <c r="R26" i="13" s="1"/>
  <c r="R27" i="127"/>
  <c r="R27" i="13" s="1"/>
  <c r="R28" i="127"/>
  <c r="R28" i="13" s="1"/>
  <c r="R29" i="127"/>
  <c r="R29" i="13" s="1"/>
  <c r="R30" i="127"/>
  <c r="R30" i="13" s="1"/>
  <c r="R31" i="127"/>
  <c r="R31" i="13" s="1"/>
  <c r="R32" i="127"/>
  <c r="R32" i="13" s="1"/>
  <c r="R33" i="127"/>
  <c r="R33" i="13" s="1"/>
  <c r="R34" i="127"/>
  <c r="R34" i="13" s="1"/>
  <c r="R35" i="127"/>
  <c r="R35" i="13" s="1"/>
  <c r="R36" i="127"/>
  <c r="R36" i="13" s="1"/>
  <c r="R37" i="127"/>
  <c r="R37" i="13" s="1"/>
  <c r="R38" i="127"/>
  <c r="R38" i="13" s="1"/>
  <c r="R39" i="127"/>
  <c r="R39" i="13" s="1"/>
  <c r="R40" i="127"/>
  <c r="R40" i="13" s="1"/>
  <c r="R41" i="127"/>
  <c r="R41" i="13" s="1"/>
  <c r="R42" i="127"/>
  <c r="R42" i="13" s="1"/>
  <c r="R43" i="127"/>
  <c r="R43" i="13" s="1"/>
  <c r="R44" i="127"/>
  <c r="R44" i="13" s="1"/>
  <c r="R45" i="127"/>
  <c r="R45" i="13" s="1"/>
  <c r="R46" i="127"/>
  <c r="R46" i="13" s="1"/>
  <c r="R47" i="127"/>
  <c r="R47" i="13" s="1"/>
  <c r="R48" i="127"/>
  <c r="R48" i="13" s="1"/>
  <c r="L9" i="127"/>
  <c r="L9" i="13" s="1"/>
  <c r="L11" i="127"/>
  <c r="L11" i="13" s="1"/>
  <c r="L13" i="127"/>
  <c r="L13" i="13" s="1"/>
  <c r="L16" i="127"/>
  <c r="L16" i="13" s="1"/>
  <c r="L17" i="127"/>
  <c r="L17" i="13" s="1"/>
  <c r="L18" i="127"/>
  <c r="L18" i="13" s="1"/>
  <c r="L19" i="127"/>
  <c r="L19" i="13" s="1"/>
  <c r="L20" i="127"/>
  <c r="L20" i="13" s="1"/>
  <c r="L21" i="127"/>
  <c r="L21" i="13" s="1"/>
  <c r="L22" i="127"/>
  <c r="L22" i="13" s="1"/>
  <c r="L23" i="127"/>
  <c r="L23" i="13" s="1"/>
  <c r="L24" i="127"/>
  <c r="L24" i="13" s="1"/>
  <c r="L25" i="127"/>
  <c r="L25" i="13" s="1"/>
  <c r="L26" i="127"/>
  <c r="L26" i="13" s="1"/>
  <c r="L27" i="127"/>
  <c r="L27" i="13" s="1"/>
  <c r="L28" i="127"/>
  <c r="L28" i="13" s="1"/>
  <c r="L29" i="127"/>
  <c r="L29" i="13" s="1"/>
  <c r="L30" i="127"/>
  <c r="L30" i="13" s="1"/>
  <c r="L31" i="127"/>
  <c r="L31" i="13" s="1"/>
  <c r="L32" i="127"/>
  <c r="L32" i="13" s="1"/>
  <c r="L33" i="127"/>
  <c r="L33" i="13" s="1"/>
  <c r="L34" i="127"/>
  <c r="L34" i="13" s="1"/>
  <c r="L35" i="127"/>
  <c r="L35" i="13" s="1"/>
  <c r="L36" i="127"/>
  <c r="L36" i="13" s="1"/>
  <c r="L37" i="127"/>
  <c r="L37" i="13" s="1"/>
  <c r="L38" i="127"/>
  <c r="L38" i="13" s="1"/>
  <c r="L39" i="127"/>
  <c r="L39" i="13" s="1"/>
  <c r="L40" i="127"/>
  <c r="L40" i="13" s="1"/>
  <c r="L41" i="127"/>
  <c r="L41" i="13" s="1"/>
  <c r="L42" i="127"/>
  <c r="L42" i="13" s="1"/>
  <c r="L43" i="127"/>
  <c r="L43" i="13" s="1"/>
  <c r="L44" i="127"/>
  <c r="L44" i="13" s="1"/>
  <c r="L45" i="127"/>
  <c r="L45" i="13" s="1"/>
  <c r="L46" i="127"/>
  <c r="L46" i="13" s="1"/>
  <c r="L47" i="127"/>
  <c r="L47" i="13" s="1"/>
  <c r="L48" i="127"/>
  <c r="L48" i="13" s="1"/>
  <c r="K6" i="127"/>
  <c r="K6" i="13" s="1"/>
  <c r="K7" i="127"/>
  <c r="K7" i="13" s="1"/>
  <c r="K8" i="127"/>
  <c r="K8" i="13" s="1"/>
  <c r="K9" i="127"/>
  <c r="K9" i="13" s="1"/>
  <c r="K10" i="127"/>
  <c r="K10" i="13" s="1"/>
  <c r="K11" i="127"/>
  <c r="K11" i="13" s="1"/>
  <c r="K12" i="127"/>
  <c r="K12" i="13" s="1"/>
  <c r="K13" i="127"/>
  <c r="K13" i="13" s="1"/>
  <c r="K14" i="127"/>
  <c r="K14" i="13" s="1"/>
  <c r="K15" i="127"/>
  <c r="K15" i="13" s="1"/>
  <c r="K16" i="127"/>
  <c r="K16" i="13" s="1"/>
  <c r="K17" i="127"/>
  <c r="K17" i="13" s="1"/>
  <c r="K18" i="127"/>
  <c r="K18" i="13" s="1"/>
  <c r="K19" i="127"/>
  <c r="K19" i="13" s="1"/>
  <c r="K20" i="127"/>
  <c r="K20" i="13" s="1"/>
  <c r="K21" i="127"/>
  <c r="K21" i="13" s="1"/>
  <c r="K22" i="127"/>
  <c r="K22" i="13" s="1"/>
  <c r="K23" i="127"/>
  <c r="K23" i="13" s="1"/>
  <c r="K24" i="127"/>
  <c r="K24" i="13" s="1"/>
  <c r="K25" i="127"/>
  <c r="K25" i="13" s="1"/>
  <c r="K26" i="127"/>
  <c r="K26" i="13" s="1"/>
  <c r="K27" i="127"/>
  <c r="K27" i="13" s="1"/>
  <c r="K28" i="127"/>
  <c r="K28" i="13" s="1"/>
  <c r="K29" i="127"/>
  <c r="K29" i="13" s="1"/>
  <c r="K30" i="127"/>
  <c r="K30" i="13" s="1"/>
  <c r="K31" i="127"/>
  <c r="K31" i="13" s="1"/>
  <c r="K32" i="127"/>
  <c r="K32" i="13" s="1"/>
  <c r="K33" i="127"/>
  <c r="K33" i="13" s="1"/>
  <c r="K34" i="127"/>
  <c r="K34" i="13" s="1"/>
  <c r="K35" i="127"/>
  <c r="K35" i="13" s="1"/>
  <c r="K36" i="127"/>
  <c r="K36" i="13" s="1"/>
  <c r="K37" i="127"/>
  <c r="K37" i="13" s="1"/>
  <c r="K38" i="127"/>
  <c r="K38" i="13" s="1"/>
  <c r="K39" i="127"/>
  <c r="K39" i="13" s="1"/>
  <c r="K40" i="127"/>
  <c r="K40" i="13" s="1"/>
  <c r="K41" i="127"/>
  <c r="K41" i="13" s="1"/>
  <c r="K42" i="127"/>
  <c r="K42" i="13" s="1"/>
  <c r="K43" i="127"/>
  <c r="K43" i="13" s="1"/>
  <c r="K44" i="127"/>
  <c r="K44" i="13" s="1"/>
  <c r="K45" i="127"/>
  <c r="K45" i="13" s="1"/>
  <c r="K46" i="127"/>
  <c r="K46" i="13" s="1"/>
  <c r="K47" i="127"/>
  <c r="K47" i="13" s="1"/>
  <c r="K48" i="127"/>
  <c r="K48" i="13" s="1"/>
  <c r="J6" i="127"/>
  <c r="J6" i="13" s="1"/>
  <c r="J7" i="127"/>
  <c r="J7" i="13" s="1"/>
  <c r="J8" i="127"/>
  <c r="J8" i="13" s="1"/>
  <c r="J9" i="127"/>
  <c r="J9" i="13" s="1"/>
  <c r="J10" i="127"/>
  <c r="J10" i="13" s="1"/>
  <c r="J11" i="127"/>
  <c r="J11" i="13" s="1"/>
  <c r="J12" i="127"/>
  <c r="J12" i="13" s="1"/>
  <c r="J13" i="127"/>
  <c r="J13" i="13" s="1"/>
  <c r="J14" i="127"/>
  <c r="J14" i="13" s="1"/>
  <c r="J15" i="127"/>
  <c r="J15" i="13" s="1"/>
  <c r="J16" i="127"/>
  <c r="J16" i="13" s="1"/>
  <c r="J17" i="127"/>
  <c r="J17" i="13" s="1"/>
  <c r="J18" i="127"/>
  <c r="J18" i="13" s="1"/>
  <c r="J19" i="127"/>
  <c r="J19" i="13" s="1"/>
  <c r="J20" i="127"/>
  <c r="J20" i="13" s="1"/>
  <c r="J21" i="127"/>
  <c r="J21" i="13" s="1"/>
  <c r="J22" i="127"/>
  <c r="J22" i="13" s="1"/>
  <c r="J23" i="127"/>
  <c r="J23" i="13" s="1"/>
  <c r="J24" i="127"/>
  <c r="J24" i="13" s="1"/>
  <c r="J25" i="127"/>
  <c r="J25" i="13" s="1"/>
  <c r="J26" i="127"/>
  <c r="J26" i="13" s="1"/>
  <c r="J27" i="127"/>
  <c r="J27" i="13" s="1"/>
  <c r="J28" i="127"/>
  <c r="J28" i="13" s="1"/>
  <c r="J29" i="127"/>
  <c r="J29" i="13" s="1"/>
  <c r="J30" i="127"/>
  <c r="J30" i="13" s="1"/>
  <c r="J31" i="127"/>
  <c r="J31" i="13" s="1"/>
  <c r="J32" i="127"/>
  <c r="J32" i="13" s="1"/>
  <c r="J33" i="127"/>
  <c r="J33" i="13" s="1"/>
  <c r="J34" i="127"/>
  <c r="J34" i="13" s="1"/>
  <c r="J35" i="127"/>
  <c r="J35" i="13" s="1"/>
  <c r="J36" i="127"/>
  <c r="J36" i="13" s="1"/>
  <c r="J37" i="127"/>
  <c r="J37" i="13" s="1"/>
  <c r="J38" i="127"/>
  <c r="J38" i="13" s="1"/>
  <c r="J39" i="127"/>
  <c r="J39" i="13" s="1"/>
  <c r="J40" i="127"/>
  <c r="J40" i="13" s="1"/>
  <c r="J41" i="127"/>
  <c r="J41" i="13" s="1"/>
  <c r="J42" i="127"/>
  <c r="J42" i="13" s="1"/>
  <c r="J43" i="127"/>
  <c r="J43" i="13" s="1"/>
  <c r="J44" i="127"/>
  <c r="J44" i="13" s="1"/>
  <c r="J45" i="127"/>
  <c r="J45" i="13" s="1"/>
  <c r="J46" i="127"/>
  <c r="J46" i="13" s="1"/>
  <c r="J47" i="127"/>
  <c r="J47" i="13" s="1"/>
  <c r="J48" i="127"/>
  <c r="J48" i="13" s="1"/>
  <c r="I6" i="127"/>
  <c r="I6" i="13" s="1"/>
  <c r="I7" i="127"/>
  <c r="I7" i="13" s="1"/>
  <c r="I8" i="127"/>
  <c r="I8" i="13" s="1"/>
  <c r="I9" i="127"/>
  <c r="I9" i="13" s="1"/>
  <c r="I10" i="127"/>
  <c r="I10" i="13" s="1"/>
  <c r="I11" i="127"/>
  <c r="I11" i="13" s="1"/>
  <c r="I12" i="127"/>
  <c r="I12" i="13" s="1"/>
  <c r="I13" i="127"/>
  <c r="I13" i="13" s="1"/>
  <c r="I14" i="127"/>
  <c r="I14" i="13" s="1"/>
  <c r="I15" i="127"/>
  <c r="I15" i="13" s="1"/>
  <c r="I16" i="127"/>
  <c r="I16" i="13" s="1"/>
  <c r="I17" i="127"/>
  <c r="I17" i="13" s="1"/>
  <c r="I18" i="127"/>
  <c r="I18" i="13" s="1"/>
  <c r="I19" i="127"/>
  <c r="I19" i="13" s="1"/>
  <c r="I20" i="127"/>
  <c r="I20" i="13" s="1"/>
  <c r="I21" i="127"/>
  <c r="I21" i="13" s="1"/>
  <c r="I22" i="127"/>
  <c r="I22" i="13" s="1"/>
  <c r="I23" i="127"/>
  <c r="I23" i="13" s="1"/>
  <c r="I24" i="127"/>
  <c r="I24" i="13" s="1"/>
  <c r="I25" i="127"/>
  <c r="I25" i="13" s="1"/>
  <c r="I26" i="127"/>
  <c r="I26" i="13" s="1"/>
  <c r="I27" i="127"/>
  <c r="I27" i="13" s="1"/>
  <c r="I28" i="127"/>
  <c r="I28" i="13" s="1"/>
  <c r="I29" i="127"/>
  <c r="I29" i="13" s="1"/>
  <c r="I30" i="127"/>
  <c r="I30" i="13" s="1"/>
  <c r="I31" i="127"/>
  <c r="I31" i="13" s="1"/>
  <c r="I32" i="127"/>
  <c r="I32" i="13" s="1"/>
  <c r="I33" i="127"/>
  <c r="I33" i="13" s="1"/>
  <c r="I34" i="127"/>
  <c r="I34" i="13" s="1"/>
  <c r="I35" i="127"/>
  <c r="I35" i="13" s="1"/>
  <c r="I36" i="127"/>
  <c r="I36" i="13" s="1"/>
  <c r="I37" i="127"/>
  <c r="I37" i="13" s="1"/>
  <c r="I38" i="127"/>
  <c r="I38" i="13" s="1"/>
  <c r="I39" i="127"/>
  <c r="I39" i="13" s="1"/>
  <c r="I40" i="127"/>
  <c r="I40" i="13" s="1"/>
  <c r="I41" i="127"/>
  <c r="I41" i="13" s="1"/>
  <c r="I42" i="127"/>
  <c r="I42" i="13" s="1"/>
  <c r="I43" i="127"/>
  <c r="I43" i="13" s="1"/>
  <c r="I44" i="127"/>
  <c r="I44" i="13" s="1"/>
  <c r="I45" i="127"/>
  <c r="I45" i="13" s="1"/>
  <c r="I46" i="127"/>
  <c r="I46" i="13" s="1"/>
  <c r="I47" i="127"/>
  <c r="I47" i="13" s="1"/>
  <c r="I48" i="127"/>
  <c r="I48" i="13" s="1"/>
  <c r="H6" i="127"/>
  <c r="H6" i="13" s="1"/>
  <c r="H7" i="127"/>
  <c r="H7" i="13" s="1"/>
  <c r="H8" i="127"/>
  <c r="H8" i="13" s="1"/>
  <c r="H9" i="127"/>
  <c r="H9" i="13" s="1"/>
  <c r="H10" i="127"/>
  <c r="H10" i="13" s="1"/>
  <c r="H11" i="127"/>
  <c r="H11" i="13" s="1"/>
  <c r="H12" i="127"/>
  <c r="H12" i="13" s="1"/>
  <c r="H13" i="127"/>
  <c r="H13" i="13" s="1"/>
  <c r="H14" i="127"/>
  <c r="H14" i="13" s="1"/>
  <c r="H15" i="127"/>
  <c r="H15" i="13" s="1"/>
  <c r="H16" i="127"/>
  <c r="H16" i="13" s="1"/>
  <c r="H17" i="127"/>
  <c r="H17" i="13" s="1"/>
  <c r="H18" i="127"/>
  <c r="H18" i="13" s="1"/>
  <c r="H19" i="127"/>
  <c r="H19" i="13" s="1"/>
  <c r="H20" i="127"/>
  <c r="H20" i="13" s="1"/>
  <c r="H21" i="127"/>
  <c r="H21" i="13" s="1"/>
  <c r="H22" i="127"/>
  <c r="H22" i="13" s="1"/>
  <c r="H23" i="127"/>
  <c r="H23" i="13" s="1"/>
  <c r="H24" i="127"/>
  <c r="H24" i="13" s="1"/>
  <c r="H25" i="127"/>
  <c r="H25" i="13" s="1"/>
  <c r="H26" i="127"/>
  <c r="H26" i="13" s="1"/>
  <c r="H27" i="127"/>
  <c r="H27" i="13" s="1"/>
  <c r="H28" i="127"/>
  <c r="H28" i="13" s="1"/>
  <c r="H29" i="127"/>
  <c r="H29" i="13" s="1"/>
  <c r="H30" i="127"/>
  <c r="H30" i="13" s="1"/>
  <c r="H31" i="127"/>
  <c r="H31" i="13" s="1"/>
  <c r="H32" i="127"/>
  <c r="H32" i="13" s="1"/>
  <c r="H33" i="127"/>
  <c r="H33" i="13" s="1"/>
  <c r="H34" i="127"/>
  <c r="H34" i="13" s="1"/>
  <c r="H35" i="127"/>
  <c r="H35" i="13" s="1"/>
  <c r="H36" i="127"/>
  <c r="H36" i="13" s="1"/>
  <c r="H37" i="127"/>
  <c r="H37" i="13" s="1"/>
  <c r="H38" i="127"/>
  <c r="H38" i="13" s="1"/>
  <c r="H39" i="127"/>
  <c r="H39" i="13" s="1"/>
  <c r="H40" i="127"/>
  <c r="H40" i="13" s="1"/>
  <c r="H41" i="127"/>
  <c r="H41" i="13" s="1"/>
  <c r="H42" i="127"/>
  <c r="H42" i="13" s="1"/>
  <c r="H43" i="127"/>
  <c r="H43" i="13" s="1"/>
  <c r="H44" i="127"/>
  <c r="H44" i="13" s="1"/>
  <c r="H45" i="127"/>
  <c r="H45" i="13" s="1"/>
  <c r="H46" i="127"/>
  <c r="H46" i="13" s="1"/>
  <c r="H47" i="127"/>
  <c r="H47" i="13" s="1"/>
  <c r="H48" i="127"/>
  <c r="H48" i="13" s="1"/>
  <c r="G6" i="127"/>
  <c r="G6" i="13" s="1"/>
  <c r="G7" i="127"/>
  <c r="G7" i="13" s="1"/>
  <c r="G8" i="127"/>
  <c r="G8" i="13" s="1"/>
  <c r="G9" i="127"/>
  <c r="G9" i="13" s="1"/>
  <c r="G10" i="127"/>
  <c r="G10" i="13" s="1"/>
  <c r="G11" i="127"/>
  <c r="G11" i="13" s="1"/>
  <c r="G12" i="127"/>
  <c r="G12" i="13" s="1"/>
  <c r="G13" i="127"/>
  <c r="G13" i="13" s="1"/>
  <c r="G14" i="127"/>
  <c r="G14" i="13" s="1"/>
  <c r="G15" i="127"/>
  <c r="G15" i="13" s="1"/>
  <c r="G16" i="127"/>
  <c r="G16" i="13" s="1"/>
  <c r="G17" i="127"/>
  <c r="G17" i="13" s="1"/>
  <c r="G18" i="127"/>
  <c r="G18" i="13" s="1"/>
  <c r="G19" i="127"/>
  <c r="G19" i="13" s="1"/>
  <c r="G20" i="127"/>
  <c r="G20" i="13" s="1"/>
  <c r="G21" i="127"/>
  <c r="G21" i="13" s="1"/>
  <c r="G22" i="127"/>
  <c r="G22" i="13" s="1"/>
  <c r="G23" i="127"/>
  <c r="G23" i="13" s="1"/>
  <c r="G24" i="127"/>
  <c r="G24" i="13" s="1"/>
  <c r="G25" i="127"/>
  <c r="G25" i="13" s="1"/>
  <c r="G26" i="127"/>
  <c r="G26" i="13" s="1"/>
  <c r="G27" i="127"/>
  <c r="G27" i="13" s="1"/>
  <c r="G28" i="127"/>
  <c r="G28" i="13" s="1"/>
  <c r="G29" i="127"/>
  <c r="G29" i="13" s="1"/>
  <c r="G30" i="127"/>
  <c r="G30" i="13" s="1"/>
  <c r="G31" i="127"/>
  <c r="G31" i="13" s="1"/>
  <c r="G32" i="127"/>
  <c r="G32" i="13" s="1"/>
  <c r="G33" i="127"/>
  <c r="G33" i="13" s="1"/>
  <c r="G34" i="127"/>
  <c r="G34" i="13" s="1"/>
  <c r="G35" i="127"/>
  <c r="G35" i="13" s="1"/>
  <c r="G36" i="127"/>
  <c r="G36" i="13" s="1"/>
  <c r="G37" i="127"/>
  <c r="G37" i="13" s="1"/>
  <c r="G38" i="127"/>
  <c r="G38" i="13" s="1"/>
  <c r="G39" i="127"/>
  <c r="G39" i="13" s="1"/>
  <c r="G40" i="127"/>
  <c r="G40" i="13" s="1"/>
  <c r="G41" i="127"/>
  <c r="G41" i="13" s="1"/>
  <c r="G42" i="127"/>
  <c r="G42" i="13" s="1"/>
  <c r="G43" i="127"/>
  <c r="G43" i="13" s="1"/>
  <c r="G44" i="127"/>
  <c r="G44" i="13" s="1"/>
  <c r="G45" i="127"/>
  <c r="G45" i="13" s="1"/>
  <c r="G46" i="127"/>
  <c r="G46" i="13" s="1"/>
  <c r="G47" i="127"/>
  <c r="G47" i="13" s="1"/>
  <c r="G48" i="127"/>
  <c r="G48" i="13" s="1"/>
  <c r="F6" i="127"/>
  <c r="F6" i="13" s="1"/>
  <c r="F14" i="127"/>
  <c r="F14" i="13" s="1"/>
  <c r="F20" i="127"/>
  <c r="F20" i="13" s="1"/>
  <c r="F22" i="127"/>
  <c r="F22" i="13" s="1"/>
  <c r="F23" i="127"/>
  <c r="F23" i="13" s="1"/>
  <c r="F25" i="127"/>
  <c r="F25" i="13" s="1"/>
  <c r="F30" i="127"/>
  <c r="F30" i="13" s="1"/>
  <c r="F32" i="127"/>
  <c r="F32" i="13" s="1"/>
  <c r="F34" i="127"/>
  <c r="F34" i="13" s="1"/>
  <c r="F35" i="127"/>
  <c r="F35" i="13" s="1"/>
  <c r="F36" i="127"/>
  <c r="F36" i="13" s="1"/>
  <c r="F38" i="127"/>
  <c r="F38" i="13" s="1"/>
  <c r="F39" i="127"/>
  <c r="F39" i="13" s="1"/>
  <c r="F40" i="127"/>
  <c r="F40" i="13" s="1"/>
  <c r="F41" i="127"/>
  <c r="F41" i="13" s="1"/>
  <c r="F46" i="127"/>
  <c r="F46" i="13" s="1"/>
  <c r="F47" i="127"/>
  <c r="F47" i="13" s="1"/>
  <c r="X41" i="184"/>
  <c r="X26" i="184"/>
  <c r="GC40" i="179"/>
  <c r="GR40" i="179" s="1"/>
  <c r="E25" i="127"/>
  <c r="E25" i="13" s="1"/>
  <c r="E29" i="127"/>
  <c r="E29" i="13" s="1"/>
  <c r="E37" i="127"/>
  <c r="E37" i="13" s="1"/>
  <c r="E42" i="127"/>
  <c r="E42" i="13" s="1"/>
  <c r="E46" i="127"/>
  <c r="E46" i="13" s="1"/>
  <c r="E47" i="127"/>
  <c r="E47" i="13" s="1"/>
  <c r="P7" i="175"/>
  <c r="Q7" i="175" s="1"/>
  <c r="D5" i="127"/>
  <c r="D5" i="13" s="1"/>
  <c r="N7" i="183"/>
  <c r="CL8" i="184"/>
  <c r="CL9" i="184"/>
  <c r="CA8" i="184"/>
  <c r="CA9" i="184"/>
  <c r="BP8" i="184"/>
  <c r="BP9" i="184"/>
  <c r="BE8" i="184"/>
  <c r="BE9" i="184"/>
  <c r="AT8" i="184"/>
  <c r="AT9" i="184"/>
  <c r="AI8" i="184"/>
  <c r="X8" i="184"/>
  <c r="AI9" i="184"/>
  <c r="X9" i="184"/>
  <c r="M7" i="184"/>
  <c r="AX8" i="183"/>
  <c r="AX9" i="183"/>
  <c r="AX10" i="183"/>
  <c r="AX11" i="183"/>
  <c r="AX12" i="183"/>
  <c r="AX13" i="183"/>
  <c r="AX14" i="183"/>
  <c r="AX15" i="183"/>
  <c r="AX16" i="183"/>
  <c r="AX17" i="183"/>
  <c r="AX18" i="183"/>
  <c r="AX19" i="183"/>
  <c r="AX20" i="183"/>
  <c r="AX21" i="183"/>
  <c r="AX22" i="183"/>
  <c r="AX23" i="183"/>
  <c r="AX24" i="183"/>
  <c r="AX25" i="183"/>
  <c r="AX26" i="183"/>
  <c r="AX27" i="183"/>
  <c r="AX28" i="183"/>
  <c r="AX29" i="183"/>
  <c r="AX30" i="183"/>
  <c r="AX31" i="183"/>
  <c r="AX32" i="183"/>
  <c r="AX33" i="183"/>
  <c r="AX34" i="183"/>
  <c r="AX35" i="183"/>
  <c r="AX36" i="183"/>
  <c r="AX37" i="183"/>
  <c r="AX38" i="183"/>
  <c r="AX39" i="183"/>
  <c r="AX40" i="183"/>
  <c r="AX41" i="183"/>
  <c r="AX42" i="183"/>
  <c r="AX43" i="183"/>
  <c r="AX44" i="183"/>
  <c r="AX45" i="183"/>
  <c r="AX46" i="183"/>
  <c r="AX47" i="183"/>
  <c r="AX48" i="183"/>
  <c r="AX49" i="183"/>
  <c r="AX50" i="183"/>
  <c r="AR8" i="183"/>
  <c r="AR9" i="183"/>
  <c r="AR10" i="183"/>
  <c r="AR11" i="183"/>
  <c r="AR12" i="183"/>
  <c r="AR13" i="183"/>
  <c r="AR14" i="183"/>
  <c r="AR15" i="183"/>
  <c r="AR16" i="183"/>
  <c r="AR17" i="183"/>
  <c r="AR18" i="183"/>
  <c r="AR19" i="183"/>
  <c r="AR20" i="183"/>
  <c r="AR21" i="183"/>
  <c r="AR22" i="183"/>
  <c r="AR23" i="183"/>
  <c r="AR24" i="183"/>
  <c r="AR25" i="183"/>
  <c r="AR26" i="183"/>
  <c r="AR27" i="183"/>
  <c r="AR28" i="183"/>
  <c r="AR29" i="183"/>
  <c r="AR30" i="183"/>
  <c r="AR31" i="183"/>
  <c r="AR32" i="183"/>
  <c r="AR33" i="183"/>
  <c r="AR34" i="183"/>
  <c r="AR35" i="183"/>
  <c r="AR36" i="183"/>
  <c r="AR37" i="183"/>
  <c r="AR38" i="183"/>
  <c r="AR39" i="183"/>
  <c r="AR40" i="183"/>
  <c r="AR41" i="183"/>
  <c r="AR42" i="183"/>
  <c r="AR43" i="183"/>
  <c r="AR44" i="183"/>
  <c r="AR45" i="183"/>
  <c r="AR46" i="183"/>
  <c r="AR47" i="183"/>
  <c r="AR48" i="183"/>
  <c r="AR49" i="183"/>
  <c r="AR50" i="183"/>
  <c r="AL10" i="183"/>
  <c r="AL11" i="183"/>
  <c r="AL12" i="183"/>
  <c r="AL13" i="183"/>
  <c r="AL14" i="183"/>
  <c r="AL15" i="183"/>
  <c r="AL16" i="183"/>
  <c r="AL17" i="183"/>
  <c r="AL18" i="183"/>
  <c r="AL19" i="183"/>
  <c r="AL20" i="183"/>
  <c r="AL21" i="183"/>
  <c r="AL22" i="183"/>
  <c r="AL23" i="183"/>
  <c r="AL24" i="183"/>
  <c r="AL25" i="183"/>
  <c r="AL26" i="183"/>
  <c r="AL27" i="183"/>
  <c r="AL28" i="183"/>
  <c r="AL29" i="183"/>
  <c r="AL30" i="183"/>
  <c r="AL31" i="183"/>
  <c r="AL32" i="183"/>
  <c r="AL33" i="183"/>
  <c r="AL34" i="183"/>
  <c r="AL35" i="183"/>
  <c r="AL36" i="183"/>
  <c r="AL37" i="183"/>
  <c r="AL38" i="183"/>
  <c r="AL39" i="183"/>
  <c r="AL40" i="183"/>
  <c r="AL41" i="183"/>
  <c r="AL42" i="183"/>
  <c r="AL43" i="183"/>
  <c r="AL44" i="183"/>
  <c r="AL45" i="183"/>
  <c r="AL46" i="183"/>
  <c r="AL47" i="183"/>
  <c r="AL48" i="183"/>
  <c r="AL49" i="183"/>
  <c r="AL50" i="183"/>
  <c r="AF10" i="183"/>
  <c r="AF11" i="183"/>
  <c r="AF12" i="183"/>
  <c r="AF13" i="183"/>
  <c r="AF14" i="183"/>
  <c r="AF15" i="183"/>
  <c r="AF16" i="183"/>
  <c r="AF17" i="183"/>
  <c r="AF18" i="183"/>
  <c r="AF19" i="183"/>
  <c r="AF20" i="183"/>
  <c r="AF21" i="183"/>
  <c r="AF22" i="183"/>
  <c r="AF23" i="183"/>
  <c r="AF24" i="183"/>
  <c r="AF25" i="183"/>
  <c r="AF26" i="183"/>
  <c r="AF27" i="183"/>
  <c r="AF28" i="183"/>
  <c r="AF29" i="183"/>
  <c r="AF30" i="183"/>
  <c r="AF31" i="183"/>
  <c r="AF32" i="183"/>
  <c r="AF33" i="183"/>
  <c r="AF34" i="183"/>
  <c r="AF35" i="183"/>
  <c r="AF36" i="183"/>
  <c r="AF37" i="183"/>
  <c r="AF38" i="183"/>
  <c r="AF39" i="183"/>
  <c r="AF40" i="183"/>
  <c r="AF41" i="183"/>
  <c r="AF42" i="183"/>
  <c r="AF43" i="183"/>
  <c r="AF44" i="183"/>
  <c r="AF45" i="183"/>
  <c r="AF46" i="183"/>
  <c r="AF47" i="183"/>
  <c r="AF48" i="183"/>
  <c r="AF49" i="183"/>
  <c r="AF50" i="183"/>
  <c r="Z12" i="183"/>
  <c r="Z13" i="183"/>
  <c r="Z14" i="183"/>
  <c r="Z15" i="183"/>
  <c r="Z16" i="183"/>
  <c r="Z17" i="183"/>
  <c r="Z18" i="183"/>
  <c r="Z19" i="183"/>
  <c r="Z20" i="183"/>
  <c r="Z21" i="183"/>
  <c r="Z22" i="183"/>
  <c r="Z23" i="183"/>
  <c r="Z24" i="183"/>
  <c r="Z25" i="183"/>
  <c r="Z26" i="183"/>
  <c r="Z27" i="183"/>
  <c r="Z28" i="183"/>
  <c r="Z29" i="183"/>
  <c r="Z30" i="183"/>
  <c r="Z31" i="183"/>
  <c r="Z32" i="183"/>
  <c r="Z33" i="183"/>
  <c r="Z34" i="183"/>
  <c r="Z35" i="183"/>
  <c r="Z36" i="183"/>
  <c r="Z37" i="183"/>
  <c r="Z38" i="183"/>
  <c r="Z39" i="183"/>
  <c r="Z40" i="183"/>
  <c r="Z41" i="183"/>
  <c r="Z42" i="183"/>
  <c r="Z43" i="183"/>
  <c r="Z44" i="183"/>
  <c r="Z45" i="183"/>
  <c r="Z46" i="183"/>
  <c r="Z47" i="183"/>
  <c r="Z48" i="183"/>
  <c r="Z49" i="183"/>
  <c r="Z50" i="183"/>
  <c r="T8" i="183"/>
  <c r="T10" i="183"/>
  <c r="T11" i="183"/>
  <c r="T12" i="183"/>
  <c r="T13" i="183"/>
  <c r="T14" i="183"/>
  <c r="T15" i="183"/>
  <c r="T16" i="183"/>
  <c r="T17" i="183"/>
  <c r="T18" i="183"/>
  <c r="T19" i="183"/>
  <c r="T20" i="183"/>
  <c r="T21" i="183"/>
  <c r="T22" i="183"/>
  <c r="T23" i="183"/>
  <c r="T24" i="183"/>
  <c r="T25" i="183"/>
  <c r="T26" i="183"/>
  <c r="T27" i="183"/>
  <c r="T28" i="183"/>
  <c r="T29" i="183"/>
  <c r="T30" i="183"/>
  <c r="T31" i="183"/>
  <c r="T32" i="183"/>
  <c r="T33" i="183"/>
  <c r="T34" i="183"/>
  <c r="T35" i="183"/>
  <c r="T36" i="183"/>
  <c r="T37" i="183"/>
  <c r="T38" i="183"/>
  <c r="T39" i="183"/>
  <c r="T40" i="183"/>
  <c r="T41" i="183"/>
  <c r="T42" i="183"/>
  <c r="T43" i="183"/>
  <c r="T44" i="183"/>
  <c r="T45" i="183"/>
  <c r="T46" i="183"/>
  <c r="T47" i="183"/>
  <c r="T48" i="183"/>
  <c r="T49" i="183"/>
  <c r="T50" i="183"/>
  <c r="N14" i="183"/>
  <c r="N15" i="183"/>
  <c r="N16" i="183"/>
  <c r="N17" i="183"/>
  <c r="N18" i="183"/>
  <c r="N19" i="183"/>
  <c r="N20" i="183"/>
  <c r="N21" i="183"/>
  <c r="N22" i="183"/>
  <c r="N23" i="183"/>
  <c r="N24" i="183"/>
  <c r="N25" i="183"/>
  <c r="N26" i="183"/>
  <c r="N27" i="183"/>
  <c r="N28" i="183"/>
  <c r="N29" i="183"/>
  <c r="N30" i="183"/>
  <c r="N31" i="183"/>
  <c r="N32" i="183"/>
  <c r="N33" i="183"/>
  <c r="N34" i="183"/>
  <c r="N35" i="183"/>
  <c r="N36" i="183"/>
  <c r="N37" i="183"/>
  <c r="N38" i="183"/>
  <c r="N39" i="183"/>
  <c r="N40" i="183"/>
  <c r="N41" i="183"/>
  <c r="N42" i="183"/>
  <c r="N43" i="183"/>
  <c r="N44" i="183"/>
  <c r="N45" i="183"/>
  <c r="N46" i="183"/>
  <c r="N47" i="183"/>
  <c r="N48" i="183"/>
  <c r="N49" i="183"/>
  <c r="N50" i="183"/>
  <c r="N10" i="183"/>
  <c r="N11" i="183"/>
  <c r="N12" i="183"/>
  <c r="N13" i="183"/>
  <c r="H10" i="183"/>
  <c r="CQ10" i="183"/>
  <c r="H11" i="183"/>
  <c r="CQ11" i="183"/>
  <c r="H12" i="183"/>
  <c r="CQ12" i="183"/>
  <c r="H13" i="183"/>
  <c r="CQ13" i="183"/>
  <c r="H14" i="183"/>
  <c r="CQ14" i="183"/>
  <c r="H15" i="183"/>
  <c r="CQ15" i="183"/>
  <c r="H16" i="183"/>
  <c r="CQ16" i="183"/>
  <c r="H17" i="183"/>
  <c r="CQ17" i="183"/>
  <c r="H18" i="183"/>
  <c r="CQ18" i="183"/>
  <c r="H19" i="183"/>
  <c r="CQ19" i="183"/>
  <c r="H20" i="183"/>
  <c r="CQ20" i="183"/>
  <c r="H21" i="183"/>
  <c r="CQ21" i="183"/>
  <c r="H22" i="183"/>
  <c r="CQ22" i="183"/>
  <c r="H23" i="183"/>
  <c r="CQ23" i="183"/>
  <c r="H24" i="183"/>
  <c r="CQ24" i="183"/>
  <c r="H25" i="183"/>
  <c r="CQ25" i="183"/>
  <c r="H26" i="183"/>
  <c r="CQ26" i="183"/>
  <c r="H27" i="183"/>
  <c r="CQ27" i="183"/>
  <c r="H28" i="183"/>
  <c r="CQ28" i="183"/>
  <c r="H29" i="183"/>
  <c r="CQ29" i="183"/>
  <c r="H30" i="183"/>
  <c r="CQ30" i="183"/>
  <c r="H31" i="183"/>
  <c r="CQ31" i="183"/>
  <c r="H32" i="183"/>
  <c r="CQ32" i="183"/>
  <c r="H33" i="183"/>
  <c r="CQ33" i="183"/>
  <c r="H34" i="183"/>
  <c r="CQ34" i="183"/>
  <c r="H35" i="183"/>
  <c r="CQ35" i="183"/>
  <c r="H36" i="183"/>
  <c r="CQ36" i="183"/>
  <c r="H37" i="183"/>
  <c r="CQ37" i="183"/>
  <c r="H38" i="183"/>
  <c r="CQ38" i="183"/>
  <c r="H39" i="183"/>
  <c r="CQ39" i="183"/>
  <c r="H40" i="183"/>
  <c r="CQ40" i="183"/>
  <c r="H41" i="183"/>
  <c r="CQ41" i="183"/>
  <c r="H42" i="183"/>
  <c r="CQ42" i="183"/>
  <c r="H43" i="183"/>
  <c r="CQ43" i="183"/>
  <c r="H44" i="183"/>
  <c r="CQ44" i="183"/>
  <c r="H45" i="183"/>
  <c r="CQ45" i="183"/>
  <c r="H46" i="183"/>
  <c r="CQ46" i="183"/>
  <c r="H47" i="183"/>
  <c r="CQ47" i="183"/>
  <c r="H48" i="183"/>
  <c r="CQ48" i="183"/>
  <c r="H49" i="183"/>
  <c r="CQ49" i="183"/>
  <c r="H50" i="183"/>
  <c r="CQ50" i="183"/>
  <c r="T9" i="183"/>
  <c r="AL9" i="183"/>
  <c r="AL8" i="183"/>
  <c r="AF9" i="183"/>
  <c r="AF8" i="183"/>
  <c r="Z11" i="183"/>
  <c r="Z10" i="183"/>
  <c r="Z9" i="183"/>
  <c r="Z8" i="183"/>
  <c r="N9" i="183"/>
  <c r="N8" i="183"/>
  <c r="H9" i="183"/>
  <c r="CQ9" i="183"/>
  <c r="H8" i="183"/>
  <c r="CQ8" i="183"/>
  <c r="H7" i="183"/>
  <c r="CQ7" i="183"/>
  <c r="M14" i="184"/>
  <c r="FN14" i="184"/>
  <c r="M15" i="184"/>
  <c r="FN15" i="184"/>
  <c r="M16" i="184"/>
  <c r="FN16" i="184"/>
  <c r="M17" i="184"/>
  <c r="FN17" i="184"/>
  <c r="M18" i="184"/>
  <c r="FN18" i="184"/>
  <c r="M19" i="184"/>
  <c r="FN19" i="184"/>
  <c r="M20" i="184"/>
  <c r="FN20" i="184"/>
  <c r="M21" i="184"/>
  <c r="FN21" i="184"/>
  <c r="M22" i="184"/>
  <c r="FN22" i="184"/>
  <c r="M23" i="184"/>
  <c r="FN23" i="184"/>
  <c r="M24" i="184"/>
  <c r="FN24" i="184"/>
  <c r="M25" i="184"/>
  <c r="FN25" i="184"/>
  <c r="M26" i="184"/>
  <c r="FN26" i="184"/>
  <c r="FW26" i="184"/>
  <c r="L24" i="129"/>
  <c r="E35" i="148" s="1"/>
  <c r="M27" i="184"/>
  <c r="FN27" i="184"/>
  <c r="M28" i="184"/>
  <c r="FN28" i="184"/>
  <c r="M29" i="184"/>
  <c r="FN29" i="184"/>
  <c r="M30" i="184"/>
  <c r="FN30" i="184"/>
  <c r="M31" i="184"/>
  <c r="FN31" i="184"/>
  <c r="M32" i="184"/>
  <c r="FN32" i="184"/>
  <c r="M33" i="184"/>
  <c r="FN33" i="184"/>
  <c r="M34" i="184"/>
  <c r="FN34" i="184"/>
  <c r="M35" i="184"/>
  <c r="FN35" i="184"/>
  <c r="M36" i="184"/>
  <c r="FN36" i="184"/>
  <c r="M37" i="184"/>
  <c r="FN37" i="184"/>
  <c r="M38" i="184"/>
  <c r="FN38" i="184"/>
  <c r="M39" i="184"/>
  <c r="FN39" i="184"/>
  <c r="M40" i="184"/>
  <c r="FN40" i="184"/>
  <c r="M41" i="184"/>
  <c r="FN41" i="184"/>
  <c r="M42" i="184"/>
  <c r="FN42" i="184"/>
  <c r="M43" i="184"/>
  <c r="FN43" i="184"/>
  <c r="M44" i="184"/>
  <c r="FN44" i="184"/>
  <c r="M45" i="184"/>
  <c r="FN45" i="184"/>
  <c r="M46" i="184"/>
  <c r="FN46" i="184"/>
  <c r="M47" i="184"/>
  <c r="FN47" i="184"/>
  <c r="M48" i="184"/>
  <c r="FN48" i="184"/>
  <c r="M49" i="184"/>
  <c r="FN49" i="184"/>
  <c r="M50" i="184"/>
  <c r="FN50" i="184"/>
  <c r="M8" i="184"/>
  <c r="FN8" i="184"/>
  <c r="M9" i="184"/>
  <c r="FN9" i="184"/>
  <c r="M10" i="184"/>
  <c r="FN10" i="184"/>
  <c r="M11" i="184"/>
  <c r="FN11" i="184"/>
  <c r="M12" i="184"/>
  <c r="FN12" i="184"/>
  <c r="M13" i="184"/>
  <c r="FN13" i="184"/>
  <c r="FL29" i="184"/>
  <c r="FL9" i="184"/>
  <c r="CX50" i="184"/>
  <c r="CX48" i="184"/>
  <c r="CX46" i="184"/>
  <c r="CX45" i="184"/>
  <c r="CX44" i="184"/>
  <c r="CX42" i="184"/>
  <c r="CX40" i="184"/>
  <c r="CX38" i="184"/>
  <c r="CX36" i="184"/>
  <c r="CX34" i="184"/>
  <c r="CX32" i="184"/>
  <c r="CX30" i="184"/>
  <c r="CX29" i="184"/>
  <c r="CX28" i="184"/>
  <c r="FY14" i="184"/>
  <c r="M12" i="129"/>
  <c r="E36" i="136" s="1"/>
  <c r="GC14" i="184"/>
  <c r="O12" i="129"/>
  <c r="E38" i="136" s="1"/>
  <c r="FW15" i="184"/>
  <c r="L13" i="129"/>
  <c r="E35" i="137" s="1"/>
  <c r="FY15" i="184"/>
  <c r="M13" i="129"/>
  <c r="E36" i="137" s="1"/>
  <c r="GA15" i="184"/>
  <c r="N13" i="129"/>
  <c r="E37" i="137" s="1"/>
  <c r="GC15" i="184"/>
  <c r="O13" i="129"/>
  <c r="E38" i="137" s="1"/>
  <c r="FY16" i="184"/>
  <c r="M14" i="129"/>
  <c r="E36" i="138" s="1"/>
  <c r="GC16" i="184"/>
  <c r="O14" i="129"/>
  <c r="E38" i="138" s="1"/>
  <c r="FW17" i="184"/>
  <c r="L15" i="129"/>
  <c r="E35" i="139" s="1"/>
  <c r="FY17" i="184"/>
  <c r="M15" i="129"/>
  <c r="E36" i="139" s="1"/>
  <c r="GA17" i="184"/>
  <c r="N15" i="129"/>
  <c r="E37" i="139" s="1"/>
  <c r="GC17" i="184"/>
  <c r="O15" i="129"/>
  <c r="E38" i="139" s="1"/>
  <c r="FY18" i="184"/>
  <c r="M16" i="129"/>
  <c r="E36" i="140" s="1"/>
  <c r="GC18" i="184"/>
  <c r="O16" i="129"/>
  <c r="E38" i="140" s="1"/>
  <c r="FW19" i="184"/>
  <c r="L17" i="129"/>
  <c r="E35" i="141" s="1"/>
  <c r="FY19" i="184"/>
  <c r="M17" i="129"/>
  <c r="E36" i="141" s="1"/>
  <c r="GA19" i="184"/>
  <c r="N17" i="129"/>
  <c r="E37" i="141" s="1"/>
  <c r="GC19" i="184"/>
  <c r="O17" i="129"/>
  <c r="E38" i="141" s="1"/>
  <c r="FY20" i="184"/>
  <c r="M18" i="129"/>
  <c r="E36" i="142" s="1"/>
  <c r="GC20" i="184"/>
  <c r="O18" i="129"/>
  <c r="E38" i="142" s="1"/>
  <c r="FW21" i="184"/>
  <c r="L19" i="129"/>
  <c r="FY21" i="184"/>
  <c r="M19" i="129"/>
  <c r="GA21" i="184"/>
  <c r="N19" i="129"/>
  <c r="GC21" i="184"/>
  <c r="O19" i="129"/>
  <c r="FW22" i="184"/>
  <c r="L20" i="129"/>
  <c r="E35" i="144" s="1"/>
  <c r="FY22" i="184"/>
  <c r="M20" i="129"/>
  <c r="E36" i="144" s="1"/>
  <c r="GA22" i="184"/>
  <c r="N20" i="129"/>
  <c r="E37" i="144" s="1"/>
  <c r="GC22" i="184"/>
  <c r="O20" i="129"/>
  <c r="E38" i="144" s="1"/>
  <c r="FW23" i="184"/>
  <c r="L21" i="129"/>
  <c r="E35" i="145" s="1"/>
  <c r="FY23" i="184"/>
  <c r="M21" i="129"/>
  <c r="E36" i="145" s="1"/>
  <c r="GA23" i="184"/>
  <c r="N21" i="129"/>
  <c r="E37" i="145" s="1"/>
  <c r="GC23" i="184"/>
  <c r="O21" i="129"/>
  <c r="E38" i="145" s="1"/>
  <c r="FW24" i="184"/>
  <c r="L22" i="129"/>
  <c r="E35" i="146" s="1"/>
  <c r="FY24" i="184"/>
  <c r="M22" i="129"/>
  <c r="E36" i="146" s="1"/>
  <c r="GA24" i="184"/>
  <c r="N22" i="129"/>
  <c r="E37" i="146" s="1"/>
  <c r="GC24" i="184"/>
  <c r="O22" i="129"/>
  <c r="E38" i="146" s="1"/>
  <c r="FW25" i="184"/>
  <c r="L23" i="129"/>
  <c r="E35" i="147" s="1"/>
  <c r="FY25" i="184"/>
  <c r="M23" i="129"/>
  <c r="E36" i="147" s="1"/>
  <c r="GA25" i="184"/>
  <c r="N23" i="129"/>
  <c r="E37" i="147" s="1"/>
  <c r="GC25" i="184"/>
  <c r="O23" i="129"/>
  <c r="E38" i="147" s="1"/>
  <c r="FY26" i="184"/>
  <c r="M24" i="129"/>
  <c r="E36" i="148" s="1"/>
  <c r="GA26" i="184"/>
  <c r="N24" i="129"/>
  <c r="E37" i="148" s="1"/>
  <c r="GC26" i="184"/>
  <c r="O24" i="129"/>
  <c r="E38" i="148" s="1"/>
  <c r="FY27" i="184"/>
  <c r="M25" i="129"/>
  <c r="E36" i="149" s="1"/>
  <c r="GA27" i="184"/>
  <c r="N25" i="129"/>
  <c r="E37" i="149" s="1"/>
  <c r="GC27" i="184"/>
  <c r="O25" i="129"/>
  <c r="E38" i="149" s="1"/>
  <c r="FY28" i="184"/>
  <c r="M26" i="129"/>
  <c r="E36" i="150" s="1"/>
  <c r="GA28" i="184"/>
  <c r="N26" i="129"/>
  <c r="E37" i="150" s="1"/>
  <c r="GC28" i="184"/>
  <c r="O26" i="129"/>
  <c r="E38" i="150" s="1"/>
  <c r="FY29" i="184"/>
  <c r="M27" i="129"/>
  <c r="E36" i="151" s="1"/>
  <c r="GA29" i="184"/>
  <c r="N27" i="129"/>
  <c r="E37" i="151" s="1"/>
  <c r="GC29" i="184"/>
  <c r="O27" i="129"/>
  <c r="E38" i="151" s="1"/>
  <c r="FY30" i="184"/>
  <c r="M28" i="129"/>
  <c r="E36" i="152" s="1"/>
  <c r="GA30" i="184"/>
  <c r="N28" i="129"/>
  <c r="E37" i="152" s="1"/>
  <c r="GC30" i="184"/>
  <c r="O28" i="129"/>
  <c r="E38" i="152" s="1"/>
  <c r="FY31" i="184"/>
  <c r="M29" i="129"/>
  <c r="E36" i="153" s="1"/>
  <c r="GA31" i="184"/>
  <c r="N29" i="129"/>
  <c r="E37" i="153" s="1"/>
  <c r="GC31" i="184"/>
  <c r="O29" i="129"/>
  <c r="E38" i="153" s="1"/>
  <c r="FY32" i="184"/>
  <c r="M30" i="129"/>
  <c r="E36" i="154" s="1"/>
  <c r="GA32" i="184"/>
  <c r="N30" i="129"/>
  <c r="E37" i="154" s="1"/>
  <c r="GC32" i="184"/>
  <c r="O30" i="129"/>
  <c r="E38" i="154" s="1"/>
  <c r="FY33" i="184"/>
  <c r="M31" i="129"/>
  <c r="E36" i="155" s="1"/>
  <c r="GA33" i="184"/>
  <c r="N31" i="129"/>
  <c r="E37" i="155" s="1"/>
  <c r="GC33" i="184"/>
  <c r="O31" i="129"/>
  <c r="E38" i="155" s="1"/>
  <c r="FY34" i="184"/>
  <c r="M32" i="129"/>
  <c r="E36" i="156" s="1"/>
  <c r="GA34" i="184"/>
  <c r="N32" i="129"/>
  <c r="E37" i="156" s="1"/>
  <c r="GC34" i="184"/>
  <c r="O32" i="129"/>
  <c r="E38" i="156" s="1"/>
  <c r="FY35" i="184"/>
  <c r="M33" i="129"/>
  <c r="E36" i="157" s="1"/>
  <c r="GA35" i="184"/>
  <c r="N33" i="129"/>
  <c r="E37" i="157" s="1"/>
  <c r="GC35" i="184"/>
  <c r="O33" i="129"/>
  <c r="E38" i="157" s="1"/>
  <c r="FY36" i="184"/>
  <c r="M34" i="129"/>
  <c r="E36" i="158" s="1"/>
  <c r="GA36" i="184"/>
  <c r="N34" i="129"/>
  <c r="E37" i="158" s="1"/>
  <c r="GC36" i="184"/>
  <c r="O34" i="129"/>
  <c r="E38" i="158" s="1"/>
  <c r="FY37" i="184"/>
  <c r="M35" i="129"/>
  <c r="E36" i="159" s="1"/>
  <c r="GA37" i="184"/>
  <c r="N35" i="129"/>
  <c r="E37" i="159" s="1"/>
  <c r="GC37" i="184"/>
  <c r="O35" i="129"/>
  <c r="E38" i="159" s="1"/>
  <c r="FY38" i="184"/>
  <c r="M36" i="129"/>
  <c r="E36" i="160" s="1"/>
  <c r="GA38" i="184"/>
  <c r="N36" i="129"/>
  <c r="E37" i="160" s="1"/>
  <c r="GC38" i="184"/>
  <c r="O36" i="129"/>
  <c r="E38" i="160" s="1"/>
  <c r="FY39" i="184"/>
  <c r="M37" i="129"/>
  <c r="E36" i="161" s="1"/>
  <c r="GA39" i="184"/>
  <c r="N37" i="129"/>
  <c r="E37" i="161" s="1"/>
  <c r="GC39" i="184"/>
  <c r="O37" i="129"/>
  <c r="E38" i="161" s="1"/>
  <c r="FY40" i="184"/>
  <c r="M38" i="129"/>
  <c r="E36" i="162" s="1"/>
  <c r="GA40" i="184"/>
  <c r="N38" i="129"/>
  <c r="E37" i="162" s="1"/>
  <c r="GC40" i="184"/>
  <c r="O38" i="129"/>
  <c r="E38" i="162" s="1"/>
  <c r="FY41" i="184"/>
  <c r="M39" i="129"/>
  <c r="E36" i="163" s="1"/>
  <c r="GA41" i="184"/>
  <c r="N39" i="129"/>
  <c r="E37" i="163" s="1"/>
  <c r="GC41" i="184"/>
  <c r="O39" i="129"/>
  <c r="E38" i="163" s="1"/>
  <c r="FY42" i="184"/>
  <c r="M40" i="129"/>
  <c r="E36" i="164" s="1"/>
  <c r="GA42" i="184"/>
  <c r="N40" i="129"/>
  <c r="E37" i="164" s="1"/>
  <c r="GC42" i="184"/>
  <c r="O40" i="129"/>
  <c r="E38" i="164" s="1"/>
  <c r="FY43" i="184"/>
  <c r="M41" i="129"/>
  <c r="E36" i="165" s="1"/>
  <c r="GA43" i="184"/>
  <c r="N41" i="129"/>
  <c r="E37" i="165" s="1"/>
  <c r="GC43" i="184"/>
  <c r="O41" i="129"/>
  <c r="E38" i="165" s="1"/>
  <c r="FY44" i="184"/>
  <c r="M42" i="129"/>
  <c r="E36" i="166" s="1"/>
  <c r="GA44" i="184"/>
  <c r="N42" i="129"/>
  <c r="E37" i="166" s="1"/>
  <c r="GC44" i="184"/>
  <c r="O42" i="129"/>
  <c r="E38" i="166" s="1"/>
  <c r="FY45" i="184"/>
  <c r="M43" i="129"/>
  <c r="GA45" i="184"/>
  <c r="N43" i="129"/>
  <c r="GC45" i="184"/>
  <c r="O43" i="129"/>
  <c r="FY46" i="184"/>
  <c r="M44" i="129"/>
  <c r="GA46" i="184"/>
  <c r="N44" i="129"/>
  <c r="GC46" i="184"/>
  <c r="O44" i="129"/>
  <c r="FY47" i="184"/>
  <c r="M45" i="129"/>
  <c r="GA47" i="184"/>
  <c r="N45" i="129"/>
  <c r="GC47" i="184"/>
  <c r="O45" i="129"/>
  <c r="FY48" i="184"/>
  <c r="M46" i="129"/>
  <c r="GA48" i="184"/>
  <c r="N46" i="129"/>
  <c r="GC48" i="184"/>
  <c r="O46" i="129"/>
  <c r="FY49" i="184"/>
  <c r="M47" i="129"/>
  <c r="GA49" i="184"/>
  <c r="N47" i="129"/>
  <c r="GC49" i="184"/>
  <c r="O47" i="129"/>
  <c r="FY50" i="184"/>
  <c r="M48" i="129"/>
  <c r="GA50" i="184"/>
  <c r="N48" i="129"/>
  <c r="GC50" i="184"/>
  <c r="O48" i="129"/>
  <c r="FY8" i="184"/>
  <c r="M6" i="129"/>
  <c r="E36" i="130" s="1"/>
  <c r="GA8" i="184"/>
  <c r="N6" i="129"/>
  <c r="E37" i="130" s="1"/>
  <c r="GC8" i="184"/>
  <c r="O6" i="129"/>
  <c r="E38" i="130" s="1"/>
  <c r="FW9" i="184"/>
  <c r="L7" i="129"/>
  <c r="E35" i="131" s="1"/>
  <c r="FY9" i="184"/>
  <c r="M7" i="129"/>
  <c r="E36" i="131" s="1"/>
  <c r="GA9" i="184"/>
  <c r="N7" i="129"/>
  <c r="E37" i="131" s="1"/>
  <c r="GC9" i="184"/>
  <c r="O7" i="129"/>
  <c r="E38" i="131" s="1"/>
  <c r="FY10" i="184"/>
  <c r="M8" i="129"/>
  <c r="E36" i="132" s="1"/>
  <c r="GA10" i="184"/>
  <c r="N8" i="129"/>
  <c r="E37" i="132" s="1"/>
  <c r="FW11" i="184"/>
  <c r="L9" i="129"/>
  <c r="E35" i="133" s="1"/>
  <c r="FY11" i="184"/>
  <c r="M9" i="129"/>
  <c r="E36" i="133" s="1"/>
  <c r="GA11" i="184"/>
  <c r="N9" i="129"/>
  <c r="E37" i="133" s="1"/>
  <c r="GC11" i="184"/>
  <c r="O9" i="129"/>
  <c r="E38" i="133" s="1"/>
  <c r="FY12" i="184"/>
  <c r="M10" i="129"/>
  <c r="E36" i="134" s="1"/>
  <c r="GA12" i="184"/>
  <c r="GC12" i="184"/>
  <c r="O10" i="129"/>
  <c r="E38" i="134" s="1"/>
  <c r="FW13" i="184"/>
  <c r="L11" i="129"/>
  <c r="E35" i="135" s="1"/>
  <c r="GA13" i="184"/>
  <c r="N11" i="129"/>
  <c r="E37" i="135" s="1"/>
  <c r="GC13" i="184"/>
  <c r="O11" i="129"/>
  <c r="E38" i="135" s="1"/>
  <c r="FY7" i="184"/>
  <c r="M5" i="129"/>
  <c r="E36" i="126" s="1"/>
  <c r="GA7" i="184"/>
  <c r="N5" i="129"/>
  <c r="E37" i="126" s="1"/>
  <c r="GC7" i="184"/>
  <c r="O5" i="129"/>
  <c r="E38" i="126" s="1"/>
  <c r="L10" i="129" l="1"/>
  <c r="E35" i="134" s="1"/>
  <c r="FW12" i="184"/>
  <c r="F33" i="127"/>
  <c r="F33" i="13" s="1"/>
  <c r="J39" i="175"/>
  <c r="E21" i="127"/>
  <c r="E21" i="13" s="1"/>
  <c r="F43" i="127"/>
  <c r="F43" i="13" s="1"/>
  <c r="G44" i="182" s="1"/>
  <c r="F27" i="127"/>
  <c r="F27" i="13" s="1"/>
  <c r="F8" i="127"/>
  <c r="F8" i="13" s="1"/>
  <c r="E33" i="127"/>
  <c r="E33" i="13" s="1"/>
  <c r="E16" i="127"/>
  <c r="E16" i="13" s="1"/>
  <c r="F42" i="127"/>
  <c r="F42" i="13" s="1"/>
  <c r="E15" i="127"/>
  <c r="E15" i="13" s="1"/>
  <c r="F24" i="127"/>
  <c r="F24" i="13" s="1"/>
  <c r="F19" i="127"/>
  <c r="F19" i="13" s="1"/>
  <c r="L12" i="127"/>
  <c r="L12" i="13" s="1"/>
  <c r="N10" i="129"/>
  <c r="E37" i="134" s="1"/>
  <c r="L8" i="129"/>
  <c r="E35" i="132" s="1"/>
  <c r="L6" i="127"/>
  <c r="L6" i="13" s="1"/>
  <c r="H16" i="130" s="1"/>
  <c r="I16" i="130" s="1"/>
  <c r="F11" i="127"/>
  <c r="F11" i="13" s="1"/>
  <c r="F10" i="127"/>
  <c r="F10" i="13" s="1"/>
  <c r="H10" i="134" s="1"/>
  <c r="I10" i="134" s="1"/>
  <c r="L8" i="127"/>
  <c r="L8" i="13" s="1"/>
  <c r="M9" i="182" s="1"/>
  <c r="L15" i="127"/>
  <c r="L15" i="13" s="1"/>
  <c r="M16" i="182" s="1"/>
  <c r="L10" i="127"/>
  <c r="L10" i="13" s="1"/>
  <c r="H16" i="134" s="1"/>
  <c r="I16" i="134" s="1"/>
  <c r="J20" i="196"/>
  <c r="K21" i="195" s="1"/>
  <c r="O8" i="129"/>
  <c r="E38" i="132" s="1"/>
  <c r="D20" i="196"/>
  <c r="GC10" i="184"/>
  <c r="F20" i="196"/>
  <c r="G21" i="195" s="1"/>
  <c r="H20" i="196"/>
  <c r="I21" i="195" s="1"/>
  <c r="FW10" i="184"/>
  <c r="L18" i="129"/>
  <c r="E35" i="142" s="1"/>
  <c r="FW20" i="184"/>
  <c r="GA20" i="184"/>
  <c r="N18" i="129"/>
  <c r="E37" i="142" s="1"/>
  <c r="FW18" i="184"/>
  <c r="E40" i="127"/>
  <c r="E40" i="13" s="1"/>
  <c r="E31" i="127"/>
  <c r="E31" i="13" s="1"/>
  <c r="E22" i="127"/>
  <c r="E22" i="13" s="1"/>
  <c r="E38" i="127"/>
  <c r="E38" i="13" s="1"/>
  <c r="S38" i="13" s="1"/>
  <c r="E30" i="127"/>
  <c r="E30" i="13" s="1"/>
  <c r="L14" i="127"/>
  <c r="L14" i="13" s="1"/>
  <c r="M15" i="182" s="1"/>
  <c r="L7" i="127"/>
  <c r="L7" i="13" s="1"/>
  <c r="H16" i="131" s="1"/>
  <c r="I16" i="131" s="1"/>
  <c r="F7" i="127"/>
  <c r="F7" i="13" s="1"/>
  <c r="G8" i="182" s="1"/>
  <c r="E10" i="127"/>
  <c r="E10" i="13" s="1"/>
  <c r="H9" i="134" s="1"/>
  <c r="I9" i="134" s="1"/>
  <c r="E17" i="127"/>
  <c r="E17" i="13" s="1"/>
  <c r="D6" i="127"/>
  <c r="D6" i="13" s="1"/>
  <c r="E7" i="182" s="1"/>
  <c r="D19" i="127"/>
  <c r="D19" i="13" s="1"/>
  <c r="E20" i="182" s="1"/>
  <c r="D12" i="127"/>
  <c r="D12" i="13" s="1"/>
  <c r="E13" i="182" s="1"/>
  <c r="L19" i="206"/>
  <c r="N16" i="129"/>
  <c r="E37" i="140" s="1"/>
  <c r="L12" i="129"/>
  <c r="E35" i="136" s="1"/>
  <c r="GA18" i="184"/>
  <c r="L14" i="129"/>
  <c r="E35" i="138" s="1"/>
  <c r="FY13" i="184"/>
  <c r="N14" i="129"/>
  <c r="E37" i="138" s="1"/>
  <c r="H18" i="196"/>
  <c r="I19" i="195" s="1"/>
  <c r="M11" i="129"/>
  <c r="E36" i="135" s="1"/>
  <c r="GA16" i="184"/>
  <c r="FW16" i="184"/>
  <c r="F18" i="196"/>
  <c r="J18" i="196"/>
  <c r="K19" i="195" s="1"/>
  <c r="D18" i="196"/>
  <c r="E19" i="195" s="1"/>
  <c r="L6" i="129"/>
  <c r="E35" i="130" s="1"/>
  <c r="FW8" i="184"/>
  <c r="I19" i="208"/>
  <c r="GQ19" i="179" s="1"/>
  <c r="E5" i="127"/>
  <c r="E5" i="13" s="1"/>
  <c r="F6" i="182" s="1"/>
  <c r="F17" i="127"/>
  <c r="F17" i="13" s="1"/>
  <c r="H10" i="141" s="1"/>
  <c r="I10" i="141" s="1"/>
  <c r="F9" i="127"/>
  <c r="F9" i="13" s="1"/>
  <c r="G10" i="182" s="1"/>
  <c r="D7" i="127"/>
  <c r="D7" i="13" s="1"/>
  <c r="E8" i="182" s="1"/>
  <c r="J18" i="175"/>
  <c r="D16" i="127"/>
  <c r="D16" i="13" s="1"/>
  <c r="H8" i="140" s="1"/>
  <c r="I8" i="140" s="1"/>
  <c r="J5" i="127"/>
  <c r="J5" i="13" s="1"/>
  <c r="H5" i="127"/>
  <c r="H5" i="13" s="1"/>
  <c r="J19" i="206"/>
  <c r="H19" i="206"/>
  <c r="L16" i="129"/>
  <c r="E35" i="140" s="1"/>
  <c r="I6" i="208"/>
  <c r="GQ6" i="179" s="1"/>
  <c r="I12" i="208"/>
  <c r="GQ12" i="179" s="1"/>
  <c r="I9" i="208"/>
  <c r="GQ9" i="179" s="1"/>
  <c r="I8" i="208"/>
  <c r="GQ8" i="179" s="1"/>
  <c r="GD8" i="179" s="1"/>
  <c r="I18" i="208"/>
  <c r="GQ18" i="179" s="1"/>
  <c r="I14" i="208"/>
  <c r="GQ14" i="179" s="1"/>
  <c r="I10" i="208"/>
  <c r="GQ10" i="179" s="1"/>
  <c r="I17" i="208"/>
  <c r="GQ17" i="179" s="1"/>
  <c r="I11" i="208"/>
  <c r="GQ11" i="179" s="1"/>
  <c r="I13" i="208"/>
  <c r="GQ13" i="179" s="1"/>
  <c r="I7" i="208"/>
  <c r="GQ7" i="179" s="1"/>
  <c r="I16" i="208"/>
  <c r="GQ16" i="179" s="1"/>
  <c r="I15" i="208"/>
  <c r="GQ15" i="179" s="1"/>
  <c r="H19" i="196"/>
  <c r="I20" i="195" s="1"/>
  <c r="L5" i="127"/>
  <c r="L5" i="13" s="1"/>
  <c r="F29" i="127"/>
  <c r="F29" i="13" s="1"/>
  <c r="G30" i="182" s="1"/>
  <c r="F45" i="127"/>
  <c r="F45" i="13" s="1"/>
  <c r="F37" i="127"/>
  <c r="F37" i="13" s="1"/>
  <c r="G38" i="182" s="1"/>
  <c r="F28" i="127"/>
  <c r="F28" i="13" s="1"/>
  <c r="G29" i="182" s="1"/>
  <c r="F13" i="127"/>
  <c r="F13" i="13" s="1"/>
  <c r="H10" i="137" s="1"/>
  <c r="I10" i="137" s="1"/>
  <c r="F44" i="127"/>
  <c r="F44" i="13" s="1"/>
  <c r="F18" i="127"/>
  <c r="F18" i="13" s="1"/>
  <c r="H10" i="142" s="1"/>
  <c r="I10" i="142" s="1"/>
  <c r="F12" i="127"/>
  <c r="F12" i="13" s="1"/>
  <c r="F21" i="127"/>
  <c r="F21" i="13" s="1"/>
  <c r="H10" i="145" s="1"/>
  <c r="I10" i="145" s="1"/>
  <c r="E35" i="127"/>
  <c r="E35" i="13" s="1"/>
  <c r="E18" i="127"/>
  <c r="E18" i="13" s="1"/>
  <c r="E12" i="127"/>
  <c r="E12" i="13" s="1"/>
  <c r="F13" i="182" s="1"/>
  <c r="E34" i="127"/>
  <c r="E34" i="13" s="1"/>
  <c r="E44" i="127"/>
  <c r="E44" i="13" s="1"/>
  <c r="H9" i="168" s="1"/>
  <c r="I9" i="168" s="1"/>
  <c r="E27" i="127"/>
  <c r="E27" i="13" s="1"/>
  <c r="E8" i="127"/>
  <c r="E8" i="13" s="1"/>
  <c r="E48" i="127"/>
  <c r="E48" i="13" s="1"/>
  <c r="F49" i="182" s="1"/>
  <c r="E43" i="127"/>
  <c r="E43" i="13" s="1"/>
  <c r="E26" i="127"/>
  <c r="E26" i="13" s="1"/>
  <c r="E19" i="127"/>
  <c r="E19" i="13" s="1"/>
  <c r="F20" i="182" s="1"/>
  <c r="D27" i="127"/>
  <c r="D27" i="13" s="1"/>
  <c r="D21" i="127"/>
  <c r="D21" i="13" s="1"/>
  <c r="D14" i="127"/>
  <c r="D14" i="13" s="1"/>
  <c r="E15" i="182" s="1"/>
  <c r="D25" i="127"/>
  <c r="D25" i="13" s="1"/>
  <c r="T25" i="13" s="1"/>
  <c r="U26" i="182" s="1"/>
  <c r="D37" i="127"/>
  <c r="D37" i="13" s="1"/>
  <c r="J10" i="175"/>
  <c r="D9" i="187" s="1"/>
  <c r="T9" i="187" s="1"/>
  <c r="J31" i="175"/>
  <c r="F26" i="127"/>
  <c r="F26" i="13" s="1"/>
  <c r="H10" i="150" s="1"/>
  <c r="I10" i="150" s="1"/>
  <c r="FW14" i="184"/>
  <c r="E23" i="127"/>
  <c r="E23" i="13" s="1"/>
  <c r="F24" i="182" s="1"/>
  <c r="R5" i="127"/>
  <c r="R5" i="13" s="1"/>
  <c r="R55" i="13" s="1"/>
  <c r="E14" i="127"/>
  <c r="E14" i="13" s="1"/>
  <c r="F48" i="127"/>
  <c r="F48" i="13" s="1"/>
  <c r="G49" i="182" s="1"/>
  <c r="F16" i="127"/>
  <c r="F16" i="13" s="1"/>
  <c r="J48" i="175"/>
  <c r="D47" i="124" s="1"/>
  <c r="E48" i="186" s="1"/>
  <c r="N12" i="129"/>
  <c r="E37" i="136" s="1"/>
  <c r="F31" i="127"/>
  <c r="F31" i="13" s="1"/>
  <c r="G32" i="182" s="1"/>
  <c r="F15" i="127"/>
  <c r="F15" i="13" s="1"/>
  <c r="G16" i="182" s="1"/>
  <c r="D43" i="127"/>
  <c r="D43" i="13" s="1"/>
  <c r="E44" i="182" s="1"/>
  <c r="D41" i="127"/>
  <c r="D41" i="13" s="1"/>
  <c r="E42" i="182" s="1"/>
  <c r="GA14" i="184"/>
  <c r="E20" i="127"/>
  <c r="E20" i="13" s="1"/>
  <c r="T20" i="13" s="1"/>
  <c r="U21" i="182" s="1"/>
  <c r="J16" i="175"/>
  <c r="D15" i="187" s="1"/>
  <c r="T15" i="187" s="1"/>
  <c r="D11" i="127"/>
  <c r="D11" i="13" s="1"/>
  <c r="H8" i="135" s="1"/>
  <c r="I8" i="135" s="1"/>
  <c r="D46" i="127"/>
  <c r="D46" i="13" s="1"/>
  <c r="H8" i="170" s="1"/>
  <c r="I8" i="170" s="1"/>
  <c r="J19" i="196"/>
  <c r="K20" i="195" s="1"/>
  <c r="F5" i="127"/>
  <c r="F5" i="13" s="1"/>
  <c r="D36" i="127"/>
  <c r="D36" i="13" s="1"/>
  <c r="H8" i="160" s="1"/>
  <c r="I8" i="160" s="1"/>
  <c r="E45" i="127"/>
  <c r="E45" i="13" s="1"/>
  <c r="E41" i="127"/>
  <c r="E41" i="13" s="1"/>
  <c r="F42" i="182" s="1"/>
  <c r="E36" i="127"/>
  <c r="E36" i="13" s="1"/>
  <c r="F37" i="182" s="1"/>
  <c r="E32" i="127"/>
  <c r="E32" i="13" s="1"/>
  <c r="F33" i="182" s="1"/>
  <c r="E28" i="127"/>
  <c r="E28" i="13" s="1"/>
  <c r="J40" i="175"/>
  <c r="J24" i="175"/>
  <c r="D23" i="187" s="1"/>
  <c r="T23" i="187" s="1"/>
  <c r="D45" i="127"/>
  <c r="D45" i="13" s="1"/>
  <c r="H8" i="169" s="1"/>
  <c r="I8" i="169" s="1"/>
  <c r="D29" i="127"/>
  <c r="D29" i="13" s="1"/>
  <c r="E30" i="182" s="1"/>
  <c r="D13" i="127"/>
  <c r="D13" i="13" s="1"/>
  <c r="E14" i="182" s="1"/>
  <c r="A51" i="208"/>
  <c r="I51" i="208" s="1"/>
  <c r="GQ51" i="179" s="1"/>
  <c r="GD51" i="179" s="1"/>
  <c r="F19" i="196"/>
  <c r="G20" i="195" s="1"/>
  <c r="D19" i="196"/>
  <c r="E20" i="195" s="1"/>
  <c r="J55" i="182"/>
  <c r="H13" i="204"/>
  <c r="G54" i="187"/>
  <c r="W54" i="187" s="1"/>
  <c r="G54" i="124"/>
  <c r="H55" i="186" s="1"/>
  <c r="K54" i="124"/>
  <c r="L55" i="186" s="1"/>
  <c r="K54" i="187"/>
  <c r="AA54" i="187" s="1"/>
  <c r="I54" i="124"/>
  <c r="J55" i="186" s="1"/>
  <c r="I54" i="187"/>
  <c r="Y54" i="187" s="1"/>
  <c r="R54" i="127"/>
  <c r="R54" i="13" s="1"/>
  <c r="DD55" i="175"/>
  <c r="H54" i="127"/>
  <c r="H54" i="13" s="1"/>
  <c r="AL55" i="175"/>
  <c r="BN55" i="175"/>
  <c r="L54" i="127"/>
  <c r="L54" i="13" s="1"/>
  <c r="H11" i="204"/>
  <c r="H55" i="182"/>
  <c r="L55" i="182"/>
  <c r="H15" i="204"/>
  <c r="J54" i="127"/>
  <c r="J54" i="13" s="1"/>
  <c r="AZ55" i="175"/>
  <c r="D42" i="127"/>
  <c r="D42" i="13" s="1"/>
  <c r="S42" i="13" s="1"/>
  <c r="D34" i="127"/>
  <c r="D34" i="13" s="1"/>
  <c r="E35" i="182" s="1"/>
  <c r="D26" i="127"/>
  <c r="D26" i="13" s="1"/>
  <c r="E27" i="182" s="1"/>
  <c r="GR7" i="179"/>
  <c r="GC25" i="179"/>
  <c r="GR25" i="179" s="1"/>
  <c r="GC10" i="179"/>
  <c r="GR10" i="179" s="1"/>
  <c r="GC11" i="179"/>
  <c r="GR11" i="179" s="1"/>
  <c r="GC9" i="179"/>
  <c r="GR9" i="179" s="1"/>
  <c r="E24" i="127"/>
  <c r="E24" i="13" s="1"/>
  <c r="F25" i="182" s="1"/>
  <c r="D28" i="127"/>
  <c r="D28" i="13" s="1"/>
  <c r="H8" i="152" s="1"/>
  <c r="I8" i="152" s="1"/>
  <c r="E34" i="204"/>
  <c r="AA54" i="124"/>
  <c r="J55" i="185" s="1"/>
  <c r="E34" i="173"/>
  <c r="AA49" i="124"/>
  <c r="J50" i="185" s="1"/>
  <c r="E34" i="202"/>
  <c r="AA52" i="124"/>
  <c r="J53" i="185" s="1"/>
  <c r="E34" i="200"/>
  <c r="AA50" i="124"/>
  <c r="J51" i="185" s="1"/>
  <c r="E34" i="201"/>
  <c r="AA51" i="124"/>
  <c r="J52" i="185" s="1"/>
  <c r="E34" i="203"/>
  <c r="AA53" i="124"/>
  <c r="J54" i="185" s="1"/>
  <c r="GC12" i="179"/>
  <c r="GR12" i="179" s="1"/>
  <c r="CT54" i="183"/>
  <c r="CT56" i="183"/>
  <c r="X51" i="124"/>
  <c r="G52" i="185" s="1"/>
  <c r="E31" i="201"/>
  <c r="X50" i="124"/>
  <c r="G51" i="185" s="1"/>
  <c r="E31" i="200"/>
  <c r="Y49" i="124"/>
  <c r="H50" i="185" s="1"/>
  <c r="E32" i="173"/>
  <c r="Y51" i="124"/>
  <c r="H52" i="185" s="1"/>
  <c r="E32" i="201"/>
  <c r="CV51" i="183"/>
  <c r="CV55" i="183"/>
  <c r="CV53" i="183"/>
  <c r="CW56" i="183"/>
  <c r="CY56" i="183"/>
  <c r="CR56" i="183"/>
  <c r="P54" i="129"/>
  <c r="CR55" i="183"/>
  <c r="P53" i="129"/>
  <c r="CW51" i="183"/>
  <c r="CY51" i="183"/>
  <c r="E33" i="201"/>
  <c r="Z51" i="124"/>
  <c r="I52" i="185" s="1"/>
  <c r="E33" i="202"/>
  <c r="Z52" i="124"/>
  <c r="I53" i="185" s="1"/>
  <c r="X54" i="124"/>
  <c r="G55" i="185" s="1"/>
  <c r="E31" i="204"/>
  <c r="J55" i="175"/>
  <c r="D54" i="127"/>
  <c r="D54" i="13" s="1"/>
  <c r="J52" i="175"/>
  <c r="D51" i="127"/>
  <c r="D51" i="13" s="1"/>
  <c r="J50" i="175"/>
  <c r="D49" i="127"/>
  <c r="D49" i="13" s="1"/>
  <c r="Q52" i="175"/>
  <c r="E51" i="127"/>
  <c r="E51" i="13" s="1"/>
  <c r="Q54" i="175"/>
  <c r="E53" i="127"/>
  <c r="E53" i="13" s="1"/>
  <c r="Q55" i="175"/>
  <c r="E54" i="127"/>
  <c r="E54" i="13" s="1"/>
  <c r="CT53" i="183"/>
  <c r="CT55" i="183"/>
  <c r="E33" i="203"/>
  <c r="Z53" i="124"/>
  <c r="I54" i="185" s="1"/>
  <c r="E33" i="204"/>
  <c r="Z54" i="124"/>
  <c r="I55" i="185" s="1"/>
  <c r="E32" i="202"/>
  <c r="Y52" i="124"/>
  <c r="H53" i="185" s="1"/>
  <c r="CY52" i="183"/>
  <c r="CW52" i="183"/>
  <c r="CR52" i="183"/>
  <c r="P50" i="129"/>
  <c r="P51" i="129"/>
  <c r="CR53" i="183"/>
  <c r="P52" i="129"/>
  <c r="CR54" i="183"/>
  <c r="Z50" i="124"/>
  <c r="I51" i="185" s="1"/>
  <c r="E33" i="200"/>
  <c r="X54" i="175"/>
  <c r="F53" i="127"/>
  <c r="F53" i="13" s="1"/>
  <c r="X51" i="175"/>
  <c r="F50" i="127"/>
  <c r="F50" i="13" s="1"/>
  <c r="X50" i="175"/>
  <c r="F49" i="127"/>
  <c r="F49" i="13" s="1"/>
  <c r="GD50" i="179"/>
  <c r="GD53" i="179"/>
  <c r="GD54" i="179"/>
  <c r="CT51" i="183"/>
  <c r="E33" i="173"/>
  <c r="Z49" i="124"/>
  <c r="I50" i="185" s="1"/>
  <c r="CW55" i="183"/>
  <c r="CY55" i="183"/>
  <c r="CR51" i="183"/>
  <c r="P49" i="129"/>
  <c r="X49" i="124"/>
  <c r="G50" i="185" s="1"/>
  <c r="E31" i="173"/>
  <c r="E32" i="204"/>
  <c r="Y54" i="124"/>
  <c r="H55" i="185" s="1"/>
  <c r="J51" i="175"/>
  <c r="D50" i="127"/>
  <c r="D50" i="13" s="1"/>
  <c r="J53" i="175"/>
  <c r="D52" i="127"/>
  <c r="D52" i="13" s="1"/>
  <c r="J54" i="175"/>
  <c r="D53" i="127"/>
  <c r="D53" i="13" s="1"/>
  <c r="Q50" i="175"/>
  <c r="E49" i="127"/>
  <c r="E49" i="13" s="1"/>
  <c r="Q53" i="175"/>
  <c r="E52" i="127"/>
  <c r="E52" i="13" s="1"/>
  <c r="Q51" i="175"/>
  <c r="E50" i="127"/>
  <c r="E50" i="13" s="1"/>
  <c r="CT52" i="183"/>
  <c r="E31" i="202"/>
  <c r="X52" i="124"/>
  <c r="G53" i="185" s="1"/>
  <c r="CV54" i="183"/>
  <c r="CV56" i="183"/>
  <c r="CV52" i="183"/>
  <c r="CW53" i="183"/>
  <c r="CY53" i="183"/>
  <c r="CY54" i="183"/>
  <c r="CW54" i="183"/>
  <c r="X53" i="124"/>
  <c r="G54" i="185" s="1"/>
  <c r="E31" i="203"/>
  <c r="E32" i="203"/>
  <c r="Y53" i="124"/>
  <c r="H54" i="185" s="1"/>
  <c r="Y50" i="124"/>
  <c r="H51" i="185" s="1"/>
  <c r="E32" i="200"/>
  <c r="X53" i="175"/>
  <c r="F52" i="127"/>
  <c r="F52" i="13" s="1"/>
  <c r="X55" i="175"/>
  <c r="F54" i="127"/>
  <c r="F54" i="13" s="1"/>
  <c r="X52" i="175"/>
  <c r="F51" i="127"/>
  <c r="F51" i="13" s="1"/>
  <c r="GD55" i="179"/>
  <c r="GC6" i="179"/>
  <c r="GR6" i="179" s="1"/>
  <c r="GC53" i="179"/>
  <c r="GR53" i="179" s="1"/>
  <c r="GC55" i="179"/>
  <c r="GR55" i="179" s="1"/>
  <c r="GC51" i="179"/>
  <c r="GR51" i="179" s="1"/>
  <c r="GC52" i="179"/>
  <c r="GR52" i="179" s="1"/>
  <c r="GC50" i="179"/>
  <c r="GR50" i="179" s="1"/>
  <c r="GC54" i="179"/>
  <c r="GR54" i="179" s="1"/>
  <c r="E37" i="172"/>
  <c r="AD48" i="124"/>
  <c r="M49" i="185" s="1"/>
  <c r="E38" i="171"/>
  <c r="AE47" i="124"/>
  <c r="E36" i="171"/>
  <c r="AC47" i="124"/>
  <c r="E37" i="170"/>
  <c r="AD46" i="124"/>
  <c r="E38" i="169"/>
  <c r="AE45" i="124"/>
  <c r="N46" i="185" s="1"/>
  <c r="E36" i="169"/>
  <c r="AC45" i="124"/>
  <c r="E37" i="168"/>
  <c r="AD44" i="124"/>
  <c r="E37" i="167"/>
  <c r="AD43" i="124"/>
  <c r="E38" i="172"/>
  <c r="AE48" i="124"/>
  <c r="N49" i="185" s="1"/>
  <c r="E36" i="172"/>
  <c r="AC48" i="124"/>
  <c r="E37" i="171"/>
  <c r="AD47" i="124"/>
  <c r="E38" i="170"/>
  <c r="AE46" i="124"/>
  <c r="E36" i="170"/>
  <c r="AC46" i="124"/>
  <c r="L47" i="185" s="1"/>
  <c r="E37" i="169"/>
  <c r="AD45" i="124"/>
  <c r="E38" i="168"/>
  <c r="AE44" i="124"/>
  <c r="N45" i="185" s="1"/>
  <c r="E36" i="168"/>
  <c r="AC44" i="124"/>
  <c r="E38" i="167"/>
  <c r="AE43" i="124"/>
  <c r="E36" i="167"/>
  <c r="AC43" i="124"/>
  <c r="J49" i="175"/>
  <c r="D48" i="124" s="1"/>
  <c r="D48" i="127"/>
  <c r="D48" i="13" s="1"/>
  <c r="J41" i="175"/>
  <c r="D40" i="127"/>
  <c r="D40" i="13" s="1"/>
  <c r="T40" i="13" s="1"/>
  <c r="U41" i="182" s="1"/>
  <c r="J33" i="175"/>
  <c r="D32" i="127"/>
  <c r="D32" i="13" s="1"/>
  <c r="J25" i="175"/>
  <c r="D24" i="127"/>
  <c r="D24" i="13" s="1"/>
  <c r="J45" i="175"/>
  <c r="D44" i="127"/>
  <c r="D44" i="13" s="1"/>
  <c r="D36" i="124"/>
  <c r="E37" i="186" s="1"/>
  <c r="D36" i="187"/>
  <c r="T36" i="187" s="1"/>
  <c r="D28" i="124"/>
  <c r="E29" i="186" s="1"/>
  <c r="D28" i="187"/>
  <c r="T28" i="187" s="1"/>
  <c r="D16" i="187"/>
  <c r="T16" i="187" s="1"/>
  <c r="D16" i="124"/>
  <c r="E17" i="186" s="1"/>
  <c r="E47" i="186"/>
  <c r="D46" i="187"/>
  <c r="T46" i="187" s="1"/>
  <c r="D42" i="124"/>
  <c r="E43" i="186" s="1"/>
  <c r="D42" i="187"/>
  <c r="T42" i="187" s="1"/>
  <c r="D38" i="124"/>
  <c r="E39" i="186" s="1"/>
  <c r="D38" i="187"/>
  <c r="T38" i="187" s="1"/>
  <c r="D34" i="124"/>
  <c r="E35" i="186" s="1"/>
  <c r="D34" i="187"/>
  <c r="T34" i="187" s="1"/>
  <c r="D30" i="124"/>
  <c r="E31" i="186" s="1"/>
  <c r="D30" i="187"/>
  <c r="T30" i="187" s="1"/>
  <c r="D26" i="124"/>
  <c r="E27" i="186" s="1"/>
  <c r="D26" i="187"/>
  <c r="T26" i="187" s="1"/>
  <c r="D20" i="124"/>
  <c r="E21" i="186" s="1"/>
  <c r="D20" i="187"/>
  <c r="T20" i="187" s="1"/>
  <c r="E47" i="182"/>
  <c r="H8" i="162"/>
  <c r="I8" i="162" s="1"/>
  <c r="E39" i="182"/>
  <c r="H8" i="154"/>
  <c r="I8" i="154" s="1"/>
  <c r="E31" i="182"/>
  <c r="H8" i="144"/>
  <c r="I8" i="144" s="1"/>
  <c r="E21" i="182"/>
  <c r="BE50" i="183"/>
  <c r="BE49" i="183"/>
  <c r="BE48" i="183"/>
  <c r="BE47" i="183"/>
  <c r="BE46" i="183"/>
  <c r="BE45" i="183"/>
  <c r="BE44" i="183"/>
  <c r="BE43" i="183"/>
  <c r="BE42" i="183"/>
  <c r="BE41" i="183"/>
  <c r="BE40" i="183"/>
  <c r="BE39" i="183"/>
  <c r="BE38" i="183"/>
  <c r="BE37" i="183"/>
  <c r="BE36" i="183"/>
  <c r="BE35" i="183"/>
  <c r="BE34" i="183"/>
  <c r="BE33" i="183"/>
  <c r="BE32" i="183"/>
  <c r="BE31" i="183"/>
  <c r="BE30" i="183"/>
  <c r="BE29" i="183"/>
  <c r="BE28" i="183"/>
  <c r="BE27" i="183"/>
  <c r="BE26" i="183"/>
  <c r="BE25" i="183"/>
  <c r="BE24" i="183"/>
  <c r="BE23" i="183"/>
  <c r="BE22" i="183"/>
  <c r="BE21" i="183"/>
  <c r="BE20" i="183"/>
  <c r="BE19" i="183"/>
  <c r="BE18" i="183"/>
  <c r="BE17" i="183"/>
  <c r="BE16" i="183"/>
  <c r="BE15" i="183"/>
  <c r="BE14" i="183"/>
  <c r="BE13" i="183"/>
  <c r="BE12" i="183"/>
  <c r="BE11" i="183"/>
  <c r="BE10" i="183"/>
  <c r="BE9" i="183"/>
  <c r="BE8" i="183"/>
  <c r="BF50" i="183"/>
  <c r="BF49" i="183"/>
  <c r="BF48" i="183"/>
  <c r="BF47" i="183"/>
  <c r="BF46" i="183"/>
  <c r="BF45" i="183"/>
  <c r="BF44" i="183"/>
  <c r="BF43" i="183"/>
  <c r="BF42" i="183"/>
  <c r="BF41" i="183"/>
  <c r="BF40" i="183"/>
  <c r="BF39" i="183"/>
  <c r="BF38" i="183"/>
  <c r="BF37" i="183"/>
  <c r="BF36" i="183"/>
  <c r="BF35" i="183"/>
  <c r="BF34" i="183"/>
  <c r="BF33" i="183"/>
  <c r="BF32" i="183"/>
  <c r="BF31" i="183"/>
  <c r="BF30" i="183"/>
  <c r="BF29" i="183"/>
  <c r="BF28" i="183"/>
  <c r="BF27" i="183"/>
  <c r="BF26" i="183"/>
  <c r="BF25" i="183"/>
  <c r="BF24" i="183"/>
  <c r="BF23" i="183"/>
  <c r="BF22" i="183"/>
  <c r="BF21" i="183"/>
  <c r="BF20" i="183"/>
  <c r="BF19" i="183"/>
  <c r="BF18" i="183"/>
  <c r="BF17" i="183"/>
  <c r="BF16" i="183"/>
  <c r="BF15" i="183"/>
  <c r="BF14" i="183"/>
  <c r="BF13" i="183"/>
  <c r="BF12" i="183"/>
  <c r="BF11" i="183"/>
  <c r="BF10" i="183"/>
  <c r="BF9" i="183"/>
  <c r="BF8" i="183"/>
  <c r="F5" i="187"/>
  <c r="V5" i="187" s="1"/>
  <c r="F5" i="124"/>
  <c r="G6" i="186" s="1"/>
  <c r="J5" i="187"/>
  <c r="Z5" i="187" s="1"/>
  <c r="J5" i="124"/>
  <c r="K6" i="186" s="1"/>
  <c r="H5" i="187"/>
  <c r="X5" i="187" s="1"/>
  <c r="H5" i="124"/>
  <c r="I6" i="186" s="1"/>
  <c r="L5" i="124"/>
  <c r="M6" i="186" s="1"/>
  <c r="L5" i="187"/>
  <c r="AB5" i="187" s="1"/>
  <c r="J11" i="175"/>
  <c r="D10" i="127"/>
  <c r="D10" i="13" s="1"/>
  <c r="K6" i="182"/>
  <c r="H14" i="126"/>
  <c r="I14" i="126" s="1"/>
  <c r="E39" i="127"/>
  <c r="E39" i="13" s="1"/>
  <c r="E13" i="127"/>
  <c r="E13" i="13" s="1"/>
  <c r="F14" i="182" s="1"/>
  <c r="E11" i="127"/>
  <c r="E11" i="13" s="1"/>
  <c r="H9" i="135" s="1"/>
  <c r="I9" i="135" s="1"/>
  <c r="E9" i="127"/>
  <c r="E9" i="13" s="1"/>
  <c r="F10" i="182" s="1"/>
  <c r="E7" i="127"/>
  <c r="E7" i="13" s="1"/>
  <c r="F8" i="182" s="1"/>
  <c r="D25" i="196"/>
  <c r="H25" i="196"/>
  <c r="J25" i="196"/>
  <c r="F25" i="196"/>
  <c r="J26" i="196"/>
  <c r="F26" i="196"/>
  <c r="H26" i="196"/>
  <c r="D26" i="196"/>
  <c r="J27" i="196"/>
  <c r="F27" i="196"/>
  <c r="H27" i="196"/>
  <c r="D27" i="196"/>
  <c r="GK31" i="179"/>
  <c r="C31" i="208" s="1"/>
  <c r="H15" i="196"/>
  <c r="D15" i="196"/>
  <c r="J15" i="196"/>
  <c r="F15" i="196"/>
  <c r="GI31" i="179"/>
  <c r="A31" i="208" s="1"/>
  <c r="I31" i="208" s="1"/>
  <c r="GQ31" i="179" s="1"/>
  <c r="GD31" i="179" s="1"/>
  <c r="J13" i="196"/>
  <c r="F13" i="196"/>
  <c r="D13" i="196"/>
  <c r="H13" i="196"/>
  <c r="GL31" i="179"/>
  <c r="D31" i="208" s="1"/>
  <c r="H16" i="196"/>
  <c r="D16" i="196"/>
  <c r="J16" i="196"/>
  <c r="F16" i="196"/>
  <c r="GM31" i="179"/>
  <c r="E31" i="208" s="1"/>
  <c r="H17" i="196"/>
  <c r="D17" i="196"/>
  <c r="J17" i="196"/>
  <c r="F17" i="196"/>
  <c r="GJ31" i="179"/>
  <c r="B31" i="208" s="1"/>
  <c r="J14" i="196"/>
  <c r="F14" i="196"/>
  <c r="D14" i="196"/>
  <c r="H14" i="196"/>
  <c r="E21" i="195"/>
  <c r="GC49" i="179"/>
  <c r="GR49" i="179" s="1"/>
  <c r="GC48" i="179"/>
  <c r="GR48" i="179" s="1"/>
  <c r="GC47" i="179"/>
  <c r="GR47" i="179" s="1"/>
  <c r="GC46" i="179"/>
  <c r="GR46" i="179" s="1"/>
  <c r="GC45" i="179"/>
  <c r="GR45" i="179" s="1"/>
  <c r="GC44" i="179"/>
  <c r="GR44" i="179" s="1"/>
  <c r="GC43" i="179"/>
  <c r="GR43" i="179" s="1"/>
  <c r="GC42" i="179"/>
  <c r="GR42" i="179" s="1"/>
  <c r="GC41" i="179"/>
  <c r="GR41" i="179" s="1"/>
  <c r="GC39" i="179"/>
  <c r="GR39" i="179" s="1"/>
  <c r="GC38" i="179"/>
  <c r="GR38" i="179" s="1"/>
  <c r="GC37" i="179"/>
  <c r="GR37" i="179" s="1"/>
  <c r="GC36" i="179"/>
  <c r="GR36" i="179" s="1"/>
  <c r="GC35" i="179"/>
  <c r="GR35" i="179" s="1"/>
  <c r="GC34" i="179"/>
  <c r="GR34" i="179" s="1"/>
  <c r="GC33" i="179"/>
  <c r="GR33" i="179" s="1"/>
  <c r="GC32" i="179"/>
  <c r="GR32" i="179" s="1"/>
  <c r="GC31" i="179"/>
  <c r="GR31" i="179" s="1"/>
  <c r="GC30" i="179"/>
  <c r="GR30" i="179" s="1"/>
  <c r="GC29" i="179"/>
  <c r="GR29" i="179" s="1"/>
  <c r="GC28" i="179"/>
  <c r="GR28" i="179" s="1"/>
  <c r="GC27" i="179"/>
  <c r="GR27" i="179" s="1"/>
  <c r="GC26" i="179"/>
  <c r="GR26" i="179" s="1"/>
  <c r="GC24" i="179"/>
  <c r="GR24" i="179" s="1"/>
  <c r="GC23" i="179"/>
  <c r="GR23" i="179" s="1"/>
  <c r="GC22" i="179"/>
  <c r="GR22" i="179" s="1"/>
  <c r="GC21" i="179"/>
  <c r="GR21" i="179" s="1"/>
  <c r="GC20" i="179"/>
  <c r="GR20" i="179" s="1"/>
  <c r="GC19" i="179"/>
  <c r="GR19" i="179" s="1"/>
  <c r="GC18" i="179"/>
  <c r="GR18" i="179" s="1"/>
  <c r="GC17" i="179"/>
  <c r="GR17" i="179" s="1"/>
  <c r="GC16" i="179"/>
  <c r="GR16" i="179" s="1"/>
  <c r="GC15" i="179"/>
  <c r="GR15" i="179" s="1"/>
  <c r="GC14" i="179"/>
  <c r="GR14" i="179" s="1"/>
  <c r="D43" i="187"/>
  <c r="T43" i="187" s="1"/>
  <c r="E44" i="186"/>
  <c r="D39" i="187"/>
  <c r="T39" i="187" s="1"/>
  <c r="D39" i="124"/>
  <c r="E40" i="186" s="1"/>
  <c r="D35" i="187"/>
  <c r="T35" i="187" s="1"/>
  <c r="D35" i="124"/>
  <c r="E36" i="186" s="1"/>
  <c r="D31" i="187"/>
  <c r="T31" i="187" s="1"/>
  <c r="D31" i="124"/>
  <c r="E32" i="186" s="1"/>
  <c r="D27" i="187"/>
  <c r="T27" i="187" s="1"/>
  <c r="D27" i="124"/>
  <c r="E28" i="186" s="1"/>
  <c r="D19" i="187"/>
  <c r="T19" i="187" s="1"/>
  <c r="D19" i="124"/>
  <c r="E20" i="186" s="1"/>
  <c r="D11" i="187"/>
  <c r="T11" i="187" s="1"/>
  <c r="D11" i="124"/>
  <c r="E12" i="186" s="1"/>
  <c r="D7" i="187"/>
  <c r="T7" i="187" s="1"/>
  <c r="D7" i="124"/>
  <c r="E8" i="186" s="1"/>
  <c r="I5" i="124"/>
  <c r="J6" i="186" s="1"/>
  <c r="I5" i="187"/>
  <c r="Y5" i="187" s="1"/>
  <c r="R5" i="124"/>
  <c r="S6" i="186" s="1"/>
  <c r="R5" i="187"/>
  <c r="AH5" i="187" s="1"/>
  <c r="D45" i="187"/>
  <c r="T45" i="187" s="1"/>
  <c r="E46" i="186"/>
  <c r="D41" i="187"/>
  <c r="T41" i="187" s="1"/>
  <c r="D41" i="124"/>
  <c r="E42" i="186" s="1"/>
  <c r="D37" i="187"/>
  <c r="T37" i="187" s="1"/>
  <c r="D37" i="124"/>
  <c r="E38" i="186" s="1"/>
  <c r="D33" i="187"/>
  <c r="T33" i="187" s="1"/>
  <c r="D33" i="124"/>
  <c r="E34" i="186" s="1"/>
  <c r="D29" i="187"/>
  <c r="T29" i="187" s="1"/>
  <c r="D29" i="124"/>
  <c r="E30" i="186" s="1"/>
  <c r="D25" i="187"/>
  <c r="T25" i="187" s="1"/>
  <c r="D25" i="124"/>
  <c r="E26" i="186" s="1"/>
  <c r="D21" i="187"/>
  <c r="T21" i="187" s="1"/>
  <c r="D21" i="124"/>
  <c r="E22" i="186" s="1"/>
  <c r="D17" i="187"/>
  <c r="T17" i="187" s="1"/>
  <c r="D17" i="124"/>
  <c r="E18" i="186" s="1"/>
  <c r="D13" i="187"/>
  <c r="T13" i="187" s="1"/>
  <c r="D13" i="124"/>
  <c r="E14" i="186" s="1"/>
  <c r="G5" i="124"/>
  <c r="H6" i="186" s="1"/>
  <c r="G5" i="187"/>
  <c r="W5" i="187" s="1"/>
  <c r="K5" i="124"/>
  <c r="L6" i="186" s="1"/>
  <c r="K5" i="187"/>
  <c r="AA5" i="187" s="1"/>
  <c r="E48" i="182"/>
  <c r="H8" i="171"/>
  <c r="I8" i="171" s="1"/>
  <c r="E40" i="182"/>
  <c r="H8" i="163"/>
  <c r="I8" i="163" s="1"/>
  <c r="E36" i="182"/>
  <c r="H8" i="159"/>
  <c r="I8" i="159" s="1"/>
  <c r="E32" i="182"/>
  <c r="H8" i="155"/>
  <c r="I8" i="155" s="1"/>
  <c r="E28" i="182"/>
  <c r="H8" i="151"/>
  <c r="I8" i="151" s="1"/>
  <c r="E24" i="182"/>
  <c r="H8" i="147"/>
  <c r="I8" i="147" s="1"/>
  <c r="E16" i="182"/>
  <c r="H8" i="139"/>
  <c r="I8" i="139" s="1"/>
  <c r="J6" i="182"/>
  <c r="H13" i="126"/>
  <c r="I13" i="126" s="1"/>
  <c r="E38" i="182"/>
  <c r="H8" i="161"/>
  <c r="I8" i="161" s="1"/>
  <c r="E34" i="182"/>
  <c r="H8" i="157"/>
  <c r="I8" i="157" s="1"/>
  <c r="H8" i="153"/>
  <c r="I8" i="153" s="1"/>
  <c r="E22" i="182"/>
  <c r="H8" i="145"/>
  <c r="I8" i="145" s="1"/>
  <c r="E18" i="182"/>
  <c r="H8" i="141"/>
  <c r="I8" i="141" s="1"/>
  <c r="E10" i="182"/>
  <c r="H8" i="133"/>
  <c r="I8" i="133" s="1"/>
  <c r="H6" i="182"/>
  <c r="H11" i="126"/>
  <c r="I11" i="126" s="1"/>
  <c r="L6" i="182"/>
  <c r="H15" i="126"/>
  <c r="I15" i="126" s="1"/>
  <c r="GD49" i="179"/>
  <c r="GD48" i="179"/>
  <c r="GD47" i="179"/>
  <c r="GD46" i="179"/>
  <c r="GD45" i="179"/>
  <c r="GD44" i="179"/>
  <c r="AJ48" i="124"/>
  <c r="AJ47" i="124"/>
  <c r="AJ46" i="124"/>
  <c r="AJ45" i="124"/>
  <c r="AJ44" i="124"/>
  <c r="AJ43" i="124"/>
  <c r="GC8" i="179"/>
  <c r="GR8" i="179" s="1"/>
  <c r="D22" i="187"/>
  <c r="T22" i="187" s="1"/>
  <c r="D22" i="124"/>
  <c r="E23" i="186" s="1"/>
  <c r="E23" i="182"/>
  <c r="H8" i="146"/>
  <c r="I8" i="146" s="1"/>
  <c r="D18" i="124"/>
  <c r="E19" i="186" s="1"/>
  <c r="D18" i="187"/>
  <c r="T18" i="187" s="1"/>
  <c r="H8" i="142"/>
  <c r="I8" i="142" s="1"/>
  <c r="E19" i="182"/>
  <c r="D14" i="187"/>
  <c r="T14" i="187" s="1"/>
  <c r="D14" i="124"/>
  <c r="E15" i="186" s="1"/>
  <c r="D12" i="187"/>
  <c r="T12" i="187" s="1"/>
  <c r="D12" i="124"/>
  <c r="E13" i="186" s="1"/>
  <c r="D8" i="124"/>
  <c r="E9" i="186" s="1"/>
  <c r="D8" i="187"/>
  <c r="T8" i="187" s="1"/>
  <c r="H8" i="132"/>
  <c r="I8" i="132" s="1"/>
  <c r="E9" i="182"/>
  <c r="FU13" i="184"/>
  <c r="K11" i="129"/>
  <c r="E34" i="135" s="1"/>
  <c r="FS13" i="184"/>
  <c r="J11" i="129"/>
  <c r="E33" i="135" s="1"/>
  <c r="FQ13" i="184"/>
  <c r="I11" i="129"/>
  <c r="E32" i="135" s="1"/>
  <c r="FU12" i="184"/>
  <c r="K10" i="129"/>
  <c r="E34" i="134" s="1"/>
  <c r="FS12" i="184"/>
  <c r="J10" i="129"/>
  <c r="E33" i="134" s="1"/>
  <c r="FQ12" i="184"/>
  <c r="I10" i="129"/>
  <c r="E32" i="134" s="1"/>
  <c r="FU11" i="184"/>
  <c r="K9" i="129"/>
  <c r="E34" i="133" s="1"/>
  <c r="FS11" i="184"/>
  <c r="J9" i="129"/>
  <c r="E33" i="133" s="1"/>
  <c r="FQ11" i="184"/>
  <c r="I9" i="129"/>
  <c r="E32" i="133" s="1"/>
  <c r="FU10" i="184"/>
  <c r="K8" i="129"/>
  <c r="E34" i="132" s="1"/>
  <c r="FS10" i="184"/>
  <c r="J8" i="129"/>
  <c r="E33" i="132" s="1"/>
  <c r="FQ10" i="184"/>
  <c r="I8" i="129"/>
  <c r="E32" i="132" s="1"/>
  <c r="FW50" i="184"/>
  <c r="L48" i="129"/>
  <c r="FU50" i="184"/>
  <c r="K48" i="129"/>
  <c r="FS50" i="184"/>
  <c r="J48" i="129"/>
  <c r="FQ50" i="184"/>
  <c r="I48" i="129"/>
  <c r="FW49" i="184"/>
  <c r="L47" i="129"/>
  <c r="FU49" i="184"/>
  <c r="K47" i="129"/>
  <c r="FS49" i="184"/>
  <c r="J47" i="129"/>
  <c r="FQ49" i="184"/>
  <c r="I47" i="129"/>
  <c r="FW48" i="184"/>
  <c r="L46" i="129"/>
  <c r="FU48" i="184"/>
  <c r="K46" i="129"/>
  <c r="FS48" i="184"/>
  <c r="J46" i="129"/>
  <c r="FQ48" i="184"/>
  <c r="I46" i="129"/>
  <c r="FW47" i="184"/>
  <c r="L45" i="129"/>
  <c r="FU47" i="184"/>
  <c r="K45" i="129"/>
  <c r="FS47" i="184"/>
  <c r="J45" i="129"/>
  <c r="FQ47" i="184"/>
  <c r="I45" i="129"/>
  <c r="FW46" i="184"/>
  <c r="L44" i="129"/>
  <c r="FU46" i="184"/>
  <c r="K44" i="129"/>
  <c r="FS46" i="184"/>
  <c r="J44" i="129"/>
  <c r="FQ46" i="184"/>
  <c r="I44" i="129"/>
  <c r="FW45" i="184"/>
  <c r="L43" i="129"/>
  <c r="FU45" i="184"/>
  <c r="K43" i="129"/>
  <c r="FS45" i="184"/>
  <c r="J43" i="129"/>
  <c r="FQ45" i="184"/>
  <c r="I43" i="129"/>
  <c r="FW44" i="184"/>
  <c r="L42" i="129"/>
  <c r="E35" i="166" s="1"/>
  <c r="FU44" i="184"/>
  <c r="K42" i="129"/>
  <c r="E34" i="166" s="1"/>
  <c r="FS44" i="184"/>
  <c r="J42" i="129"/>
  <c r="E33" i="166" s="1"/>
  <c r="FQ44" i="184"/>
  <c r="I42" i="129"/>
  <c r="E32" i="166" s="1"/>
  <c r="FW43" i="184"/>
  <c r="L41" i="129"/>
  <c r="E35" i="165" s="1"/>
  <c r="FU43" i="184"/>
  <c r="K41" i="129"/>
  <c r="E34" i="165" s="1"/>
  <c r="FS43" i="184"/>
  <c r="J41" i="129"/>
  <c r="E33" i="165" s="1"/>
  <c r="FQ43" i="184"/>
  <c r="I41" i="129"/>
  <c r="E32" i="165" s="1"/>
  <c r="FW42" i="184"/>
  <c r="L40" i="129"/>
  <c r="E35" i="164" s="1"/>
  <c r="FU42" i="184"/>
  <c r="K40" i="129"/>
  <c r="E34" i="164" s="1"/>
  <c r="FS42" i="184"/>
  <c r="J40" i="129"/>
  <c r="E33" i="164" s="1"/>
  <c r="FQ42" i="184"/>
  <c r="I40" i="129"/>
  <c r="E32" i="164" s="1"/>
  <c r="FW40" i="184"/>
  <c r="L38" i="129"/>
  <c r="E35" i="162" s="1"/>
  <c r="FU40" i="184"/>
  <c r="K38" i="129"/>
  <c r="E34" i="162" s="1"/>
  <c r="FS40" i="184"/>
  <c r="J38" i="129"/>
  <c r="E33" i="162" s="1"/>
  <c r="FQ40" i="184"/>
  <c r="I38" i="129"/>
  <c r="E32" i="162" s="1"/>
  <c r="FW39" i="184"/>
  <c r="L37" i="129"/>
  <c r="E35" i="161" s="1"/>
  <c r="FU39" i="184"/>
  <c r="K37" i="129"/>
  <c r="E34" i="161" s="1"/>
  <c r="FS39" i="184"/>
  <c r="J37" i="129"/>
  <c r="E33" i="161" s="1"/>
  <c r="FQ39" i="184"/>
  <c r="I37" i="129"/>
  <c r="E32" i="161" s="1"/>
  <c r="FW38" i="184"/>
  <c r="L36" i="129"/>
  <c r="E35" i="160" s="1"/>
  <c r="FU38" i="184"/>
  <c r="K36" i="129"/>
  <c r="E34" i="160" s="1"/>
  <c r="FS38" i="184"/>
  <c r="J36" i="129"/>
  <c r="E33" i="160" s="1"/>
  <c r="FQ38" i="184"/>
  <c r="I36" i="129"/>
  <c r="E32" i="160" s="1"/>
  <c r="FW37" i="184"/>
  <c r="L35" i="129"/>
  <c r="E35" i="159" s="1"/>
  <c r="FU37" i="184"/>
  <c r="K35" i="129"/>
  <c r="E34" i="159" s="1"/>
  <c r="FS37" i="184"/>
  <c r="J35" i="129"/>
  <c r="E33" i="159" s="1"/>
  <c r="FQ37" i="184"/>
  <c r="I35" i="129"/>
  <c r="E32" i="159" s="1"/>
  <c r="FW36" i="184"/>
  <c r="L34" i="129"/>
  <c r="E35" i="158" s="1"/>
  <c r="FU36" i="184"/>
  <c r="K34" i="129"/>
  <c r="E34" i="158" s="1"/>
  <c r="FS36" i="184"/>
  <c r="J34" i="129"/>
  <c r="E33" i="158" s="1"/>
  <c r="FQ36" i="184"/>
  <c r="I34" i="129"/>
  <c r="E32" i="158" s="1"/>
  <c r="FW35" i="184"/>
  <c r="L33" i="129"/>
  <c r="E35" i="157" s="1"/>
  <c r="FU35" i="184"/>
  <c r="K33" i="129"/>
  <c r="E34" i="157" s="1"/>
  <c r="FS35" i="184"/>
  <c r="J33" i="129"/>
  <c r="E33" i="157" s="1"/>
  <c r="FQ35" i="184"/>
  <c r="I33" i="129"/>
  <c r="E32" i="157" s="1"/>
  <c r="FW34" i="184"/>
  <c r="L32" i="129"/>
  <c r="E35" i="156" s="1"/>
  <c r="FU34" i="184"/>
  <c r="K32" i="129"/>
  <c r="E34" i="156" s="1"/>
  <c r="FS34" i="184"/>
  <c r="J32" i="129"/>
  <c r="E33" i="156" s="1"/>
  <c r="FQ34" i="184"/>
  <c r="I32" i="129"/>
  <c r="E32" i="156" s="1"/>
  <c r="FW33" i="184"/>
  <c r="L31" i="129"/>
  <c r="E35" i="155" s="1"/>
  <c r="FU33" i="184"/>
  <c r="K31" i="129"/>
  <c r="E34" i="155" s="1"/>
  <c r="FS33" i="184"/>
  <c r="J31" i="129"/>
  <c r="E33" i="155" s="1"/>
  <c r="FQ33" i="184"/>
  <c r="I31" i="129"/>
  <c r="E32" i="155" s="1"/>
  <c r="FW32" i="184"/>
  <c r="L30" i="129"/>
  <c r="E35" i="154" s="1"/>
  <c r="FU32" i="184"/>
  <c r="K30" i="129"/>
  <c r="E34" i="154" s="1"/>
  <c r="FS32" i="184"/>
  <c r="J30" i="129"/>
  <c r="E33" i="154" s="1"/>
  <c r="FQ32" i="184"/>
  <c r="I30" i="129"/>
  <c r="E32" i="154" s="1"/>
  <c r="FW31" i="184"/>
  <c r="L29" i="129"/>
  <c r="E35" i="153" s="1"/>
  <c r="FU31" i="184"/>
  <c r="K29" i="129"/>
  <c r="E34" i="153" s="1"/>
  <c r="FS31" i="184"/>
  <c r="J29" i="129"/>
  <c r="E33" i="153" s="1"/>
  <c r="FQ31" i="184"/>
  <c r="I29" i="129"/>
  <c r="E32" i="153" s="1"/>
  <c r="FW30" i="184"/>
  <c r="L28" i="129"/>
  <c r="E35" i="152" s="1"/>
  <c r="FU30" i="184"/>
  <c r="K28" i="129"/>
  <c r="E34" i="152" s="1"/>
  <c r="FS30" i="184"/>
  <c r="J28" i="129"/>
  <c r="E33" i="152" s="1"/>
  <c r="FQ30" i="184"/>
  <c r="I28" i="129"/>
  <c r="E32" i="152" s="1"/>
  <c r="FW29" i="184"/>
  <c r="L27" i="129"/>
  <c r="E35" i="151" s="1"/>
  <c r="FU29" i="184"/>
  <c r="K27" i="129"/>
  <c r="E34" i="151" s="1"/>
  <c r="FS29" i="184"/>
  <c r="J27" i="129"/>
  <c r="E33" i="151" s="1"/>
  <c r="FQ29" i="184"/>
  <c r="I27" i="129"/>
  <c r="E32" i="151" s="1"/>
  <c r="FW28" i="184"/>
  <c r="L26" i="129"/>
  <c r="E35" i="150" s="1"/>
  <c r="FU28" i="184"/>
  <c r="K26" i="129"/>
  <c r="E34" i="150" s="1"/>
  <c r="FS28" i="184"/>
  <c r="J26" i="129"/>
  <c r="E33" i="150" s="1"/>
  <c r="FQ28" i="184"/>
  <c r="I26" i="129"/>
  <c r="E32" i="150" s="1"/>
  <c r="FW27" i="184"/>
  <c r="L25" i="129"/>
  <c r="E35" i="149" s="1"/>
  <c r="FU27" i="184"/>
  <c r="K25" i="129"/>
  <c r="E34" i="149" s="1"/>
  <c r="FS27" i="184"/>
  <c r="J25" i="129"/>
  <c r="E33" i="149" s="1"/>
  <c r="FQ27" i="184"/>
  <c r="I25" i="129"/>
  <c r="E32" i="149" s="1"/>
  <c r="FU25" i="184"/>
  <c r="K23" i="129"/>
  <c r="E34" i="147" s="1"/>
  <c r="FS25" i="184"/>
  <c r="J23" i="129"/>
  <c r="E33" i="147" s="1"/>
  <c r="FQ25" i="184"/>
  <c r="I23" i="129"/>
  <c r="E32" i="147" s="1"/>
  <c r="FU24" i="184"/>
  <c r="K22" i="129"/>
  <c r="E34" i="146" s="1"/>
  <c r="FS24" i="184"/>
  <c r="J22" i="129"/>
  <c r="E33" i="146" s="1"/>
  <c r="FQ24" i="184"/>
  <c r="I22" i="129"/>
  <c r="E32" i="146" s="1"/>
  <c r="FU23" i="184"/>
  <c r="K21" i="129"/>
  <c r="E34" i="145" s="1"/>
  <c r="FS23" i="184"/>
  <c r="J21" i="129"/>
  <c r="E33" i="145" s="1"/>
  <c r="FQ23" i="184"/>
  <c r="I21" i="129"/>
  <c r="E32" i="145" s="1"/>
  <c r="FU22" i="184"/>
  <c r="K20" i="129"/>
  <c r="E34" i="144" s="1"/>
  <c r="FS22" i="184"/>
  <c r="J20" i="129"/>
  <c r="E33" i="144" s="1"/>
  <c r="FQ22" i="184"/>
  <c r="I20" i="129"/>
  <c r="E32" i="144" s="1"/>
  <c r="FU21" i="184"/>
  <c r="K19" i="129"/>
  <c r="FS21" i="184"/>
  <c r="J19" i="129"/>
  <c r="FQ21" i="184"/>
  <c r="I19" i="129"/>
  <c r="FU20" i="184"/>
  <c r="K18" i="129"/>
  <c r="E34" i="142" s="1"/>
  <c r="FS20" i="184"/>
  <c r="J18" i="129"/>
  <c r="E33" i="142" s="1"/>
  <c r="FQ20" i="184"/>
  <c r="I18" i="129"/>
  <c r="E32" i="142" s="1"/>
  <c r="FU19" i="184"/>
  <c r="K17" i="129"/>
  <c r="E34" i="141" s="1"/>
  <c r="FS19" i="184"/>
  <c r="J17" i="129"/>
  <c r="E33" i="141" s="1"/>
  <c r="FQ19" i="184"/>
  <c r="I17" i="129"/>
  <c r="E32" i="141" s="1"/>
  <c r="FU18" i="184"/>
  <c r="K16" i="129"/>
  <c r="E34" i="140" s="1"/>
  <c r="FS18" i="184"/>
  <c r="J16" i="129"/>
  <c r="E33" i="140" s="1"/>
  <c r="FQ18" i="184"/>
  <c r="I16" i="129"/>
  <c r="E32" i="140" s="1"/>
  <c r="FU17" i="184"/>
  <c r="K15" i="129"/>
  <c r="E34" i="139" s="1"/>
  <c r="FS17" i="184"/>
  <c r="J15" i="129"/>
  <c r="E33" i="139" s="1"/>
  <c r="FQ17" i="184"/>
  <c r="I15" i="129"/>
  <c r="E32" i="139" s="1"/>
  <c r="FU16" i="184"/>
  <c r="K14" i="129"/>
  <c r="E34" i="138" s="1"/>
  <c r="FS16" i="184"/>
  <c r="J14" i="129"/>
  <c r="E33" i="138" s="1"/>
  <c r="FQ16" i="184"/>
  <c r="I14" i="129"/>
  <c r="E32" i="138" s="1"/>
  <c r="FU15" i="184"/>
  <c r="K13" i="129"/>
  <c r="E34" i="137" s="1"/>
  <c r="FS15" i="184"/>
  <c r="J13" i="129"/>
  <c r="E33" i="137" s="1"/>
  <c r="FQ15" i="184"/>
  <c r="I13" i="129"/>
  <c r="E32" i="137" s="1"/>
  <c r="FU14" i="184"/>
  <c r="K12" i="129"/>
  <c r="E34" i="136" s="1"/>
  <c r="FS14" i="184"/>
  <c r="J12" i="129"/>
  <c r="E33" i="136" s="1"/>
  <c r="FQ14" i="184"/>
  <c r="I12" i="129"/>
  <c r="E32" i="136" s="1"/>
  <c r="H10" i="172"/>
  <c r="I10" i="172" s="1"/>
  <c r="F48" i="187"/>
  <c r="V48" i="187" s="1"/>
  <c r="G49" i="186"/>
  <c r="G48" i="182"/>
  <c r="H10" i="171"/>
  <c r="I10" i="171" s="1"/>
  <c r="F47" i="187"/>
  <c r="V47" i="187" s="1"/>
  <c r="G48" i="186"/>
  <c r="G47" i="182"/>
  <c r="H10" i="170"/>
  <c r="I10" i="170" s="1"/>
  <c r="F46" i="187"/>
  <c r="V46" i="187" s="1"/>
  <c r="G47" i="186"/>
  <c r="G46" i="182"/>
  <c r="H10" i="169"/>
  <c r="I10" i="169" s="1"/>
  <c r="F45" i="187"/>
  <c r="V45" i="187" s="1"/>
  <c r="G46" i="186"/>
  <c r="G45" i="182"/>
  <c r="H10" i="168"/>
  <c r="I10" i="168" s="1"/>
  <c r="F44" i="187"/>
  <c r="V44" i="187" s="1"/>
  <c r="G45" i="186"/>
  <c r="F43" i="187"/>
  <c r="V43" i="187" s="1"/>
  <c r="G44" i="186"/>
  <c r="G43" i="182"/>
  <c r="H10" i="166"/>
  <c r="I10" i="166" s="1"/>
  <c r="F42" i="187"/>
  <c r="V42" i="187" s="1"/>
  <c r="F42" i="124"/>
  <c r="G43" i="186" s="1"/>
  <c r="G42" i="182"/>
  <c r="H10" i="165"/>
  <c r="I10" i="165" s="1"/>
  <c r="F41" i="187"/>
  <c r="V41" i="187" s="1"/>
  <c r="F41" i="124"/>
  <c r="G42" i="186" s="1"/>
  <c r="G41" i="182"/>
  <c r="H10" i="164"/>
  <c r="I10" i="164" s="1"/>
  <c r="F40" i="187"/>
  <c r="V40" i="187" s="1"/>
  <c r="F40" i="124"/>
  <c r="G41" i="186" s="1"/>
  <c r="G40" i="182"/>
  <c r="H10" i="163"/>
  <c r="I10" i="163" s="1"/>
  <c r="F39" i="187"/>
  <c r="V39" i="187" s="1"/>
  <c r="F39" i="124"/>
  <c r="G40" i="186" s="1"/>
  <c r="G39" i="182"/>
  <c r="H10" i="162"/>
  <c r="I10" i="162" s="1"/>
  <c r="F38" i="187"/>
  <c r="V38" i="187" s="1"/>
  <c r="F38" i="124"/>
  <c r="G39" i="186" s="1"/>
  <c r="F37" i="187"/>
  <c r="V37" i="187" s="1"/>
  <c r="F37" i="124"/>
  <c r="G38" i="186" s="1"/>
  <c r="G37" i="182"/>
  <c r="H10" i="160"/>
  <c r="I10" i="160" s="1"/>
  <c r="F36" i="187"/>
  <c r="V36" i="187" s="1"/>
  <c r="F36" i="124"/>
  <c r="G37" i="186" s="1"/>
  <c r="G36" i="182"/>
  <c r="H10" i="159"/>
  <c r="I10" i="159" s="1"/>
  <c r="F35" i="187"/>
  <c r="V35" i="187" s="1"/>
  <c r="F35" i="124"/>
  <c r="G36" i="186" s="1"/>
  <c r="G35" i="182"/>
  <c r="H10" i="158"/>
  <c r="I10" i="158" s="1"/>
  <c r="F34" i="187"/>
  <c r="V34" i="187" s="1"/>
  <c r="F34" i="124"/>
  <c r="G35" i="186" s="1"/>
  <c r="G34" i="182"/>
  <c r="H10" i="157"/>
  <c r="I10" i="157" s="1"/>
  <c r="F33" i="187"/>
  <c r="V33" i="187" s="1"/>
  <c r="F33" i="124"/>
  <c r="G34" i="186" s="1"/>
  <c r="G33" i="182"/>
  <c r="H10" i="156"/>
  <c r="I10" i="156" s="1"/>
  <c r="F32" i="187"/>
  <c r="V32" i="187" s="1"/>
  <c r="F32" i="124"/>
  <c r="G33" i="186" s="1"/>
  <c r="H10" i="155"/>
  <c r="I10" i="155" s="1"/>
  <c r="F31" i="187"/>
  <c r="V31" i="187" s="1"/>
  <c r="F31" i="124"/>
  <c r="G32" i="186" s="1"/>
  <c r="G31" i="182"/>
  <c r="H10" i="154"/>
  <c r="I10" i="154" s="1"/>
  <c r="F30" i="187"/>
  <c r="V30" i="187" s="1"/>
  <c r="F30" i="124"/>
  <c r="G31" i="186" s="1"/>
  <c r="H10" i="153"/>
  <c r="I10" i="153" s="1"/>
  <c r="F29" i="187"/>
  <c r="V29" i="187" s="1"/>
  <c r="F29" i="124"/>
  <c r="G30" i="186" s="1"/>
  <c r="F28" i="187"/>
  <c r="V28" i="187" s="1"/>
  <c r="F28" i="124"/>
  <c r="G29" i="186" s="1"/>
  <c r="G28" i="182"/>
  <c r="H10" i="151"/>
  <c r="I10" i="151" s="1"/>
  <c r="F27" i="187"/>
  <c r="V27" i="187" s="1"/>
  <c r="F27" i="124"/>
  <c r="G28" i="186" s="1"/>
  <c r="F26" i="187"/>
  <c r="V26" i="187" s="1"/>
  <c r="F26" i="124"/>
  <c r="G27" i="186" s="1"/>
  <c r="G26" i="182"/>
  <c r="H10" i="149"/>
  <c r="I10" i="149" s="1"/>
  <c r="F25" i="187"/>
  <c r="V25" i="187" s="1"/>
  <c r="F25" i="124"/>
  <c r="G26" i="186" s="1"/>
  <c r="G25" i="182"/>
  <c r="H10" i="148"/>
  <c r="I10" i="148" s="1"/>
  <c r="F24" i="187"/>
  <c r="V24" i="187" s="1"/>
  <c r="F24" i="124"/>
  <c r="G25" i="186" s="1"/>
  <c r="G24" i="182"/>
  <c r="H10" i="147"/>
  <c r="I10" i="147" s="1"/>
  <c r="F23" i="187"/>
  <c r="V23" i="187" s="1"/>
  <c r="F23" i="124"/>
  <c r="G24" i="186" s="1"/>
  <c r="G23" i="182"/>
  <c r="H10" i="146"/>
  <c r="I10" i="146" s="1"/>
  <c r="F22" i="187"/>
  <c r="V22" i="187" s="1"/>
  <c r="F22" i="124"/>
  <c r="G23" i="186" s="1"/>
  <c r="F21" i="187"/>
  <c r="V21" i="187" s="1"/>
  <c r="F21" i="124"/>
  <c r="G22" i="186" s="1"/>
  <c r="G21" i="182"/>
  <c r="H10" i="144"/>
  <c r="I10" i="144" s="1"/>
  <c r="F20" i="187"/>
  <c r="V20" i="187" s="1"/>
  <c r="F20" i="124"/>
  <c r="G21" i="186" s="1"/>
  <c r="G20" i="182"/>
  <c r="F19" i="187"/>
  <c r="V19" i="187" s="1"/>
  <c r="F19" i="124"/>
  <c r="G20" i="186" s="1"/>
  <c r="F18" i="187"/>
  <c r="V18" i="187" s="1"/>
  <c r="F18" i="124"/>
  <c r="G19" i="186" s="1"/>
  <c r="F17" i="187"/>
  <c r="V17" i="187" s="1"/>
  <c r="F17" i="124"/>
  <c r="G18" i="186" s="1"/>
  <c r="G17" i="182"/>
  <c r="H10" i="140"/>
  <c r="I10" i="140" s="1"/>
  <c r="F16" i="187"/>
  <c r="V16" i="187" s="1"/>
  <c r="F16" i="124"/>
  <c r="G17" i="186" s="1"/>
  <c r="F15" i="187"/>
  <c r="V15" i="187" s="1"/>
  <c r="F15" i="124"/>
  <c r="G16" i="186" s="1"/>
  <c r="G15" i="182"/>
  <c r="H10" i="138"/>
  <c r="I10" i="138" s="1"/>
  <c r="F14" i="187"/>
  <c r="V14" i="187" s="1"/>
  <c r="F14" i="124"/>
  <c r="G15" i="186" s="1"/>
  <c r="F13" i="187"/>
  <c r="V13" i="187" s="1"/>
  <c r="F13" i="124"/>
  <c r="G14" i="186" s="1"/>
  <c r="F12" i="187"/>
  <c r="V12" i="187" s="1"/>
  <c r="F12" i="124"/>
  <c r="G13" i="186" s="1"/>
  <c r="G12" i="182"/>
  <c r="H10" i="135"/>
  <c r="I10" i="135" s="1"/>
  <c r="F11" i="187"/>
  <c r="V11" i="187" s="1"/>
  <c r="F11" i="124"/>
  <c r="G12" i="186" s="1"/>
  <c r="G11" i="182"/>
  <c r="F10" i="187"/>
  <c r="V10" i="187" s="1"/>
  <c r="F10" i="124"/>
  <c r="G11" i="186" s="1"/>
  <c r="F9" i="187"/>
  <c r="V9" i="187" s="1"/>
  <c r="F9" i="124"/>
  <c r="G10" i="186" s="1"/>
  <c r="G9" i="182"/>
  <c r="H10" i="132"/>
  <c r="I10" i="132" s="1"/>
  <c r="F8" i="187"/>
  <c r="V8" i="187" s="1"/>
  <c r="F8" i="124"/>
  <c r="G9" i="186" s="1"/>
  <c r="F7" i="187"/>
  <c r="V7" i="187" s="1"/>
  <c r="F7" i="124"/>
  <c r="G8" i="186" s="1"/>
  <c r="G7" i="182"/>
  <c r="H10" i="130"/>
  <c r="I10" i="130" s="1"/>
  <c r="F6" i="187"/>
  <c r="V6" i="187" s="1"/>
  <c r="F6" i="124"/>
  <c r="H49" i="182"/>
  <c r="H11" i="172"/>
  <c r="I11" i="172" s="1"/>
  <c r="G48" i="187"/>
  <c r="W48" i="187" s="1"/>
  <c r="H49" i="186"/>
  <c r="H48" i="182"/>
  <c r="H11" i="171"/>
  <c r="I11" i="171" s="1"/>
  <c r="G47" i="187"/>
  <c r="W47" i="187" s="1"/>
  <c r="H48" i="186"/>
  <c r="H47" i="182"/>
  <c r="H11" i="170"/>
  <c r="I11" i="170" s="1"/>
  <c r="G46" i="187"/>
  <c r="W46" i="187" s="1"/>
  <c r="H47" i="186"/>
  <c r="H46" i="182"/>
  <c r="H11" i="169"/>
  <c r="I11" i="169" s="1"/>
  <c r="G45" i="187"/>
  <c r="W45" i="187" s="1"/>
  <c r="H46" i="186"/>
  <c r="H45" i="182"/>
  <c r="H11" i="168"/>
  <c r="I11" i="168" s="1"/>
  <c r="G44" i="187"/>
  <c r="W44" i="187" s="1"/>
  <c r="H45" i="186"/>
  <c r="H44" i="182"/>
  <c r="H11" i="167"/>
  <c r="I11" i="167" s="1"/>
  <c r="G43" i="187"/>
  <c r="W43" i="187" s="1"/>
  <c r="H44" i="186"/>
  <c r="H43" i="182"/>
  <c r="H11" i="166"/>
  <c r="I11" i="166" s="1"/>
  <c r="G42" i="187"/>
  <c r="W42" i="187" s="1"/>
  <c r="G42" i="124"/>
  <c r="H43" i="186" s="1"/>
  <c r="H42" i="182"/>
  <c r="H11" i="165"/>
  <c r="I11" i="165" s="1"/>
  <c r="G41" i="187"/>
  <c r="W41" i="187" s="1"/>
  <c r="G41" i="124"/>
  <c r="H42" i="186" s="1"/>
  <c r="H41" i="182"/>
  <c r="H11" i="164"/>
  <c r="I11" i="164" s="1"/>
  <c r="G40" i="187"/>
  <c r="W40" i="187" s="1"/>
  <c r="G40" i="124"/>
  <c r="H41" i="186" s="1"/>
  <c r="H40" i="182"/>
  <c r="H11" i="163"/>
  <c r="I11" i="163" s="1"/>
  <c r="G39" i="187"/>
  <c r="W39" i="187" s="1"/>
  <c r="G39" i="124"/>
  <c r="H40" i="186" s="1"/>
  <c r="H39" i="182"/>
  <c r="H11" i="162"/>
  <c r="I11" i="162" s="1"/>
  <c r="G38" i="187"/>
  <c r="W38" i="187" s="1"/>
  <c r="G38" i="124"/>
  <c r="H39" i="186" s="1"/>
  <c r="H38" i="182"/>
  <c r="H11" i="161"/>
  <c r="I11" i="161" s="1"/>
  <c r="G37" i="187"/>
  <c r="W37" i="187" s="1"/>
  <c r="G37" i="124"/>
  <c r="H38" i="186" s="1"/>
  <c r="H37" i="182"/>
  <c r="H11" i="160"/>
  <c r="I11" i="160" s="1"/>
  <c r="G36" i="187"/>
  <c r="W36" i="187" s="1"/>
  <c r="G36" i="124"/>
  <c r="H37" i="186" s="1"/>
  <c r="H36" i="182"/>
  <c r="H11" i="159"/>
  <c r="I11" i="159" s="1"/>
  <c r="G35" i="187"/>
  <c r="W35" i="187" s="1"/>
  <c r="G35" i="124"/>
  <c r="H36" i="186" s="1"/>
  <c r="H35" i="182"/>
  <c r="H11" i="158"/>
  <c r="I11" i="158" s="1"/>
  <c r="G34" i="187"/>
  <c r="W34" i="187" s="1"/>
  <c r="G34" i="124"/>
  <c r="H35" i="186" s="1"/>
  <c r="H34" i="182"/>
  <c r="H11" i="157"/>
  <c r="I11" i="157" s="1"/>
  <c r="G33" i="187"/>
  <c r="W33" i="187" s="1"/>
  <c r="G33" i="124"/>
  <c r="H34" i="186" s="1"/>
  <c r="H33" i="182"/>
  <c r="H11" i="156"/>
  <c r="I11" i="156" s="1"/>
  <c r="G32" i="187"/>
  <c r="W32" i="187" s="1"/>
  <c r="G32" i="124"/>
  <c r="H33" i="186" s="1"/>
  <c r="H32" i="182"/>
  <c r="H11" i="155"/>
  <c r="I11" i="155" s="1"/>
  <c r="G31" i="187"/>
  <c r="W31" i="187" s="1"/>
  <c r="G31" i="124"/>
  <c r="H32" i="186" s="1"/>
  <c r="H31" i="182"/>
  <c r="H11" i="154"/>
  <c r="I11" i="154" s="1"/>
  <c r="G30" i="187"/>
  <c r="W30" i="187" s="1"/>
  <c r="G30" i="124"/>
  <c r="H31" i="186" s="1"/>
  <c r="H30" i="182"/>
  <c r="H11" i="153"/>
  <c r="I11" i="153" s="1"/>
  <c r="G29" i="187"/>
  <c r="W29" i="187" s="1"/>
  <c r="G29" i="124"/>
  <c r="H30" i="186" s="1"/>
  <c r="H29" i="182"/>
  <c r="H11" i="152"/>
  <c r="I11" i="152" s="1"/>
  <c r="G28" i="187"/>
  <c r="W28" i="187" s="1"/>
  <c r="G28" i="124"/>
  <c r="H29" i="186" s="1"/>
  <c r="H28" i="182"/>
  <c r="H11" i="151"/>
  <c r="I11" i="151" s="1"/>
  <c r="G27" i="187"/>
  <c r="W27" i="187" s="1"/>
  <c r="G27" i="124"/>
  <c r="H28" i="186" s="1"/>
  <c r="H27" i="182"/>
  <c r="H11" i="150"/>
  <c r="I11" i="150" s="1"/>
  <c r="G26" i="187"/>
  <c r="W26" i="187" s="1"/>
  <c r="G26" i="124"/>
  <c r="H27" i="186" s="1"/>
  <c r="H26" i="182"/>
  <c r="H11" i="149"/>
  <c r="I11" i="149" s="1"/>
  <c r="G25" i="187"/>
  <c r="W25" i="187" s="1"/>
  <c r="G25" i="124"/>
  <c r="H26" i="186" s="1"/>
  <c r="H25" i="182"/>
  <c r="H11" i="148"/>
  <c r="I11" i="148" s="1"/>
  <c r="G24" i="187"/>
  <c r="W24" i="187" s="1"/>
  <c r="G24" i="124"/>
  <c r="H25" i="186" s="1"/>
  <c r="H24" i="182"/>
  <c r="H11" i="147"/>
  <c r="I11" i="147" s="1"/>
  <c r="G23" i="187"/>
  <c r="W23" i="187" s="1"/>
  <c r="G23" i="124"/>
  <c r="H24" i="186" s="1"/>
  <c r="H23" i="182"/>
  <c r="H11" i="146"/>
  <c r="I11" i="146" s="1"/>
  <c r="G22" i="187"/>
  <c r="W22" i="187" s="1"/>
  <c r="G22" i="124"/>
  <c r="H23" i="186" s="1"/>
  <c r="H22" i="182"/>
  <c r="H11" i="145"/>
  <c r="I11" i="145" s="1"/>
  <c r="G21" i="187"/>
  <c r="W21" i="187" s="1"/>
  <c r="G21" i="124"/>
  <c r="H22" i="186" s="1"/>
  <c r="H21" i="182"/>
  <c r="H11" i="144"/>
  <c r="I11" i="144" s="1"/>
  <c r="G20" i="187"/>
  <c r="W20" i="187" s="1"/>
  <c r="G20" i="124"/>
  <c r="H21" i="186" s="1"/>
  <c r="H20" i="182"/>
  <c r="G19" i="187"/>
  <c r="W19" i="187" s="1"/>
  <c r="G19" i="124"/>
  <c r="H20" i="186" s="1"/>
  <c r="H19" i="182"/>
  <c r="H11" i="142"/>
  <c r="I11" i="142" s="1"/>
  <c r="G18" i="187"/>
  <c r="W18" i="187" s="1"/>
  <c r="G18" i="124"/>
  <c r="H19" i="186" s="1"/>
  <c r="H18" i="182"/>
  <c r="H11" i="141"/>
  <c r="I11" i="141" s="1"/>
  <c r="G17" i="187"/>
  <c r="W17" i="187" s="1"/>
  <c r="G17" i="124"/>
  <c r="H18" i="186" s="1"/>
  <c r="H17" i="182"/>
  <c r="H11" i="140"/>
  <c r="I11" i="140" s="1"/>
  <c r="G16" i="187"/>
  <c r="W16" i="187" s="1"/>
  <c r="G16" i="124"/>
  <c r="H17" i="186" s="1"/>
  <c r="H16" i="182"/>
  <c r="H11" i="139"/>
  <c r="I11" i="139" s="1"/>
  <c r="G15" i="187"/>
  <c r="W15" i="187" s="1"/>
  <c r="G15" i="124"/>
  <c r="H16" i="186" s="1"/>
  <c r="H15" i="182"/>
  <c r="H11" i="138"/>
  <c r="I11" i="138" s="1"/>
  <c r="G14" i="187"/>
  <c r="W14" i="187" s="1"/>
  <c r="G14" i="124"/>
  <c r="H15" i="186" s="1"/>
  <c r="H14" i="182"/>
  <c r="H11" i="137"/>
  <c r="I11" i="137" s="1"/>
  <c r="G13" i="187"/>
  <c r="W13" i="187" s="1"/>
  <c r="G13" i="124"/>
  <c r="H14" i="186" s="1"/>
  <c r="H13" i="182"/>
  <c r="H11" i="136"/>
  <c r="I11" i="136" s="1"/>
  <c r="G12" i="187"/>
  <c r="W12" i="187" s="1"/>
  <c r="G12" i="124"/>
  <c r="H13" i="186" s="1"/>
  <c r="H12" i="182"/>
  <c r="H11" i="135"/>
  <c r="I11" i="135" s="1"/>
  <c r="G11" i="187"/>
  <c r="W11" i="187" s="1"/>
  <c r="G11" i="124"/>
  <c r="H12" i="186" s="1"/>
  <c r="H11" i="182"/>
  <c r="H11" i="134"/>
  <c r="I11" i="134" s="1"/>
  <c r="G10" i="187"/>
  <c r="W10" i="187" s="1"/>
  <c r="G10" i="124"/>
  <c r="H11" i="186" s="1"/>
  <c r="H10" i="182"/>
  <c r="H11" i="133"/>
  <c r="I11" i="133" s="1"/>
  <c r="G9" i="187"/>
  <c r="W9" i="187" s="1"/>
  <c r="G9" i="124"/>
  <c r="H10" i="186" s="1"/>
  <c r="H9" i="182"/>
  <c r="H11" i="132"/>
  <c r="I11" i="132" s="1"/>
  <c r="G8" i="187"/>
  <c r="W8" i="187" s="1"/>
  <c r="G8" i="124"/>
  <c r="H9" i="186" s="1"/>
  <c r="H8" i="182"/>
  <c r="H11" i="131"/>
  <c r="I11" i="131" s="1"/>
  <c r="G7" i="187"/>
  <c r="W7" i="187" s="1"/>
  <c r="G7" i="124"/>
  <c r="H8" i="186" s="1"/>
  <c r="H7" i="182"/>
  <c r="G58" i="13"/>
  <c r="H59" i="182" s="1"/>
  <c r="H11" i="130"/>
  <c r="I11" i="130" s="1"/>
  <c r="G55" i="13"/>
  <c r="G6" i="187"/>
  <c r="W6" i="187" s="1"/>
  <c r="G6" i="124"/>
  <c r="I49" i="182"/>
  <c r="H12" i="172"/>
  <c r="I12" i="172" s="1"/>
  <c r="H48" i="187"/>
  <c r="X48" i="187" s="1"/>
  <c r="I49" i="186"/>
  <c r="I48" i="182"/>
  <c r="H12" i="171"/>
  <c r="I12" i="171" s="1"/>
  <c r="H47" i="187"/>
  <c r="X47" i="187" s="1"/>
  <c r="I48" i="186"/>
  <c r="I47" i="182"/>
  <c r="H12" i="170"/>
  <c r="I12" i="170" s="1"/>
  <c r="H46" i="187"/>
  <c r="X46" i="187" s="1"/>
  <c r="I47" i="186"/>
  <c r="I46" i="182"/>
  <c r="H12" i="169"/>
  <c r="I12" i="169" s="1"/>
  <c r="H45" i="187"/>
  <c r="X45" i="187" s="1"/>
  <c r="I46" i="186"/>
  <c r="I45" i="182"/>
  <c r="H12" i="168"/>
  <c r="I12" i="168" s="1"/>
  <c r="H44" i="187"/>
  <c r="X44" i="187" s="1"/>
  <c r="I45" i="186"/>
  <c r="I44" i="182"/>
  <c r="H12" i="167"/>
  <c r="I12" i="167" s="1"/>
  <c r="H43" i="187"/>
  <c r="X43" i="187" s="1"/>
  <c r="I44" i="186"/>
  <c r="I43" i="182"/>
  <c r="H12" i="166"/>
  <c r="I12" i="166" s="1"/>
  <c r="H42" i="187"/>
  <c r="X42" i="187" s="1"/>
  <c r="H42" i="124"/>
  <c r="I43" i="186" s="1"/>
  <c r="I42" i="182"/>
  <c r="H12" i="165"/>
  <c r="I12" i="165" s="1"/>
  <c r="H41" i="187"/>
  <c r="X41" i="187" s="1"/>
  <c r="H41" i="124"/>
  <c r="I42" i="186" s="1"/>
  <c r="I41" i="182"/>
  <c r="H12" i="164"/>
  <c r="I12" i="164" s="1"/>
  <c r="H40" i="187"/>
  <c r="X40" i="187" s="1"/>
  <c r="H40" i="124"/>
  <c r="I41" i="186" s="1"/>
  <c r="I40" i="182"/>
  <c r="H12" i="163"/>
  <c r="I12" i="163" s="1"/>
  <c r="H39" i="187"/>
  <c r="X39" i="187" s="1"/>
  <c r="H39" i="124"/>
  <c r="I40" i="186" s="1"/>
  <c r="I39" i="182"/>
  <c r="H12" i="162"/>
  <c r="I12" i="162" s="1"/>
  <c r="H38" i="187"/>
  <c r="X38" i="187" s="1"/>
  <c r="H38" i="124"/>
  <c r="I39" i="186" s="1"/>
  <c r="I38" i="182"/>
  <c r="H12" i="161"/>
  <c r="I12" i="161" s="1"/>
  <c r="H37" i="187"/>
  <c r="X37" i="187" s="1"/>
  <c r="H37" i="124"/>
  <c r="I38" i="186" s="1"/>
  <c r="I37" i="182"/>
  <c r="H12" i="160"/>
  <c r="I12" i="160" s="1"/>
  <c r="H36" i="187"/>
  <c r="X36" i="187" s="1"/>
  <c r="H36" i="124"/>
  <c r="I37" i="186" s="1"/>
  <c r="I36" i="182"/>
  <c r="H12" i="159"/>
  <c r="I12" i="159" s="1"/>
  <c r="H35" i="187"/>
  <c r="X35" i="187" s="1"/>
  <c r="H35" i="124"/>
  <c r="I36" i="186" s="1"/>
  <c r="I35" i="182"/>
  <c r="H12" i="158"/>
  <c r="I12" i="158" s="1"/>
  <c r="H34" i="187"/>
  <c r="X34" i="187" s="1"/>
  <c r="H34" i="124"/>
  <c r="I35" i="186" s="1"/>
  <c r="I34" i="182"/>
  <c r="H12" i="157"/>
  <c r="I12" i="157" s="1"/>
  <c r="H33" i="187"/>
  <c r="X33" i="187" s="1"/>
  <c r="H33" i="124"/>
  <c r="I34" i="186" s="1"/>
  <c r="I33" i="182"/>
  <c r="H12" i="156"/>
  <c r="I12" i="156" s="1"/>
  <c r="H32" i="187"/>
  <c r="X32" i="187" s="1"/>
  <c r="H32" i="124"/>
  <c r="I33" i="186" s="1"/>
  <c r="I32" i="182"/>
  <c r="H12" i="155"/>
  <c r="I12" i="155" s="1"/>
  <c r="H31" i="187"/>
  <c r="X31" i="187" s="1"/>
  <c r="H31" i="124"/>
  <c r="I32" i="186" s="1"/>
  <c r="I31" i="182"/>
  <c r="H12" i="154"/>
  <c r="I12" i="154" s="1"/>
  <c r="H30" i="187"/>
  <c r="X30" i="187" s="1"/>
  <c r="H30" i="124"/>
  <c r="I31" i="186" s="1"/>
  <c r="I30" i="182"/>
  <c r="H12" i="153"/>
  <c r="I12" i="153" s="1"/>
  <c r="H29" i="187"/>
  <c r="X29" i="187" s="1"/>
  <c r="H29" i="124"/>
  <c r="I30" i="186" s="1"/>
  <c r="I29" i="182"/>
  <c r="H12" i="152"/>
  <c r="I12" i="152" s="1"/>
  <c r="H28" i="187"/>
  <c r="X28" i="187" s="1"/>
  <c r="H28" i="124"/>
  <c r="I29" i="186" s="1"/>
  <c r="I28" i="182"/>
  <c r="H12" i="151"/>
  <c r="I12" i="151" s="1"/>
  <c r="H27" i="187"/>
  <c r="X27" i="187" s="1"/>
  <c r="H27" i="124"/>
  <c r="I28" i="186" s="1"/>
  <c r="I27" i="182"/>
  <c r="H12" i="150"/>
  <c r="I12" i="150" s="1"/>
  <c r="H26" i="187"/>
  <c r="X26" i="187" s="1"/>
  <c r="H26" i="124"/>
  <c r="I27" i="186" s="1"/>
  <c r="I26" i="182"/>
  <c r="H12" i="149"/>
  <c r="I12" i="149" s="1"/>
  <c r="H25" i="187"/>
  <c r="X25" i="187" s="1"/>
  <c r="H25" i="124"/>
  <c r="I26" i="186" s="1"/>
  <c r="I25" i="182"/>
  <c r="H12" i="148"/>
  <c r="I12" i="148" s="1"/>
  <c r="H24" i="187"/>
  <c r="X24" i="187" s="1"/>
  <c r="H24" i="124"/>
  <c r="I25" i="186" s="1"/>
  <c r="I24" i="182"/>
  <c r="H12" i="147"/>
  <c r="I12" i="147" s="1"/>
  <c r="H23" i="187"/>
  <c r="X23" i="187" s="1"/>
  <c r="H23" i="124"/>
  <c r="I24" i="186" s="1"/>
  <c r="I23" i="182"/>
  <c r="H12" i="146"/>
  <c r="I12" i="146" s="1"/>
  <c r="H22" i="187"/>
  <c r="X22" i="187" s="1"/>
  <c r="H22" i="124"/>
  <c r="I23" i="186" s="1"/>
  <c r="I22" i="182"/>
  <c r="H12" i="145"/>
  <c r="I12" i="145" s="1"/>
  <c r="H21" i="187"/>
  <c r="X21" i="187" s="1"/>
  <c r="H21" i="124"/>
  <c r="I22" i="186" s="1"/>
  <c r="I21" i="182"/>
  <c r="H12" i="144"/>
  <c r="I12" i="144" s="1"/>
  <c r="H20" i="187"/>
  <c r="X20" i="187" s="1"/>
  <c r="H20" i="124"/>
  <c r="I21" i="186" s="1"/>
  <c r="I20" i="182"/>
  <c r="H19" i="187"/>
  <c r="X19" i="187" s="1"/>
  <c r="H19" i="124"/>
  <c r="I20" i="186" s="1"/>
  <c r="I19" i="182"/>
  <c r="H12" i="142"/>
  <c r="I12" i="142" s="1"/>
  <c r="H18" i="187"/>
  <c r="X18" i="187" s="1"/>
  <c r="H18" i="124"/>
  <c r="I19" i="186" s="1"/>
  <c r="I18" i="182"/>
  <c r="H12" i="141"/>
  <c r="I12" i="141" s="1"/>
  <c r="H17" i="187"/>
  <c r="X17" i="187" s="1"/>
  <c r="H17" i="124"/>
  <c r="I18" i="186" s="1"/>
  <c r="I17" i="182"/>
  <c r="H12" i="140"/>
  <c r="I12" i="140" s="1"/>
  <c r="H16" i="187"/>
  <c r="X16" i="187" s="1"/>
  <c r="H16" i="124"/>
  <c r="I17" i="186" s="1"/>
  <c r="I16" i="182"/>
  <c r="H12" i="139"/>
  <c r="I12" i="139" s="1"/>
  <c r="H15" i="187"/>
  <c r="X15" i="187" s="1"/>
  <c r="H15" i="124"/>
  <c r="I16" i="186" s="1"/>
  <c r="I15" i="182"/>
  <c r="H12" i="138"/>
  <c r="I12" i="138" s="1"/>
  <c r="H14" i="187"/>
  <c r="X14" i="187" s="1"/>
  <c r="H14" i="124"/>
  <c r="I15" i="186" s="1"/>
  <c r="I14" i="182"/>
  <c r="H12" i="137"/>
  <c r="I12" i="137" s="1"/>
  <c r="H13" i="187"/>
  <c r="X13" i="187" s="1"/>
  <c r="H13" i="124"/>
  <c r="I14" i="186" s="1"/>
  <c r="I13" i="182"/>
  <c r="H12" i="136"/>
  <c r="I12" i="136" s="1"/>
  <c r="H12" i="187"/>
  <c r="X12" i="187" s="1"/>
  <c r="H12" i="124"/>
  <c r="I13" i="186" s="1"/>
  <c r="I12" i="182"/>
  <c r="H12" i="135"/>
  <c r="I12" i="135" s="1"/>
  <c r="H11" i="187"/>
  <c r="X11" i="187" s="1"/>
  <c r="H11" i="124"/>
  <c r="I12" i="186" s="1"/>
  <c r="I11" i="182"/>
  <c r="H12" i="134"/>
  <c r="I12" i="134" s="1"/>
  <c r="H10" i="187"/>
  <c r="X10" i="187" s="1"/>
  <c r="H10" i="124"/>
  <c r="I11" i="186" s="1"/>
  <c r="I10" i="182"/>
  <c r="H12" i="133"/>
  <c r="I12" i="133" s="1"/>
  <c r="H9" i="187"/>
  <c r="X9" i="187" s="1"/>
  <c r="H9" i="124"/>
  <c r="I10" i="186" s="1"/>
  <c r="I9" i="182"/>
  <c r="H12" i="132"/>
  <c r="I12" i="132" s="1"/>
  <c r="H8" i="187"/>
  <c r="X8" i="187" s="1"/>
  <c r="H8" i="124"/>
  <c r="I9" i="186" s="1"/>
  <c r="I8" i="182"/>
  <c r="H12" i="131"/>
  <c r="I12" i="131" s="1"/>
  <c r="H7" i="187"/>
  <c r="X7" i="187" s="1"/>
  <c r="H7" i="124"/>
  <c r="I8" i="186" s="1"/>
  <c r="I7" i="182"/>
  <c r="H12" i="130"/>
  <c r="I12" i="130" s="1"/>
  <c r="H6" i="187"/>
  <c r="X6" i="187" s="1"/>
  <c r="H6" i="124"/>
  <c r="J49" i="182"/>
  <c r="H13" i="172"/>
  <c r="I13" i="172" s="1"/>
  <c r="I48" i="187"/>
  <c r="Y48" i="187" s="1"/>
  <c r="J49" i="186"/>
  <c r="J48" i="182"/>
  <c r="H13" i="171"/>
  <c r="I13" i="171" s="1"/>
  <c r="I47" i="187"/>
  <c r="Y47" i="187" s="1"/>
  <c r="J48" i="186"/>
  <c r="J47" i="182"/>
  <c r="H13" i="170"/>
  <c r="I13" i="170" s="1"/>
  <c r="I46" i="187"/>
  <c r="Y46" i="187" s="1"/>
  <c r="J47" i="186"/>
  <c r="J46" i="182"/>
  <c r="H13" i="169"/>
  <c r="I13" i="169" s="1"/>
  <c r="I45" i="187"/>
  <c r="Y45" i="187" s="1"/>
  <c r="J46" i="186"/>
  <c r="J45" i="182"/>
  <c r="H13" i="168"/>
  <c r="I13" i="168" s="1"/>
  <c r="I44" i="187"/>
  <c r="Y44" i="187" s="1"/>
  <c r="J45" i="186"/>
  <c r="J44" i="182"/>
  <c r="H13" i="167"/>
  <c r="I13" i="167" s="1"/>
  <c r="I43" i="187"/>
  <c r="Y43" i="187" s="1"/>
  <c r="J44" i="186"/>
  <c r="J43" i="182"/>
  <c r="H13" i="166"/>
  <c r="I13" i="166" s="1"/>
  <c r="I42" i="187"/>
  <c r="Y42" i="187" s="1"/>
  <c r="I42" i="124"/>
  <c r="J43" i="186" s="1"/>
  <c r="J42" i="182"/>
  <c r="H13" i="165"/>
  <c r="I13" i="165" s="1"/>
  <c r="I41" i="187"/>
  <c r="Y41" i="187" s="1"/>
  <c r="I41" i="124"/>
  <c r="J42" i="186" s="1"/>
  <c r="J41" i="182"/>
  <c r="H13" i="164"/>
  <c r="I13" i="164" s="1"/>
  <c r="I40" i="187"/>
  <c r="Y40" i="187" s="1"/>
  <c r="I40" i="124"/>
  <c r="J41" i="186" s="1"/>
  <c r="J40" i="182"/>
  <c r="H13" i="163"/>
  <c r="I13" i="163" s="1"/>
  <c r="I39" i="187"/>
  <c r="Y39" i="187" s="1"/>
  <c r="I39" i="124"/>
  <c r="J40" i="186" s="1"/>
  <c r="J39" i="182"/>
  <c r="H13" i="162"/>
  <c r="I13" i="162" s="1"/>
  <c r="I38" i="187"/>
  <c r="Y38" i="187" s="1"/>
  <c r="I38" i="124"/>
  <c r="J39" i="186" s="1"/>
  <c r="J38" i="182"/>
  <c r="H13" i="161"/>
  <c r="I13" i="161" s="1"/>
  <c r="I37" i="187"/>
  <c r="Y37" i="187" s="1"/>
  <c r="I37" i="124"/>
  <c r="J38" i="186" s="1"/>
  <c r="J37" i="182"/>
  <c r="H13" i="160"/>
  <c r="I13" i="160" s="1"/>
  <c r="I36" i="187"/>
  <c r="Y36" i="187" s="1"/>
  <c r="I36" i="124"/>
  <c r="J37" i="186" s="1"/>
  <c r="J36" i="182"/>
  <c r="H13" i="159"/>
  <c r="I13" i="159" s="1"/>
  <c r="I35" i="187"/>
  <c r="Y35" i="187" s="1"/>
  <c r="I35" i="124"/>
  <c r="J36" i="186" s="1"/>
  <c r="J35" i="182"/>
  <c r="H13" i="158"/>
  <c r="I13" i="158" s="1"/>
  <c r="I34" i="187"/>
  <c r="Y34" i="187" s="1"/>
  <c r="I34" i="124"/>
  <c r="J35" i="186" s="1"/>
  <c r="J34" i="182"/>
  <c r="H13" i="157"/>
  <c r="I13" i="157" s="1"/>
  <c r="I33" i="187"/>
  <c r="Y33" i="187" s="1"/>
  <c r="I33" i="124"/>
  <c r="J34" i="186" s="1"/>
  <c r="J33" i="182"/>
  <c r="H13" i="156"/>
  <c r="I13" i="156" s="1"/>
  <c r="I32" i="187"/>
  <c r="Y32" i="187" s="1"/>
  <c r="I32" i="124"/>
  <c r="J33" i="186" s="1"/>
  <c r="J32" i="182"/>
  <c r="H13" i="155"/>
  <c r="I13" i="155" s="1"/>
  <c r="I31" i="187"/>
  <c r="Y31" i="187" s="1"/>
  <c r="I31" i="124"/>
  <c r="J32" i="186" s="1"/>
  <c r="J31" i="182"/>
  <c r="H13" i="154"/>
  <c r="I13" i="154" s="1"/>
  <c r="I30" i="187"/>
  <c r="Y30" i="187" s="1"/>
  <c r="I30" i="124"/>
  <c r="J31" i="186" s="1"/>
  <c r="J30" i="182"/>
  <c r="H13" i="153"/>
  <c r="I13" i="153" s="1"/>
  <c r="I29" i="187"/>
  <c r="Y29" i="187" s="1"/>
  <c r="I29" i="124"/>
  <c r="J30" i="186" s="1"/>
  <c r="J29" i="182"/>
  <c r="H13" i="152"/>
  <c r="I13" i="152" s="1"/>
  <c r="I28" i="187"/>
  <c r="Y28" i="187" s="1"/>
  <c r="I28" i="124"/>
  <c r="J29" i="186" s="1"/>
  <c r="J28" i="182"/>
  <c r="H13" i="151"/>
  <c r="I13" i="151" s="1"/>
  <c r="I27" i="187"/>
  <c r="Y27" i="187" s="1"/>
  <c r="I27" i="124"/>
  <c r="J28" i="186" s="1"/>
  <c r="J27" i="182"/>
  <c r="H13" i="150"/>
  <c r="I13" i="150" s="1"/>
  <c r="I26" i="187"/>
  <c r="Y26" i="187" s="1"/>
  <c r="I26" i="124"/>
  <c r="J27" i="186" s="1"/>
  <c r="J26" i="182"/>
  <c r="H13" i="149"/>
  <c r="I13" i="149" s="1"/>
  <c r="I25" i="187"/>
  <c r="Y25" i="187" s="1"/>
  <c r="I25" i="124"/>
  <c r="J26" i="186" s="1"/>
  <c r="J25" i="182"/>
  <c r="H13" i="148"/>
  <c r="I13" i="148" s="1"/>
  <c r="I24" i="187"/>
  <c r="Y24" i="187" s="1"/>
  <c r="I24" i="124"/>
  <c r="J25" i="186" s="1"/>
  <c r="J24" i="182"/>
  <c r="H13" i="147"/>
  <c r="I13" i="147" s="1"/>
  <c r="I23" i="187"/>
  <c r="Y23" i="187" s="1"/>
  <c r="I23" i="124"/>
  <c r="J24" i="186" s="1"/>
  <c r="J23" i="182"/>
  <c r="H13" i="146"/>
  <c r="I13" i="146" s="1"/>
  <c r="I22" i="187"/>
  <c r="Y22" i="187" s="1"/>
  <c r="I22" i="124"/>
  <c r="J23" i="186" s="1"/>
  <c r="J22" i="182"/>
  <c r="H13" i="145"/>
  <c r="I13" i="145" s="1"/>
  <c r="I21" i="187"/>
  <c r="Y21" i="187" s="1"/>
  <c r="I21" i="124"/>
  <c r="J22" i="186" s="1"/>
  <c r="J21" i="182"/>
  <c r="H13" i="144"/>
  <c r="I13" i="144" s="1"/>
  <c r="I20" i="187"/>
  <c r="Y20" i="187" s="1"/>
  <c r="I20" i="124"/>
  <c r="J21" i="186" s="1"/>
  <c r="J20" i="182"/>
  <c r="I19" i="187"/>
  <c r="Y19" i="187" s="1"/>
  <c r="I19" i="124"/>
  <c r="J20" i="186" s="1"/>
  <c r="J19" i="182"/>
  <c r="H13" i="142"/>
  <c r="I13" i="142" s="1"/>
  <c r="I18" i="187"/>
  <c r="Y18" i="187" s="1"/>
  <c r="I18" i="124"/>
  <c r="J19" i="186" s="1"/>
  <c r="J18" i="182"/>
  <c r="H13" i="141"/>
  <c r="I13" i="141" s="1"/>
  <c r="I17" i="187"/>
  <c r="Y17" i="187" s="1"/>
  <c r="I17" i="124"/>
  <c r="J18" i="186" s="1"/>
  <c r="J17" i="182"/>
  <c r="H13" i="140"/>
  <c r="I13" i="140" s="1"/>
  <c r="I16" i="187"/>
  <c r="Y16" i="187" s="1"/>
  <c r="I16" i="124"/>
  <c r="J17" i="186" s="1"/>
  <c r="J16" i="182"/>
  <c r="H13" i="139"/>
  <c r="I13" i="139" s="1"/>
  <c r="I15" i="187"/>
  <c r="Y15" i="187" s="1"/>
  <c r="I15" i="124"/>
  <c r="J16" i="186" s="1"/>
  <c r="J15" i="182"/>
  <c r="H13" i="138"/>
  <c r="I13" i="138" s="1"/>
  <c r="I14" i="187"/>
  <c r="Y14" i="187" s="1"/>
  <c r="I14" i="124"/>
  <c r="J15" i="186" s="1"/>
  <c r="J14" i="182"/>
  <c r="H13" i="137"/>
  <c r="I13" i="137" s="1"/>
  <c r="I13" i="187"/>
  <c r="Y13" i="187" s="1"/>
  <c r="I13" i="124"/>
  <c r="J14" i="186" s="1"/>
  <c r="J13" i="182"/>
  <c r="H13" i="136"/>
  <c r="I13" i="136" s="1"/>
  <c r="I12" i="187"/>
  <c r="Y12" i="187" s="1"/>
  <c r="I12" i="124"/>
  <c r="J13" i="186" s="1"/>
  <c r="J12" i="182"/>
  <c r="H13" i="135"/>
  <c r="I13" i="135" s="1"/>
  <c r="I11" i="187"/>
  <c r="Y11" i="187" s="1"/>
  <c r="I11" i="124"/>
  <c r="J12" i="186" s="1"/>
  <c r="J11" i="182"/>
  <c r="H13" i="134"/>
  <c r="I13" i="134" s="1"/>
  <c r="I10" i="187"/>
  <c r="Y10" i="187" s="1"/>
  <c r="I10" i="124"/>
  <c r="J11" i="186" s="1"/>
  <c r="J10" i="182"/>
  <c r="H13" i="133"/>
  <c r="I13" i="133" s="1"/>
  <c r="I9" i="187"/>
  <c r="Y9" i="187" s="1"/>
  <c r="I9" i="124"/>
  <c r="J10" i="186" s="1"/>
  <c r="J9" i="182"/>
  <c r="H13" i="132"/>
  <c r="I13" i="132" s="1"/>
  <c r="I8" i="187"/>
  <c r="Y8" i="187" s="1"/>
  <c r="I8" i="124"/>
  <c r="J9" i="186" s="1"/>
  <c r="J8" i="182"/>
  <c r="H13" i="131"/>
  <c r="I13" i="131" s="1"/>
  <c r="I7" i="187"/>
  <c r="Y7" i="187" s="1"/>
  <c r="I7" i="124"/>
  <c r="J8" i="186" s="1"/>
  <c r="J7" i="182"/>
  <c r="I58" i="13"/>
  <c r="J59" i="182" s="1"/>
  <c r="H13" i="130"/>
  <c r="I13" i="130" s="1"/>
  <c r="I55" i="13"/>
  <c r="I6" i="187"/>
  <c r="Y6" i="187" s="1"/>
  <c r="I6" i="124"/>
  <c r="K49" i="182"/>
  <c r="H14" i="172"/>
  <c r="I14" i="172" s="1"/>
  <c r="J48" i="187"/>
  <c r="Z48" i="187" s="1"/>
  <c r="K49" i="186"/>
  <c r="K48" i="182"/>
  <c r="H14" i="171"/>
  <c r="I14" i="171" s="1"/>
  <c r="J47" i="187"/>
  <c r="Z47" i="187" s="1"/>
  <c r="K48" i="186"/>
  <c r="K47" i="182"/>
  <c r="H14" i="170"/>
  <c r="I14" i="170" s="1"/>
  <c r="J46" i="187"/>
  <c r="Z46" i="187" s="1"/>
  <c r="K47" i="186"/>
  <c r="K46" i="182"/>
  <c r="H14" i="169"/>
  <c r="I14" i="169" s="1"/>
  <c r="J45" i="187"/>
  <c r="Z45" i="187" s="1"/>
  <c r="K46" i="186"/>
  <c r="K45" i="182"/>
  <c r="H14" i="168"/>
  <c r="I14" i="168" s="1"/>
  <c r="J44" i="187"/>
  <c r="Z44" i="187" s="1"/>
  <c r="K45" i="186"/>
  <c r="K44" i="182"/>
  <c r="H14" i="167"/>
  <c r="I14" i="167" s="1"/>
  <c r="J43" i="187"/>
  <c r="Z43" i="187" s="1"/>
  <c r="K44" i="186"/>
  <c r="K43" i="182"/>
  <c r="H14" i="166"/>
  <c r="I14" i="166" s="1"/>
  <c r="J42" i="187"/>
  <c r="Z42" i="187" s="1"/>
  <c r="J42" i="124"/>
  <c r="K43" i="186" s="1"/>
  <c r="K42" i="182"/>
  <c r="H14" i="165"/>
  <c r="I14" i="165" s="1"/>
  <c r="J41" i="187"/>
  <c r="Z41" i="187" s="1"/>
  <c r="J41" i="124"/>
  <c r="K42" i="186" s="1"/>
  <c r="K41" i="182"/>
  <c r="H14" i="164"/>
  <c r="I14" i="164" s="1"/>
  <c r="J40" i="187"/>
  <c r="Z40" i="187" s="1"/>
  <c r="J40" i="124"/>
  <c r="K41" i="186" s="1"/>
  <c r="K40" i="182"/>
  <c r="H14" i="163"/>
  <c r="I14" i="163" s="1"/>
  <c r="J39" i="187"/>
  <c r="Z39" i="187" s="1"/>
  <c r="J39" i="124"/>
  <c r="K40" i="186" s="1"/>
  <c r="K39" i="182"/>
  <c r="H14" i="162"/>
  <c r="I14" i="162" s="1"/>
  <c r="J38" i="187"/>
  <c r="Z38" i="187" s="1"/>
  <c r="J38" i="124"/>
  <c r="K39" i="186" s="1"/>
  <c r="K38" i="182"/>
  <c r="H14" i="161"/>
  <c r="I14" i="161" s="1"/>
  <c r="J37" i="187"/>
  <c r="Z37" i="187" s="1"/>
  <c r="J37" i="124"/>
  <c r="K38" i="186" s="1"/>
  <c r="K37" i="182"/>
  <c r="H14" i="160"/>
  <c r="I14" i="160" s="1"/>
  <c r="J36" i="187"/>
  <c r="Z36" i="187" s="1"/>
  <c r="J36" i="124"/>
  <c r="K37" i="186" s="1"/>
  <c r="K36" i="182"/>
  <c r="H14" i="159"/>
  <c r="I14" i="159" s="1"/>
  <c r="J35" i="187"/>
  <c r="Z35" i="187" s="1"/>
  <c r="J35" i="124"/>
  <c r="K36" i="186" s="1"/>
  <c r="K35" i="182"/>
  <c r="H14" i="158"/>
  <c r="I14" i="158" s="1"/>
  <c r="J34" i="187"/>
  <c r="Z34" i="187" s="1"/>
  <c r="J34" i="124"/>
  <c r="K35" i="186" s="1"/>
  <c r="K34" i="182"/>
  <c r="H14" i="157"/>
  <c r="I14" i="157" s="1"/>
  <c r="J33" i="187"/>
  <c r="Z33" i="187" s="1"/>
  <c r="J33" i="124"/>
  <c r="K34" i="186" s="1"/>
  <c r="K33" i="182"/>
  <c r="H14" i="156"/>
  <c r="I14" i="156" s="1"/>
  <c r="J32" i="187"/>
  <c r="Z32" i="187" s="1"/>
  <c r="J32" i="124"/>
  <c r="K33" i="186" s="1"/>
  <c r="K32" i="182"/>
  <c r="H14" i="155"/>
  <c r="I14" i="155" s="1"/>
  <c r="J31" i="187"/>
  <c r="Z31" i="187" s="1"/>
  <c r="J31" i="124"/>
  <c r="K32" i="186" s="1"/>
  <c r="K31" i="182"/>
  <c r="H14" i="154"/>
  <c r="I14" i="154" s="1"/>
  <c r="J30" i="187"/>
  <c r="Z30" i="187" s="1"/>
  <c r="J30" i="124"/>
  <c r="K31" i="186" s="1"/>
  <c r="K30" i="182"/>
  <c r="H14" i="153"/>
  <c r="I14" i="153" s="1"/>
  <c r="J29" i="187"/>
  <c r="Z29" i="187" s="1"/>
  <c r="J29" i="124"/>
  <c r="K30" i="186" s="1"/>
  <c r="K29" i="182"/>
  <c r="H14" i="152"/>
  <c r="I14" i="152" s="1"/>
  <c r="J28" i="187"/>
  <c r="Z28" i="187" s="1"/>
  <c r="J28" i="124"/>
  <c r="K29" i="186" s="1"/>
  <c r="K28" i="182"/>
  <c r="H14" i="151"/>
  <c r="I14" i="151" s="1"/>
  <c r="J27" i="187"/>
  <c r="Z27" i="187" s="1"/>
  <c r="J27" i="124"/>
  <c r="K28" i="186" s="1"/>
  <c r="K27" i="182"/>
  <c r="H14" i="150"/>
  <c r="I14" i="150" s="1"/>
  <c r="J26" i="187"/>
  <c r="Z26" i="187" s="1"/>
  <c r="J26" i="124"/>
  <c r="K27" i="186" s="1"/>
  <c r="K26" i="182"/>
  <c r="H14" i="149"/>
  <c r="I14" i="149" s="1"/>
  <c r="J25" i="187"/>
  <c r="Z25" i="187" s="1"/>
  <c r="J25" i="124"/>
  <c r="K26" i="186" s="1"/>
  <c r="K25" i="182"/>
  <c r="H14" i="148"/>
  <c r="I14" i="148" s="1"/>
  <c r="J24" i="187"/>
  <c r="Z24" i="187" s="1"/>
  <c r="J24" i="124"/>
  <c r="K25" i="186" s="1"/>
  <c r="K24" i="182"/>
  <c r="H14" i="147"/>
  <c r="I14" i="147" s="1"/>
  <c r="J23" i="187"/>
  <c r="Z23" i="187" s="1"/>
  <c r="J23" i="124"/>
  <c r="K24" i="186" s="1"/>
  <c r="K23" i="182"/>
  <c r="H14" i="146"/>
  <c r="I14" i="146" s="1"/>
  <c r="J22" i="187"/>
  <c r="Z22" i="187" s="1"/>
  <c r="J22" i="124"/>
  <c r="K23" i="186" s="1"/>
  <c r="K22" i="182"/>
  <c r="H14" i="145"/>
  <c r="I14" i="145" s="1"/>
  <c r="J21" i="187"/>
  <c r="Z21" i="187" s="1"/>
  <c r="J21" i="124"/>
  <c r="K22" i="186" s="1"/>
  <c r="K21" i="182"/>
  <c r="H14" i="144"/>
  <c r="I14" i="144" s="1"/>
  <c r="J20" i="187"/>
  <c r="Z20" i="187" s="1"/>
  <c r="J20" i="124"/>
  <c r="K21" i="186" s="1"/>
  <c r="K20" i="182"/>
  <c r="J19" i="187"/>
  <c r="Z19" i="187" s="1"/>
  <c r="J19" i="124"/>
  <c r="K20" i="186" s="1"/>
  <c r="K19" i="182"/>
  <c r="H14" i="142"/>
  <c r="I14" i="142" s="1"/>
  <c r="J18" i="187"/>
  <c r="Z18" i="187" s="1"/>
  <c r="J18" i="124"/>
  <c r="K19" i="186" s="1"/>
  <c r="K18" i="182"/>
  <c r="H14" i="141"/>
  <c r="I14" i="141" s="1"/>
  <c r="J17" i="187"/>
  <c r="Z17" i="187" s="1"/>
  <c r="J17" i="124"/>
  <c r="K18" i="186" s="1"/>
  <c r="K17" i="182"/>
  <c r="H14" i="140"/>
  <c r="I14" i="140" s="1"/>
  <c r="J16" i="187"/>
  <c r="Z16" i="187" s="1"/>
  <c r="J16" i="124"/>
  <c r="K17" i="186" s="1"/>
  <c r="K16" i="182"/>
  <c r="H14" i="139"/>
  <c r="I14" i="139" s="1"/>
  <c r="J15" i="187"/>
  <c r="Z15" i="187" s="1"/>
  <c r="J15" i="124"/>
  <c r="K16" i="186" s="1"/>
  <c r="K15" i="182"/>
  <c r="H14" i="138"/>
  <c r="I14" i="138" s="1"/>
  <c r="J14" i="187"/>
  <c r="Z14" i="187" s="1"/>
  <c r="J14" i="124"/>
  <c r="K15" i="186" s="1"/>
  <c r="K14" i="182"/>
  <c r="H14" i="137"/>
  <c r="I14" i="137" s="1"/>
  <c r="J13" i="187"/>
  <c r="Z13" i="187" s="1"/>
  <c r="J13" i="124"/>
  <c r="K14" i="186" s="1"/>
  <c r="K13" i="182"/>
  <c r="H14" i="136"/>
  <c r="I14" i="136" s="1"/>
  <c r="J12" i="187"/>
  <c r="Z12" i="187" s="1"/>
  <c r="J12" i="124"/>
  <c r="K13" i="186" s="1"/>
  <c r="K12" i="182"/>
  <c r="H14" i="135"/>
  <c r="I14" i="135" s="1"/>
  <c r="J11" i="187"/>
  <c r="Z11" i="187" s="1"/>
  <c r="J11" i="124"/>
  <c r="K12" i="186" s="1"/>
  <c r="K11" i="182"/>
  <c r="H14" i="134"/>
  <c r="I14" i="134" s="1"/>
  <c r="J10" i="187"/>
  <c r="Z10" i="187" s="1"/>
  <c r="J10" i="124"/>
  <c r="K11" i="186" s="1"/>
  <c r="K10" i="182"/>
  <c r="H14" i="133"/>
  <c r="I14" i="133" s="1"/>
  <c r="J9" i="187"/>
  <c r="Z9" i="187" s="1"/>
  <c r="J9" i="124"/>
  <c r="K10" i="186" s="1"/>
  <c r="K9" i="182"/>
  <c r="H14" i="132"/>
  <c r="I14" i="132" s="1"/>
  <c r="J8" i="187"/>
  <c r="Z8" i="187" s="1"/>
  <c r="J8" i="124"/>
  <c r="K9" i="186" s="1"/>
  <c r="K8" i="182"/>
  <c r="H14" i="131"/>
  <c r="I14" i="131" s="1"/>
  <c r="J7" i="187"/>
  <c r="Z7" i="187" s="1"/>
  <c r="J7" i="124"/>
  <c r="K8" i="186" s="1"/>
  <c r="K7" i="182"/>
  <c r="J58" i="13"/>
  <c r="K59" i="182" s="1"/>
  <c r="H14" i="130"/>
  <c r="I14" i="130" s="1"/>
  <c r="J6" i="187"/>
  <c r="Z6" i="187" s="1"/>
  <c r="J6" i="124"/>
  <c r="L49" i="182"/>
  <c r="H15" i="172"/>
  <c r="I15" i="172" s="1"/>
  <c r="K48" i="187"/>
  <c r="AA48" i="187" s="1"/>
  <c r="L49" i="186"/>
  <c r="L48" i="182"/>
  <c r="H15" i="171"/>
  <c r="I15" i="171" s="1"/>
  <c r="K47" i="187"/>
  <c r="AA47" i="187" s="1"/>
  <c r="L48" i="186"/>
  <c r="L47" i="182"/>
  <c r="H15" i="170"/>
  <c r="I15" i="170" s="1"/>
  <c r="K46" i="187"/>
  <c r="AA46" i="187" s="1"/>
  <c r="L47" i="186"/>
  <c r="L46" i="182"/>
  <c r="H15" i="169"/>
  <c r="I15" i="169" s="1"/>
  <c r="K45" i="187"/>
  <c r="AA45" i="187" s="1"/>
  <c r="L46" i="186"/>
  <c r="L45" i="182"/>
  <c r="H15" i="168"/>
  <c r="I15" i="168" s="1"/>
  <c r="K44" i="187"/>
  <c r="AA44" i="187" s="1"/>
  <c r="L45" i="186"/>
  <c r="L44" i="182"/>
  <c r="H15" i="167"/>
  <c r="I15" i="167" s="1"/>
  <c r="K43" i="187"/>
  <c r="AA43" i="187" s="1"/>
  <c r="L44" i="186"/>
  <c r="L43" i="182"/>
  <c r="H15" i="166"/>
  <c r="I15" i="166" s="1"/>
  <c r="K42" i="187"/>
  <c r="AA42" i="187" s="1"/>
  <c r="K42" i="124"/>
  <c r="L43" i="186" s="1"/>
  <c r="L42" i="182"/>
  <c r="H15" i="165"/>
  <c r="I15" i="165" s="1"/>
  <c r="K41" i="187"/>
  <c r="AA41" i="187" s="1"/>
  <c r="K41" i="124"/>
  <c r="L42" i="186" s="1"/>
  <c r="L41" i="182"/>
  <c r="H15" i="164"/>
  <c r="I15" i="164" s="1"/>
  <c r="K40" i="187"/>
  <c r="AA40" i="187" s="1"/>
  <c r="K40" i="124"/>
  <c r="L41" i="186" s="1"/>
  <c r="L40" i="182"/>
  <c r="H15" i="163"/>
  <c r="I15" i="163" s="1"/>
  <c r="K39" i="187"/>
  <c r="AA39" i="187" s="1"/>
  <c r="K39" i="124"/>
  <c r="L40" i="186" s="1"/>
  <c r="L39" i="182"/>
  <c r="H15" i="162"/>
  <c r="I15" i="162" s="1"/>
  <c r="K38" i="187"/>
  <c r="AA38" i="187" s="1"/>
  <c r="K38" i="124"/>
  <c r="L39" i="186" s="1"/>
  <c r="L38" i="182"/>
  <c r="H15" i="161"/>
  <c r="I15" i="161" s="1"/>
  <c r="K37" i="187"/>
  <c r="AA37" i="187" s="1"/>
  <c r="K37" i="124"/>
  <c r="L38" i="186" s="1"/>
  <c r="L37" i="182"/>
  <c r="H15" i="160"/>
  <c r="I15" i="160" s="1"/>
  <c r="K36" i="187"/>
  <c r="AA36" i="187" s="1"/>
  <c r="K36" i="124"/>
  <c r="L37" i="186" s="1"/>
  <c r="L36" i="182"/>
  <c r="H15" i="159"/>
  <c r="I15" i="159" s="1"/>
  <c r="K35" i="187"/>
  <c r="AA35" i="187" s="1"/>
  <c r="K35" i="124"/>
  <c r="L36" i="186" s="1"/>
  <c r="L35" i="182"/>
  <c r="H15" i="158"/>
  <c r="I15" i="158" s="1"/>
  <c r="K34" i="187"/>
  <c r="AA34" i="187" s="1"/>
  <c r="K34" i="124"/>
  <c r="L35" i="186" s="1"/>
  <c r="L34" i="182"/>
  <c r="H15" i="157"/>
  <c r="I15" i="157" s="1"/>
  <c r="K33" i="187"/>
  <c r="AA33" i="187" s="1"/>
  <c r="K33" i="124"/>
  <c r="L34" i="186" s="1"/>
  <c r="L33" i="182"/>
  <c r="H15" i="156"/>
  <c r="I15" i="156" s="1"/>
  <c r="K32" i="187"/>
  <c r="AA32" i="187" s="1"/>
  <c r="K32" i="124"/>
  <c r="L33" i="186" s="1"/>
  <c r="L32" i="182"/>
  <c r="H15" i="155"/>
  <c r="I15" i="155" s="1"/>
  <c r="K31" i="187"/>
  <c r="AA31" i="187" s="1"/>
  <c r="K31" i="124"/>
  <c r="L32" i="186" s="1"/>
  <c r="L31" i="182"/>
  <c r="H15" i="154"/>
  <c r="I15" i="154" s="1"/>
  <c r="K30" i="187"/>
  <c r="AA30" i="187" s="1"/>
  <c r="K30" i="124"/>
  <c r="L31" i="186" s="1"/>
  <c r="L30" i="182"/>
  <c r="H15" i="153"/>
  <c r="I15" i="153" s="1"/>
  <c r="K29" i="187"/>
  <c r="AA29" i="187" s="1"/>
  <c r="K29" i="124"/>
  <c r="L30" i="186" s="1"/>
  <c r="L29" i="182"/>
  <c r="H15" i="152"/>
  <c r="I15" i="152" s="1"/>
  <c r="K28" i="187"/>
  <c r="AA28" i="187" s="1"/>
  <c r="K28" i="124"/>
  <c r="L29" i="186" s="1"/>
  <c r="L28" i="182"/>
  <c r="H15" i="151"/>
  <c r="I15" i="151" s="1"/>
  <c r="K27" i="187"/>
  <c r="AA27" i="187" s="1"/>
  <c r="K27" i="124"/>
  <c r="L28" i="186" s="1"/>
  <c r="L27" i="182"/>
  <c r="H15" i="150"/>
  <c r="I15" i="150" s="1"/>
  <c r="K26" i="187"/>
  <c r="AA26" i="187" s="1"/>
  <c r="K26" i="124"/>
  <c r="L27" i="186" s="1"/>
  <c r="L26" i="182"/>
  <c r="H15" i="149"/>
  <c r="I15" i="149" s="1"/>
  <c r="K25" i="187"/>
  <c r="AA25" i="187" s="1"/>
  <c r="K25" i="124"/>
  <c r="L26" i="186" s="1"/>
  <c r="L25" i="182"/>
  <c r="H15" i="148"/>
  <c r="I15" i="148" s="1"/>
  <c r="K24" i="187"/>
  <c r="AA24" i="187" s="1"/>
  <c r="K24" i="124"/>
  <c r="L25" i="186" s="1"/>
  <c r="L24" i="182"/>
  <c r="H15" i="147"/>
  <c r="I15" i="147" s="1"/>
  <c r="K23" i="187"/>
  <c r="AA23" i="187" s="1"/>
  <c r="K23" i="124"/>
  <c r="L24" i="186" s="1"/>
  <c r="L23" i="182"/>
  <c r="H15" i="146"/>
  <c r="I15" i="146" s="1"/>
  <c r="K22" i="187"/>
  <c r="AA22" i="187" s="1"/>
  <c r="K22" i="124"/>
  <c r="L23" i="186" s="1"/>
  <c r="L22" i="182"/>
  <c r="H15" i="145"/>
  <c r="I15" i="145" s="1"/>
  <c r="K21" i="187"/>
  <c r="AA21" i="187" s="1"/>
  <c r="K21" i="124"/>
  <c r="L22" i="186" s="1"/>
  <c r="L21" i="182"/>
  <c r="H15" i="144"/>
  <c r="I15" i="144" s="1"/>
  <c r="K20" i="187"/>
  <c r="AA20" i="187" s="1"/>
  <c r="K20" i="124"/>
  <c r="L21" i="186" s="1"/>
  <c r="L20" i="182"/>
  <c r="K19" i="187"/>
  <c r="AA19" i="187" s="1"/>
  <c r="K19" i="124"/>
  <c r="L20" i="186" s="1"/>
  <c r="L19" i="182"/>
  <c r="H15" i="142"/>
  <c r="I15" i="142" s="1"/>
  <c r="K18" i="187"/>
  <c r="AA18" i="187" s="1"/>
  <c r="K18" i="124"/>
  <c r="L19" i="186" s="1"/>
  <c r="L18" i="182"/>
  <c r="H15" i="141"/>
  <c r="I15" i="141" s="1"/>
  <c r="K17" i="187"/>
  <c r="AA17" i="187" s="1"/>
  <c r="K17" i="124"/>
  <c r="L18" i="186" s="1"/>
  <c r="L17" i="182"/>
  <c r="H15" i="140"/>
  <c r="I15" i="140" s="1"/>
  <c r="K16" i="187"/>
  <c r="AA16" i="187" s="1"/>
  <c r="K16" i="124"/>
  <c r="L17" i="186" s="1"/>
  <c r="L16" i="182"/>
  <c r="H15" i="139"/>
  <c r="I15" i="139" s="1"/>
  <c r="K15" i="187"/>
  <c r="AA15" i="187" s="1"/>
  <c r="K15" i="124"/>
  <c r="L16" i="186" s="1"/>
  <c r="L15" i="182"/>
  <c r="H15" i="138"/>
  <c r="I15" i="138" s="1"/>
  <c r="K14" i="187"/>
  <c r="AA14" i="187" s="1"/>
  <c r="K14" i="124"/>
  <c r="L15" i="186" s="1"/>
  <c r="L14" i="182"/>
  <c r="H15" i="137"/>
  <c r="I15" i="137" s="1"/>
  <c r="K13" i="187"/>
  <c r="AA13" i="187" s="1"/>
  <c r="K13" i="124"/>
  <c r="L14" i="186" s="1"/>
  <c r="L13" i="182"/>
  <c r="H15" i="136"/>
  <c r="I15" i="136" s="1"/>
  <c r="K12" i="187"/>
  <c r="AA12" i="187" s="1"/>
  <c r="K12" i="124"/>
  <c r="L13" i="186" s="1"/>
  <c r="L12" i="182"/>
  <c r="H15" i="135"/>
  <c r="I15" i="135" s="1"/>
  <c r="K11" i="187"/>
  <c r="AA11" i="187" s="1"/>
  <c r="K11" i="124"/>
  <c r="L12" i="186" s="1"/>
  <c r="L11" i="182"/>
  <c r="H15" i="134"/>
  <c r="I15" i="134" s="1"/>
  <c r="K10" i="187"/>
  <c r="AA10" i="187" s="1"/>
  <c r="K10" i="124"/>
  <c r="L11" i="186" s="1"/>
  <c r="L10" i="182"/>
  <c r="H15" i="133"/>
  <c r="I15" i="133" s="1"/>
  <c r="K9" i="187"/>
  <c r="AA9" i="187" s="1"/>
  <c r="L10" i="186"/>
  <c r="L9" i="182"/>
  <c r="H15" i="132"/>
  <c r="I15" i="132" s="1"/>
  <c r="K8" i="187"/>
  <c r="AA8" i="187" s="1"/>
  <c r="K8" i="124"/>
  <c r="L9" i="186" s="1"/>
  <c r="L8" i="182"/>
  <c r="H15" i="131"/>
  <c r="I15" i="131" s="1"/>
  <c r="K7" i="187"/>
  <c r="AA7" i="187" s="1"/>
  <c r="K7" i="124"/>
  <c r="L8" i="186" s="1"/>
  <c r="L7" i="182"/>
  <c r="K55" i="13"/>
  <c r="K58" i="13"/>
  <c r="L59" i="182" s="1"/>
  <c r="H15" i="130"/>
  <c r="I15" i="130" s="1"/>
  <c r="K6" i="187"/>
  <c r="AA6" i="187" s="1"/>
  <c r="K6" i="124"/>
  <c r="M49" i="182"/>
  <c r="H16" i="172"/>
  <c r="I16" i="172" s="1"/>
  <c r="L48" i="187"/>
  <c r="AB48" i="187" s="1"/>
  <c r="M49" i="186"/>
  <c r="M48" i="182"/>
  <c r="H16" i="171"/>
  <c r="I16" i="171" s="1"/>
  <c r="L47" i="187"/>
  <c r="AB47" i="187" s="1"/>
  <c r="M48" i="186"/>
  <c r="M47" i="182"/>
  <c r="H16" i="170"/>
  <c r="I16" i="170" s="1"/>
  <c r="L46" i="187"/>
  <c r="AB46" i="187" s="1"/>
  <c r="M47" i="186"/>
  <c r="M46" i="182"/>
  <c r="H16" i="169"/>
  <c r="I16" i="169" s="1"/>
  <c r="L45" i="187"/>
  <c r="AB45" i="187" s="1"/>
  <c r="M46" i="186"/>
  <c r="M45" i="182"/>
  <c r="H16" i="168"/>
  <c r="I16" i="168" s="1"/>
  <c r="L44" i="187"/>
  <c r="AB44" i="187" s="1"/>
  <c r="M45" i="186"/>
  <c r="M44" i="182"/>
  <c r="H16" i="167"/>
  <c r="I16" i="167" s="1"/>
  <c r="L43" i="187"/>
  <c r="AB43" i="187" s="1"/>
  <c r="M44" i="186"/>
  <c r="M43" i="182"/>
  <c r="H16" i="166"/>
  <c r="I16" i="166" s="1"/>
  <c r="L42" i="187"/>
  <c r="AB42" i="187" s="1"/>
  <c r="L42" i="124"/>
  <c r="M43" i="186" s="1"/>
  <c r="M42" i="182"/>
  <c r="H16" i="165"/>
  <c r="I16" i="165" s="1"/>
  <c r="L41" i="187"/>
  <c r="AB41" i="187" s="1"/>
  <c r="L41" i="124"/>
  <c r="M42" i="186" s="1"/>
  <c r="M41" i="182"/>
  <c r="H16" i="164"/>
  <c r="I16" i="164" s="1"/>
  <c r="L40" i="187"/>
  <c r="AB40" i="187" s="1"/>
  <c r="L40" i="124"/>
  <c r="M41" i="186" s="1"/>
  <c r="M40" i="182"/>
  <c r="H16" i="163"/>
  <c r="I16" i="163" s="1"/>
  <c r="L39" i="187"/>
  <c r="AB39" i="187" s="1"/>
  <c r="L39" i="124"/>
  <c r="M40" i="186" s="1"/>
  <c r="M39" i="182"/>
  <c r="H16" i="162"/>
  <c r="I16" i="162" s="1"/>
  <c r="L38" i="187"/>
  <c r="AB38" i="187" s="1"/>
  <c r="L38" i="124"/>
  <c r="M39" i="186" s="1"/>
  <c r="M38" i="182"/>
  <c r="H16" i="161"/>
  <c r="I16" i="161" s="1"/>
  <c r="L37" i="187"/>
  <c r="AB37" i="187" s="1"/>
  <c r="L37" i="124"/>
  <c r="M38" i="186" s="1"/>
  <c r="M37" i="182"/>
  <c r="H16" i="160"/>
  <c r="I16" i="160" s="1"/>
  <c r="L36" i="187"/>
  <c r="AB36" i="187" s="1"/>
  <c r="L36" i="124"/>
  <c r="M37" i="186" s="1"/>
  <c r="M36" i="182"/>
  <c r="H16" i="159"/>
  <c r="I16" i="159" s="1"/>
  <c r="L35" i="187"/>
  <c r="AB35" i="187" s="1"/>
  <c r="L35" i="124"/>
  <c r="M36" i="186" s="1"/>
  <c r="M35" i="182"/>
  <c r="H16" i="158"/>
  <c r="I16" i="158" s="1"/>
  <c r="L34" i="187"/>
  <c r="AB34" i="187" s="1"/>
  <c r="L34" i="124"/>
  <c r="M35" i="186" s="1"/>
  <c r="M34" i="182"/>
  <c r="H16" i="157"/>
  <c r="I16" i="157" s="1"/>
  <c r="L33" i="187"/>
  <c r="AB33" i="187" s="1"/>
  <c r="L33" i="124"/>
  <c r="M34" i="186" s="1"/>
  <c r="M33" i="182"/>
  <c r="H16" i="156"/>
  <c r="I16" i="156" s="1"/>
  <c r="L32" i="187"/>
  <c r="AB32" i="187" s="1"/>
  <c r="L32" i="124"/>
  <c r="M33" i="186" s="1"/>
  <c r="M32" i="182"/>
  <c r="H16" i="155"/>
  <c r="I16" i="155" s="1"/>
  <c r="L31" i="187"/>
  <c r="AB31" i="187" s="1"/>
  <c r="L31" i="124"/>
  <c r="M32" i="186" s="1"/>
  <c r="M31" i="182"/>
  <c r="H16" i="154"/>
  <c r="I16" i="154" s="1"/>
  <c r="L30" i="187"/>
  <c r="AB30" i="187" s="1"/>
  <c r="L30" i="124"/>
  <c r="M31" i="186" s="1"/>
  <c r="M30" i="182"/>
  <c r="H16" i="153"/>
  <c r="I16" i="153" s="1"/>
  <c r="L29" i="187"/>
  <c r="AB29" i="187" s="1"/>
  <c r="L29" i="124"/>
  <c r="M30" i="186" s="1"/>
  <c r="M29" i="182"/>
  <c r="H16" i="152"/>
  <c r="I16" i="152" s="1"/>
  <c r="L28" i="187"/>
  <c r="AB28" i="187" s="1"/>
  <c r="L28" i="124"/>
  <c r="M29" i="186" s="1"/>
  <c r="M28" i="182"/>
  <c r="H16" i="151"/>
  <c r="I16" i="151" s="1"/>
  <c r="L27" i="187"/>
  <c r="AB27" i="187" s="1"/>
  <c r="L27" i="124"/>
  <c r="M28" i="186" s="1"/>
  <c r="M27" i="182"/>
  <c r="H16" i="150"/>
  <c r="I16" i="150" s="1"/>
  <c r="L26" i="187"/>
  <c r="AB26" i="187" s="1"/>
  <c r="L26" i="124"/>
  <c r="M27" i="186" s="1"/>
  <c r="M26" i="182"/>
  <c r="H16" i="149"/>
  <c r="I16" i="149" s="1"/>
  <c r="L25" i="187"/>
  <c r="AB25" i="187" s="1"/>
  <c r="L25" i="124"/>
  <c r="M26" i="186" s="1"/>
  <c r="M25" i="182"/>
  <c r="H16" i="148"/>
  <c r="I16" i="148" s="1"/>
  <c r="L24" i="187"/>
  <c r="AB24" i="187" s="1"/>
  <c r="L24" i="124"/>
  <c r="M25" i="186" s="1"/>
  <c r="M24" i="182"/>
  <c r="H16" i="147"/>
  <c r="I16" i="147" s="1"/>
  <c r="L23" i="187"/>
  <c r="AB23" i="187" s="1"/>
  <c r="L23" i="124"/>
  <c r="M24" i="186" s="1"/>
  <c r="M23" i="182"/>
  <c r="H16" i="146"/>
  <c r="I16" i="146" s="1"/>
  <c r="L22" i="187"/>
  <c r="AB22" i="187" s="1"/>
  <c r="L22" i="124"/>
  <c r="M23" i="186" s="1"/>
  <c r="M22" i="182"/>
  <c r="H16" i="145"/>
  <c r="I16" i="145" s="1"/>
  <c r="L21" i="187"/>
  <c r="AB21" i="187" s="1"/>
  <c r="L21" i="124"/>
  <c r="M22" i="186" s="1"/>
  <c r="M21" i="182"/>
  <c r="H16" i="144"/>
  <c r="I16" i="144" s="1"/>
  <c r="L20" i="187"/>
  <c r="AB20" i="187" s="1"/>
  <c r="L20" i="124"/>
  <c r="M21" i="186" s="1"/>
  <c r="M20" i="182"/>
  <c r="L19" i="187"/>
  <c r="AB19" i="187" s="1"/>
  <c r="L19" i="124"/>
  <c r="M20" i="186" s="1"/>
  <c r="M19" i="182"/>
  <c r="H16" i="142"/>
  <c r="I16" i="142" s="1"/>
  <c r="L18" i="187"/>
  <c r="AB18" i="187" s="1"/>
  <c r="L18" i="124"/>
  <c r="M19" i="186" s="1"/>
  <c r="M18" i="182"/>
  <c r="H16" i="141"/>
  <c r="I16" i="141" s="1"/>
  <c r="L17" i="187"/>
  <c r="AB17" i="187" s="1"/>
  <c r="L17" i="124"/>
  <c r="M18" i="186" s="1"/>
  <c r="M17" i="182"/>
  <c r="H16" i="140"/>
  <c r="I16" i="140" s="1"/>
  <c r="L16" i="187"/>
  <c r="AB16" i="187" s="1"/>
  <c r="L16" i="124"/>
  <c r="M17" i="186" s="1"/>
  <c r="L15" i="187"/>
  <c r="AB15" i="187" s="1"/>
  <c r="L15" i="124"/>
  <c r="M16" i="186" s="1"/>
  <c r="L14" i="187"/>
  <c r="AB14" i="187" s="1"/>
  <c r="L14" i="124"/>
  <c r="M15" i="186" s="1"/>
  <c r="M14" i="182"/>
  <c r="H16" i="137"/>
  <c r="I16" i="137" s="1"/>
  <c r="L13" i="187"/>
  <c r="AB13" i="187" s="1"/>
  <c r="L13" i="124"/>
  <c r="M14" i="186" s="1"/>
  <c r="M13" i="182"/>
  <c r="H16" i="136"/>
  <c r="I16" i="136" s="1"/>
  <c r="L12" i="187"/>
  <c r="AB12" i="187" s="1"/>
  <c r="L12" i="124"/>
  <c r="M13" i="186" s="1"/>
  <c r="M12" i="182"/>
  <c r="H16" i="135"/>
  <c r="I16" i="135" s="1"/>
  <c r="L11" i="187"/>
  <c r="AB11" i="187" s="1"/>
  <c r="L11" i="124"/>
  <c r="M12" i="186" s="1"/>
  <c r="M11" i="182"/>
  <c r="L10" i="187"/>
  <c r="AB10" i="187" s="1"/>
  <c r="L10" i="124"/>
  <c r="M11" i="186" s="1"/>
  <c r="M10" i="182"/>
  <c r="H16" i="133"/>
  <c r="I16" i="133" s="1"/>
  <c r="L9" i="187"/>
  <c r="AB9" i="187" s="1"/>
  <c r="L9" i="124"/>
  <c r="M10" i="186" s="1"/>
  <c r="L8" i="187"/>
  <c r="AB8" i="187" s="1"/>
  <c r="L8" i="124"/>
  <c r="M9" i="186" s="1"/>
  <c r="L7" i="187"/>
  <c r="AB7" i="187" s="1"/>
  <c r="L7" i="124"/>
  <c r="M8" i="186" s="1"/>
  <c r="L6" i="187"/>
  <c r="AB6" i="187" s="1"/>
  <c r="L6" i="124"/>
  <c r="S49" i="182"/>
  <c r="H22" i="172"/>
  <c r="I22" i="172" s="1"/>
  <c r="R48" i="187"/>
  <c r="AH48" i="187" s="1"/>
  <c r="S49" i="186"/>
  <c r="S48" i="182"/>
  <c r="H22" i="171"/>
  <c r="I22" i="171" s="1"/>
  <c r="R47" i="187"/>
  <c r="AH47" i="187" s="1"/>
  <c r="S48" i="186"/>
  <c r="S47" i="182"/>
  <c r="H22" i="170"/>
  <c r="I22" i="170" s="1"/>
  <c r="R46" i="187"/>
  <c r="AH46" i="187" s="1"/>
  <c r="S47" i="186"/>
  <c r="S46" i="182"/>
  <c r="H22" i="169"/>
  <c r="I22" i="169" s="1"/>
  <c r="R45" i="187"/>
  <c r="AH45" i="187" s="1"/>
  <c r="S46" i="186"/>
  <c r="S45" i="182"/>
  <c r="H22" i="168"/>
  <c r="I22" i="168" s="1"/>
  <c r="R44" i="187"/>
  <c r="AH44" i="187" s="1"/>
  <c r="S45" i="186"/>
  <c r="S44" i="182"/>
  <c r="H22" i="167"/>
  <c r="I22" i="167" s="1"/>
  <c r="R43" i="187"/>
  <c r="AH43" i="187" s="1"/>
  <c r="S44" i="186"/>
  <c r="S43" i="182"/>
  <c r="H22" i="166"/>
  <c r="I22" i="166" s="1"/>
  <c r="R42" i="187"/>
  <c r="AH42" i="187" s="1"/>
  <c r="R42" i="124"/>
  <c r="S43" i="186" s="1"/>
  <c r="S42" i="182"/>
  <c r="H22" i="165"/>
  <c r="I22" i="165" s="1"/>
  <c r="R41" i="187"/>
  <c r="AH41" i="187" s="1"/>
  <c r="R41" i="124"/>
  <c r="S42" i="186" s="1"/>
  <c r="S41" i="182"/>
  <c r="H22" i="164"/>
  <c r="I22" i="164" s="1"/>
  <c r="R40" i="187"/>
  <c r="AH40" i="187" s="1"/>
  <c r="R40" i="124"/>
  <c r="S41" i="186" s="1"/>
  <c r="S40" i="182"/>
  <c r="H22" i="163"/>
  <c r="I22" i="163" s="1"/>
  <c r="R39" i="187"/>
  <c r="AH39" i="187" s="1"/>
  <c r="R39" i="124"/>
  <c r="S40" i="186" s="1"/>
  <c r="S39" i="182"/>
  <c r="H22" i="162"/>
  <c r="I22" i="162" s="1"/>
  <c r="R38" i="187"/>
  <c r="AH38" i="187" s="1"/>
  <c r="R38" i="124"/>
  <c r="S39" i="186" s="1"/>
  <c r="S38" i="182"/>
  <c r="H22" i="161"/>
  <c r="I22" i="161" s="1"/>
  <c r="R37" i="187"/>
  <c r="AH37" i="187" s="1"/>
  <c r="R37" i="124"/>
  <c r="S38" i="186" s="1"/>
  <c r="S37" i="182"/>
  <c r="H22" i="160"/>
  <c r="I22" i="160" s="1"/>
  <c r="R36" i="187"/>
  <c r="AH36" i="187" s="1"/>
  <c r="R36" i="124"/>
  <c r="S37" i="186" s="1"/>
  <c r="S36" i="182"/>
  <c r="H22" i="159"/>
  <c r="I22" i="159" s="1"/>
  <c r="R35" i="187"/>
  <c r="AH35" i="187" s="1"/>
  <c r="R35" i="124"/>
  <c r="S36" i="186" s="1"/>
  <c r="S35" i="182"/>
  <c r="H22" i="158"/>
  <c r="I22" i="158" s="1"/>
  <c r="R34" i="187"/>
  <c r="AH34" i="187" s="1"/>
  <c r="R34" i="124"/>
  <c r="S35" i="186" s="1"/>
  <c r="S34" i="182"/>
  <c r="H22" i="157"/>
  <c r="I22" i="157" s="1"/>
  <c r="R33" i="187"/>
  <c r="AH33" i="187" s="1"/>
  <c r="R33" i="124"/>
  <c r="S34" i="186" s="1"/>
  <c r="S33" i="182"/>
  <c r="H22" i="156"/>
  <c r="I22" i="156" s="1"/>
  <c r="R32" i="187"/>
  <c r="AH32" i="187" s="1"/>
  <c r="R32" i="124"/>
  <c r="S33" i="186" s="1"/>
  <c r="H22" i="155"/>
  <c r="I22" i="155" s="1"/>
  <c r="S32" i="182"/>
  <c r="R31" i="187"/>
  <c r="AH31" i="187" s="1"/>
  <c r="R31" i="124"/>
  <c r="S32" i="186" s="1"/>
  <c r="S31" i="182"/>
  <c r="H22" i="154"/>
  <c r="I22" i="154" s="1"/>
  <c r="R30" i="187"/>
  <c r="AH30" i="187" s="1"/>
  <c r="R30" i="124"/>
  <c r="S31" i="186" s="1"/>
  <c r="S30" i="182"/>
  <c r="H22" i="153"/>
  <c r="I22" i="153" s="1"/>
  <c r="R29" i="187"/>
  <c r="AH29" i="187" s="1"/>
  <c r="R29" i="124"/>
  <c r="S30" i="186" s="1"/>
  <c r="S29" i="182"/>
  <c r="H22" i="152"/>
  <c r="I22" i="152" s="1"/>
  <c r="R28" i="187"/>
  <c r="AH28" i="187" s="1"/>
  <c r="R28" i="124"/>
  <c r="S29" i="186" s="1"/>
  <c r="S28" i="182"/>
  <c r="H22" i="151"/>
  <c r="I22" i="151" s="1"/>
  <c r="R27" i="187"/>
  <c r="AH27" i="187" s="1"/>
  <c r="R27" i="124"/>
  <c r="S28" i="186" s="1"/>
  <c r="S27" i="182"/>
  <c r="H22" i="150"/>
  <c r="I22" i="150" s="1"/>
  <c r="R26" i="187"/>
  <c r="AH26" i="187" s="1"/>
  <c r="R26" i="124"/>
  <c r="S27" i="186" s="1"/>
  <c r="S26" i="182"/>
  <c r="H22" i="149"/>
  <c r="I22" i="149" s="1"/>
  <c r="R25" i="187"/>
  <c r="AH25" i="187" s="1"/>
  <c r="R25" i="124"/>
  <c r="S26" i="186" s="1"/>
  <c r="S25" i="182"/>
  <c r="H22" i="148"/>
  <c r="I22" i="148" s="1"/>
  <c r="R24" i="187"/>
  <c r="AH24" i="187" s="1"/>
  <c r="R24" i="124"/>
  <c r="S25" i="186" s="1"/>
  <c r="S24" i="182"/>
  <c r="H22" i="147"/>
  <c r="I22" i="147" s="1"/>
  <c r="R23" i="187"/>
  <c r="AH23" i="187" s="1"/>
  <c r="R23" i="124"/>
  <c r="S24" i="186" s="1"/>
  <c r="S23" i="182"/>
  <c r="H22" i="146"/>
  <c r="I22" i="146" s="1"/>
  <c r="R22" i="187"/>
  <c r="AH22" i="187" s="1"/>
  <c r="R22" i="124"/>
  <c r="S23" i="186" s="1"/>
  <c r="S22" i="182"/>
  <c r="H22" i="145"/>
  <c r="I22" i="145" s="1"/>
  <c r="R21" i="187"/>
  <c r="AH21" i="187" s="1"/>
  <c r="R21" i="124"/>
  <c r="S22" i="186" s="1"/>
  <c r="S21" i="182"/>
  <c r="H22" i="144"/>
  <c r="I22" i="144" s="1"/>
  <c r="R20" i="187"/>
  <c r="AH20" i="187" s="1"/>
  <c r="R20" i="124"/>
  <c r="S21" i="186" s="1"/>
  <c r="S20" i="182"/>
  <c r="R19" i="187"/>
  <c r="AH19" i="187" s="1"/>
  <c r="R19" i="124"/>
  <c r="S20" i="186" s="1"/>
  <c r="S19" i="182"/>
  <c r="H22" i="142"/>
  <c r="I22" i="142" s="1"/>
  <c r="R18" i="187"/>
  <c r="AH18" i="187" s="1"/>
  <c r="R18" i="124"/>
  <c r="S19" i="186" s="1"/>
  <c r="S18" i="182"/>
  <c r="H22" i="141"/>
  <c r="I22" i="141" s="1"/>
  <c r="R17" i="187"/>
  <c r="AH17" i="187" s="1"/>
  <c r="R17" i="124"/>
  <c r="S18" i="186" s="1"/>
  <c r="S17" i="182"/>
  <c r="H22" i="140"/>
  <c r="I22" i="140" s="1"/>
  <c r="R16" i="187"/>
  <c r="AH16" i="187" s="1"/>
  <c r="R16" i="124"/>
  <c r="S17" i="186" s="1"/>
  <c r="S16" i="182"/>
  <c r="H22" i="139"/>
  <c r="I22" i="139" s="1"/>
  <c r="R15" i="187"/>
  <c r="AH15" i="187" s="1"/>
  <c r="R15" i="124"/>
  <c r="S16" i="186" s="1"/>
  <c r="S15" i="182"/>
  <c r="H22" i="138"/>
  <c r="I22" i="138" s="1"/>
  <c r="R14" i="187"/>
  <c r="AH14" i="187" s="1"/>
  <c r="R14" i="124"/>
  <c r="S15" i="186" s="1"/>
  <c r="S14" i="182"/>
  <c r="H22" i="137"/>
  <c r="I22" i="137" s="1"/>
  <c r="R13" i="187"/>
  <c r="AH13" i="187" s="1"/>
  <c r="R13" i="124"/>
  <c r="S14" i="186" s="1"/>
  <c r="S13" i="182"/>
  <c r="H22" i="136"/>
  <c r="I22" i="136" s="1"/>
  <c r="R12" i="187"/>
  <c r="AH12" i="187" s="1"/>
  <c r="R12" i="124"/>
  <c r="S13" i="186" s="1"/>
  <c r="S12" i="182"/>
  <c r="H22" i="135"/>
  <c r="I22" i="135" s="1"/>
  <c r="R11" i="187"/>
  <c r="AH11" i="187" s="1"/>
  <c r="R11" i="124"/>
  <c r="S12" i="186" s="1"/>
  <c r="S11" i="182"/>
  <c r="H22" i="134"/>
  <c r="I22" i="134" s="1"/>
  <c r="R10" i="187"/>
  <c r="AH10" i="187" s="1"/>
  <c r="R10" i="124"/>
  <c r="S11" i="186" s="1"/>
  <c r="S10" i="182"/>
  <c r="H22" i="133"/>
  <c r="I22" i="133" s="1"/>
  <c r="R9" i="187"/>
  <c r="AH9" i="187" s="1"/>
  <c r="R9" i="124"/>
  <c r="S10" i="186" s="1"/>
  <c r="S9" i="182"/>
  <c r="H22" i="132"/>
  <c r="I22" i="132" s="1"/>
  <c r="R8" i="187"/>
  <c r="AH8" i="187" s="1"/>
  <c r="R8" i="124"/>
  <c r="S9" i="186" s="1"/>
  <c r="S8" i="182"/>
  <c r="H22" i="131"/>
  <c r="I22" i="131" s="1"/>
  <c r="R7" i="187"/>
  <c r="AH7" i="187" s="1"/>
  <c r="R7" i="124"/>
  <c r="S8" i="186" s="1"/>
  <c r="S7" i="182"/>
  <c r="H22" i="130"/>
  <c r="I22" i="130" s="1"/>
  <c r="R6" i="187"/>
  <c r="AH6" i="187" s="1"/>
  <c r="R6" i="124"/>
  <c r="Y50" i="184"/>
  <c r="Z50" i="184"/>
  <c r="Y49" i="184"/>
  <c r="Z49" i="184"/>
  <c r="Y48" i="184"/>
  <c r="Z48" i="184"/>
  <c r="Y47" i="184"/>
  <c r="Z47" i="184"/>
  <c r="Y46" i="184"/>
  <c r="Z46" i="184"/>
  <c r="Y45" i="184"/>
  <c r="Z45" i="184"/>
  <c r="Y44" i="184"/>
  <c r="Z44" i="184"/>
  <c r="Y43" i="184"/>
  <c r="Z43" i="184"/>
  <c r="Y42" i="184"/>
  <c r="Z42" i="184"/>
  <c r="Y40" i="184"/>
  <c r="Z40" i="184"/>
  <c r="Y39" i="184"/>
  <c r="Z39" i="184"/>
  <c r="Y38" i="184"/>
  <c r="Z38" i="184"/>
  <c r="Y37" i="184"/>
  <c r="Z37" i="184"/>
  <c r="Y36" i="184"/>
  <c r="Z36" i="184"/>
  <c r="Y35" i="184"/>
  <c r="Z35" i="184"/>
  <c r="Y34" i="184"/>
  <c r="Z34" i="184"/>
  <c r="Y33" i="184"/>
  <c r="Z33" i="184"/>
  <c r="Y32" i="184"/>
  <c r="Z32" i="184"/>
  <c r="Y31" i="184"/>
  <c r="Z31" i="184"/>
  <c r="Y30" i="184"/>
  <c r="Z30" i="184"/>
  <c r="Y29" i="184"/>
  <c r="Z29" i="184"/>
  <c r="Y28" i="184"/>
  <c r="Z28" i="184"/>
  <c r="Y27" i="184"/>
  <c r="Z27" i="184"/>
  <c r="Y25" i="184"/>
  <c r="Z25" i="184"/>
  <c r="Y24" i="184"/>
  <c r="Z24" i="184"/>
  <c r="Y23" i="184"/>
  <c r="Z23" i="184"/>
  <c r="Y22" i="184"/>
  <c r="Z22" i="184"/>
  <c r="Y21" i="184"/>
  <c r="Z21" i="184"/>
  <c r="Y20" i="184"/>
  <c r="Z20" i="184"/>
  <c r="Y19" i="184"/>
  <c r="Z19" i="184"/>
  <c r="Y18" i="184"/>
  <c r="Z18" i="184"/>
  <c r="Y17" i="184"/>
  <c r="Z17" i="184"/>
  <c r="Y16" i="184"/>
  <c r="Z16" i="184"/>
  <c r="Y15" i="184"/>
  <c r="Z15" i="184"/>
  <c r="Y14" i="184"/>
  <c r="Z14" i="184"/>
  <c r="Y13" i="184"/>
  <c r="Z13" i="184"/>
  <c r="Y12" i="184"/>
  <c r="Z12" i="184"/>
  <c r="Y11" i="184"/>
  <c r="Z11" i="184"/>
  <c r="Y10" i="184"/>
  <c r="Z10" i="184"/>
  <c r="AJ50" i="184"/>
  <c r="AK50" i="184"/>
  <c r="AJ49" i="184"/>
  <c r="AK49" i="184"/>
  <c r="AJ48" i="184"/>
  <c r="AK48" i="184"/>
  <c r="AJ47" i="184"/>
  <c r="AK47" i="184"/>
  <c r="AJ46" i="184"/>
  <c r="AK46" i="184"/>
  <c r="AJ45" i="184"/>
  <c r="AK45" i="184"/>
  <c r="AJ44" i="184"/>
  <c r="AK44" i="184"/>
  <c r="AJ43" i="184"/>
  <c r="AK43" i="184"/>
  <c r="AJ42" i="184"/>
  <c r="AK42" i="184"/>
  <c r="AJ41" i="184"/>
  <c r="AK41" i="184"/>
  <c r="AJ40" i="184"/>
  <c r="AK40" i="184"/>
  <c r="AJ39" i="184"/>
  <c r="AK39" i="184"/>
  <c r="AJ38" i="184"/>
  <c r="AK38" i="184"/>
  <c r="AJ37" i="184"/>
  <c r="AK37" i="184"/>
  <c r="AJ36" i="184"/>
  <c r="AK36" i="184"/>
  <c r="AJ35" i="184"/>
  <c r="AK35" i="184"/>
  <c r="AJ34" i="184"/>
  <c r="AK34" i="184"/>
  <c r="AJ33" i="184"/>
  <c r="AK33" i="184"/>
  <c r="AJ32" i="184"/>
  <c r="AK32" i="184"/>
  <c r="AJ31" i="184"/>
  <c r="AK31" i="184"/>
  <c r="AJ30" i="184"/>
  <c r="AK30" i="184"/>
  <c r="AJ29" i="184"/>
  <c r="AK29" i="184"/>
  <c r="AJ28" i="184"/>
  <c r="AK28" i="184"/>
  <c r="AJ27" i="184"/>
  <c r="AK27" i="184"/>
  <c r="AJ26" i="184"/>
  <c r="AK26" i="184"/>
  <c r="AJ25" i="184"/>
  <c r="AK25" i="184"/>
  <c r="AJ24" i="184"/>
  <c r="AK24" i="184"/>
  <c r="AJ23" i="184"/>
  <c r="AK23" i="184"/>
  <c r="AJ22" i="184"/>
  <c r="AK22" i="184"/>
  <c r="AJ21" i="184"/>
  <c r="AK21" i="184"/>
  <c r="AJ20" i="184"/>
  <c r="AK20" i="184"/>
  <c r="AJ19" i="184"/>
  <c r="AK19" i="184"/>
  <c r="AJ18" i="184"/>
  <c r="AK18" i="184"/>
  <c r="AJ17" i="184"/>
  <c r="AK17" i="184"/>
  <c r="AJ16" i="184"/>
  <c r="AK16" i="184"/>
  <c r="AJ15" i="184"/>
  <c r="AK15" i="184"/>
  <c r="AJ14" i="184"/>
  <c r="AK14" i="184"/>
  <c r="AJ13" i="184"/>
  <c r="AK13" i="184"/>
  <c r="AJ12" i="184"/>
  <c r="AK12" i="184"/>
  <c r="AJ11" i="184"/>
  <c r="AK11" i="184"/>
  <c r="AJ10" i="184"/>
  <c r="AK10" i="184"/>
  <c r="AU50" i="184"/>
  <c r="AV50" i="184"/>
  <c r="AU49" i="184"/>
  <c r="AV49" i="184"/>
  <c r="AU48" i="184"/>
  <c r="AV48" i="184"/>
  <c r="AU47" i="184"/>
  <c r="AV47" i="184"/>
  <c r="AU46" i="184"/>
  <c r="AV46" i="184"/>
  <c r="AU45" i="184"/>
  <c r="AV45" i="184"/>
  <c r="AU44" i="184"/>
  <c r="AV44" i="184"/>
  <c r="AU43" i="184"/>
  <c r="AV43" i="184"/>
  <c r="AU42" i="184"/>
  <c r="AV42" i="184"/>
  <c r="AU41" i="184"/>
  <c r="AV41" i="184"/>
  <c r="AU40" i="184"/>
  <c r="AV40" i="184"/>
  <c r="AU39" i="184"/>
  <c r="AV39" i="184"/>
  <c r="AU38" i="184"/>
  <c r="AV38" i="184"/>
  <c r="AU37" i="184"/>
  <c r="AV37" i="184"/>
  <c r="AU36" i="184"/>
  <c r="AV36" i="184"/>
  <c r="AU35" i="184"/>
  <c r="AV35" i="184"/>
  <c r="AU34" i="184"/>
  <c r="AV34" i="184"/>
  <c r="AU33" i="184"/>
  <c r="AV33" i="184"/>
  <c r="AU32" i="184"/>
  <c r="AV32" i="184"/>
  <c r="AU31" i="184"/>
  <c r="AV31" i="184"/>
  <c r="AU30" i="184"/>
  <c r="AV30" i="184"/>
  <c r="AU29" i="184"/>
  <c r="AV29" i="184"/>
  <c r="AU28" i="184"/>
  <c r="AV28" i="184"/>
  <c r="AU27" i="184"/>
  <c r="AV27" i="184"/>
  <c r="AU26" i="184"/>
  <c r="AV26" i="184"/>
  <c r="AU25" i="184"/>
  <c r="AV25" i="184"/>
  <c r="AU24" i="184"/>
  <c r="AV24" i="184"/>
  <c r="AU23" i="184"/>
  <c r="AV23" i="184"/>
  <c r="AU22" i="184"/>
  <c r="AV22" i="184"/>
  <c r="AU21" i="184"/>
  <c r="AV21" i="184"/>
  <c r="AU20" i="184"/>
  <c r="AV20" i="184"/>
  <c r="AU19" i="184"/>
  <c r="AV19" i="184"/>
  <c r="AU18" i="184"/>
  <c r="AV18" i="184"/>
  <c r="AU17" i="184"/>
  <c r="AV17" i="184"/>
  <c r="AU16" i="184"/>
  <c r="AV16" i="184"/>
  <c r="AU15" i="184"/>
  <c r="AV15" i="184"/>
  <c r="AU14" i="184"/>
  <c r="AV14" i="184"/>
  <c r="AU13" i="184"/>
  <c r="AV13" i="184"/>
  <c r="AU12" i="184"/>
  <c r="AV12" i="184"/>
  <c r="AU11" i="184"/>
  <c r="AV11" i="184"/>
  <c r="AU10" i="184"/>
  <c r="AV10" i="184"/>
  <c r="BF50" i="184"/>
  <c r="BG50" i="184"/>
  <c r="BF49" i="184"/>
  <c r="BG49" i="184"/>
  <c r="BF48" i="184"/>
  <c r="BG48" i="184"/>
  <c r="BF47" i="184"/>
  <c r="BG47" i="184"/>
  <c r="BF46" i="184"/>
  <c r="BG46" i="184"/>
  <c r="BF45" i="184"/>
  <c r="BG45" i="184"/>
  <c r="BF44" i="184"/>
  <c r="BG44" i="184"/>
  <c r="BF43" i="184"/>
  <c r="BG43" i="184"/>
  <c r="BF42" i="184"/>
  <c r="BG42" i="184"/>
  <c r="BF41" i="184"/>
  <c r="BG41" i="184"/>
  <c r="BF40" i="184"/>
  <c r="BG40" i="184"/>
  <c r="BF39" i="184"/>
  <c r="BG39" i="184"/>
  <c r="BF38" i="184"/>
  <c r="BG38" i="184"/>
  <c r="BF37" i="184"/>
  <c r="BG37" i="184"/>
  <c r="BF36" i="184"/>
  <c r="BG36" i="184"/>
  <c r="BF35" i="184"/>
  <c r="BG35" i="184"/>
  <c r="BF34" i="184"/>
  <c r="BG34" i="184"/>
  <c r="BF33" i="184"/>
  <c r="BG33" i="184"/>
  <c r="BF32" i="184"/>
  <c r="BG32" i="184"/>
  <c r="BF31" i="184"/>
  <c r="BG31" i="184"/>
  <c r="BF30" i="184"/>
  <c r="BG30" i="184"/>
  <c r="BF29" i="184"/>
  <c r="BG29" i="184"/>
  <c r="BF28" i="184"/>
  <c r="BG28" i="184"/>
  <c r="BF27" i="184"/>
  <c r="BG27" i="184"/>
  <c r="BF26" i="184"/>
  <c r="BG26" i="184"/>
  <c r="BF25" i="184"/>
  <c r="BG25" i="184"/>
  <c r="BF24" i="184"/>
  <c r="BG24" i="184"/>
  <c r="BF23" i="184"/>
  <c r="BG23" i="184"/>
  <c r="BF22" i="184"/>
  <c r="BG22" i="184"/>
  <c r="BF21" i="184"/>
  <c r="BG21" i="184"/>
  <c r="BF20" i="184"/>
  <c r="BG20" i="184"/>
  <c r="BF19" i="184"/>
  <c r="BG19" i="184"/>
  <c r="BF18" i="184"/>
  <c r="BG18" i="184"/>
  <c r="BF17" i="184"/>
  <c r="BG17" i="184"/>
  <c r="BF16" i="184"/>
  <c r="BG16" i="184"/>
  <c r="BF15" i="184"/>
  <c r="BG15" i="184"/>
  <c r="BF14" i="184"/>
  <c r="BG14" i="184"/>
  <c r="BF13" i="184"/>
  <c r="BG13" i="184"/>
  <c r="BF12" i="184"/>
  <c r="BG12" i="184"/>
  <c r="BF11" i="184"/>
  <c r="BG11" i="184"/>
  <c r="BF10" i="184"/>
  <c r="BG10" i="184"/>
  <c r="BQ50" i="184"/>
  <c r="BR50" i="184"/>
  <c r="BQ49" i="184"/>
  <c r="BR49" i="184"/>
  <c r="BQ48" i="184"/>
  <c r="BR48" i="184"/>
  <c r="BQ47" i="184"/>
  <c r="BR47" i="184"/>
  <c r="BQ46" i="184"/>
  <c r="BR46" i="184"/>
  <c r="BQ45" i="184"/>
  <c r="BR45" i="184"/>
  <c r="BQ44" i="184"/>
  <c r="BR44" i="184"/>
  <c r="BQ43" i="184"/>
  <c r="BR43" i="184"/>
  <c r="BQ42" i="184"/>
  <c r="BR42" i="184"/>
  <c r="BQ41" i="184"/>
  <c r="BR41" i="184"/>
  <c r="BQ40" i="184"/>
  <c r="BR40" i="184"/>
  <c r="BQ39" i="184"/>
  <c r="BR39" i="184"/>
  <c r="BQ38" i="184"/>
  <c r="BR38" i="184"/>
  <c r="BQ37" i="184"/>
  <c r="BR37" i="184"/>
  <c r="BQ36" i="184"/>
  <c r="BR36" i="184"/>
  <c r="BQ35" i="184"/>
  <c r="BR35" i="184"/>
  <c r="BQ34" i="184"/>
  <c r="BR34" i="184"/>
  <c r="BQ33" i="184"/>
  <c r="BR33" i="184"/>
  <c r="BQ32" i="184"/>
  <c r="BR32" i="184"/>
  <c r="BQ31" i="184"/>
  <c r="BR31" i="184"/>
  <c r="BQ30" i="184"/>
  <c r="BR30" i="184"/>
  <c r="BQ29" i="184"/>
  <c r="BR29" i="184"/>
  <c r="BQ28" i="184"/>
  <c r="BR28" i="184"/>
  <c r="BQ27" i="184"/>
  <c r="BR27" i="184"/>
  <c r="BQ26" i="184"/>
  <c r="BR26" i="184"/>
  <c r="BQ25" i="184"/>
  <c r="BR25" i="184"/>
  <c r="BQ24" i="184"/>
  <c r="BR24" i="184"/>
  <c r="BQ23" i="184"/>
  <c r="BR23" i="184"/>
  <c r="BQ22" i="184"/>
  <c r="BR22" i="184"/>
  <c r="BQ21" i="184"/>
  <c r="BR21" i="184"/>
  <c r="BQ20" i="184"/>
  <c r="BR20" i="184"/>
  <c r="BQ19" i="184"/>
  <c r="BR19" i="184"/>
  <c r="BQ18" i="184"/>
  <c r="BR18" i="184"/>
  <c r="BQ17" i="184"/>
  <c r="BR17" i="184"/>
  <c r="BQ16" i="184"/>
  <c r="BR16" i="184"/>
  <c r="BQ15" i="184"/>
  <c r="BR15" i="184"/>
  <c r="BQ14" i="184"/>
  <c r="BR14" i="184"/>
  <c r="BQ13" i="184"/>
  <c r="BR13" i="184"/>
  <c r="BQ12" i="184"/>
  <c r="BR12" i="184"/>
  <c r="BQ11" i="184"/>
  <c r="BR11" i="184"/>
  <c r="BQ10" i="184"/>
  <c r="BR10" i="184"/>
  <c r="CB50" i="184"/>
  <c r="CC50" i="184"/>
  <c r="CB49" i="184"/>
  <c r="CC49" i="184"/>
  <c r="CB48" i="184"/>
  <c r="CC48" i="184"/>
  <c r="CB47" i="184"/>
  <c r="CC47" i="184"/>
  <c r="CB46" i="184"/>
  <c r="CC46" i="184"/>
  <c r="CB45" i="184"/>
  <c r="CC45" i="184"/>
  <c r="CB44" i="184"/>
  <c r="CC44" i="184"/>
  <c r="CB43" i="184"/>
  <c r="CC43" i="184"/>
  <c r="CB42" i="184"/>
  <c r="CC42" i="184"/>
  <c r="CB41" i="184"/>
  <c r="CC41" i="184"/>
  <c r="CB40" i="184"/>
  <c r="CC40" i="184"/>
  <c r="CB39" i="184"/>
  <c r="CC39" i="184"/>
  <c r="CB38" i="184"/>
  <c r="CC38" i="184"/>
  <c r="CB37" i="184"/>
  <c r="CC37" i="184"/>
  <c r="CB36" i="184"/>
  <c r="CC36" i="184"/>
  <c r="CB35" i="184"/>
  <c r="CC35" i="184"/>
  <c r="CB34" i="184"/>
  <c r="CC34" i="184"/>
  <c r="CB33" i="184"/>
  <c r="CC33" i="184"/>
  <c r="CB32" i="184"/>
  <c r="CC32" i="184"/>
  <c r="CB31" i="184"/>
  <c r="CC31" i="184"/>
  <c r="CB30" i="184"/>
  <c r="CC30" i="184"/>
  <c r="CB29" i="184"/>
  <c r="CC29" i="184"/>
  <c r="CB28" i="184"/>
  <c r="CC28" i="184"/>
  <c r="CB27" i="184"/>
  <c r="CC27" i="184"/>
  <c r="CB26" i="184"/>
  <c r="CC26" i="184"/>
  <c r="CB25" i="184"/>
  <c r="CC25" i="184"/>
  <c r="CB24" i="184"/>
  <c r="CC24" i="184"/>
  <c r="CB23" i="184"/>
  <c r="CC23" i="184"/>
  <c r="CB22" i="184"/>
  <c r="CC22" i="184"/>
  <c r="CB21" i="184"/>
  <c r="CC21" i="184"/>
  <c r="CB20" i="184"/>
  <c r="CC20" i="184"/>
  <c r="CB19" i="184"/>
  <c r="CC19" i="184"/>
  <c r="CB18" i="184"/>
  <c r="CC18" i="184"/>
  <c r="CB17" i="184"/>
  <c r="CC17" i="184"/>
  <c r="CB16" i="184"/>
  <c r="CC16" i="184"/>
  <c r="CB15" i="184"/>
  <c r="CC15" i="184"/>
  <c r="CB14" i="184"/>
  <c r="CC14" i="184"/>
  <c r="CB13" i="184"/>
  <c r="CC13" i="184"/>
  <c r="CB12" i="184"/>
  <c r="CC12" i="184"/>
  <c r="CB11" i="184"/>
  <c r="CC11" i="184"/>
  <c r="CB10" i="184"/>
  <c r="CC10" i="184"/>
  <c r="CM50" i="184"/>
  <c r="CN50" i="184"/>
  <c r="CM49" i="184"/>
  <c r="CN49" i="184"/>
  <c r="CM48" i="184"/>
  <c r="CN48" i="184"/>
  <c r="CM47" i="184"/>
  <c r="CN47" i="184"/>
  <c r="CM46" i="184"/>
  <c r="CN46" i="184"/>
  <c r="CM45" i="184"/>
  <c r="CN45" i="184"/>
  <c r="CM44" i="184"/>
  <c r="CN44" i="184"/>
  <c r="CM43" i="184"/>
  <c r="CN43" i="184"/>
  <c r="CM42" i="184"/>
  <c r="CN42" i="184"/>
  <c r="CM41" i="184"/>
  <c r="CN41" i="184"/>
  <c r="CM40" i="184"/>
  <c r="CN40" i="184"/>
  <c r="CM39" i="184"/>
  <c r="CN39" i="184"/>
  <c r="CM38" i="184"/>
  <c r="CN38" i="184"/>
  <c r="CM37" i="184"/>
  <c r="CN37" i="184"/>
  <c r="CM36" i="184"/>
  <c r="CN36" i="184"/>
  <c r="CM35" i="184"/>
  <c r="CN35" i="184"/>
  <c r="CM34" i="184"/>
  <c r="CN34" i="184"/>
  <c r="CM33" i="184"/>
  <c r="CN33" i="184"/>
  <c r="CM32" i="184"/>
  <c r="CN32" i="184"/>
  <c r="CM31" i="184"/>
  <c r="CN31" i="184"/>
  <c r="CM30" i="184"/>
  <c r="CN30" i="184"/>
  <c r="CM29" i="184"/>
  <c r="CN29" i="184"/>
  <c r="CM28" i="184"/>
  <c r="CN28" i="184"/>
  <c r="CM27" i="184"/>
  <c r="CN27" i="184"/>
  <c r="CM26" i="184"/>
  <c r="CN26" i="184"/>
  <c r="CM25" i="184"/>
  <c r="CN25" i="184"/>
  <c r="CM24" i="184"/>
  <c r="CN24" i="184"/>
  <c r="CM23" i="184"/>
  <c r="CN23" i="184"/>
  <c r="CM22" i="184"/>
  <c r="CN22" i="184"/>
  <c r="CM21" i="184"/>
  <c r="CN21" i="184"/>
  <c r="CM20" i="184"/>
  <c r="CN20" i="184"/>
  <c r="CM19" i="184"/>
  <c r="CN19" i="184"/>
  <c r="CM18" i="184"/>
  <c r="CN18" i="184"/>
  <c r="CM17" i="184"/>
  <c r="CN17" i="184"/>
  <c r="CM16" i="184"/>
  <c r="CN16" i="184"/>
  <c r="CM15" i="184"/>
  <c r="CN15" i="184"/>
  <c r="CM14" i="184"/>
  <c r="CN14" i="184"/>
  <c r="CM13" i="184"/>
  <c r="CN13" i="184"/>
  <c r="CM12" i="184"/>
  <c r="CN12" i="184"/>
  <c r="CM11" i="184"/>
  <c r="CN11" i="184"/>
  <c r="CM10" i="184"/>
  <c r="CN10" i="184"/>
  <c r="Y41" i="184"/>
  <c r="Z41" i="184"/>
  <c r="Y26" i="184"/>
  <c r="Z26" i="184"/>
  <c r="FU26" i="184"/>
  <c r="K24" i="129"/>
  <c r="E34" i="148" s="1"/>
  <c r="FS26" i="184"/>
  <c r="J24" i="129"/>
  <c r="E33" i="148" s="1"/>
  <c r="FQ26" i="184"/>
  <c r="I24" i="129"/>
  <c r="E32" i="148" s="1"/>
  <c r="FW41" i="184"/>
  <c r="L39" i="129"/>
  <c r="E35" i="163" s="1"/>
  <c r="FU41" i="184"/>
  <c r="K39" i="129"/>
  <c r="E34" i="163" s="1"/>
  <c r="FS41" i="184"/>
  <c r="J39" i="129"/>
  <c r="E33" i="163" s="1"/>
  <c r="FQ41" i="184"/>
  <c r="I39" i="129"/>
  <c r="E32" i="163" s="1"/>
  <c r="CV50" i="183"/>
  <c r="CT50" i="183"/>
  <c r="CV49" i="183"/>
  <c r="CT49" i="183"/>
  <c r="CV48" i="183"/>
  <c r="CT48" i="183"/>
  <c r="CV47" i="183"/>
  <c r="CT47" i="183"/>
  <c r="CV46" i="183"/>
  <c r="CT46" i="183"/>
  <c r="CV45" i="183"/>
  <c r="CT45" i="183"/>
  <c r="CV44" i="183"/>
  <c r="CT44" i="183"/>
  <c r="CV43" i="183"/>
  <c r="CT43" i="183"/>
  <c r="CV42" i="183"/>
  <c r="CT42" i="183"/>
  <c r="CV41" i="183"/>
  <c r="CT41" i="183"/>
  <c r="CV40" i="183"/>
  <c r="CT40" i="183"/>
  <c r="CV39" i="183"/>
  <c r="CT39" i="183"/>
  <c r="CV38" i="183"/>
  <c r="CT38" i="183"/>
  <c r="CV37" i="183"/>
  <c r="CT37" i="183"/>
  <c r="CV36" i="183"/>
  <c r="CT36" i="183"/>
  <c r="CV35" i="183"/>
  <c r="CT35" i="183"/>
  <c r="CV34" i="183"/>
  <c r="CT34" i="183"/>
  <c r="CV33" i="183"/>
  <c r="CT33" i="183"/>
  <c r="CV32" i="183"/>
  <c r="CT32" i="183"/>
  <c r="CV31" i="183"/>
  <c r="CT31" i="183"/>
  <c r="CV30" i="183"/>
  <c r="CT30" i="183"/>
  <c r="CV29" i="183"/>
  <c r="CT29" i="183"/>
  <c r="CV28" i="183"/>
  <c r="CT28" i="183"/>
  <c r="CV27" i="183"/>
  <c r="CT27" i="183"/>
  <c r="CV26" i="183"/>
  <c r="CT26" i="183"/>
  <c r="CV25" i="183"/>
  <c r="CT25" i="183"/>
  <c r="CV24" i="183"/>
  <c r="CT24" i="183"/>
  <c r="CV23" i="183"/>
  <c r="CT23" i="183"/>
  <c r="CV22" i="183"/>
  <c r="CT22" i="183"/>
  <c r="CV21" i="183"/>
  <c r="CT21" i="183"/>
  <c r="CV20" i="183"/>
  <c r="CT20" i="183"/>
  <c r="CV19" i="183"/>
  <c r="CT19" i="183"/>
  <c r="CV18" i="183"/>
  <c r="CT18" i="183"/>
  <c r="CV17" i="183"/>
  <c r="CT17" i="183"/>
  <c r="CV16" i="183"/>
  <c r="CT16" i="183"/>
  <c r="CV15" i="183"/>
  <c r="CT15" i="183"/>
  <c r="CV14" i="183"/>
  <c r="CT14" i="183"/>
  <c r="CV13" i="183"/>
  <c r="CT13" i="183"/>
  <c r="CV12" i="183"/>
  <c r="CT12" i="183"/>
  <c r="CV11" i="183"/>
  <c r="CV10" i="183"/>
  <c r="CV7" i="183"/>
  <c r="CT7" i="183"/>
  <c r="CT11" i="183"/>
  <c r="CT10" i="183"/>
  <c r="CV8" i="183"/>
  <c r="CT8" i="183"/>
  <c r="E6" i="127"/>
  <c r="E6" i="13" s="1"/>
  <c r="H9" i="172"/>
  <c r="I9" i="172" s="1"/>
  <c r="E48" i="187"/>
  <c r="U48" i="187" s="1"/>
  <c r="F49" i="186"/>
  <c r="F48" i="182"/>
  <c r="S47" i="13"/>
  <c r="T47" i="13"/>
  <c r="U48" i="182" s="1"/>
  <c r="H9" i="171"/>
  <c r="I9" i="171" s="1"/>
  <c r="E47" i="187"/>
  <c r="U47" i="187" s="1"/>
  <c r="F48" i="186"/>
  <c r="F47" i="182"/>
  <c r="S46" i="13"/>
  <c r="T46" i="13"/>
  <c r="U47" i="182" s="1"/>
  <c r="H9" i="170"/>
  <c r="I9" i="170" s="1"/>
  <c r="E46" i="187"/>
  <c r="U46" i="187" s="1"/>
  <c r="F47" i="186"/>
  <c r="F46" i="182"/>
  <c r="H9" i="169"/>
  <c r="I9" i="169" s="1"/>
  <c r="E45" i="187"/>
  <c r="U45" i="187" s="1"/>
  <c r="F46" i="186"/>
  <c r="F45" i="182"/>
  <c r="E44" i="187"/>
  <c r="U44" i="187" s="1"/>
  <c r="F45" i="186"/>
  <c r="F44" i="182"/>
  <c r="H9" i="167"/>
  <c r="I9" i="167" s="1"/>
  <c r="E43" i="187"/>
  <c r="U43" i="187" s="1"/>
  <c r="F44" i="186"/>
  <c r="F43" i="182"/>
  <c r="H9" i="166"/>
  <c r="I9" i="166" s="1"/>
  <c r="E42" i="187"/>
  <c r="U42" i="187" s="1"/>
  <c r="E42" i="124"/>
  <c r="F43" i="186" s="1"/>
  <c r="H9" i="165"/>
  <c r="I9" i="165" s="1"/>
  <c r="E41" i="187"/>
  <c r="U41" i="187" s="1"/>
  <c r="E41" i="124"/>
  <c r="F42" i="186" s="1"/>
  <c r="F41" i="182"/>
  <c r="H9" i="164"/>
  <c r="I9" i="164" s="1"/>
  <c r="E40" i="187"/>
  <c r="U40" i="187" s="1"/>
  <c r="E40" i="124"/>
  <c r="F41" i="186" s="1"/>
  <c r="F40" i="182"/>
  <c r="S39" i="13"/>
  <c r="T39" i="13"/>
  <c r="U40" i="182" s="1"/>
  <c r="H9" i="163"/>
  <c r="I9" i="163" s="1"/>
  <c r="E39" i="187"/>
  <c r="U39" i="187" s="1"/>
  <c r="E39" i="124"/>
  <c r="F40" i="186" s="1"/>
  <c r="E38" i="187"/>
  <c r="U38" i="187" s="1"/>
  <c r="E38" i="124"/>
  <c r="F39" i="186" s="1"/>
  <c r="F38" i="182"/>
  <c r="H9" i="161"/>
  <c r="I9" i="161" s="1"/>
  <c r="E37" i="187"/>
  <c r="U37" i="187" s="1"/>
  <c r="E37" i="124"/>
  <c r="F38" i="186" s="1"/>
  <c r="E36" i="187"/>
  <c r="U36" i="187" s="1"/>
  <c r="E36" i="124"/>
  <c r="F37" i="186" s="1"/>
  <c r="F36" i="182"/>
  <c r="S35" i="13"/>
  <c r="T35" i="13"/>
  <c r="U36" i="182" s="1"/>
  <c r="H9" i="159"/>
  <c r="I9" i="159" s="1"/>
  <c r="E35" i="187"/>
  <c r="U35" i="187" s="1"/>
  <c r="E35" i="124"/>
  <c r="F36" i="186" s="1"/>
  <c r="E34" i="187"/>
  <c r="U34" i="187" s="1"/>
  <c r="E34" i="124"/>
  <c r="F35" i="186" s="1"/>
  <c r="F34" i="182"/>
  <c r="S33" i="13"/>
  <c r="T33" i="13"/>
  <c r="U34" i="182" s="1"/>
  <c r="H9" i="157"/>
  <c r="I9" i="157" s="1"/>
  <c r="E33" i="187"/>
  <c r="U33" i="187" s="1"/>
  <c r="E33" i="124"/>
  <c r="F34" i="186" s="1"/>
  <c r="E32" i="187"/>
  <c r="U32" i="187" s="1"/>
  <c r="E32" i="124"/>
  <c r="F33" i="186" s="1"/>
  <c r="F32" i="182"/>
  <c r="S31" i="13"/>
  <c r="T31" i="13"/>
  <c r="U32" i="182" s="1"/>
  <c r="H9" i="155"/>
  <c r="I9" i="155" s="1"/>
  <c r="E31" i="187"/>
  <c r="U31" i="187" s="1"/>
  <c r="E31" i="124"/>
  <c r="F32" i="186" s="1"/>
  <c r="F31" i="182"/>
  <c r="S30" i="13"/>
  <c r="T30" i="13"/>
  <c r="U31" i="182" s="1"/>
  <c r="H9" i="154"/>
  <c r="I9" i="154" s="1"/>
  <c r="E30" i="187"/>
  <c r="U30" i="187" s="1"/>
  <c r="E30" i="124"/>
  <c r="F31" i="186" s="1"/>
  <c r="F30" i="182"/>
  <c r="S29" i="13"/>
  <c r="T29" i="13"/>
  <c r="U30" i="182" s="1"/>
  <c r="H9" i="153"/>
  <c r="I9" i="153" s="1"/>
  <c r="E29" i="187"/>
  <c r="U29" i="187" s="1"/>
  <c r="E29" i="124"/>
  <c r="F30" i="186" s="1"/>
  <c r="F29" i="182"/>
  <c r="H9" i="152"/>
  <c r="I9" i="152" s="1"/>
  <c r="E28" i="187"/>
  <c r="U28" i="187" s="1"/>
  <c r="E28" i="124"/>
  <c r="F29" i="186" s="1"/>
  <c r="F28" i="182"/>
  <c r="S27" i="13"/>
  <c r="T27" i="13"/>
  <c r="U28" i="182" s="1"/>
  <c r="H9" i="151"/>
  <c r="I9" i="151" s="1"/>
  <c r="E27" i="187"/>
  <c r="U27" i="187" s="1"/>
  <c r="E27" i="124"/>
  <c r="F28" i="186" s="1"/>
  <c r="F27" i="182"/>
  <c r="H9" i="150"/>
  <c r="I9" i="150" s="1"/>
  <c r="E26" i="187"/>
  <c r="U26" i="187" s="1"/>
  <c r="E26" i="124"/>
  <c r="F27" i="186" s="1"/>
  <c r="F26" i="182"/>
  <c r="H9" i="149"/>
  <c r="I9" i="149" s="1"/>
  <c r="E25" i="187"/>
  <c r="U25" i="187" s="1"/>
  <c r="E25" i="124"/>
  <c r="F26" i="186" s="1"/>
  <c r="E24" i="187"/>
  <c r="U24" i="187" s="1"/>
  <c r="E24" i="124"/>
  <c r="F25" i="186" s="1"/>
  <c r="S23" i="13"/>
  <c r="H9" i="147"/>
  <c r="I9" i="147" s="1"/>
  <c r="E23" i="187"/>
  <c r="U23" i="187" s="1"/>
  <c r="E23" i="124"/>
  <c r="F24" i="186" s="1"/>
  <c r="F23" i="182"/>
  <c r="S22" i="13"/>
  <c r="T22" i="13"/>
  <c r="U23" i="182" s="1"/>
  <c r="H9" i="146"/>
  <c r="I9" i="146" s="1"/>
  <c r="E22" i="187"/>
  <c r="U22" i="187" s="1"/>
  <c r="E22" i="124"/>
  <c r="F23" i="186" s="1"/>
  <c r="F22" i="182"/>
  <c r="S21" i="13"/>
  <c r="T21" i="13"/>
  <c r="U22" i="182" s="1"/>
  <c r="H9" i="145"/>
  <c r="I9" i="145" s="1"/>
  <c r="E21" i="187"/>
  <c r="U21" i="187" s="1"/>
  <c r="E21" i="124"/>
  <c r="F22" i="186" s="1"/>
  <c r="S20" i="13"/>
  <c r="H9" i="144"/>
  <c r="I9" i="144" s="1"/>
  <c r="E20" i="187"/>
  <c r="U20" i="187" s="1"/>
  <c r="E20" i="124"/>
  <c r="F21" i="186" s="1"/>
  <c r="E19" i="187"/>
  <c r="U19" i="187" s="1"/>
  <c r="E19" i="124"/>
  <c r="F20" i="186" s="1"/>
  <c r="F19" i="182"/>
  <c r="H9" i="142"/>
  <c r="I9" i="142" s="1"/>
  <c r="E18" i="187"/>
  <c r="U18" i="187" s="1"/>
  <c r="E18" i="124"/>
  <c r="F19" i="186" s="1"/>
  <c r="F18" i="182"/>
  <c r="H9" i="141"/>
  <c r="I9" i="141" s="1"/>
  <c r="E17" i="187"/>
  <c r="U17" i="187" s="1"/>
  <c r="E17" i="124"/>
  <c r="F18" i="186" s="1"/>
  <c r="F17" i="182"/>
  <c r="H9" i="140"/>
  <c r="I9" i="140" s="1"/>
  <c r="E16" i="187"/>
  <c r="U16" i="187" s="1"/>
  <c r="E16" i="124"/>
  <c r="F17" i="186" s="1"/>
  <c r="F16" i="182"/>
  <c r="H9" i="139"/>
  <c r="I9" i="139" s="1"/>
  <c r="E15" i="187"/>
  <c r="U15" i="187" s="1"/>
  <c r="E15" i="124"/>
  <c r="F16" i="186" s="1"/>
  <c r="E14" i="187"/>
  <c r="U14" i="187" s="1"/>
  <c r="E14" i="124"/>
  <c r="F15" i="186" s="1"/>
  <c r="E13" i="187"/>
  <c r="U13" i="187" s="1"/>
  <c r="E13" i="124"/>
  <c r="F14" i="186" s="1"/>
  <c r="E12" i="187"/>
  <c r="U12" i="187" s="1"/>
  <c r="E12" i="124"/>
  <c r="F13" i="186" s="1"/>
  <c r="E11" i="187"/>
  <c r="U11" i="187" s="1"/>
  <c r="E11" i="124"/>
  <c r="F12" i="186" s="1"/>
  <c r="E10" i="187"/>
  <c r="U10" i="187" s="1"/>
  <c r="E10" i="124"/>
  <c r="F11" i="186" s="1"/>
  <c r="E9" i="187"/>
  <c r="U9" i="187" s="1"/>
  <c r="E9" i="124"/>
  <c r="F10" i="186" s="1"/>
  <c r="E8" i="187"/>
  <c r="U8" i="187" s="1"/>
  <c r="E8" i="124"/>
  <c r="F9" i="186" s="1"/>
  <c r="E7" i="187"/>
  <c r="U7" i="187" s="1"/>
  <c r="E7" i="124"/>
  <c r="F8" i="186" s="1"/>
  <c r="E5" i="124"/>
  <c r="E5" i="187"/>
  <c r="U5" i="187" s="1"/>
  <c r="D6" i="124"/>
  <c r="E7" i="186" s="1"/>
  <c r="D6" i="187"/>
  <c r="T6" i="187" s="1"/>
  <c r="H8" i="126"/>
  <c r="E6" i="182"/>
  <c r="D5" i="124"/>
  <c r="D5" i="187"/>
  <c r="T5" i="187" s="1"/>
  <c r="CV9" i="183"/>
  <c r="CT9" i="183"/>
  <c r="P7" i="183"/>
  <c r="O7" i="183"/>
  <c r="Y8" i="184"/>
  <c r="Z8" i="184"/>
  <c r="AJ8" i="184"/>
  <c r="AK8" i="184"/>
  <c r="AU9" i="184"/>
  <c r="AV9" i="184"/>
  <c r="AU8" i="184"/>
  <c r="AV8" i="184"/>
  <c r="BF9" i="184"/>
  <c r="BG9" i="184"/>
  <c r="BF8" i="184"/>
  <c r="BG8" i="184"/>
  <c r="BQ9" i="184"/>
  <c r="BR9" i="184"/>
  <c r="BQ8" i="184"/>
  <c r="BR8" i="184"/>
  <c r="CB9" i="184"/>
  <c r="CC9" i="184"/>
  <c r="CB8" i="184"/>
  <c r="CC8" i="184"/>
  <c r="CM9" i="184"/>
  <c r="CN9" i="184"/>
  <c r="CM8" i="184"/>
  <c r="CN8" i="184"/>
  <c r="AJ9" i="184"/>
  <c r="AK9" i="184"/>
  <c r="Y9" i="184"/>
  <c r="Z9" i="184"/>
  <c r="FU9" i="184"/>
  <c r="K7" i="129"/>
  <c r="E34" i="131" s="1"/>
  <c r="FS9" i="184"/>
  <c r="J7" i="129"/>
  <c r="E33" i="131" s="1"/>
  <c r="FQ9" i="184"/>
  <c r="I7" i="129"/>
  <c r="E32" i="131" s="1"/>
  <c r="FU8" i="184"/>
  <c r="K6" i="129"/>
  <c r="E34" i="130" s="1"/>
  <c r="FS8" i="184"/>
  <c r="J6" i="129"/>
  <c r="E33" i="130" s="1"/>
  <c r="FQ8" i="184"/>
  <c r="I6" i="129"/>
  <c r="E32" i="130" s="1"/>
  <c r="FW7" i="184"/>
  <c r="L5" i="129"/>
  <c r="E35" i="126" s="1"/>
  <c r="FU7" i="184"/>
  <c r="K5" i="129"/>
  <c r="E34" i="126" s="1"/>
  <c r="FS7" i="184"/>
  <c r="J5" i="129"/>
  <c r="E33" i="126" s="1"/>
  <c r="FQ7" i="184"/>
  <c r="I5" i="129"/>
  <c r="E32" i="126" s="1"/>
  <c r="FO7" i="184"/>
  <c r="H5" i="129"/>
  <c r="E31" i="126" s="1"/>
  <c r="O7" i="184"/>
  <c r="N7" i="184"/>
  <c r="CW50" i="183"/>
  <c r="CR50" i="183"/>
  <c r="P48" i="129"/>
  <c r="I50" i="183"/>
  <c r="J50" i="183"/>
  <c r="CW49" i="183"/>
  <c r="CR49" i="183"/>
  <c r="P47" i="129"/>
  <c r="I49" i="183"/>
  <c r="J49" i="183"/>
  <c r="CW48" i="183"/>
  <c r="CR48" i="183"/>
  <c r="P46" i="129"/>
  <c r="I48" i="183"/>
  <c r="J48" i="183"/>
  <c r="CW47" i="183"/>
  <c r="CR47" i="183"/>
  <c r="P45" i="129"/>
  <c r="I47" i="183"/>
  <c r="J47" i="183"/>
  <c r="CW46" i="183"/>
  <c r="CR46" i="183"/>
  <c r="P44" i="129"/>
  <c r="I46" i="183"/>
  <c r="J46" i="183"/>
  <c r="CW45" i="183"/>
  <c r="CR45" i="183"/>
  <c r="P43" i="129"/>
  <c r="I45" i="183"/>
  <c r="J45" i="183"/>
  <c r="CW44" i="183"/>
  <c r="CR44" i="183"/>
  <c r="P42" i="129"/>
  <c r="J30" i="166" s="1"/>
  <c r="I44" i="183"/>
  <c r="J44" i="183"/>
  <c r="CW43" i="183"/>
  <c r="CR43" i="183"/>
  <c r="P41" i="129"/>
  <c r="J30" i="165" s="1"/>
  <c r="I43" i="183"/>
  <c r="J43" i="183"/>
  <c r="CW42" i="183"/>
  <c r="CR42" i="183"/>
  <c r="P40" i="129"/>
  <c r="J30" i="164" s="1"/>
  <c r="I42" i="183"/>
  <c r="J42" i="183"/>
  <c r="CW41" i="183"/>
  <c r="CR41" i="183"/>
  <c r="P39" i="129"/>
  <c r="J30" i="163" s="1"/>
  <c r="I41" i="183"/>
  <c r="J41" i="183"/>
  <c r="CW40" i="183"/>
  <c r="CR40" i="183"/>
  <c r="P38" i="129"/>
  <c r="J30" i="162" s="1"/>
  <c r="I40" i="183"/>
  <c r="J40" i="183"/>
  <c r="CW39" i="183"/>
  <c r="CR39" i="183"/>
  <c r="P37" i="129"/>
  <c r="J30" i="161" s="1"/>
  <c r="I39" i="183"/>
  <c r="J39" i="183"/>
  <c r="CW38" i="183"/>
  <c r="CR38" i="183"/>
  <c r="P36" i="129"/>
  <c r="J30" i="160" s="1"/>
  <c r="I38" i="183"/>
  <c r="J38" i="183"/>
  <c r="CW37" i="183"/>
  <c r="CR37" i="183"/>
  <c r="P35" i="129"/>
  <c r="J30" i="159" s="1"/>
  <c r="I37" i="183"/>
  <c r="J37" i="183"/>
  <c r="CW36" i="183"/>
  <c r="CR36" i="183"/>
  <c r="P34" i="129"/>
  <c r="J30" i="158" s="1"/>
  <c r="I36" i="183"/>
  <c r="J36" i="183"/>
  <c r="CW35" i="183"/>
  <c r="CR35" i="183"/>
  <c r="P33" i="129"/>
  <c r="J30" i="157" s="1"/>
  <c r="I35" i="183"/>
  <c r="J35" i="183"/>
  <c r="CW34" i="183"/>
  <c r="CR34" i="183"/>
  <c r="P32" i="129"/>
  <c r="J30" i="156" s="1"/>
  <c r="I34" i="183"/>
  <c r="J34" i="183"/>
  <c r="CW33" i="183"/>
  <c r="CR33" i="183"/>
  <c r="P31" i="129"/>
  <c r="J30" i="155" s="1"/>
  <c r="I33" i="183"/>
  <c r="J33" i="183"/>
  <c r="CW32" i="183"/>
  <c r="CR32" i="183"/>
  <c r="P30" i="129"/>
  <c r="J30" i="154" s="1"/>
  <c r="I32" i="183"/>
  <c r="J32" i="183"/>
  <c r="CW31" i="183"/>
  <c r="CR31" i="183"/>
  <c r="P29" i="129"/>
  <c r="J30" i="153" s="1"/>
  <c r="I31" i="183"/>
  <c r="J31" i="183"/>
  <c r="CW30" i="183"/>
  <c r="CR30" i="183"/>
  <c r="P28" i="129"/>
  <c r="J30" i="152" s="1"/>
  <c r="I30" i="183"/>
  <c r="J30" i="183"/>
  <c r="CW29" i="183"/>
  <c r="CR29" i="183"/>
  <c r="P27" i="129"/>
  <c r="J30" i="151" s="1"/>
  <c r="I29" i="183"/>
  <c r="J29" i="183"/>
  <c r="CW28" i="183"/>
  <c r="CR28" i="183"/>
  <c r="P26" i="129"/>
  <c r="J30" i="150" s="1"/>
  <c r="I28" i="183"/>
  <c r="J28" i="183"/>
  <c r="CW27" i="183"/>
  <c r="CR27" i="183"/>
  <c r="P25" i="129"/>
  <c r="J30" i="149" s="1"/>
  <c r="I27" i="183"/>
  <c r="J27" i="183"/>
  <c r="CW26" i="183"/>
  <c r="CR26" i="183"/>
  <c r="P24" i="129"/>
  <c r="J30" i="148" s="1"/>
  <c r="I26" i="183"/>
  <c r="J26" i="183"/>
  <c r="CW25" i="183"/>
  <c r="CR25" i="183"/>
  <c r="P23" i="129"/>
  <c r="J30" i="147" s="1"/>
  <c r="I25" i="183"/>
  <c r="J25" i="183"/>
  <c r="CW24" i="183"/>
  <c r="CR24" i="183"/>
  <c r="P22" i="129"/>
  <c r="J30" i="146" s="1"/>
  <c r="I24" i="183"/>
  <c r="J24" i="183"/>
  <c r="CW23" i="183"/>
  <c r="CR23" i="183"/>
  <c r="P21" i="129"/>
  <c r="J30" i="145" s="1"/>
  <c r="I23" i="183"/>
  <c r="J23" i="183"/>
  <c r="CW22" i="183"/>
  <c r="CR22" i="183"/>
  <c r="P20" i="129"/>
  <c r="J30" i="144" s="1"/>
  <c r="I22" i="183"/>
  <c r="J22" i="183"/>
  <c r="CW21" i="183"/>
  <c r="CR21" i="183"/>
  <c r="P19" i="129"/>
  <c r="I21" i="183"/>
  <c r="J21" i="183"/>
  <c r="CW20" i="183"/>
  <c r="CR20" i="183"/>
  <c r="P18" i="129"/>
  <c r="J30" i="142" s="1"/>
  <c r="I20" i="183"/>
  <c r="J20" i="183"/>
  <c r="CW19" i="183"/>
  <c r="CR19" i="183"/>
  <c r="P17" i="129"/>
  <c r="J30" i="141" s="1"/>
  <c r="I19" i="183"/>
  <c r="J19" i="183"/>
  <c r="CW18" i="183"/>
  <c r="CR18" i="183"/>
  <c r="P16" i="129"/>
  <c r="J30" i="140" s="1"/>
  <c r="I18" i="183"/>
  <c r="J18" i="183"/>
  <c r="CW17" i="183"/>
  <c r="CR17" i="183"/>
  <c r="P15" i="129"/>
  <c r="J30" i="139" s="1"/>
  <c r="I17" i="183"/>
  <c r="J17" i="183"/>
  <c r="CW16" i="183"/>
  <c r="CR16" i="183"/>
  <c r="P14" i="129"/>
  <c r="J30" i="138" s="1"/>
  <c r="I16" i="183"/>
  <c r="J16" i="183"/>
  <c r="CW15" i="183"/>
  <c r="CR15" i="183"/>
  <c r="P13" i="129"/>
  <c r="J30" i="137" s="1"/>
  <c r="I15" i="183"/>
  <c r="J15" i="183"/>
  <c r="CW14" i="183"/>
  <c r="CR14" i="183"/>
  <c r="P12" i="129"/>
  <c r="J30" i="136" s="1"/>
  <c r="I14" i="183"/>
  <c r="J14" i="183"/>
  <c r="CW13" i="183"/>
  <c r="CR13" i="183"/>
  <c r="P11" i="129"/>
  <c r="J30" i="135" s="1"/>
  <c r="I13" i="183"/>
  <c r="J13" i="183"/>
  <c r="CW12" i="183"/>
  <c r="CR12" i="183"/>
  <c r="P10" i="129"/>
  <c r="J30" i="134" s="1"/>
  <c r="I12" i="183"/>
  <c r="J12" i="183"/>
  <c r="CW11" i="183"/>
  <c r="CR11" i="183"/>
  <c r="P9" i="129"/>
  <c r="J30" i="133" s="1"/>
  <c r="I11" i="183"/>
  <c r="J11" i="183"/>
  <c r="CW10" i="183"/>
  <c r="CR10" i="183"/>
  <c r="P8" i="129"/>
  <c r="J30" i="132" s="1"/>
  <c r="I10" i="183"/>
  <c r="J10" i="183"/>
  <c r="O13" i="183"/>
  <c r="P13" i="183"/>
  <c r="O12" i="183"/>
  <c r="P12" i="183"/>
  <c r="O11" i="183"/>
  <c r="P11" i="183"/>
  <c r="O10" i="183"/>
  <c r="P10" i="183"/>
  <c r="O50" i="183"/>
  <c r="P50" i="183"/>
  <c r="O49" i="183"/>
  <c r="P49" i="183"/>
  <c r="O48" i="183"/>
  <c r="P48" i="183"/>
  <c r="O47" i="183"/>
  <c r="P47" i="183"/>
  <c r="O46" i="183"/>
  <c r="P46" i="183"/>
  <c r="O45" i="183"/>
  <c r="P45" i="183"/>
  <c r="O44" i="183"/>
  <c r="P44" i="183"/>
  <c r="O43" i="183"/>
  <c r="P43" i="183"/>
  <c r="O42" i="183"/>
  <c r="P42" i="183"/>
  <c r="O41" i="183"/>
  <c r="P41" i="183"/>
  <c r="O40" i="183"/>
  <c r="P40" i="183"/>
  <c r="O39" i="183"/>
  <c r="P39" i="183"/>
  <c r="O38" i="183"/>
  <c r="P38" i="183"/>
  <c r="O37" i="183"/>
  <c r="P37" i="183"/>
  <c r="O36" i="183"/>
  <c r="P36" i="183"/>
  <c r="O35" i="183"/>
  <c r="P35" i="183"/>
  <c r="O34" i="183"/>
  <c r="P34" i="183"/>
  <c r="O33" i="183"/>
  <c r="P33" i="183"/>
  <c r="O32" i="183"/>
  <c r="P32" i="183"/>
  <c r="O31" i="183"/>
  <c r="P31" i="183"/>
  <c r="O30" i="183"/>
  <c r="P30" i="183"/>
  <c r="O29" i="183"/>
  <c r="P29" i="183"/>
  <c r="O28" i="183"/>
  <c r="P28" i="183"/>
  <c r="O27" i="183"/>
  <c r="P27" i="183"/>
  <c r="O26" i="183"/>
  <c r="P26" i="183"/>
  <c r="O25" i="183"/>
  <c r="P25" i="183"/>
  <c r="O24" i="183"/>
  <c r="P24" i="183"/>
  <c r="O23" i="183"/>
  <c r="P23" i="183"/>
  <c r="O22" i="183"/>
  <c r="P22" i="183"/>
  <c r="O21" i="183"/>
  <c r="P21" i="183"/>
  <c r="O20" i="183"/>
  <c r="P20" i="183"/>
  <c r="O19" i="183"/>
  <c r="P19" i="183"/>
  <c r="O18" i="183"/>
  <c r="P18" i="183"/>
  <c r="O17" i="183"/>
  <c r="P17" i="183"/>
  <c r="O16" i="183"/>
  <c r="P16" i="183"/>
  <c r="O15" i="183"/>
  <c r="P15" i="183"/>
  <c r="O14" i="183"/>
  <c r="P14" i="183"/>
  <c r="U50" i="183"/>
  <c r="V50" i="183"/>
  <c r="U49" i="183"/>
  <c r="V49" i="183"/>
  <c r="U48" i="183"/>
  <c r="V48" i="183"/>
  <c r="U47" i="183"/>
  <c r="V47" i="183"/>
  <c r="U46" i="183"/>
  <c r="V46" i="183"/>
  <c r="U45" i="183"/>
  <c r="V45" i="183"/>
  <c r="U44" i="183"/>
  <c r="V44" i="183"/>
  <c r="U43" i="183"/>
  <c r="V43" i="183"/>
  <c r="U42" i="183"/>
  <c r="V42" i="183"/>
  <c r="U41" i="183"/>
  <c r="V41" i="183"/>
  <c r="U40" i="183"/>
  <c r="V40" i="183"/>
  <c r="U39" i="183"/>
  <c r="V39" i="183"/>
  <c r="U38" i="183"/>
  <c r="V38" i="183"/>
  <c r="U37" i="183"/>
  <c r="V37" i="183"/>
  <c r="U36" i="183"/>
  <c r="V36" i="183"/>
  <c r="U35" i="183"/>
  <c r="V35" i="183"/>
  <c r="U34" i="183"/>
  <c r="V34" i="183"/>
  <c r="U33" i="183"/>
  <c r="V33" i="183"/>
  <c r="U32" i="183"/>
  <c r="V32" i="183"/>
  <c r="U31" i="183"/>
  <c r="V31" i="183"/>
  <c r="U30" i="183"/>
  <c r="V30" i="183"/>
  <c r="U29" i="183"/>
  <c r="V29" i="183"/>
  <c r="U28" i="183"/>
  <c r="V28" i="183"/>
  <c r="U27" i="183"/>
  <c r="V27" i="183"/>
  <c r="U26" i="183"/>
  <c r="V26" i="183"/>
  <c r="U25" i="183"/>
  <c r="V25" i="183"/>
  <c r="U24" i="183"/>
  <c r="V24" i="183"/>
  <c r="U23" i="183"/>
  <c r="V23" i="183"/>
  <c r="U22" i="183"/>
  <c r="V22" i="183"/>
  <c r="U21" i="183"/>
  <c r="V21" i="183"/>
  <c r="U20" i="183"/>
  <c r="V20" i="183"/>
  <c r="U19" i="183"/>
  <c r="V19" i="183"/>
  <c r="U18" i="183"/>
  <c r="V18" i="183"/>
  <c r="U17" i="183"/>
  <c r="V17" i="183"/>
  <c r="U16" i="183"/>
  <c r="V16" i="183"/>
  <c r="U15" i="183"/>
  <c r="V15" i="183"/>
  <c r="U14" i="183"/>
  <c r="V14" i="183"/>
  <c r="U13" i="183"/>
  <c r="V13" i="183"/>
  <c r="U12" i="183"/>
  <c r="V12" i="183"/>
  <c r="U11" i="183"/>
  <c r="V11" i="183"/>
  <c r="U10" i="183"/>
  <c r="V10" i="183"/>
  <c r="U8" i="183"/>
  <c r="V8" i="183"/>
  <c r="AA50" i="183"/>
  <c r="AB50" i="183"/>
  <c r="AA49" i="183"/>
  <c r="AB49" i="183"/>
  <c r="AA48" i="183"/>
  <c r="AB48" i="183"/>
  <c r="AA47" i="183"/>
  <c r="AB47" i="183"/>
  <c r="AA46" i="183"/>
  <c r="AB46" i="183"/>
  <c r="AA45" i="183"/>
  <c r="AB45" i="183"/>
  <c r="AA44" i="183"/>
  <c r="AB44" i="183"/>
  <c r="AA43" i="183"/>
  <c r="AB43" i="183"/>
  <c r="AA42" i="183"/>
  <c r="AB42" i="183"/>
  <c r="AA41" i="183"/>
  <c r="AB41" i="183"/>
  <c r="AA40" i="183"/>
  <c r="AB40" i="183"/>
  <c r="AA39" i="183"/>
  <c r="AB39" i="183"/>
  <c r="AA38" i="183"/>
  <c r="AB38" i="183"/>
  <c r="AA37" i="183"/>
  <c r="AB37" i="183"/>
  <c r="AA36" i="183"/>
  <c r="AB36" i="183"/>
  <c r="AA35" i="183"/>
  <c r="AB35" i="183"/>
  <c r="AA34" i="183"/>
  <c r="AB34" i="183"/>
  <c r="AA33" i="183"/>
  <c r="AB33" i="183"/>
  <c r="AA32" i="183"/>
  <c r="AB32" i="183"/>
  <c r="AA31" i="183"/>
  <c r="AB31" i="183"/>
  <c r="AA30" i="183"/>
  <c r="AB30" i="183"/>
  <c r="AA29" i="183"/>
  <c r="AB29" i="183"/>
  <c r="AA28" i="183"/>
  <c r="AB28" i="183"/>
  <c r="AA27" i="183"/>
  <c r="AB27" i="183"/>
  <c r="AA26" i="183"/>
  <c r="AB26" i="183"/>
  <c r="AA25" i="183"/>
  <c r="AB25" i="183"/>
  <c r="AA24" i="183"/>
  <c r="AB24" i="183"/>
  <c r="AA23" i="183"/>
  <c r="AB23" i="183"/>
  <c r="AA22" i="183"/>
  <c r="AB22" i="183"/>
  <c r="AA21" i="183"/>
  <c r="AB21" i="183"/>
  <c r="AA20" i="183"/>
  <c r="AB20" i="183"/>
  <c r="AA19" i="183"/>
  <c r="AB19" i="183"/>
  <c r="AA18" i="183"/>
  <c r="AB18" i="183"/>
  <c r="AA17" i="183"/>
  <c r="AB17" i="183"/>
  <c r="AA16" i="183"/>
  <c r="AB16" i="183"/>
  <c r="AA15" i="183"/>
  <c r="AB15" i="183"/>
  <c r="AA14" i="183"/>
  <c r="AB14" i="183"/>
  <c r="AA13" i="183"/>
  <c r="AB13" i="183"/>
  <c r="AA12" i="183"/>
  <c r="AB12" i="183"/>
  <c r="AG50" i="183"/>
  <c r="AH50" i="183"/>
  <c r="AG49" i="183"/>
  <c r="AH49" i="183"/>
  <c r="AG48" i="183"/>
  <c r="AH48" i="183"/>
  <c r="AG47" i="183"/>
  <c r="AH47" i="183"/>
  <c r="AG46" i="183"/>
  <c r="AH46" i="183"/>
  <c r="AG45" i="183"/>
  <c r="AH45" i="183"/>
  <c r="AG44" i="183"/>
  <c r="AH44" i="183"/>
  <c r="AG43" i="183"/>
  <c r="AH43" i="183"/>
  <c r="AG42" i="183"/>
  <c r="AH42" i="183"/>
  <c r="AG41" i="183"/>
  <c r="AH41" i="183"/>
  <c r="AG40" i="183"/>
  <c r="AH40" i="183"/>
  <c r="AG39" i="183"/>
  <c r="AH39" i="183"/>
  <c r="AG38" i="183"/>
  <c r="AH38" i="183"/>
  <c r="AG37" i="183"/>
  <c r="AH37" i="183"/>
  <c r="AG36" i="183"/>
  <c r="AH36" i="183"/>
  <c r="AG35" i="183"/>
  <c r="AH35" i="183"/>
  <c r="AG34" i="183"/>
  <c r="AH34" i="183"/>
  <c r="AG33" i="183"/>
  <c r="AH33" i="183"/>
  <c r="AG32" i="183"/>
  <c r="AH32" i="183"/>
  <c r="AG31" i="183"/>
  <c r="AH31" i="183"/>
  <c r="AG30" i="183"/>
  <c r="AH30" i="183"/>
  <c r="AG29" i="183"/>
  <c r="AH29" i="183"/>
  <c r="AG28" i="183"/>
  <c r="AH28" i="183"/>
  <c r="AG27" i="183"/>
  <c r="AH27" i="183"/>
  <c r="AG26" i="183"/>
  <c r="AH26" i="183"/>
  <c r="AG25" i="183"/>
  <c r="AH25" i="183"/>
  <c r="AG24" i="183"/>
  <c r="AH24" i="183"/>
  <c r="AG23" i="183"/>
  <c r="AH23" i="183"/>
  <c r="AG22" i="183"/>
  <c r="AH22" i="183"/>
  <c r="AG21" i="183"/>
  <c r="AH21" i="183"/>
  <c r="AG20" i="183"/>
  <c r="AH20" i="183"/>
  <c r="AG19" i="183"/>
  <c r="AH19" i="183"/>
  <c r="AG18" i="183"/>
  <c r="AH18" i="183"/>
  <c r="AG17" i="183"/>
  <c r="AH17" i="183"/>
  <c r="AG16" i="183"/>
  <c r="AH16" i="183"/>
  <c r="AG15" i="183"/>
  <c r="AH15" i="183"/>
  <c r="AG14" i="183"/>
  <c r="AH14" i="183"/>
  <c r="AG13" i="183"/>
  <c r="AH13" i="183"/>
  <c r="AG12" i="183"/>
  <c r="AH12" i="183"/>
  <c r="AG11" i="183"/>
  <c r="AH11" i="183"/>
  <c r="AG10" i="183"/>
  <c r="AH10" i="183"/>
  <c r="AM50" i="183"/>
  <c r="AN50" i="183"/>
  <c r="AM49" i="183"/>
  <c r="AN49" i="183"/>
  <c r="AM48" i="183"/>
  <c r="AN48" i="183"/>
  <c r="AM47" i="183"/>
  <c r="AN47" i="183"/>
  <c r="AM46" i="183"/>
  <c r="AN46" i="183"/>
  <c r="AM45" i="183"/>
  <c r="AN45" i="183"/>
  <c r="AM44" i="183"/>
  <c r="AN44" i="183"/>
  <c r="AM43" i="183"/>
  <c r="AN43" i="183"/>
  <c r="AM42" i="183"/>
  <c r="AN42" i="183"/>
  <c r="AM41" i="183"/>
  <c r="AN41" i="183"/>
  <c r="AM40" i="183"/>
  <c r="AN40" i="183"/>
  <c r="AM39" i="183"/>
  <c r="AN39" i="183"/>
  <c r="AM38" i="183"/>
  <c r="AN38" i="183"/>
  <c r="AM37" i="183"/>
  <c r="AN37" i="183"/>
  <c r="AM36" i="183"/>
  <c r="AN36" i="183"/>
  <c r="AM35" i="183"/>
  <c r="AN35" i="183"/>
  <c r="AM34" i="183"/>
  <c r="AN34" i="183"/>
  <c r="AM33" i="183"/>
  <c r="AN33" i="183"/>
  <c r="AM32" i="183"/>
  <c r="AN32" i="183"/>
  <c r="AM31" i="183"/>
  <c r="AN31" i="183"/>
  <c r="AM30" i="183"/>
  <c r="AN30" i="183"/>
  <c r="AM29" i="183"/>
  <c r="AN29" i="183"/>
  <c r="AM28" i="183"/>
  <c r="AN28" i="183"/>
  <c r="AM27" i="183"/>
  <c r="AN27" i="183"/>
  <c r="AM26" i="183"/>
  <c r="AN26" i="183"/>
  <c r="AM25" i="183"/>
  <c r="AN25" i="183"/>
  <c r="AM24" i="183"/>
  <c r="AN24" i="183"/>
  <c r="AM23" i="183"/>
  <c r="AN23" i="183"/>
  <c r="AM22" i="183"/>
  <c r="AN22" i="183"/>
  <c r="AM21" i="183"/>
  <c r="AN21" i="183"/>
  <c r="AM20" i="183"/>
  <c r="AN20" i="183"/>
  <c r="AM19" i="183"/>
  <c r="AN19" i="183"/>
  <c r="AM18" i="183"/>
  <c r="AN18" i="183"/>
  <c r="AM17" i="183"/>
  <c r="AN17" i="183"/>
  <c r="AM16" i="183"/>
  <c r="AN16" i="183"/>
  <c r="AM15" i="183"/>
  <c r="AN15" i="183"/>
  <c r="AM14" i="183"/>
  <c r="AN14" i="183"/>
  <c r="AM13" i="183"/>
  <c r="AN13" i="183"/>
  <c r="AM12" i="183"/>
  <c r="AN12" i="183"/>
  <c r="AM11" i="183"/>
  <c r="AN11" i="183"/>
  <c r="AM10" i="183"/>
  <c r="AN10" i="183"/>
  <c r="AS50" i="183"/>
  <c r="AT50" i="183"/>
  <c r="AS49" i="183"/>
  <c r="AT49" i="183"/>
  <c r="AS48" i="183"/>
  <c r="AT48" i="183"/>
  <c r="AS47" i="183"/>
  <c r="AT47" i="183"/>
  <c r="AS46" i="183"/>
  <c r="AT46" i="183"/>
  <c r="AS45" i="183"/>
  <c r="AT45" i="183"/>
  <c r="AS44" i="183"/>
  <c r="AT44" i="183"/>
  <c r="AS43" i="183"/>
  <c r="AT43" i="183"/>
  <c r="AS42" i="183"/>
  <c r="AT42" i="183"/>
  <c r="AS41" i="183"/>
  <c r="AT41" i="183"/>
  <c r="AS40" i="183"/>
  <c r="AT40" i="183"/>
  <c r="AS39" i="183"/>
  <c r="AT39" i="183"/>
  <c r="AS38" i="183"/>
  <c r="AT38" i="183"/>
  <c r="AS37" i="183"/>
  <c r="AT37" i="183"/>
  <c r="AS36" i="183"/>
  <c r="AT36" i="183"/>
  <c r="AS35" i="183"/>
  <c r="AT35" i="183"/>
  <c r="AS34" i="183"/>
  <c r="AT34" i="183"/>
  <c r="AS33" i="183"/>
  <c r="AT33" i="183"/>
  <c r="AS32" i="183"/>
  <c r="AT32" i="183"/>
  <c r="AS31" i="183"/>
  <c r="AT31" i="183"/>
  <c r="AS30" i="183"/>
  <c r="AT30" i="183"/>
  <c r="AS29" i="183"/>
  <c r="AT29" i="183"/>
  <c r="AS28" i="183"/>
  <c r="AT28" i="183"/>
  <c r="AS27" i="183"/>
  <c r="AT27" i="183"/>
  <c r="AS26" i="183"/>
  <c r="AT26" i="183"/>
  <c r="AS25" i="183"/>
  <c r="AT25" i="183"/>
  <c r="AS24" i="183"/>
  <c r="AT24" i="183"/>
  <c r="AS23" i="183"/>
  <c r="AT23" i="183"/>
  <c r="AS22" i="183"/>
  <c r="AT22" i="183"/>
  <c r="AS21" i="183"/>
  <c r="AT21" i="183"/>
  <c r="AS20" i="183"/>
  <c r="AT20" i="183"/>
  <c r="AS19" i="183"/>
  <c r="AT19" i="183"/>
  <c r="AS18" i="183"/>
  <c r="AT18" i="183"/>
  <c r="AS17" i="183"/>
  <c r="AT17" i="183"/>
  <c r="AS16" i="183"/>
  <c r="AT16" i="183"/>
  <c r="AS15" i="183"/>
  <c r="AT15" i="183"/>
  <c r="AS14" i="183"/>
  <c r="AT14" i="183"/>
  <c r="AS13" i="183"/>
  <c r="AT13" i="183"/>
  <c r="AS12" i="183"/>
  <c r="AT12" i="183"/>
  <c r="AS11" i="183"/>
  <c r="AT11" i="183"/>
  <c r="AS10" i="183"/>
  <c r="AT10" i="183"/>
  <c r="AS9" i="183"/>
  <c r="AT9" i="183"/>
  <c r="AS8" i="183"/>
  <c r="AT8" i="183"/>
  <c r="AY50" i="183"/>
  <c r="AZ50" i="183"/>
  <c r="AY49" i="183"/>
  <c r="AZ49" i="183"/>
  <c r="AY48" i="183"/>
  <c r="AZ48" i="183"/>
  <c r="AY47" i="183"/>
  <c r="AZ47" i="183"/>
  <c r="AY46" i="183"/>
  <c r="AZ46" i="183"/>
  <c r="AY45" i="183"/>
  <c r="AZ45" i="183"/>
  <c r="AY44" i="183"/>
  <c r="AZ44" i="183"/>
  <c r="AY43" i="183"/>
  <c r="AZ43" i="183"/>
  <c r="AY42" i="183"/>
  <c r="AZ42" i="183"/>
  <c r="AY41" i="183"/>
  <c r="AZ41" i="183"/>
  <c r="AY40" i="183"/>
  <c r="AZ40" i="183"/>
  <c r="AY39" i="183"/>
  <c r="AZ39" i="183"/>
  <c r="AY38" i="183"/>
  <c r="AZ38" i="183"/>
  <c r="AY37" i="183"/>
  <c r="AZ37" i="183"/>
  <c r="AY36" i="183"/>
  <c r="AZ36" i="183"/>
  <c r="AY35" i="183"/>
  <c r="AZ35" i="183"/>
  <c r="AY34" i="183"/>
  <c r="AZ34" i="183"/>
  <c r="AY33" i="183"/>
  <c r="AZ33" i="183"/>
  <c r="AY32" i="183"/>
  <c r="AZ32" i="183"/>
  <c r="AY31" i="183"/>
  <c r="AZ31" i="183"/>
  <c r="AY30" i="183"/>
  <c r="AZ30" i="183"/>
  <c r="AY29" i="183"/>
  <c r="AZ29" i="183"/>
  <c r="AY28" i="183"/>
  <c r="AZ28" i="183"/>
  <c r="AY27" i="183"/>
  <c r="AZ27" i="183"/>
  <c r="AY26" i="183"/>
  <c r="AZ26" i="183"/>
  <c r="AY25" i="183"/>
  <c r="AZ25" i="183"/>
  <c r="AY24" i="183"/>
  <c r="AZ24" i="183"/>
  <c r="AY23" i="183"/>
  <c r="AZ23" i="183"/>
  <c r="AY22" i="183"/>
  <c r="AZ22" i="183"/>
  <c r="AY21" i="183"/>
  <c r="AZ21" i="183"/>
  <c r="AY20" i="183"/>
  <c r="AZ20" i="183"/>
  <c r="AY19" i="183"/>
  <c r="AZ19" i="183"/>
  <c r="AY18" i="183"/>
  <c r="AZ18" i="183"/>
  <c r="AY17" i="183"/>
  <c r="AZ17" i="183"/>
  <c r="AY16" i="183"/>
  <c r="AZ16" i="183"/>
  <c r="AY15" i="183"/>
  <c r="AZ15" i="183"/>
  <c r="AY14" i="183"/>
  <c r="AZ14" i="183"/>
  <c r="AY13" i="183"/>
  <c r="AZ13" i="183"/>
  <c r="AY12" i="183"/>
  <c r="AZ12" i="183"/>
  <c r="AY11" i="183"/>
  <c r="AZ11" i="183"/>
  <c r="AY10" i="183"/>
  <c r="AZ10" i="183"/>
  <c r="AY9" i="183"/>
  <c r="AZ9" i="183"/>
  <c r="AY8" i="183"/>
  <c r="AZ8" i="183"/>
  <c r="U9" i="183"/>
  <c r="V9" i="183"/>
  <c r="AM9" i="183"/>
  <c r="AN9" i="183"/>
  <c r="AM8" i="183"/>
  <c r="AN8" i="183"/>
  <c r="AG9" i="183"/>
  <c r="AH9" i="183"/>
  <c r="AG8" i="183"/>
  <c r="AH8" i="183"/>
  <c r="AA11" i="183"/>
  <c r="AB11" i="183"/>
  <c r="AA10" i="183"/>
  <c r="AB10" i="183"/>
  <c r="AA9" i="183"/>
  <c r="AB9" i="183"/>
  <c r="AA8" i="183"/>
  <c r="AB8" i="183"/>
  <c r="O9" i="183"/>
  <c r="P9" i="183"/>
  <c r="O8" i="183"/>
  <c r="P8" i="183"/>
  <c r="CW9" i="183"/>
  <c r="CR9" i="183"/>
  <c r="P7" i="129"/>
  <c r="J30" i="131" s="1"/>
  <c r="I9" i="183"/>
  <c r="J9" i="183"/>
  <c r="CW8" i="183"/>
  <c r="CR8" i="183"/>
  <c r="P6" i="129"/>
  <c r="J30" i="130" s="1"/>
  <c r="I8" i="183"/>
  <c r="J8" i="183"/>
  <c r="CW7" i="183"/>
  <c r="P5" i="129"/>
  <c r="J30" i="126" s="1"/>
  <c r="CR7" i="183"/>
  <c r="J7" i="183"/>
  <c r="I7" i="183"/>
  <c r="FO13" i="184"/>
  <c r="H11" i="129"/>
  <c r="E31" i="135" s="1"/>
  <c r="N13" i="184"/>
  <c r="O13" i="184"/>
  <c r="FO12" i="184"/>
  <c r="H10" i="129"/>
  <c r="E31" i="134" s="1"/>
  <c r="N12" i="184"/>
  <c r="O12" i="184"/>
  <c r="FO11" i="184"/>
  <c r="H9" i="129"/>
  <c r="E31" i="133" s="1"/>
  <c r="N11" i="184"/>
  <c r="O11" i="184"/>
  <c r="FO10" i="184"/>
  <c r="H8" i="129"/>
  <c r="E31" i="132" s="1"/>
  <c r="N10" i="184"/>
  <c r="O10" i="184"/>
  <c r="FO9" i="184"/>
  <c r="H7" i="129"/>
  <c r="E31" i="131" s="1"/>
  <c r="N9" i="184"/>
  <c r="O9" i="184"/>
  <c r="FO8" i="184"/>
  <c r="H6" i="129"/>
  <c r="E31" i="130" s="1"/>
  <c r="N8" i="184"/>
  <c r="O8" i="184"/>
  <c r="FO50" i="184"/>
  <c r="H48" i="129"/>
  <c r="N50" i="184"/>
  <c r="O50" i="184"/>
  <c r="FO49" i="184"/>
  <c r="H47" i="129"/>
  <c r="N49" i="184"/>
  <c r="O49" i="184"/>
  <c r="FO48" i="184"/>
  <c r="H46" i="129"/>
  <c r="N48" i="184"/>
  <c r="O48" i="184"/>
  <c r="FO47" i="184"/>
  <c r="H45" i="129"/>
  <c r="N47" i="184"/>
  <c r="O47" i="184"/>
  <c r="FO46" i="184"/>
  <c r="H44" i="129"/>
  <c r="N46" i="184"/>
  <c r="O46" i="184"/>
  <c r="FO45" i="184"/>
  <c r="H43" i="129"/>
  <c r="N45" i="184"/>
  <c r="O45" i="184"/>
  <c r="FO44" i="184"/>
  <c r="H42" i="129"/>
  <c r="E31" i="166" s="1"/>
  <c r="N44" i="184"/>
  <c r="O44" i="184"/>
  <c r="FO43" i="184"/>
  <c r="H41" i="129"/>
  <c r="E31" i="165" s="1"/>
  <c r="N43" i="184"/>
  <c r="O43" i="184"/>
  <c r="FO42" i="184"/>
  <c r="H40" i="129"/>
  <c r="E31" i="164" s="1"/>
  <c r="N42" i="184"/>
  <c r="O42" i="184"/>
  <c r="FO41" i="184"/>
  <c r="H39" i="129"/>
  <c r="E31" i="163" s="1"/>
  <c r="N41" i="184"/>
  <c r="O41" i="184"/>
  <c r="FO40" i="184"/>
  <c r="H38" i="129"/>
  <c r="E31" i="162" s="1"/>
  <c r="N40" i="184"/>
  <c r="O40" i="184"/>
  <c r="FO39" i="184"/>
  <c r="H37" i="129"/>
  <c r="E31" i="161" s="1"/>
  <c r="N39" i="184"/>
  <c r="O39" i="184"/>
  <c r="FO38" i="184"/>
  <c r="H36" i="129"/>
  <c r="E31" i="160" s="1"/>
  <c r="N38" i="184"/>
  <c r="O38" i="184"/>
  <c r="FO37" i="184"/>
  <c r="H35" i="129"/>
  <c r="E31" i="159" s="1"/>
  <c r="N37" i="184"/>
  <c r="O37" i="184"/>
  <c r="FO36" i="184"/>
  <c r="H34" i="129"/>
  <c r="E31" i="158" s="1"/>
  <c r="N36" i="184"/>
  <c r="O36" i="184"/>
  <c r="FO35" i="184"/>
  <c r="H33" i="129"/>
  <c r="E31" i="157" s="1"/>
  <c r="N35" i="184"/>
  <c r="O35" i="184"/>
  <c r="FO34" i="184"/>
  <c r="H32" i="129"/>
  <c r="E31" i="156" s="1"/>
  <c r="N34" i="184"/>
  <c r="O34" i="184"/>
  <c r="FO33" i="184"/>
  <c r="H31" i="129"/>
  <c r="E31" i="155" s="1"/>
  <c r="N33" i="184"/>
  <c r="O33" i="184"/>
  <c r="FO32" i="184"/>
  <c r="H30" i="129"/>
  <c r="E31" i="154" s="1"/>
  <c r="N32" i="184"/>
  <c r="O32" i="184"/>
  <c r="FO31" i="184"/>
  <c r="H29" i="129"/>
  <c r="E31" i="153" s="1"/>
  <c r="N31" i="184"/>
  <c r="O31" i="184"/>
  <c r="FO30" i="184"/>
  <c r="H28" i="129"/>
  <c r="E31" i="152" s="1"/>
  <c r="N30" i="184"/>
  <c r="O30" i="184"/>
  <c r="FO29" i="184"/>
  <c r="H27" i="129"/>
  <c r="E31" i="151" s="1"/>
  <c r="N29" i="184"/>
  <c r="O29" i="184"/>
  <c r="FO28" i="184"/>
  <c r="H26" i="129"/>
  <c r="E31" i="150" s="1"/>
  <c r="N28" i="184"/>
  <c r="O28" i="184"/>
  <c r="FO27" i="184"/>
  <c r="H25" i="129"/>
  <c r="E31" i="149" s="1"/>
  <c r="N27" i="184"/>
  <c r="O27" i="184"/>
  <c r="AB24" i="124"/>
  <c r="K25" i="185" s="1"/>
  <c r="FO26" i="184"/>
  <c r="H24" i="129"/>
  <c r="E31" i="148" s="1"/>
  <c r="N26" i="184"/>
  <c r="O26" i="184"/>
  <c r="FO25" i="184"/>
  <c r="H23" i="129"/>
  <c r="E31" i="147" s="1"/>
  <c r="N25" i="184"/>
  <c r="O25" i="184"/>
  <c r="FO24" i="184"/>
  <c r="H22" i="129"/>
  <c r="E31" i="146" s="1"/>
  <c r="N24" i="184"/>
  <c r="O24" i="184"/>
  <c r="FO23" i="184"/>
  <c r="H21" i="129"/>
  <c r="E31" i="145" s="1"/>
  <c r="N23" i="184"/>
  <c r="O23" i="184"/>
  <c r="FO22" i="184"/>
  <c r="H20" i="129"/>
  <c r="E31" i="144" s="1"/>
  <c r="N22" i="184"/>
  <c r="O22" i="184"/>
  <c r="FO21" i="184"/>
  <c r="H19" i="129"/>
  <c r="N21" i="184"/>
  <c r="O21" i="184"/>
  <c r="FO20" i="184"/>
  <c r="H18" i="129"/>
  <c r="E31" i="142" s="1"/>
  <c r="N20" i="184"/>
  <c r="O20" i="184"/>
  <c r="FO19" i="184"/>
  <c r="H17" i="129"/>
  <c r="E31" i="141" s="1"/>
  <c r="N19" i="184"/>
  <c r="O19" i="184"/>
  <c r="FO18" i="184"/>
  <c r="H16" i="129"/>
  <c r="E31" i="140" s="1"/>
  <c r="N18" i="184"/>
  <c r="O18" i="184"/>
  <c r="FO17" i="184"/>
  <c r="H15" i="129"/>
  <c r="E31" i="139" s="1"/>
  <c r="N17" i="184"/>
  <c r="O17" i="184"/>
  <c r="FO16" i="184"/>
  <c r="H14" i="129"/>
  <c r="E31" i="138" s="1"/>
  <c r="N16" i="184"/>
  <c r="O16" i="184"/>
  <c r="FO15" i="184"/>
  <c r="H13" i="129"/>
  <c r="E31" i="137" s="1"/>
  <c r="N15" i="184"/>
  <c r="O15" i="184"/>
  <c r="FO14" i="184"/>
  <c r="H12" i="129"/>
  <c r="E31" i="136" s="1"/>
  <c r="N14" i="184"/>
  <c r="O14" i="184"/>
  <c r="AE5" i="124"/>
  <c r="N6" i="185" s="1"/>
  <c r="AD5" i="124"/>
  <c r="M6" i="185" s="1"/>
  <c r="AC5" i="124"/>
  <c r="L6" i="185" s="1"/>
  <c r="AE11" i="124"/>
  <c r="N12" i="185" s="1"/>
  <c r="AD11" i="124"/>
  <c r="M12" i="185" s="1"/>
  <c r="AB11" i="124"/>
  <c r="K12" i="185" s="1"/>
  <c r="AE10" i="124"/>
  <c r="N11" i="185" s="1"/>
  <c r="AD10" i="124"/>
  <c r="M11" i="185" s="1"/>
  <c r="AC10" i="124"/>
  <c r="L11" i="185" s="1"/>
  <c r="AB10" i="124"/>
  <c r="K11" i="185" s="1"/>
  <c r="AE9" i="124"/>
  <c r="N10" i="185" s="1"/>
  <c r="AD9" i="124"/>
  <c r="M10" i="185" s="1"/>
  <c r="AC9" i="124"/>
  <c r="L10" i="185" s="1"/>
  <c r="AB9" i="124"/>
  <c r="K10" i="185" s="1"/>
  <c r="AE8" i="124"/>
  <c r="N9" i="185" s="1"/>
  <c r="AD8" i="124"/>
  <c r="M9" i="185" s="1"/>
  <c r="AC8" i="124"/>
  <c r="L9" i="185" s="1"/>
  <c r="AB8" i="124"/>
  <c r="K9" i="185" s="1"/>
  <c r="AE7" i="124"/>
  <c r="N8" i="185" s="1"/>
  <c r="AD7" i="124"/>
  <c r="M8" i="185" s="1"/>
  <c r="AC7" i="124"/>
  <c r="L8" i="185" s="1"/>
  <c r="AB7" i="124"/>
  <c r="K8" i="185" s="1"/>
  <c r="AE6" i="124"/>
  <c r="N7" i="185" s="1"/>
  <c r="AD6" i="124"/>
  <c r="M7" i="185" s="1"/>
  <c r="AC6" i="124"/>
  <c r="L7" i="185" s="1"/>
  <c r="L49" i="185"/>
  <c r="N48" i="185"/>
  <c r="M48" i="185"/>
  <c r="L48" i="185"/>
  <c r="N47" i="185"/>
  <c r="M47" i="185"/>
  <c r="M46" i="185"/>
  <c r="L46" i="185"/>
  <c r="M45" i="185"/>
  <c r="L45" i="185"/>
  <c r="N44" i="185"/>
  <c r="M44" i="185"/>
  <c r="L44" i="185"/>
  <c r="AE42" i="124"/>
  <c r="N43" i="185" s="1"/>
  <c r="AD42" i="124"/>
  <c r="M43" i="185" s="1"/>
  <c r="AC42" i="124"/>
  <c r="L43" i="185" s="1"/>
  <c r="AE41" i="124"/>
  <c r="N42" i="185" s="1"/>
  <c r="AD41" i="124"/>
  <c r="M42" i="185" s="1"/>
  <c r="AC41" i="124"/>
  <c r="L42" i="185" s="1"/>
  <c r="AE40" i="124"/>
  <c r="N41" i="185" s="1"/>
  <c r="AD40" i="124"/>
  <c r="M41" i="185" s="1"/>
  <c r="AC40" i="124"/>
  <c r="L41" i="185" s="1"/>
  <c r="AE39" i="124"/>
  <c r="N40" i="185" s="1"/>
  <c r="AD39" i="124"/>
  <c r="M40" i="185" s="1"/>
  <c r="AC39" i="124"/>
  <c r="L40" i="185" s="1"/>
  <c r="AE38" i="124"/>
  <c r="N39" i="185" s="1"/>
  <c r="AD38" i="124"/>
  <c r="M39" i="185" s="1"/>
  <c r="AC38" i="124"/>
  <c r="L39" i="185" s="1"/>
  <c r="AE37" i="124"/>
  <c r="N38" i="185" s="1"/>
  <c r="AD37" i="124"/>
  <c r="M38" i="185" s="1"/>
  <c r="AC37" i="124"/>
  <c r="L38" i="185" s="1"/>
  <c r="AE36" i="124"/>
  <c r="N37" i="185" s="1"/>
  <c r="AD36" i="124"/>
  <c r="M37" i="185" s="1"/>
  <c r="AC36" i="124"/>
  <c r="L37" i="185" s="1"/>
  <c r="AE35" i="124"/>
  <c r="N36" i="185" s="1"/>
  <c r="AD35" i="124"/>
  <c r="M36" i="185" s="1"/>
  <c r="AC35" i="124"/>
  <c r="L36" i="185" s="1"/>
  <c r="AE34" i="124"/>
  <c r="N35" i="185" s="1"/>
  <c r="AD34" i="124"/>
  <c r="M35" i="185" s="1"/>
  <c r="AC34" i="124"/>
  <c r="L35" i="185" s="1"/>
  <c r="AE33" i="124"/>
  <c r="N34" i="185" s="1"/>
  <c r="AD33" i="124"/>
  <c r="M34" i="185" s="1"/>
  <c r="AC33" i="124"/>
  <c r="L34" i="185" s="1"/>
  <c r="AE32" i="124"/>
  <c r="N33" i="185" s="1"/>
  <c r="AD32" i="124"/>
  <c r="M33" i="185" s="1"/>
  <c r="AC32" i="124"/>
  <c r="L33" i="185" s="1"/>
  <c r="AE31" i="124"/>
  <c r="N32" i="185" s="1"/>
  <c r="AD31" i="124"/>
  <c r="M32" i="185" s="1"/>
  <c r="AC31" i="124"/>
  <c r="L32" i="185" s="1"/>
  <c r="AE30" i="124"/>
  <c r="N31" i="185" s="1"/>
  <c r="AD30" i="124"/>
  <c r="M31" i="185" s="1"/>
  <c r="AC30" i="124"/>
  <c r="L31" i="185" s="1"/>
  <c r="AE29" i="124"/>
  <c r="N30" i="185" s="1"/>
  <c r="AD29" i="124"/>
  <c r="M30" i="185" s="1"/>
  <c r="AC29" i="124"/>
  <c r="L30" i="185" s="1"/>
  <c r="AE28" i="124"/>
  <c r="N29" i="185" s="1"/>
  <c r="AD28" i="124"/>
  <c r="M29" i="185" s="1"/>
  <c r="AC28" i="124"/>
  <c r="L29" i="185" s="1"/>
  <c r="AE27" i="124"/>
  <c r="N28" i="185" s="1"/>
  <c r="AD27" i="124"/>
  <c r="M28" i="185" s="1"/>
  <c r="AC27" i="124"/>
  <c r="L28" i="185" s="1"/>
  <c r="AE26" i="124"/>
  <c r="N27" i="185" s="1"/>
  <c r="AD26" i="124"/>
  <c r="M27" i="185" s="1"/>
  <c r="AC26" i="124"/>
  <c r="L27" i="185" s="1"/>
  <c r="AE25" i="124"/>
  <c r="N26" i="185" s="1"/>
  <c r="AD25" i="124"/>
  <c r="M26" i="185" s="1"/>
  <c r="AC25" i="124"/>
  <c r="L26" i="185" s="1"/>
  <c r="AE24" i="124"/>
  <c r="N25" i="185" s="1"/>
  <c r="AD24" i="124"/>
  <c r="M25" i="185" s="1"/>
  <c r="AC24" i="124"/>
  <c r="L25" i="185" s="1"/>
  <c r="AE23" i="124"/>
  <c r="N24" i="185" s="1"/>
  <c r="AD23" i="124"/>
  <c r="M24" i="185" s="1"/>
  <c r="AC23" i="124"/>
  <c r="L24" i="185" s="1"/>
  <c r="AB23" i="124"/>
  <c r="K24" i="185" s="1"/>
  <c r="AE22" i="124"/>
  <c r="N23" i="185" s="1"/>
  <c r="AD22" i="124"/>
  <c r="M23" i="185" s="1"/>
  <c r="AC22" i="124"/>
  <c r="L23" i="185" s="1"/>
  <c r="AB22" i="124"/>
  <c r="K23" i="185" s="1"/>
  <c r="AE21" i="124"/>
  <c r="N22" i="185" s="1"/>
  <c r="AD21" i="124"/>
  <c r="M22" i="185" s="1"/>
  <c r="AC21" i="124"/>
  <c r="L22" i="185" s="1"/>
  <c r="AB21" i="124"/>
  <c r="K22" i="185" s="1"/>
  <c r="AE20" i="124"/>
  <c r="N21" i="185" s="1"/>
  <c r="AD20" i="124"/>
  <c r="M21" i="185" s="1"/>
  <c r="AC20" i="124"/>
  <c r="L21" i="185" s="1"/>
  <c r="AB20" i="124"/>
  <c r="K21" i="185" s="1"/>
  <c r="AE19" i="124"/>
  <c r="N20" i="185" s="1"/>
  <c r="AD19" i="124"/>
  <c r="M20" i="185" s="1"/>
  <c r="AC19" i="124"/>
  <c r="L20" i="185" s="1"/>
  <c r="AB19" i="124"/>
  <c r="K20" i="185" s="1"/>
  <c r="AE18" i="124"/>
  <c r="N19" i="185" s="1"/>
  <c r="AC18" i="124"/>
  <c r="L19" i="185" s="1"/>
  <c r="AB18" i="124"/>
  <c r="K19" i="185" s="1"/>
  <c r="AE17" i="124"/>
  <c r="N18" i="185" s="1"/>
  <c r="AD17" i="124"/>
  <c r="M18" i="185" s="1"/>
  <c r="AC17" i="124"/>
  <c r="L18" i="185" s="1"/>
  <c r="AB17" i="124"/>
  <c r="K18" i="185" s="1"/>
  <c r="AE16" i="124"/>
  <c r="N17" i="185" s="1"/>
  <c r="AC16" i="124"/>
  <c r="L17" i="185" s="1"/>
  <c r="AE15" i="124"/>
  <c r="N16" i="185" s="1"/>
  <c r="AD15" i="124"/>
  <c r="M16" i="185" s="1"/>
  <c r="AC15" i="124"/>
  <c r="L16" i="185" s="1"/>
  <c r="AB15" i="124"/>
  <c r="K16" i="185" s="1"/>
  <c r="AE14" i="124"/>
  <c r="N15" i="185" s="1"/>
  <c r="AC14" i="124"/>
  <c r="L15" i="185" s="1"/>
  <c r="AE13" i="124"/>
  <c r="N14" i="185" s="1"/>
  <c r="AD13" i="124"/>
  <c r="M14" i="185" s="1"/>
  <c r="AC13" i="124"/>
  <c r="L14" i="185" s="1"/>
  <c r="AB13" i="124"/>
  <c r="K14" i="185" s="1"/>
  <c r="AE12" i="124"/>
  <c r="N13" i="185" s="1"/>
  <c r="AC12" i="124"/>
  <c r="L13" i="185" s="1"/>
  <c r="R58" i="13" l="1"/>
  <c r="S59" i="182" s="1"/>
  <c r="H22" i="126"/>
  <c r="I22" i="126" s="1"/>
  <c r="S6" i="182"/>
  <c r="M8" i="182"/>
  <c r="T43" i="13"/>
  <c r="U44" i="182" s="1"/>
  <c r="T37" i="13"/>
  <c r="U38" i="182" s="1"/>
  <c r="S37" i="13"/>
  <c r="T38" i="182" s="1"/>
  <c r="H10" i="161"/>
  <c r="I10" i="161" s="1"/>
  <c r="H10" i="167"/>
  <c r="I10" i="167" s="1"/>
  <c r="G14" i="182"/>
  <c r="G22" i="182"/>
  <c r="F21" i="182"/>
  <c r="T23" i="13"/>
  <c r="U24" i="182" s="1"/>
  <c r="T44" i="13"/>
  <c r="U45" i="182" s="1"/>
  <c r="H9" i="137"/>
  <c r="I9" i="137" s="1"/>
  <c r="F39" i="182"/>
  <c r="S26" i="13"/>
  <c r="T27" i="182" s="1"/>
  <c r="H8" i="150"/>
  <c r="I8" i="150" s="1"/>
  <c r="M7" i="182"/>
  <c r="H8" i="131"/>
  <c r="I8" i="131" s="1"/>
  <c r="H8" i="130"/>
  <c r="I8" i="130" s="1"/>
  <c r="H16" i="139"/>
  <c r="I16" i="139" s="1"/>
  <c r="J55" i="13"/>
  <c r="J56" i="13" s="1"/>
  <c r="AD12" i="124"/>
  <c r="M13" i="185" s="1"/>
  <c r="AD14" i="124"/>
  <c r="M15" i="185" s="1"/>
  <c r="AB12" i="124"/>
  <c r="K13" i="185" s="1"/>
  <c r="H16" i="138"/>
  <c r="I16" i="138" s="1"/>
  <c r="H16" i="132"/>
  <c r="I16" i="132" s="1"/>
  <c r="T8" i="13"/>
  <c r="U9" i="182" s="1"/>
  <c r="F11" i="182"/>
  <c r="L58" i="13"/>
  <c r="M59" i="182" s="1"/>
  <c r="G18" i="182"/>
  <c r="T17" i="13"/>
  <c r="U18" i="182" s="1"/>
  <c r="H10" i="131"/>
  <c r="I10" i="131" s="1"/>
  <c r="S17" i="13"/>
  <c r="T18" i="182" s="1"/>
  <c r="G27" i="182"/>
  <c r="H9" i="133"/>
  <c r="I9" i="133" s="1"/>
  <c r="T41" i="13"/>
  <c r="U42" i="182" s="1"/>
  <c r="S34" i="13"/>
  <c r="U34" i="13" s="1"/>
  <c r="H8" i="158"/>
  <c r="I8" i="158" s="1"/>
  <c r="S45" i="13"/>
  <c r="T46" i="182" s="1"/>
  <c r="E46" i="182"/>
  <c r="S41" i="13"/>
  <c r="T42" i="182" s="1"/>
  <c r="H8" i="165"/>
  <c r="I8" i="165" s="1"/>
  <c r="E37" i="182"/>
  <c r="S25" i="13"/>
  <c r="U25" i="13" s="1"/>
  <c r="S40" i="13"/>
  <c r="T41" i="182" s="1"/>
  <c r="T45" i="13"/>
  <c r="U46" i="182" s="1"/>
  <c r="H8" i="149"/>
  <c r="I8" i="149" s="1"/>
  <c r="L20" i="196"/>
  <c r="D21" i="195" s="1"/>
  <c r="AB6" i="124"/>
  <c r="K7" i="185" s="1"/>
  <c r="AD18" i="124"/>
  <c r="M19" i="185" s="1"/>
  <c r="AD16" i="124"/>
  <c r="M17" i="185" s="1"/>
  <c r="H16" i="126"/>
  <c r="I16" i="126" s="1"/>
  <c r="L55" i="13"/>
  <c r="M56" i="182" s="1"/>
  <c r="M6" i="182"/>
  <c r="H9" i="162"/>
  <c r="I9" i="162" s="1"/>
  <c r="T38" i="13"/>
  <c r="U39" i="182" s="1"/>
  <c r="H9" i="156"/>
  <c r="I9" i="156" s="1"/>
  <c r="S10" i="13"/>
  <c r="T11" i="182" s="1"/>
  <c r="H8" i="136"/>
  <c r="I8" i="136" s="1"/>
  <c r="H10" i="133"/>
  <c r="I10" i="133" s="1"/>
  <c r="S15" i="13"/>
  <c r="T16" i="182" s="1"/>
  <c r="H10" i="139"/>
  <c r="I10" i="139" s="1"/>
  <c r="T15" i="13"/>
  <c r="U16" i="182" s="1"/>
  <c r="T9" i="13"/>
  <c r="U10" i="182" s="1"/>
  <c r="S9" i="13"/>
  <c r="T10" i="182" s="1"/>
  <c r="H9" i="136"/>
  <c r="I9" i="136" s="1"/>
  <c r="S8" i="13"/>
  <c r="T9" i="182" s="1"/>
  <c r="S7" i="13"/>
  <c r="T8" i="182" s="1"/>
  <c r="E12" i="182"/>
  <c r="T11" i="13"/>
  <c r="U12" i="182" s="1"/>
  <c r="T10" i="13"/>
  <c r="U11" i="182" s="1"/>
  <c r="T16" i="13"/>
  <c r="U17" i="182" s="1"/>
  <c r="E17" i="182"/>
  <c r="S16" i="13"/>
  <c r="T17" i="182" s="1"/>
  <c r="T34" i="13"/>
  <c r="U35" i="182" s="1"/>
  <c r="H58" i="13"/>
  <c r="I59" i="182" s="1"/>
  <c r="I20" i="206"/>
  <c r="AB14" i="124"/>
  <c r="K15" i="185" s="1"/>
  <c r="AC11" i="124"/>
  <c r="L12" i="185" s="1"/>
  <c r="L18" i="196"/>
  <c r="D19" i="195" s="1"/>
  <c r="AB16" i="124"/>
  <c r="K17" i="185" s="1"/>
  <c r="G19" i="195"/>
  <c r="H9" i="126"/>
  <c r="I9" i="126" s="1"/>
  <c r="S18" i="13"/>
  <c r="T19" i="182" s="1"/>
  <c r="H9" i="131"/>
  <c r="I9" i="131" s="1"/>
  <c r="T7" i="13"/>
  <c r="U8" i="182" s="1"/>
  <c r="G19" i="182"/>
  <c r="T18" i="13"/>
  <c r="U19" i="182" s="1"/>
  <c r="D9" i="124"/>
  <c r="E10" i="186" s="1"/>
  <c r="H12" i="126"/>
  <c r="I12" i="126" s="1"/>
  <c r="H55" i="13"/>
  <c r="I56" i="182" s="1"/>
  <c r="I6" i="182"/>
  <c r="S5" i="13"/>
  <c r="T6" i="182" s="1"/>
  <c r="T12" i="13"/>
  <c r="U13" i="182" s="1"/>
  <c r="L19" i="196"/>
  <c r="I19" i="196" s="1"/>
  <c r="H8" i="138"/>
  <c r="I8" i="138" s="1"/>
  <c r="T14" i="13"/>
  <c r="U15" i="182" s="1"/>
  <c r="H8" i="137"/>
  <c r="I8" i="137" s="1"/>
  <c r="H10" i="126"/>
  <c r="I10" i="126" s="1"/>
  <c r="S12" i="13"/>
  <c r="T13" i="182" s="1"/>
  <c r="T5" i="13"/>
  <c r="U6" i="182" s="1"/>
  <c r="H10" i="136"/>
  <c r="I10" i="136" s="1"/>
  <c r="G6" i="182"/>
  <c r="G13" i="182"/>
  <c r="H10" i="152"/>
  <c r="I10" i="152" s="1"/>
  <c r="S28" i="13"/>
  <c r="T29" i="182" s="1"/>
  <c r="F55" i="13"/>
  <c r="G56" i="182" s="1"/>
  <c r="F58" i="13"/>
  <c r="G59" i="182" s="1"/>
  <c r="S14" i="13"/>
  <c r="T15" i="182" s="1"/>
  <c r="S11" i="13"/>
  <c r="T12" i="182" s="1"/>
  <c r="F15" i="182"/>
  <c r="F35" i="182"/>
  <c r="T32" i="13"/>
  <c r="U33" i="182" s="1"/>
  <c r="T48" i="13"/>
  <c r="U49" i="182" s="1"/>
  <c r="F12" i="182"/>
  <c r="H9" i="138"/>
  <c r="I9" i="138" s="1"/>
  <c r="H9" i="158"/>
  <c r="I9" i="158" s="1"/>
  <c r="F9" i="182"/>
  <c r="T13" i="13"/>
  <c r="U14" i="182" s="1"/>
  <c r="T19" i="13"/>
  <c r="U20" i="182" s="1"/>
  <c r="H9" i="132"/>
  <c r="I9" i="132" s="1"/>
  <c r="S13" i="13"/>
  <c r="T14" i="182" s="1"/>
  <c r="S19" i="13"/>
  <c r="T20" i="182" s="1"/>
  <c r="S43" i="13"/>
  <c r="T44" i="182" s="1"/>
  <c r="S48" i="13"/>
  <c r="E26" i="182"/>
  <c r="H8" i="167"/>
  <c r="I8" i="167" s="1"/>
  <c r="S44" i="13"/>
  <c r="T45" i="182" s="1"/>
  <c r="D23" i="124"/>
  <c r="E24" i="186" s="1"/>
  <c r="E43" i="182"/>
  <c r="D55" i="13"/>
  <c r="E56" i="182" s="1"/>
  <c r="T26" i="13"/>
  <c r="U27" i="182" s="1"/>
  <c r="D15" i="124"/>
  <c r="E16" i="186" s="1"/>
  <c r="H8" i="166"/>
  <c r="I8" i="166" s="1"/>
  <c r="H9" i="160"/>
  <c r="I9" i="160" s="1"/>
  <c r="T36" i="13"/>
  <c r="U37" i="182" s="1"/>
  <c r="E58" i="13"/>
  <c r="F59" i="182" s="1"/>
  <c r="D47" i="187"/>
  <c r="T47" i="187" s="1"/>
  <c r="AI47" i="187" s="1"/>
  <c r="AJ47" i="187" s="1"/>
  <c r="S47" i="124" s="1"/>
  <c r="S32" i="13"/>
  <c r="T33" i="182" s="1"/>
  <c r="S36" i="13"/>
  <c r="T37" i="182" s="1"/>
  <c r="H9" i="148"/>
  <c r="I9" i="148" s="1"/>
  <c r="T42" i="13"/>
  <c r="U43" i="182" s="1"/>
  <c r="S24" i="13"/>
  <c r="T25" i="182" s="1"/>
  <c r="T24" i="13"/>
  <c r="U25" i="182" s="1"/>
  <c r="GE51" i="179"/>
  <c r="GE52" i="184" s="1"/>
  <c r="AF50" i="124"/>
  <c r="O51" i="185" s="1"/>
  <c r="GD52" i="184"/>
  <c r="I15" i="195"/>
  <c r="G15" i="195"/>
  <c r="K18" i="195"/>
  <c r="I18" i="195"/>
  <c r="G17" i="195"/>
  <c r="K14" i="195"/>
  <c r="G16" i="195"/>
  <c r="I31" i="195"/>
  <c r="K31" i="195"/>
  <c r="I30" i="195"/>
  <c r="K30" i="195"/>
  <c r="K29" i="195"/>
  <c r="E29" i="195"/>
  <c r="K15" i="195"/>
  <c r="G18" i="195"/>
  <c r="K17" i="195"/>
  <c r="I17" i="195"/>
  <c r="I14" i="195"/>
  <c r="G14" i="195"/>
  <c r="K16" i="195"/>
  <c r="I16" i="195"/>
  <c r="E31" i="195"/>
  <c r="G31" i="195"/>
  <c r="E30" i="195"/>
  <c r="G30" i="195"/>
  <c r="G29" i="195"/>
  <c r="I29" i="195"/>
  <c r="K55" i="182"/>
  <c r="H14" i="204"/>
  <c r="I11" i="204"/>
  <c r="F11" i="204"/>
  <c r="L54" i="124"/>
  <c r="M55" i="186" s="1"/>
  <c r="L54" i="187"/>
  <c r="AB54" i="187" s="1"/>
  <c r="H12" i="204"/>
  <c r="I55" i="182"/>
  <c r="H22" i="204"/>
  <c r="S55" i="182"/>
  <c r="I8" i="126"/>
  <c r="J54" i="124"/>
  <c r="K55" i="186" s="1"/>
  <c r="J54" i="187"/>
  <c r="Z54" i="187" s="1"/>
  <c r="I15" i="204"/>
  <c r="F15" i="204"/>
  <c r="H16" i="204"/>
  <c r="M55" i="182"/>
  <c r="H54" i="124"/>
  <c r="I55" i="186" s="1"/>
  <c r="H54" i="187"/>
  <c r="X54" i="187" s="1"/>
  <c r="R54" i="187"/>
  <c r="AH54" i="187" s="1"/>
  <c r="R54" i="124"/>
  <c r="S55" i="186" s="1"/>
  <c r="I13" i="204"/>
  <c r="F13" i="204"/>
  <c r="GD6" i="179"/>
  <c r="GE6" i="179" s="1"/>
  <c r="GE7" i="184" s="1"/>
  <c r="GD12" i="179"/>
  <c r="GE12" i="179" s="1"/>
  <c r="GE13" i="184" s="1"/>
  <c r="GD14" i="179"/>
  <c r="GE14" i="179" s="1"/>
  <c r="GE15" i="184" s="1"/>
  <c r="GD16" i="179"/>
  <c r="GE16" i="179" s="1"/>
  <c r="GE17" i="184" s="1"/>
  <c r="GD18" i="179"/>
  <c r="GE18" i="179" s="1"/>
  <c r="GE19" i="184" s="1"/>
  <c r="GD20" i="179"/>
  <c r="GE20" i="179" s="1"/>
  <c r="GE21" i="184" s="1"/>
  <c r="GD22" i="179"/>
  <c r="GE22" i="179" s="1"/>
  <c r="GE23" i="184" s="1"/>
  <c r="GD24" i="179"/>
  <c r="GE24" i="179" s="1"/>
  <c r="GE25" i="184" s="1"/>
  <c r="GD26" i="179"/>
  <c r="GE26" i="179" s="1"/>
  <c r="GE27" i="184" s="1"/>
  <c r="GD28" i="179"/>
  <c r="GE28" i="179" s="1"/>
  <c r="GE29" i="184" s="1"/>
  <c r="GD30" i="179"/>
  <c r="GE30" i="179" s="1"/>
  <c r="GE31" i="184" s="1"/>
  <c r="GD32" i="179"/>
  <c r="GE32" i="179" s="1"/>
  <c r="GE33" i="184" s="1"/>
  <c r="GD34" i="179"/>
  <c r="GE34" i="179" s="1"/>
  <c r="GE35" i="184" s="1"/>
  <c r="GD36" i="179"/>
  <c r="GE36" i="179" s="1"/>
  <c r="GE37" i="184" s="1"/>
  <c r="GD38" i="179"/>
  <c r="GE38" i="179" s="1"/>
  <c r="GE39" i="184" s="1"/>
  <c r="GD40" i="179"/>
  <c r="GE40" i="179" s="1"/>
  <c r="GE41" i="184" s="1"/>
  <c r="GD42" i="179"/>
  <c r="GE42" i="179" s="1"/>
  <c r="GE43" i="184" s="1"/>
  <c r="GD52" i="179"/>
  <c r="GD53" i="184" s="1"/>
  <c r="GD9" i="179"/>
  <c r="GE9" i="179" s="1"/>
  <c r="GE10" i="184" s="1"/>
  <c r="GD7" i="179"/>
  <c r="GE7" i="179" s="1"/>
  <c r="GE8" i="184" s="1"/>
  <c r="GD11" i="179"/>
  <c r="GE11" i="179" s="1"/>
  <c r="GE12" i="184" s="1"/>
  <c r="GD13" i="179"/>
  <c r="GE13" i="179" s="1"/>
  <c r="GE14" i="184" s="1"/>
  <c r="GD15" i="179"/>
  <c r="GE15" i="179" s="1"/>
  <c r="GE16" i="184" s="1"/>
  <c r="GD17" i="179"/>
  <c r="GE17" i="179" s="1"/>
  <c r="GE18" i="184" s="1"/>
  <c r="GD19" i="179"/>
  <c r="GE19" i="179" s="1"/>
  <c r="GE20" i="184" s="1"/>
  <c r="GD21" i="179"/>
  <c r="GE21" i="179" s="1"/>
  <c r="GE22" i="184" s="1"/>
  <c r="GD23" i="179"/>
  <c r="GE23" i="179" s="1"/>
  <c r="GE24" i="184" s="1"/>
  <c r="GD25" i="179"/>
  <c r="GE25" i="179" s="1"/>
  <c r="GE26" i="184" s="1"/>
  <c r="GD27" i="179"/>
  <c r="GE27" i="179" s="1"/>
  <c r="GE28" i="184" s="1"/>
  <c r="GD29" i="179"/>
  <c r="GE29" i="179" s="1"/>
  <c r="GE30" i="184" s="1"/>
  <c r="GD33" i="179"/>
  <c r="GE33" i="179" s="1"/>
  <c r="GE34" i="184" s="1"/>
  <c r="GD35" i="179"/>
  <c r="GE35" i="179" s="1"/>
  <c r="GE36" i="184" s="1"/>
  <c r="GD37" i="179"/>
  <c r="GE37" i="179" s="1"/>
  <c r="GE38" i="184" s="1"/>
  <c r="GD39" i="179"/>
  <c r="GE39" i="179" s="1"/>
  <c r="GE40" i="184" s="1"/>
  <c r="GD41" i="179"/>
  <c r="GE41" i="179" s="1"/>
  <c r="GE42" i="184" s="1"/>
  <c r="GD43" i="179"/>
  <c r="GE43" i="179" s="1"/>
  <c r="GE44" i="184" s="1"/>
  <c r="GD10" i="179"/>
  <c r="GE10" i="179" s="1"/>
  <c r="GE11" i="184" s="1"/>
  <c r="D58" i="13"/>
  <c r="E59" i="182" s="1"/>
  <c r="T28" i="13"/>
  <c r="U29" i="182" s="1"/>
  <c r="E29" i="182"/>
  <c r="GE8" i="179"/>
  <c r="GE9" i="184" s="1"/>
  <c r="AF51" i="124"/>
  <c r="O52" i="185" s="1"/>
  <c r="S6" i="13"/>
  <c r="T7" i="182" s="1"/>
  <c r="E55" i="13"/>
  <c r="F56" i="182" s="1"/>
  <c r="H10" i="201"/>
  <c r="I10" i="201" s="1"/>
  <c r="G52" i="182"/>
  <c r="H10" i="204"/>
  <c r="I10" i="204" s="1"/>
  <c r="G55" i="182"/>
  <c r="H10" i="202"/>
  <c r="I10" i="202" s="1"/>
  <c r="G53" i="182"/>
  <c r="CX53" i="183"/>
  <c r="AJ51" i="124"/>
  <c r="S52" i="185" s="1"/>
  <c r="AI50" i="124"/>
  <c r="R51" i="185" s="1"/>
  <c r="AI54" i="124"/>
  <c r="R55" i="185" s="1"/>
  <c r="AI52" i="124"/>
  <c r="R53" i="185" s="1"/>
  <c r="AH50" i="124"/>
  <c r="Q51" i="185" s="1"/>
  <c r="H9" i="200"/>
  <c r="I9" i="200" s="1"/>
  <c r="F51" i="182"/>
  <c r="H9" i="202"/>
  <c r="I9" i="202" s="1"/>
  <c r="F53" i="182"/>
  <c r="H9" i="173"/>
  <c r="I9" i="173" s="1"/>
  <c r="F50" i="182"/>
  <c r="H8" i="203"/>
  <c r="I8" i="203" s="1"/>
  <c r="E54" i="182"/>
  <c r="S53" i="13"/>
  <c r="T54" i="182" s="1"/>
  <c r="T53" i="13"/>
  <c r="U54" i="182" s="1"/>
  <c r="H8" i="202"/>
  <c r="I8" i="202" s="1"/>
  <c r="E53" i="182"/>
  <c r="S52" i="13"/>
  <c r="T53" i="182" s="1"/>
  <c r="T52" i="13"/>
  <c r="U53" i="182" s="1"/>
  <c r="H8" i="200"/>
  <c r="I8" i="200" s="1"/>
  <c r="E51" i="182"/>
  <c r="S50" i="13"/>
  <c r="T51" i="182" s="1"/>
  <c r="T50" i="13"/>
  <c r="U51" i="182" s="1"/>
  <c r="J30" i="173"/>
  <c r="AG49" i="124"/>
  <c r="P50" i="185" s="1"/>
  <c r="GD55" i="184"/>
  <c r="GE54" i="179"/>
  <c r="GE55" i="184" s="1"/>
  <c r="AF53" i="124"/>
  <c r="O54" i="185" s="1"/>
  <c r="GE50" i="179"/>
  <c r="GE51" i="184" s="1"/>
  <c r="GD51" i="184"/>
  <c r="AF49" i="124"/>
  <c r="O50" i="185" s="1"/>
  <c r="F49" i="124"/>
  <c r="G50" i="186" s="1"/>
  <c r="F49" i="187"/>
  <c r="V49" i="187" s="1"/>
  <c r="F50" i="124"/>
  <c r="G51" i="186" s="1"/>
  <c r="F50" i="187"/>
  <c r="V50" i="187" s="1"/>
  <c r="F53" i="124"/>
  <c r="G54" i="186" s="1"/>
  <c r="F53" i="187"/>
  <c r="V53" i="187" s="1"/>
  <c r="J30" i="202"/>
  <c r="AG52" i="124"/>
  <c r="P53" i="185" s="1"/>
  <c r="AG51" i="124"/>
  <c r="P52" i="185" s="1"/>
  <c r="J30" i="201"/>
  <c r="H9" i="204"/>
  <c r="I9" i="204" s="1"/>
  <c r="F55" i="182"/>
  <c r="H9" i="203"/>
  <c r="I9" i="203" s="1"/>
  <c r="F54" i="182"/>
  <c r="H9" i="201"/>
  <c r="I9" i="201" s="1"/>
  <c r="F52" i="182"/>
  <c r="H8" i="173"/>
  <c r="I8" i="173" s="1"/>
  <c r="E50" i="182"/>
  <c r="T49" i="13"/>
  <c r="U50" i="182" s="1"/>
  <c r="S49" i="13"/>
  <c r="T50" i="182" s="1"/>
  <c r="H8" i="201"/>
  <c r="I8" i="201" s="1"/>
  <c r="E52" i="182"/>
  <c r="T51" i="13"/>
  <c r="U52" i="182" s="1"/>
  <c r="S51" i="13"/>
  <c r="T52" i="182" s="1"/>
  <c r="H8" i="204"/>
  <c r="I8" i="204" s="1"/>
  <c r="E55" i="182"/>
  <c r="S54" i="13"/>
  <c r="T55" i="182" s="1"/>
  <c r="T54" i="13"/>
  <c r="U55" i="182" s="1"/>
  <c r="AJ54" i="124"/>
  <c r="S55" i="185" s="1"/>
  <c r="CX56" i="183"/>
  <c r="GE55" i="179"/>
  <c r="GE56" i="184" s="1"/>
  <c r="AF54" i="124"/>
  <c r="O55" i="185" s="1"/>
  <c r="GD56" i="184"/>
  <c r="F51" i="124"/>
  <c r="G52" i="186" s="1"/>
  <c r="F51" i="187"/>
  <c r="V51" i="187" s="1"/>
  <c r="F54" i="124"/>
  <c r="G55" i="186" s="1"/>
  <c r="F54" i="187"/>
  <c r="V54" i="187" s="1"/>
  <c r="F52" i="124"/>
  <c r="G53" i="186" s="1"/>
  <c r="F52" i="187"/>
  <c r="V52" i="187" s="1"/>
  <c r="AJ52" i="124"/>
  <c r="S53" i="185" s="1"/>
  <c r="CX54" i="183"/>
  <c r="E50" i="124"/>
  <c r="F51" i="186" s="1"/>
  <c r="E50" i="187"/>
  <c r="U50" i="187" s="1"/>
  <c r="E52" i="124"/>
  <c r="F53" i="186" s="1"/>
  <c r="E52" i="187"/>
  <c r="U52" i="187" s="1"/>
  <c r="E49" i="124"/>
  <c r="F50" i="186" s="1"/>
  <c r="E49" i="187"/>
  <c r="U49" i="187" s="1"/>
  <c r="D53" i="124"/>
  <c r="E54" i="186" s="1"/>
  <c r="D53" i="187"/>
  <c r="T53" i="187" s="1"/>
  <c r="D52" i="124"/>
  <c r="E53" i="186" s="1"/>
  <c r="D52" i="187"/>
  <c r="T52" i="187" s="1"/>
  <c r="D50" i="124"/>
  <c r="E51" i="186" s="1"/>
  <c r="D50" i="187"/>
  <c r="T50" i="187" s="1"/>
  <c r="CX55" i="183"/>
  <c r="AJ53" i="124"/>
  <c r="S54" i="185" s="1"/>
  <c r="AH49" i="124"/>
  <c r="Q50" i="185" s="1"/>
  <c r="GE53" i="179"/>
  <c r="GE54" i="184" s="1"/>
  <c r="GD54" i="184"/>
  <c r="AF52" i="124"/>
  <c r="O53" i="185" s="1"/>
  <c r="H10" i="173"/>
  <c r="I10" i="173" s="1"/>
  <c r="G50" i="182"/>
  <c r="H10" i="200"/>
  <c r="I10" i="200" s="1"/>
  <c r="G51" i="182"/>
  <c r="H10" i="203"/>
  <c r="I10" i="203" s="1"/>
  <c r="G54" i="182"/>
  <c r="AG50" i="124"/>
  <c r="P51" i="185" s="1"/>
  <c r="J30" i="200"/>
  <c r="AJ50" i="124"/>
  <c r="S51" i="185" s="1"/>
  <c r="CX52" i="183"/>
  <c r="AH53" i="124"/>
  <c r="Q54" i="185" s="1"/>
  <c r="AH51" i="124"/>
  <c r="Q52" i="185" s="1"/>
  <c r="E54" i="124"/>
  <c r="F55" i="186" s="1"/>
  <c r="E54" i="187"/>
  <c r="U54" i="187" s="1"/>
  <c r="E53" i="124"/>
  <c r="F54" i="186" s="1"/>
  <c r="E53" i="187"/>
  <c r="U53" i="187" s="1"/>
  <c r="E51" i="187"/>
  <c r="U51" i="187" s="1"/>
  <c r="E51" i="124"/>
  <c r="F52" i="186" s="1"/>
  <c r="D49" i="124"/>
  <c r="E50" i="186" s="1"/>
  <c r="D49" i="187"/>
  <c r="T49" i="187" s="1"/>
  <c r="D51" i="124"/>
  <c r="E52" i="186" s="1"/>
  <c r="D51" i="187"/>
  <c r="T51" i="187" s="1"/>
  <c r="D54" i="124"/>
  <c r="E55" i="186" s="1"/>
  <c r="D54" i="187"/>
  <c r="T54" i="187" s="1"/>
  <c r="CX51" i="183"/>
  <c r="AJ49" i="124"/>
  <c r="S50" i="185" s="1"/>
  <c r="J30" i="203"/>
  <c r="AG53" i="124"/>
  <c r="P54" i="185" s="1"/>
  <c r="AG54" i="124"/>
  <c r="P55" i="185" s="1"/>
  <c r="J30" i="204"/>
  <c r="AI51" i="124"/>
  <c r="R52" i="185" s="1"/>
  <c r="AI53" i="124"/>
  <c r="R54" i="185" s="1"/>
  <c r="AI49" i="124"/>
  <c r="R50" i="185" s="1"/>
  <c r="AH54" i="124"/>
  <c r="Q55" i="185" s="1"/>
  <c r="AH52" i="124"/>
  <c r="Q53" i="185" s="1"/>
  <c r="GE45" i="179"/>
  <c r="AF44" i="124"/>
  <c r="O45" i="185" s="1"/>
  <c r="GE47" i="179"/>
  <c r="AF46" i="124"/>
  <c r="O47" i="185" s="1"/>
  <c r="GE49" i="179"/>
  <c r="AF48" i="124"/>
  <c r="O49" i="185" s="1"/>
  <c r="GE44" i="179"/>
  <c r="GE45" i="184" s="1"/>
  <c r="AF43" i="124"/>
  <c r="O44" i="185" s="1"/>
  <c r="GE46" i="179"/>
  <c r="AF45" i="124"/>
  <c r="O46" i="185" s="1"/>
  <c r="GE48" i="179"/>
  <c r="GE49" i="184" s="1"/>
  <c r="AF47" i="124"/>
  <c r="O48" i="185" s="1"/>
  <c r="J30" i="168"/>
  <c r="AG44" i="124"/>
  <c r="P45" i="185" s="1"/>
  <c r="J30" i="172"/>
  <c r="AG48" i="124"/>
  <c r="P49" i="185" s="1"/>
  <c r="E31" i="167"/>
  <c r="X43" i="124"/>
  <c r="G44" i="185" s="1"/>
  <c r="E31" i="168"/>
  <c r="X44" i="124"/>
  <c r="G45" i="185" s="1"/>
  <c r="E31" i="169"/>
  <c r="X45" i="124"/>
  <c r="G46" i="185" s="1"/>
  <c r="E31" i="170"/>
  <c r="X46" i="124"/>
  <c r="G47" i="185" s="1"/>
  <c r="E31" i="171"/>
  <c r="X47" i="124"/>
  <c r="G48" i="185" s="1"/>
  <c r="E31" i="172"/>
  <c r="X48" i="124"/>
  <c r="G49" i="185" s="1"/>
  <c r="J30" i="167"/>
  <c r="AG43" i="124"/>
  <c r="P44" i="185" s="1"/>
  <c r="J30" i="169"/>
  <c r="AG45" i="124"/>
  <c r="P46" i="185" s="1"/>
  <c r="J30" i="171"/>
  <c r="AG47" i="124"/>
  <c r="P48" i="185" s="1"/>
  <c r="J30" i="170"/>
  <c r="AG46" i="124"/>
  <c r="P47" i="185" s="1"/>
  <c r="AH43" i="124"/>
  <c r="AI43" i="124"/>
  <c r="AH44" i="124"/>
  <c r="AI44" i="124"/>
  <c r="AH45" i="124"/>
  <c r="AI45" i="124"/>
  <c r="AH46" i="124"/>
  <c r="AI46" i="124"/>
  <c r="R47" i="185" s="1"/>
  <c r="AH47" i="124"/>
  <c r="AI47" i="124"/>
  <c r="AH48" i="124"/>
  <c r="AI48" i="124"/>
  <c r="E32" i="167"/>
  <c r="Y43" i="124"/>
  <c r="H44" i="185" s="1"/>
  <c r="E33" i="167"/>
  <c r="Z43" i="124"/>
  <c r="I44" i="185" s="1"/>
  <c r="E34" i="167"/>
  <c r="AA43" i="124"/>
  <c r="J44" i="185" s="1"/>
  <c r="E35" i="167"/>
  <c r="AB43" i="124"/>
  <c r="K44" i="185" s="1"/>
  <c r="E32" i="168"/>
  <c r="Y44" i="124"/>
  <c r="H45" i="185" s="1"/>
  <c r="E33" i="168"/>
  <c r="Z44" i="124"/>
  <c r="I45" i="185" s="1"/>
  <c r="E34" i="168"/>
  <c r="AA44" i="124"/>
  <c r="J45" i="185" s="1"/>
  <c r="E35" i="168"/>
  <c r="AB44" i="124"/>
  <c r="K45" i="185" s="1"/>
  <c r="E32" i="169"/>
  <c r="Y45" i="124"/>
  <c r="H46" i="185" s="1"/>
  <c r="E33" i="169"/>
  <c r="Z45" i="124"/>
  <c r="I46" i="185" s="1"/>
  <c r="E34" i="169"/>
  <c r="AA45" i="124"/>
  <c r="J46" i="185" s="1"/>
  <c r="E35" i="169"/>
  <c r="AB45" i="124"/>
  <c r="K46" i="185" s="1"/>
  <c r="E32" i="170"/>
  <c r="Y46" i="124"/>
  <c r="H47" i="185" s="1"/>
  <c r="E33" i="170"/>
  <c r="Z46" i="124"/>
  <c r="I47" i="185" s="1"/>
  <c r="E34" i="170"/>
  <c r="AA46" i="124"/>
  <c r="E35" i="170"/>
  <c r="AB46" i="124"/>
  <c r="K47" i="185" s="1"/>
  <c r="E32" i="171"/>
  <c r="Y47" i="124"/>
  <c r="H48" i="185" s="1"/>
  <c r="E33" i="171"/>
  <c r="Z47" i="124"/>
  <c r="I48" i="185" s="1"/>
  <c r="E34" i="171"/>
  <c r="AA47" i="124"/>
  <c r="J48" i="185" s="1"/>
  <c r="E35" i="171"/>
  <c r="AB47" i="124"/>
  <c r="K48" i="185" s="1"/>
  <c r="E32" i="172"/>
  <c r="Y48" i="124"/>
  <c r="H49" i="185" s="1"/>
  <c r="E33" i="172"/>
  <c r="Z48" i="124"/>
  <c r="I49" i="185" s="1"/>
  <c r="E34" i="172"/>
  <c r="AA48" i="124"/>
  <c r="J49" i="185" s="1"/>
  <c r="E35" i="172"/>
  <c r="AB48" i="124"/>
  <c r="K49" i="185" s="1"/>
  <c r="D44" i="124"/>
  <c r="E45" i="186" s="1"/>
  <c r="D44" i="187"/>
  <c r="T44" i="187" s="1"/>
  <c r="AI44" i="187" s="1"/>
  <c r="AJ44" i="187" s="1"/>
  <c r="S44" i="124" s="1"/>
  <c r="D24" i="187"/>
  <c r="T24" i="187" s="1"/>
  <c r="AI24" i="187" s="1"/>
  <c r="AJ24" i="187" s="1"/>
  <c r="D24" i="124"/>
  <c r="E25" i="186" s="1"/>
  <c r="D32" i="124"/>
  <c r="E33" i="186" s="1"/>
  <c r="D32" i="187"/>
  <c r="T32" i="187" s="1"/>
  <c r="AI32" i="187" s="1"/>
  <c r="AJ32" i="187" s="1"/>
  <c r="D40" i="124"/>
  <c r="E41" i="186" s="1"/>
  <c r="D40" i="187"/>
  <c r="T40" i="187" s="1"/>
  <c r="AI40" i="187" s="1"/>
  <c r="AJ40" i="187" s="1"/>
  <c r="E49" i="186"/>
  <c r="D48" i="187"/>
  <c r="T48" i="187" s="1"/>
  <c r="AI48" i="187" s="1"/>
  <c r="AJ48" i="187" s="1"/>
  <c r="S48" i="124" s="1"/>
  <c r="E45" i="182"/>
  <c r="H8" i="168"/>
  <c r="I8" i="168" s="1"/>
  <c r="H8" i="148"/>
  <c r="I8" i="148" s="1"/>
  <c r="E25" i="182"/>
  <c r="E33" i="182"/>
  <c r="H8" i="156"/>
  <c r="I8" i="156" s="1"/>
  <c r="E41" i="182"/>
  <c r="H8" i="164"/>
  <c r="I8" i="164" s="1"/>
  <c r="H8" i="172"/>
  <c r="E49" i="182"/>
  <c r="F8" i="160"/>
  <c r="F8" i="152"/>
  <c r="F8" i="140"/>
  <c r="F8" i="144"/>
  <c r="F8" i="150"/>
  <c r="F8" i="154"/>
  <c r="F8" i="162"/>
  <c r="F8" i="170"/>
  <c r="AI7" i="187"/>
  <c r="AJ7" i="187" s="1"/>
  <c r="S7" i="124" s="1"/>
  <c r="AI8" i="187"/>
  <c r="AJ8" i="187" s="1"/>
  <c r="S8" i="187" s="1"/>
  <c r="AI9" i="187"/>
  <c r="AJ9" i="187" s="1"/>
  <c r="S9" i="187" s="1"/>
  <c r="AI11" i="187"/>
  <c r="AJ11" i="187" s="1"/>
  <c r="S11" i="187" s="1"/>
  <c r="AI12" i="187"/>
  <c r="AJ12" i="187" s="1"/>
  <c r="S12" i="124" s="1"/>
  <c r="AI13" i="187"/>
  <c r="AJ13" i="187" s="1"/>
  <c r="S13" i="187" s="1"/>
  <c r="AI14" i="187"/>
  <c r="AJ14" i="187" s="1"/>
  <c r="S14" i="187" s="1"/>
  <c r="AI15" i="187"/>
  <c r="AJ15" i="187" s="1"/>
  <c r="S15" i="187" s="1"/>
  <c r="AI16" i="187"/>
  <c r="AJ16" i="187" s="1"/>
  <c r="S16" i="124" s="1"/>
  <c r="AI17" i="187"/>
  <c r="AJ17" i="187" s="1"/>
  <c r="S17" i="187" s="1"/>
  <c r="AI18" i="187"/>
  <c r="AJ18" i="187" s="1"/>
  <c r="S18" i="187" s="1"/>
  <c r="AI19" i="187"/>
  <c r="AJ19" i="187" s="1"/>
  <c r="S19" i="187" s="1"/>
  <c r="AI20" i="187"/>
  <c r="AJ20" i="187" s="1"/>
  <c r="S20" i="124" s="1"/>
  <c r="AI21" i="187"/>
  <c r="AJ21" i="187" s="1"/>
  <c r="S21" i="187" s="1"/>
  <c r="AI22" i="187"/>
  <c r="AJ22" i="187" s="1"/>
  <c r="S22" i="187" s="1"/>
  <c r="AI23" i="187"/>
  <c r="AJ23" i="187" s="1"/>
  <c r="S23" i="187" s="1"/>
  <c r="AI25" i="187"/>
  <c r="AJ25" i="187" s="1"/>
  <c r="S25" i="187" s="1"/>
  <c r="AI26" i="187"/>
  <c r="AJ26" i="187" s="1"/>
  <c r="S26" i="124" s="1"/>
  <c r="AI27" i="187"/>
  <c r="AJ27" i="187" s="1"/>
  <c r="S27" i="187" s="1"/>
  <c r="AI28" i="187"/>
  <c r="AJ28" i="187" s="1"/>
  <c r="S28" i="187" s="1"/>
  <c r="AI5" i="187"/>
  <c r="AJ5" i="187" s="1"/>
  <c r="S5" i="124" s="1"/>
  <c r="T6" i="13"/>
  <c r="U7" i="182" s="1"/>
  <c r="AI29" i="187"/>
  <c r="AJ29" i="187" s="1"/>
  <c r="S29" i="124" s="1"/>
  <c r="AI30" i="187"/>
  <c r="AJ30" i="187" s="1"/>
  <c r="S30" i="187" s="1"/>
  <c r="AI31" i="187"/>
  <c r="AJ31" i="187" s="1"/>
  <c r="S31" i="187" s="1"/>
  <c r="AI33" i="187"/>
  <c r="AJ33" i="187" s="1"/>
  <c r="S33" i="187" s="1"/>
  <c r="AI34" i="187"/>
  <c r="AJ34" i="187" s="1"/>
  <c r="S34" i="187" s="1"/>
  <c r="AI35" i="187"/>
  <c r="AJ35" i="187" s="1"/>
  <c r="S35" i="124" s="1"/>
  <c r="AI36" i="187"/>
  <c r="AJ36" i="187" s="1"/>
  <c r="S36" i="187" s="1"/>
  <c r="AI37" i="187"/>
  <c r="AJ37" i="187" s="1"/>
  <c r="S37" i="187" s="1"/>
  <c r="AI38" i="187"/>
  <c r="AJ38" i="187" s="1"/>
  <c r="S38" i="187" s="1"/>
  <c r="AI39" i="187"/>
  <c r="AJ39" i="187" s="1"/>
  <c r="S39" i="124" s="1"/>
  <c r="AI41" i="187"/>
  <c r="AJ41" i="187" s="1"/>
  <c r="S41" i="187" s="1"/>
  <c r="AI42" i="187"/>
  <c r="AJ42" i="187" s="1"/>
  <c r="S42" i="187" s="1"/>
  <c r="AI43" i="187"/>
  <c r="AJ43" i="187" s="1"/>
  <c r="S43" i="124" s="1"/>
  <c r="AI45" i="187"/>
  <c r="AJ45" i="187" s="1"/>
  <c r="S45" i="124" s="1"/>
  <c r="AI46" i="187"/>
  <c r="AJ46" i="187" s="1"/>
  <c r="S46" i="124" s="1"/>
  <c r="D10" i="187"/>
  <c r="T10" i="187" s="1"/>
  <c r="AI10" i="187" s="1"/>
  <c r="AJ10" i="187" s="1"/>
  <c r="D10" i="124"/>
  <c r="E11" i="186" s="1"/>
  <c r="F16" i="126"/>
  <c r="F14" i="126"/>
  <c r="E11" i="182"/>
  <c r="H8" i="134"/>
  <c r="I8" i="134" s="1"/>
  <c r="L27" i="196"/>
  <c r="L26" i="196"/>
  <c r="J28" i="196"/>
  <c r="F28" i="196"/>
  <c r="H28" i="196"/>
  <c r="D28" i="196"/>
  <c r="L25" i="196"/>
  <c r="GE31" i="179"/>
  <c r="GE32" i="184" s="1"/>
  <c r="E17" i="195"/>
  <c r="L16" i="196"/>
  <c r="E14" i="195"/>
  <c r="L13" i="196"/>
  <c r="E16" i="195"/>
  <c r="L15" i="196"/>
  <c r="E15" i="195"/>
  <c r="L14" i="196"/>
  <c r="E18" i="195"/>
  <c r="L17" i="196"/>
  <c r="F15" i="126"/>
  <c r="F11" i="126"/>
  <c r="F8" i="133"/>
  <c r="F8" i="141"/>
  <c r="F8" i="145"/>
  <c r="F8" i="153"/>
  <c r="F8" i="157"/>
  <c r="F8" i="161"/>
  <c r="F8" i="169"/>
  <c r="F22" i="126"/>
  <c r="F13" i="126"/>
  <c r="F8" i="135"/>
  <c r="F8" i="139"/>
  <c r="F8" i="147"/>
  <c r="F8" i="151"/>
  <c r="F8" i="155"/>
  <c r="F8" i="159"/>
  <c r="F8" i="163"/>
  <c r="F8" i="171"/>
  <c r="F8" i="146"/>
  <c r="F8" i="142"/>
  <c r="F8" i="132"/>
  <c r="S7" i="186"/>
  <c r="F22" i="130"/>
  <c r="S56" i="182"/>
  <c r="R57" i="13"/>
  <c r="S58" i="182" s="1"/>
  <c r="R56" i="13"/>
  <c r="F22" i="131"/>
  <c r="F22" i="132"/>
  <c r="F22" i="133"/>
  <c r="F22" i="134"/>
  <c r="F22" i="135"/>
  <c r="F22" i="136"/>
  <c r="F22" i="137"/>
  <c r="F22" i="138"/>
  <c r="F22" i="139"/>
  <c r="F22" i="140"/>
  <c r="F22" i="141"/>
  <c r="F22" i="142"/>
  <c r="F22" i="144"/>
  <c r="F22" i="145"/>
  <c r="F22" i="146"/>
  <c r="F22" i="147"/>
  <c r="F22" i="148"/>
  <c r="F22" i="149"/>
  <c r="F22" i="150"/>
  <c r="F22" i="151"/>
  <c r="F22" i="152"/>
  <c r="F22" i="153"/>
  <c r="F22" i="154"/>
  <c r="F22" i="155"/>
  <c r="F22" i="156"/>
  <c r="F22" i="157"/>
  <c r="F22" i="158"/>
  <c r="F22" i="159"/>
  <c r="F22" i="160"/>
  <c r="F22" i="161"/>
  <c r="F22" i="162"/>
  <c r="F22" i="163"/>
  <c r="F22" i="164"/>
  <c r="F22" i="165"/>
  <c r="F22" i="166"/>
  <c r="F22" i="167"/>
  <c r="F22" i="168"/>
  <c r="F22" i="169"/>
  <c r="F22" i="170"/>
  <c r="F22" i="171"/>
  <c r="F22" i="172"/>
  <c r="F22" i="173"/>
  <c r="M7" i="186"/>
  <c r="I20" i="188"/>
  <c r="G20" i="188"/>
  <c r="E20" i="188"/>
  <c r="C20" i="188"/>
  <c r="F16" i="130"/>
  <c r="F16" i="131"/>
  <c r="F16" i="132"/>
  <c r="F16" i="133"/>
  <c r="F16" i="134"/>
  <c r="F16" i="135"/>
  <c r="F16" i="136"/>
  <c r="F16" i="137"/>
  <c r="F16" i="140"/>
  <c r="F16" i="141"/>
  <c r="F16" i="142"/>
  <c r="F16" i="144"/>
  <c r="F16" i="145"/>
  <c r="F16" i="146"/>
  <c r="F16" i="147"/>
  <c r="F16" i="148"/>
  <c r="F16" i="149"/>
  <c r="F16" i="150"/>
  <c r="F16" i="151"/>
  <c r="F16" i="152"/>
  <c r="F16" i="153"/>
  <c r="F16" i="154"/>
  <c r="F16" i="155"/>
  <c r="F16" i="156"/>
  <c r="F16" i="157"/>
  <c r="F16" i="158"/>
  <c r="F16" i="159"/>
  <c r="F16" i="160"/>
  <c r="F16" i="161"/>
  <c r="F16" i="162"/>
  <c r="F16" i="163"/>
  <c r="F16" i="164"/>
  <c r="F16" i="165"/>
  <c r="F16" i="166"/>
  <c r="F16" i="167"/>
  <c r="F16" i="168"/>
  <c r="F16" i="169"/>
  <c r="F16" i="170"/>
  <c r="F16" i="171"/>
  <c r="F16" i="172"/>
  <c r="F16" i="173"/>
  <c r="L7" i="186"/>
  <c r="J19" i="188"/>
  <c r="I19" i="188"/>
  <c r="H19" i="188"/>
  <c r="G19" i="188"/>
  <c r="F19" i="188"/>
  <c r="E19" i="188"/>
  <c r="D19" i="188"/>
  <c r="C19" i="188"/>
  <c r="F15" i="130"/>
  <c r="L56" i="182"/>
  <c r="K57" i="13"/>
  <c r="L58" i="182" s="1"/>
  <c r="K56" i="13"/>
  <c r="F15" i="131"/>
  <c r="F15" i="132"/>
  <c r="F15" i="133"/>
  <c r="F15" i="134"/>
  <c r="F15" i="135"/>
  <c r="F15" i="136"/>
  <c r="F15" i="137"/>
  <c r="F15" i="138"/>
  <c r="F15" i="139"/>
  <c r="F15" i="140"/>
  <c r="F15" i="141"/>
  <c r="F15" i="142"/>
  <c r="F15" i="144"/>
  <c r="F15" i="145"/>
  <c r="F15" i="146"/>
  <c r="F15" i="147"/>
  <c r="F15" i="148"/>
  <c r="F15" i="149"/>
  <c r="F15" i="150"/>
  <c r="F15" i="151"/>
  <c r="F15" i="152"/>
  <c r="F15" i="153"/>
  <c r="F15" i="154"/>
  <c r="F15" i="155"/>
  <c r="F15" i="156"/>
  <c r="F15" i="157"/>
  <c r="F15" i="158"/>
  <c r="F15" i="159"/>
  <c r="F15" i="160"/>
  <c r="F15" i="161"/>
  <c r="F15" i="162"/>
  <c r="F15" i="163"/>
  <c r="F15" i="164"/>
  <c r="F15" i="165"/>
  <c r="F15" i="166"/>
  <c r="F15" i="167"/>
  <c r="F15" i="168"/>
  <c r="F15" i="169"/>
  <c r="F15" i="170"/>
  <c r="F15" i="171"/>
  <c r="F15" i="172"/>
  <c r="F15" i="173"/>
  <c r="K7" i="186"/>
  <c r="F14" i="130"/>
  <c r="F14" i="131"/>
  <c r="F14" i="132"/>
  <c r="F14" i="133"/>
  <c r="F14" i="134"/>
  <c r="F14" i="135"/>
  <c r="F14" i="136"/>
  <c r="F14" i="137"/>
  <c r="F14" i="138"/>
  <c r="F14" i="139"/>
  <c r="F14" i="140"/>
  <c r="F14" i="141"/>
  <c r="F14" i="142"/>
  <c r="F14" i="144"/>
  <c r="F14" i="145"/>
  <c r="F14" i="146"/>
  <c r="F14" i="147"/>
  <c r="F14" i="148"/>
  <c r="F14" i="149"/>
  <c r="F14" i="150"/>
  <c r="F14" i="151"/>
  <c r="F14" i="152"/>
  <c r="F14" i="153"/>
  <c r="F14" i="154"/>
  <c r="F14" i="155"/>
  <c r="F14" i="156"/>
  <c r="F14" i="157"/>
  <c r="F14" i="158"/>
  <c r="F14" i="159"/>
  <c r="F14" i="160"/>
  <c r="F14" i="161"/>
  <c r="F14" i="162"/>
  <c r="F14" i="163"/>
  <c r="F14" i="164"/>
  <c r="F14" i="165"/>
  <c r="F14" i="166"/>
  <c r="F14" i="167"/>
  <c r="F14" i="168"/>
  <c r="F14" i="169"/>
  <c r="F14" i="170"/>
  <c r="F14" i="171"/>
  <c r="F14" i="172"/>
  <c r="F14" i="173"/>
  <c r="J7" i="186"/>
  <c r="J17" i="188"/>
  <c r="I17" i="188"/>
  <c r="H17" i="188"/>
  <c r="G17" i="188"/>
  <c r="F17" i="188"/>
  <c r="E17" i="188"/>
  <c r="D17" i="188"/>
  <c r="C17" i="188"/>
  <c r="J56" i="182"/>
  <c r="I57" i="13"/>
  <c r="J58" i="182" s="1"/>
  <c r="I56" i="13"/>
  <c r="F13" i="130"/>
  <c r="F13" i="131"/>
  <c r="F13" i="132"/>
  <c r="F13" i="133"/>
  <c r="F13" i="134"/>
  <c r="F13" i="135"/>
  <c r="F13" i="136"/>
  <c r="F13" i="137"/>
  <c r="F13" i="138"/>
  <c r="F13" i="139"/>
  <c r="F13" i="140"/>
  <c r="F13" i="141"/>
  <c r="F13" i="142"/>
  <c r="F13" i="144"/>
  <c r="F13" i="145"/>
  <c r="F13" i="146"/>
  <c r="F13" i="147"/>
  <c r="F13" i="148"/>
  <c r="F13" i="149"/>
  <c r="F13" i="150"/>
  <c r="F13" i="151"/>
  <c r="F13" i="152"/>
  <c r="F13" i="153"/>
  <c r="F13" i="154"/>
  <c r="F13" i="155"/>
  <c r="F13" i="156"/>
  <c r="F13" i="157"/>
  <c r="F13" i="158"/>
  <c r="F13" i="159"/>
  <c r="F13" i="160"/>
  <c r="F13" i="161"/>
  <c r="F13" i="162"/>
  <c r="F13" i="163"/>
  <c r="F13" i="164"/>
  <c r="F13" i="165"/>
  <c r="F13" i="166"/>
  <c r="F13" i="167"/>
  <c r="F13" i="168"/>
  <c r="F13" i="169"/>
  <c r="F13" i="170"/>
  <c r="F13" i="171"/>
  <c r="F13" i="172"/>
  <c r="F13" i="173"/>
  <c r="I7" i="186"/>
  <c r="J16" i="188"/>
  <c r="F16" i="188"/>
  <c r="F12" i="130"/>
  <c r="F12" i="131"/>
  <c r="F12" i="132"/>
  <c r="F12" i="133"/>
  <c r="F12" i="134"/>
  <c r="F12" i="135"/>
  <c r="F12" i="136"/>
  <c r="F12" i="137"/>
  <c r="F12" i="138"/>
  <c r="F12" i="139"/>
  <c r="F12" i="140"/>
  <c r="F12" i="141"/>
  <c r="F12" i="142"/>
  <c r="F12" i="144"/>
  <c r="F12" i="145"/>
  <c r="F12" i="146"/>
  <c r="F12" i="147"/>
  <c r="F12" i="148"/>
  <c r="F12" i="149"/>
  <c r="F12" i="150"/>
  <c r="F12" i="151"/>
  <c r="F12" i="152"/>
  <c r="F12" i="153"/>
  <c r="F12" i="154"/>
  <c r="F12" i="155"/>
  <c r="F12" i="156"/>
  <c r="F12" i="157"/>
  <c r="F12" i="158"/>
  <c r="F12" i="159"/>
  <c r="F12" i="160"/>
  <c r="F12" i="161"/>
  <c r="F12" i="162"/>
  <c r="F12" i="163"/>
  <c r="F12" i="164"/>
  <c r="F12" i="165"/>
  <c r="F12" i="166"/>
  <c r="F12" i="167"/>
  <c r="F12" i="168"/>
  <c r="F12" i="169"/>
  <c r="F12" i="170"/>
  <c r="F12" i="171"/>
  <c r="F12" i="172"/>
  <c r="F12" i="173"/>
  <c r="H7" i="186"/>
  <c r="J15" i="188"/>
  <c r="I15" i="188"/>
  <c r="H15" i="188"/>
  <c r="G15" i="188"/>
  <c r="F15" i="188"/>
  <c r="E15" i="188"/>
  <c r="D15" i="188"/>
  <c r="C15" i="188"/>
  <c r="H56" i="182"/>
  <c r="G57" i="13"/>
  <c r="H58" i="182" s="1"/>
  <c r="G56" i="13"/>
  <c r="F11" i="130"/>
  <c r="F11" i="131"/>
  <c r="F11" i="132"/>
  <c r="F11" i="133"/>
  <c r="F11" i="134"/>
  <c r="F11" i="135"/>
  <c r="F11" i="136"/>
  <c r="F11" i="137"/>
  <c r="F11" i="138"/>
  <c r="F11" i="139"/>
  <c r="F11" i="140"/>
  <c r="F11" i="141"/>
  <c r="F11" i="142"/>
  <c r="F11" i="144"/>
  <c r="F11" i="145"/>
  <c r="F11" i="146"/>
  <c r="F11" i="147"/>
  <c r="F11" i="148"/>
  <c r="F11" i="149"/>
  <c r="F11" i="150"/>
  <c r="F11" i="151"/>
  <c r="F11" i="152"/>
  <c r="F11" i="153"/>
  <c r="F11" i="154"/>
  <c r="F11" i="155"/>
  <c r="F11" i="156"/>
  <c r="F11" i="157"/>
  <c r="F11" i="158"/>
  <c r="F11" i="159"/>
  <c r="F11" i="160"/>
  <c r="F11" i="161"/>
  <c r="F11" i="162"/>
  <c r="F11" i="163"/>
  <c r="F11" i="164"/>
  <c r="F11" i="165"/>
  <c r="F11" i="166"/>
  <c r="F11" i="167"/>
  <c r="F11" i="168"/>
  <c r="F11" i="169"/>
  <c r="F11" i="170"/>
  <c r="F11" i="171"/>
  <c r="F11" i="172"/>
  <c r="F11" i="173"/>
  <c r="G7" i="186"/>
  <c r="F10" i="130"/>
  <c r="F10" i="132"/>
  <c r="F10" i="134"/>
  <c r="F10" i="135"/>
  <c r="F10" i="137"/>
  <c r="F10" i="138"/>
  <c r="F10" i="139"/>
  <c r="F10" i="140"/>
  <c r="F10" i="141"/>
  <c r="F10" i="142"/>
  <c r="F10" i="144"/>
  <c r="F10" i="145"/>
  <c r="F10" i="146"/>
  <c r="F10" i="147"/>
  <c r="F10" i="148"/>
  <c r="F10" i="149"/>
  <c r="F10" i="150"/>
  <c r="F10" i="151"/>
  <c r="F10" i="153"/>
  <c r="F10" i="154"/>
  <c r="F10" i="155"/>
  <c r="F10" i="156"/>
  <c r="F10" i="157"/>
  <c r="F10" i="158"/>
  <c r="F10" i="159"/>
  <c r="F10" i="160"/>
  <c r="F10" i="161"/>
  <c r="F10" i="162"/>
  <c r="F10" i="163"/>
  <c r="F10" i="164"/>
  <c r="F10" i="165"/>
  <c r="F10" i="166"/>
  <c r="F10" i="167"/>
  <c r="F10" i="168"/>
  <c r="F10" i="169"/>
  <c r="F10" i="170"/>
  <c r="F10" i="171"/>
  <c r="F10" i="172"/>
  <c r="Y12" i="124"/>
  <c r="H13" i="185" s="1"/>
  <c r="Z12" i="124"/>
  <c r="I13" i="185" s="1"/>
  <c r="AA12" i="124"/>
  <c r="J13" i="185" s="1"/>
  <c r="Y13" i="124"/>
  <c r="H14" i="185" s="1"/>
  <c r="Z13" i="124"/>
  <c r="I14" i="185" s="1"/>
  <c r="AA13" i="124"/>
  <c r="J14" i="185" s="1"/>
  <c r="Y14" i="124"/>
  <c r="H15" i="185" s="1"/>
  <c r="Z14" i="124"/>
  <c r="I15" i="185" s="1"/>
  <c r="AA14" i="124"/>
  <c r="J15" i="185" s="1"/>
  <c r="Y15" i="124"/>
  <c r="H16" i="185" s="1"/>
  <c r="Z15" i="124"/>
  <c r="I16" i="185" s="1"/>
  <c r="AA15" i="124"/>
  <c r="J16" i="185" s="1"/>
  <c r="Y16" i="124"/>
  <c r="H17" i="185" s="1"/>
  <c r="Z16" i="124"/>
  <c r="I17" i="185" s="1"/>
  <c r="AA16" i="124"/>
  <c r="J17" i="185" s="1"/>
  <c r="Y17" i="124"/>
  <c r="H18" i="185" s="1"/>
  <c r="Z17" i="124"/>
  <c r="I18" i="185" s="1"/>
  <c r="AA17" i="124"/>
  <c r="J18" i="185" s="1"/>
  <c r="Y18" i="124"/>
  <c r="H19" i="185" s="1"/>
  <c r="Z18" i="124"/>
  <c r="I19" i="185" s="1"/>
  <c r="AA18" i="124"/>
  <c r="J19" i="185" s="1"/>
  <c r="Y19" i="124"/>
  <c r="H20" i="185" s="1"/>
  <c r="Z19" i="124"/>
  <c r="I20" i="185" s="1"/>
  <c r="AA19" i="124"/>
  <c r="J20" i="185" s="1"/>
  <c r="Y20" i="124"/>
  <c r="H21" i="185" s="1"/>
  <c r="Z20" i="124"/>
  <c r="I21" i="185" s="1"/>
  <c r="AA20" i="124"/>
  <c r="J21" i="185" s="1"/>
  <c r="Y21" i="124"/>
  <c r="H22" i="185" s="1"/>
  <c r="Z21" i="124"/>
  <c r="I22" i="185" s="1"/>
  <c r="AA21" i="124"/>
  <c r="J22" i="185" s="1"/>
  <c r="Y22" i="124"/>
  <c r="H23" i="185" s="1"/>
  <c r="Z22" i="124"/>
  <c r="I23" i="185" s="1"/>
  <c r="AA22" i="124"/>
  <c r="J23" i="185" s="1"/>
  <c r="Y23" i="124"/>
  <c r="H24" i="185" s="1"/>
  <c r="Z23" i="124"/>
  <c r="I24" i="185" s="1"/>
  <c r="AA23" i="124"/>
  <c r="J24" i="185" s="1"/>
  <c r="Y25" i="124"/>
  <c r="H26" i="185" s="1"/>
  <c r="Z25" i="124"/>
  <c r="I26" i="185" s="1"/>
  <c r="AA25" i="124"/>
  <c r="J26" i="185" s="1"/>
  <c r="AB25" i="124"/>
  <c r="K26" i="185" s="1"/>
  <c r="Y26" i="124"/>
  <c r="H27" i="185" s="1"/>
  <c r="Z26" i="124"/>
  <c r="I27" i="185" s="1"/>
  <c r="AA26" i="124"/>
  <c r="J27" i="185" s="1"/>
  <c r="AB26" i="124"/>
  <c r="K27" i="185" s="1"/>
  <c r="Y27" i="124"/>
  <c r="H28" i="185" s="1"/>
  <c r="Z27" i="124"/>
  <c r="I28" i="185" s="1"/>
  <c r="AA27" i="124"/>
  <c r="J28" i="185" s="1"/>
  <c r="AB27" i="124"/>
  <c r="K28" i="185" s="1"/>
  <c r="Y28" i="124"/>
  <c r="H29" i="185" s="1"/>
  <c r="Z28" i="124"/>
  <c r="I29" i="185" s="1"/>
  <c r="AA28" i="124"/>
  <c r="J29" i="185" s="1"/>
  <c r="AB28" i="124"/>
  <c r="K29" i="185" s="1"/>
  <c r="Y29" i="124"/>
  <c r="H30" i="185" s="1"/>
  <c r="Z29" i="124"/>
  <c r="I30" i="185" s="1"/>
  <c r="AA29" i="124"/>
  <c r="J30" i="185" s="1"/>
  <c r="AB29" i="124"/>
  <c r="K30" i="185" s="1"/>
  <c r="Y30" i="124"/>
  <c r="H31" i="185" s="1"/>
  <c r="Z30" i="124"/>
  <c r="I31" i="185" s="1"/>
  <c r="AA30" i="124"/>
  <c r="J31" i="185" s="1"/>
  <c r="AB30" i="124"/>
  <c r="K31" i="185" s="1"/>
  <c r="Y31" i="124"/>
  <c r="H32" i="185" s="1"/>
  <c r="Z31" i="124"/>
  <c r="I32" i="185" s="1"/>
  <c r="AA31" i="124"/>
  <c r="J32" i="185" s="1"/>
  <c r="AB31" i="124"/>
  <c r="K32" i="185" s="1"/>
  <c r="Y32" i="124"/>
  <c r="H33" i="185" s="1"/>
  <c r="Z32" i="124"/>
  <c r="I33" i="185" s="1"/>
  <c r="AA32" i="124"/>
  <c r="J33" i="185" s="1"/>
  <c r="AB32" i="124"/>
  <c r="K33" i="185" s="1"/>
  <c r="Y33" i="124"/>
  <c r="H34" i="185" s="1"/>
  <c r="Z33" i="124"/>
  <c r="I34" i="185" s="1"/>
  <c r="AA33" i="124"/>
  <c r="J34" i="185" s="1"/>
  <c r="AB33" i="124"/>
  <c r="K34" i="185" s="1"/>
  <c r="Y34" i="124"/>
  <c r="H35" i="185" s="1"/>
  <c r="Z34" i="124"/>
  <c r="I35" i="185" s="1"/>
  <c r="AA34" i="124"/>
  <c r="J35" i="185" s="1"/>
  <c r="AB34" i="124"/>
  <c r="K35" i="185" s="1"/>
  <c r="Y35" i="124"/>
  <c r="H36" i="185" s="1"/>
  <c r="Z35" i="124"/>
  <c r="I36" i="185" s="1"/>
  <c r="AA35" i="124"/>
  <c r="J36" i="185" s="1"/>
  <c r="AB35" i="124"/>
  <c r="K36" i="185" s="1"/>
  <c r="Y36" i="124"/>
  <c r="H37" i="185" s="1"/>
  <c r="Z36" i="124"/>
  <c r="I37" i="185" s="1"/>
  <c r="AA36" i="124"/>
  <c r="J37" i="185" s="1"/>
  <c r="AB36" i="124"/>
  <c r="K37" i="185" s="1"/>
  <c r="Y37" i="124"/>
  <c r="H38" i="185" s="1"/>
  <c r="Z37" i="124"/>
  <c r="I38" i="185" s="1"/>
  <c r="AA37" i="124"/>
  <c r="J38" i="185" s="1"/>
  <c r="AB37" i="124"/>
  <c r="K38" i="185" s="1"/>
  <c r="Y38" i="124"/>
  <c r="H39" i="185" s="1"/>
  <c r="Z38" i="124"/>
  <c r="I39" i="185" s="1"/>
  <c r="AA38" i="124"/>
  <c r="J39" i="185" s="1"/>
  <c r="AB38" i="124"/>
  <c r="K39" i="185" s="1"/>
  <c r="Y40" i="124"/>
  <c r="H41" i="185" s="1"/>
  <c r="Z40" i="124"/>
  <c r="I41" i="185" s="1"/>
  <c r="AA40" i="124"/>
  <c r="J41" i="185" s="1"/>
  <c r="AB40" i="124"/>
  <c r="K41" i="185" s="1"/>
  <c r="Y41" i="124"/>
  <c r="H42" i="185" s="1"/>
  <c r="Z41" i="124"/>
  <c r="I42" i="185" s="1"/>
  <c r="AA41" i="124"/>
  <c r="J42" i="185" s="1"/>
  <c r="AB41" i="124"/>
  <c r="K42" i="185" s="1"/>
  <c r="Y42" i="124"/>
  <c r="H43" i="185" s="1"/>
  <c r="Z42" i="124"/>
  <c r="I43" i="185" s="1"/>
  <c r="AA42" i="124"/>
  <c r="J43" i="185" s="1"/>
  <c r="AB42" i="124"/>
  <c r="K43" i="185" s="1"/>
  <c r="J47" i="185"/>
  <c r="Y8" i="124"/>
  <c r="H9" i="185" s="1"/>
  <c r="Z8" i="124"/>
  <c r="I9" i="185" s="1"/>
  <c r="AA8" i="124"/>
  <c r="J9" i="185" s="1"/>
  <c r="Y9" i="124"/>
  <c r="H10" i="185" s="1"/>
  <c r="Z9" i="124"/>
  <c r="I10" i="185" s="1"/>
  <c r="AA9" i="124"/>
  <c r="J10" i="185" s="1"/>
  <c r="Y10" i="124"/>
  <c r="H11" i="185" s="1"/>
  <c r="Z10" i="124"/>
  <c r="I11" i="185" s="1"/>
  <c r="AA10" i="124"/>
  <c r="J11" i="185" s="1"/>
  <c r="Y11" i="124"/>
  <c r="H12" i="185" s="1"/>
  <c r="Z11" i="124"/>
  <c r="I12" i="185" s="1"/>
  <c r="AA11" i="124"/>
  <c r="J12" i="185" s="1"/>
  <c r="AA24" i="124"/>
  <c r="J25" i="185" s="1"/>
  <c r="Z24" i="124"/>
  <c r="I25" i="185" s="1"/>
  <c r="Y24" i="124"/>
  <c r="H25" i="185" s="1"/>
  <c r="AB39" i="124"/>
  <c r="K40" i="185" s="1"/>
  <c r="AA39" i="124"/>
  <c r="J40" i="185" s="1"/>
  <c r="Z39" i="124"/>
  <c r="I40" i="185" s="1"/>
  <c r="Y39" i="124"/>
  <c r="H40" i="185" s="1"/>
  <c r="AH6" i="124"/>
  <c r="Q7" i="185" s="1"/>
  <c r="AI6" i="124"/>
  <c r="R7" i="185" s="1"/>
  <c r="AH8" i="124"/>
  <c r="Q9" i="185" s="1"/>
  <c r="AH9" i="124"/>
  <c r="Q10" i="185" s="1"/>
  <c r="AH5" i="124"/>
  <c r="Q6" i="185" s="1"/>
  <c r="AI5" i="124"/>
  <c r="R6" i="185" s="1"/>
  <c r="AI8" i="124"/>
  <c r="R9" i="185" s="1"/>
  <c r="AI9" i="124"/>
  <c r="R10" i="185" s="1"/>
  <c r="AH10" i="124"/>
  <c r="Q11" i="185" s="1"/>
  <c r="AI10" i="124"/>
  <c r="R11" i="185" s="1"/>
  <c r="AH11" i="124"/>
  <c r="Q12" i="185" s="1"/>
  <c r="AI11" i="124"/>
  <c r="R12" i="185" s="1"/>
  <c r="AH12" i="124"/>
  <c r="Q13" i="185" s="1"/>
  <c r="AI12" i="124"/>
  <c r="R13" i="185" s="1"/>
  <c r="AH13" i="124"/>
  <c r="Q14" i="185" s="1"/>
  <c r="AI13" i="124"/>
  <c r="R14" i="185" s="1"/>
  <c r="AH14" i="124"/>
  <c r="Q15" i="185" s="1"/>
  <c r="AI14" i="124"/>
  <c r="R15" i="185" s="1"/>
  <c r="AH15" i="124"/>
  <c r="Q16" i="185" s="1"/>
  <c r="AI15" i="124"/>
  <c r="R16" i="185" s="1"/>
  <c r="AH16" i="124"/>
  <c r="Q17" i="185" s="1"/>
  <c r="AI16" i="124"/>
  <c r="R17" i="185" s="1"/>
  <c r="AH17" i="124"/>
  <c r="Q18" i="185" s="1"/>
  <c r="AI17" i="124"/>
  <c r="R18" i="185" s="1"/>
  <c r="AH18" i="124"/>
  <c r="Q19" i="185" s="1"/>
  <c r="AI18" i="124"/>
  <c r="R19" i="185" s="1"/>
  <c r="AH19" i="124"/>
  <c r="Q20" i="185" s="1"/>
  <c r="AI19" i="124"/>
  <c r="R20" i="185" s="1"/>
  <c r="AH20" i="124"/>
  <c r="Q21" i="185" s="1"/>
  <c r="AI20" i="124"/>
  <c r="R21" i="185" s="1"/>
  <c r="AH21" i="124"/>
  <c r="Q22" i="185" s="1"/>
  <c r="AI21" i="124"/>
  <c r="R22" i="185" s="1"/>
  <c r="AH22" i="124"/>
  <c r="Q23" i="185" s="1"/>
  <c r="AI22" i="124"/>
  <c r="R23" i="185" s="1"/>
  <c r="AH23" i="124"/>
  <c r="Q24" i="185" s="1"/>
  <c r="AI23" i="124"/>
  <c r="R24" i="185" s="1"/>
  <c r="AH24" i="124"/>
  <c r="Q25" i="185" s="1"/>
  <c r="AI24" i="124"/>
  <c r="R25" i="185" s="1"/>
  <c r="AH25" i="124"/>
  <c r="Q26" i="185" s="1"/>
  <c r="AI25" i="124"/>
  <c r="R26" i="185" s="1"/>
  <c r="AH26" i="124"/>
  <c r="Q27" i="185" s="1"/>
  <c r="AI26" i="124"/>
  <c r="R27" i="185" s="1"/>
  <c r="AH27" i="124"/>
  <c r="Q28" i="185" s="1"/>
  <c r="AI27" i="124"/>
  <c r="R28" i="185" s="1"/>
  <c r="AH28" i="124"/>
  <c r="Q29" i="185" s="1"/>
  <c r="AI28" i="124"/>
  <c r="R29" i="185" s="1"/>
  <c r="AH29" i="124"/>
  <c r="Q30" i="185" s="1"/>
  <c r="AI29" i="124"/>
  <c r="R30" i="185" s="1"/>
  <c r="AH30" i="124"/>
  <c r="Q31" i="185" s="1"/>
  <c r="AI30" i="124"/>
  <c r="R31" i="185" s="1"/>
  <c r="AH31" i="124"/>
  <c r="Q32" i="185" s="1"/>
  <c r="AI31" i="124"/>
  <c r="R32" i="185" s="1"/>
  <c r="AH32" i="124"/>
  <c r="Q33" i="185" s="1"/>
  <c r="AI32" i="124"/>
  <c r="R33" i="185" s="1"/>
  <c r="AH33" i="124"/>
  <c r="Q34" i="185" s="1"/>
  <c r="AI33" i="124"/>
  <c r="R34" i="185" s="1"/>
  <c r="AH34" i="124"/>
  <c r="Q35" i="185" s="1"/>
  <c r="AI34" i="124"/>
  <c r="R35" i="185" s="1"/>
  <c r="AH35" i="124"/>
  <c r="Q36" i="185" s="1"/>
  <c r="AI35" i="124"/>
  <c r="R36" i="185" s="1"/>
  <c r="AH36" i="124"/>
  <c r="Q37" i="185" s="1"/>
  <c r="AI36" i="124"/>
  <c r="R37" i="185" s="1"/>
  <c r="AH37" i="124"/>
  <c r="Q38" i="185" s="1"/>
  <c r="AI37" i="124"/>
  <c r="R38" i="185" s="1"/>
  <c r="AH38" i="124"/>
  <c r="Q39" i="185" s="1"/>
  <c r="AI38" i="124"/>
  <c r="R39" i="185" s="1"/>
  <c r="AH39" i="124"/>
  <c r="Q40" i="185" s="1"/>
  <c r="AI39" i="124"/>
  <c r="R40" i="185" s="1"/>
  <c r="AH40" i="124"/>
  <c r="Q41" i="185" s="1"/>
  <c r="AI40" i="124"/>
  <c r="R41" i="185" s="1"/>
  <c r="AH41" i="124"/>
  <c r="Q42" i="185" s="1"/>
  <c r="AI41" i="124"/>
  <c r="R42" i="185" s="1"/>
  <c r="AH42" i="124"/>
  <c r="Q43" i="185" s="1"/>
  <c r="AI42" i="124"/>
  <c r="R43" i="185" s="1"/>
  <c r="Q44" i="185"/>
  <c r="R44" i="185"/>
  <c r="Q45" i="185"/>
  <c r="R45" i="185"/>
  <c r="Q46" i="185"/>
  <c r="R46" i="185"/>
  <c r="Q47" i="185"/>
  <c r="Q48" i="185"/>
  <c r="R48" i="185"/>
  <c r="Q49" i="185"/>
  <c r="R49" i="185"/>
  <c r="F6" i="186"/>
  <c r="F9" i="133"/>
  <c r="F9" i="134"/>
  <c r="F9" i="135"/>
  <c r="H23" i="135"/>
  <c r="F9" i="139"/>
  <c r="F9" i="140"/>
  <c r="H23" i="140"/>
  <c r="F9" i="141"/>
  <c r="H23" i="141"/>
  <c r="F9" i="142"/>
  <c r="H23" i="142"/>
  <c r="F9" i="144"/>
  <c r="H23" i="144"/>
  <c r="T21" i="182"/>
  <c r="F9" i="145"/>
  <c r="H23" i="145"/>
  <c r="U21" i="13"/>
  <c r="T22" i="182"/>
  <c r="F9" i="146"/>
  <c r="H23" i="146"/>
  <c r="U22" i="13"/>
  <c r="T23" i="182"/>
  <c r="F9" i="147"/>
  <c r="H23" i="147"/>
  <c r="T24" i="182"/>
  <c r="F9" i="149"/>
  <c r="F9" i="150"/>
  <c r="H23" i="150"/>
  <c r="F9" i="151"/>
  <c r="H23" i="151"/>
  <c r="T28" i="182"/>
  <c r="F9" i="152"/>
  <c r="F9" i="153"/>
  <c r="H23" i="153"/>
  <c r="T30" i="182"/>
  <c r="F9" i="154"/>
  <c r="H23" i="154"/>
  <c r="U30" i="13"/>
  <c r="T31" i="182"/>
  <c r="F9" i="155"/>
  <c r="H23" i="155"/>
  <c r="U31" i="13"/>
  <c r="T32" i="182"/>
  <c r="F9" i="157"/>
  <c r="H23" i="157"/>
  <c r="T34" i="182"/>
  <c r="F9" i="159"/>
  <c r="H23" i="159"/>
  <c r="U35" i="13"/>
  <c r="T36" i="182"/>
  <c r="H23" i="160"/>
  <c r="F9" i="161"/>
  <c r="H23" i="161"/>
  <c r="F9" i="162"/>
  <c r="H23" i="162"/>
  <c r="U38" i="13"/>
  <c r="T39" i="182"/>
  <c r="F9" i="163"/>
  <c r="H23" i="163"/>
  <c r="U39" i="13"/>
  <c r="T40" i="182"/>
  <c r="F9" i="164"/>
  <c r="H23" i="164"/>
  <c r="F9" i="165"/>
  <c r="F9" i="166"/>
  <c r="H23" i="166"/>
  <c r="U42" i="13"/>
  <c r="T43" i="182"/>
  <c r="F9" i="167"/>
  <c r="F9" i="168"/>
  <c r="F9" i="169"/>
  <c r="H23" i="169"/>
  <c r="F9" i="170"/>
  <c r="H23" i="170"/>
  <c r="U46" i="13"/>
  <c r="T47" i="182"/>
  <c r="F9" i="171"/>
  <c r="H23" i="171"/>
  <c r="T48" i="182"/>
  <c r="F9" i="172"/>
  <c r="F7" i="182"/>
  <c r="H9" i="130"/>
  <c r="I9" i="130" s="1"/>
  <c r="E6" i="187"/>
  <c r="U6" i="187" s="1"/>
  <c r="AI6" i="187" s="1"/>
  <c r="AJ6" i="187" s="1"/>
  <c r="S6" i="124" s="1"/>
  <c r="E6" i="124"/>
  <c r="F7" i="186" s="1"/>
  <c r="E6" i="186"/>
  <c r="F8" i="126"/>
  <c r="AH7" i="124"/>
  <c r="Q8" i="185" s="1"/>
  <c r="AI7" i="124"/>
  <c r="R8" i="185" s="1"/>
  <c r="AA7" i="124"/>
  <c r="J8" i="185" s="1"/>
  <c r="Z7" i="124"/>
  <c r="I8" i="185" s="1"/>
  <c r="Y7" i="124"/>
  <c r="H8" i="185" s="1"/>
  <c r="AA6" i="124"/>
  <c r="J7" i="185" s="1"/>
  <c r="Z6" i="124"/>
  <c r="I7" i="185" s="1"/>
  <c r="Y6" i="124"/>
  <c r="H7" i="185" s="1"/>
  <c r="AB5" i="124"/>
  <c r="K6" i="185" s="1"/>
  <c r="AA5" i="124"/>
  <c r="J6" i="185" s="1"/>
  <c r="Z5" i="124"/>
  <c r="I6" i="185" s="1"/>
  <c r="Y5" i="124"/>
  <c r="H6" i="185" s="1"/>
  <c r="X5" i="124"/>
  <c r="G6" i="185" s="1"/>
  <c r="AG8" i="124"/>
  <c r="P9" i="185" s="1"/>
  <c r="CY10" i="183"/>
  <c r="AJ8" i="124"/>
  <c r="S9" i="185" s="1"/>
  <c r="CX10" i="183"/>
  <c r="AG9" i="124"/>
  <c r="P10" i="185" s="1"/>
  <c r="CY11" i="183"/>
  <c r="AJ9" i="124"/>
  <c r="S10" i="185" s="1"/>
  <c r="CX11" i="183"/>
  <c r="AG10" i="124"/>
  <c r="P11" i="185" s="1"/>
  <c r="CY12" i="183"/>
  <c r="AJ10" i="124"/>
  <c r="S11" i="185" s="1"/>
  <c r="CX12" i="183"/>
  <c r="AG11" i="124"/>
  <c r="P12" i="185" s="1"/>
  <c r="CY13" i="183"/>
  <c r="AJ11" i="124"/>
  <c r="S12" i="185" s="1"/>
  <c r="CX13" i="183"/>
  <c r="AG12" i="124"/>
  <c r="P13" i="185" s="1"/>
  <c r="CY14" i="183"/>
  <c r="AJ12" i="124"/>
  <c r="S13" i="185" s="1"/>
  <c r="CX14" i="183"/>
  <c r="AG13" i="124"/>
  <c r="P14" i="185" s="1"/>
  <c r="CY15" i="183"/>
  <c r="AJ13" i="124"/>
  <c r="S14" i="185" s="1"/>
  <c r="CX15" i="183"/>
  <c r="AG14" i="124"/>
  <c r="P15" i="185" s="1"/>
  <c r="CY16" i="183"/>
  <c r="AJ14" i="124"/>
  <c r="S15" i="185" s="1"/>
  <c r="CX16" i="183"/>
  <c r="AG15" i="124"/>
  <c r="P16" i="185" s="1"/>
  <c r="CY17" i="183"/>
  <c r="AJ15" i="124"/>
  <c r="S16" i="185" s="1"/>
  <c r="CX17" i="183"/>
  <c r="AG16" i="124"/>
  <c r="P17" i="185" s="1"/>
  <c r="CY18" i="183"/>
  <c r="AJ16" i="124"/>
  <c r="S17" i="185" s="1"/>
  <c r="CX18" i="183"/>
  <c r="AG17" i="124"/>
  <c r="P18" i="185" s="1"/>
  <c r="CY19" i="183"/>
  <c r="AJ17" i="124"/>
  <c r="S18" i="185" s="1"/>
  <c r="CX19" i="183"/>
  <c r="AG18" i="124"/>
  <c r="P19" i="185" s="1"/>
  <c r="CY20" i="183"/>
  <c r="AJ18" i="124"/>
  <c r="S19" i="185" s="1"/>
  <c r="CX20" i="183"/>
  <c r="AG19" i="124"/>
  <c r="P20" i="185" s="1"/>
  <c r="CY21" i="183"/>
  <c r="AJ19" i="124"/>
  <c r="S20" i="185" s="1"/>
  <c r="CX21" i="183"/>
  <c r="AG20" i="124"/>
  <c r="P21" i="185" s="1"/>
  <c r="CY22" i="183"/>
  <c r="AJ20" i="124"/>
  <c r="S21" i="185" s="1"/>
  <c r="CX22" i="183"/>
  <c r="AG21" i="124"/>
  <c r="P22" i="185" s="1"/>
  <c r="CY23" i="183"/>
  <c r="AJ21" i="124"/>
  <c r="S22" i="185" s="1"/>
  <c r="CX23" i="183"/>
  <c r="AG22" i="124"/>
  <c r="P23" i="185" s="1"/>
  <c r="CY24" i="183"/>
  <c r="AJ22" i="124"/>
  <c r="S23" i="185" s="1"/>
  <c r="CX24" i="183"/>
  <c r="AG23" i="124"/>
  <c r="P24" i="185" s="1"/>
  <c r="CY25" i="183"/>
  <c r="AJ23" i="124"/>
  <c r="S24" i="185" s="1"/>
  <c r="CX25" i="183"/>
  <c r="AG24" i="124"/>
  <c r="P25" i="185" s="1"/>
  <c r="CY26" i="183"/>
  <c r="AJ24" i="124"/>
  <c r="S25" i="185" s="1"/>
  <c r="CX26" i="183"/>
  <c r="AG25" i="124"/>
  <c r="P26" i="185" s="1"/>
  <c r="CY27" i="183"/>
  <c r="AJ25" i="124"/>
  <c r="S26" i="185" s="1"/>
  <c r="CX27" i="183"/>
  <c r="AG26" i="124"/>
  <c r="P27" i="185" s="1"/>
  <c r="CY28" i="183"/>
  <c r="AJ26" i="124"/>
  <c r="S27" i="185" s="1"/>
  <c r="CX28" i="183"/>
  <c r="AG27" i="124"/>
  <c r="P28" i="185" s="1"/>
  <c r="CY29" i="183"/>
  <c r="AJ27" i="124"/>
  <c r="S28" i="185" s="1"/>
  <c r="CX29" i="183"/>
  <c r="AG28" i="124"/>
  <c r="P29" i="185" s="1"/>
  <c r="CY30" i="183"/>
  <c r="AJ28" i="124"/>
  <c r="S29" i="185" s="1"/>
  <c r="CX30" i="183"/>
  <c r="AG29" i="124"/>
  <c r="P30" i="185" s="1"/>
  <c r="CY31" i="183"/>
  <c r="AJ29" i="124"/>
  <c r="S30" i="185" s="1"/>
  <c r="CX31" i="183"/>
  <c r="AG30" i="124"/>
  <c r="P31" i="185" s="1"/>
  <c r="CY32" i="183"/>
  <c r="AJ30" i="124"/>
  <c r="S31" i="185" s="1"/>
  <c r="CX32" i="183"/>
  <c r="AG31" i="124"/>
  <c r="P32" i="185" s="1"/>
  <c r="CY33" i="183"/>
  <c r="AJ31" i="124"/>
  <c r="S32" i="185" s="1"/>
  <c r="CX33" i="183"/>
  <c r="AG32" i="124"/>
  <c r="P33" i="185" s="1"/>
  <c r="CY34" i="183"/>
  <c r="AJ32" i="124"/>
  <c r="S33" i="185" s="1"/>
  <c r="CX34" i="183"/>
  <c r="AG33" i="124"/>
  <c r="P34" i="185" s="1"/>
  <c r="CY35" i="183"/>
  <c r="AJ33" i="124"/>
  <c r="S34" i="185" s="1"/>
  <c r="CX35" i="183"/>
  <c r="AG34" i="124"/>
  <c r="P35" i="185" s="1"/>
  <c r="CY36" i="183"/>
  <c r="AJ34" i="124"/>
  <c r="S35" i="185" s="1"/>
  <c r="CX36" i="183"/>
  <c r="AG35" i="124"/>
  <c r="P36" i="185" s="1"/>
  <c r="CY37" i="183"/>
  <c r="AJ35" i="124"/>
  <c r="S36" i="185" s="1"/>
  <c r="CX37" i="183"/>
  <c r="AG36" i="124"/>
  <c r="P37" i="185" s="1"/>
  <c r="CY38" i="183"/>
  <c r="AJ36" i="124"/>
  <c r="S37" i="185" s="1"/>
  <c r="CX38" i="183"/>
  <c r="AG37" i="124"/>
  <c r="P38" i="185" s="1"/>
  <c r="CY39" i="183"/>
  <c r="AJ37" i="124"/>
  <c r="S38" i="185" s="1"/>
  <c r="CX39" i="183"/>
  <c r="AG38" i="124"/>
  <c r="P39" i="185" s="1"/>
  <c r="CY40" i="183"/>
  <c r="AJ38" i="124"/>
  <c r="S39" i="185" s="1"/>
  <c r="CX40" i="183"/>
  <c r="AG39" i="124"/>
  <c r="P40" i="185" s="1"/>
  <c r="CY41" i="183"/>
  <c r="AJ39" i="124"/>
  <c r="S40" i="185" s="1"/>
  <c r="CX41" i="183"/>
  <c r="AG40" i="124"/>
  <c r="P41" i="185" s="1"/>
  <c r="CY42" i="183"/>
  <c r="AJ40" i="124"/>
  <c r="S41" i="185" s="1"/>
  <c r="CX42" i="183"/>
  <c r="AG41" i="124"/>
  <c r="P42" i="185" s="1"/>
  <c r="CY43" i="183"/>
  <c r="AJ41" i="124"/>
  <c r="S42" i="185" s="1"/>
  <c r="CX43" i="183"/>
  <c r="AG42" i="124"/>
  <c r="P43" i="185" s="1"/>
  <c r="CY44" i="183"/>
  <c r="AJ42" i="124"/>
  <c r="S43" i="185" s="1"/>
  <c r="CX44" i="183"/>
  <c r="CY45" i="183"/>
  <c r="S44" i="185"/>
  <c r="CX45" i="183"/>
  <c r="CY46" i="183"/>
  <c r="S45" i="185"/>
  <c r="CX46" i="183"/>
  <c r="CY47" i="183"/>
  <c r="S46" i="185"/>
  <c r="CX47" i="183"/>
  <c r="CY48" i="183"/>
  <c r="S47" i="185"/>
  <c r="CX48" i="183"/>
  <c r="CY49" i="183"/>
  <c r="S48" i="185"/>
  <c r="CX49" i="183"/>
  <c r="CY50" i="183"/>
  <c r="S49" i="185"/>
  <c r="CX50" i="183"/>
  <c r="AG7" i="124"/>
  <c r="P8" i="185" s="1"/>
  <c r="CY9" i="183"/>
  <c r="AJ7" i="124"/>
  <c r="S8" i="185" s="1"/>
  <c r="CX9" i="183"/>
  <c r="AG6" i="124"/>
  <c r="P7" i="185" s="1"/>
  <c r="CY8" i="183"/>
  <c r="AJ6" i="124"/>
  <c r="S7" i="185" s="1"/>
  <c r="CX8" i="183"/>
  <c r="AG5" i="124"/>
  <c r="P6" i="185" s="1"/>
  <c r="CY7" i="183"/>
  <c r="CX7" i="183"/>
  <c r="AJ5" i="124"/>
  <c r="S6" i="185" s="1"/>
  <c r="X12" i="124"/>
  <c r="G13" i="185" s="1"/>
  <c r="X13" i="124"/>
  <c r="G14" i="185" s="1"/>
  <c r="X14" i="124"/>
  <c r="G15" i="185" s="1"/>
  <c r="X15" i="124"/>
  <c r="G16" i="185" s="1"/>
  <c r="X16" i="124"/>
  <c r="G17" i="185" s="1"/>
  <c r="X17" i="124"/>
  <c r="G18" i="185" s="1"/>
  <c r="X18" i="124"/>
  <c r="G19" i="185" s="1"/>
  <c r="X19" i="124"/>
  <c r="G20" i="185" s="1"/>
  <c r="X20" i="124"/>
  <c r="G21" i="185" s="1"/>
  <c r="GD22" i="184"/>
  <c r="X21" i="124"/>
  <c r="G22" i="185" s="1"/>
  <c r="AF21" i="124"/>
  <c r="O22" i="185" s="1"/>
  <c r="GD23" i="184"/>
  <c r="X22" i="124"/>
  <c r="G23" i="185" s="1"/>
  <c r="AF22" i="124"/>
  <c r="O23" i="185" s="1"/>
  <c r="GD24" i="184"/>
  <c r="X23" i="124"/>
  <c r="G24" i="185" s="1"/>
  <c r="X24" i="124"/>
  <c r="G25" i="185" s="1"/>
  <c r="X25" i="124"/>
  <c r="G26" i="185" s="1"/>
  <c r="X26" i="124"/>
  <c r="G27" i="185" s="1"/>
  <c r="X27" i="124"/>
  <c r="G28" i="185" s="1"/>
  <c r="AF27" i="124"/>
  <c r="O28" i="185" s="1"/>
  <c r="X28" i="124"/>
  <c r="G29" i="185" s="1"/>
  <c r="X29" i="124"/>
  <c r="G30" i="185" s="1"/>
  <c r="AF29" i="124"/>
  <c r="O30" i="185" s="1"/>
  <c r="GD31" i="184"/>
  <c r="X30" i="124"/>
  <c r="G31" i="185" s="1"/>
  <c r="AF30" i="124"/>
  <c r="O31" i="185" s="1"/>
  <c r="GD32" i="184"/>
  <c r="X31" i="124"/>
  <c r="G32" i="185" s="1"/>
  <c r="AF31" i="124"/>
  <c r="O32" i="185" s="1"/>
  <c r="X32" i="124"/>
  <c r="G33" i="185" s="1"/>
  <c r="AF32" i="124"/>
  <c r="O33" i="185" s="1"/>
  <c r="GD34" i="184"/>
  <c r="X33" i="124"/>
  <c r="G34" i="185" s="1"/>
  <c r="X34" i="124"/>
  <c r="G35" i="185" s="1"/>
  <c r="X35" i="124"/>
  <c r="G36" i="185" s="1"/>
  <c r="X36" i="124"/>
  <c r="G37" i="185" s="1"/>
  <c r="X37" i="124"/>
  <c r="G38" i="185" s="1"/>
  <c r="AF37" i="124"/>
  <c r="O38" i="185" s="1"/>
  <c r="GD39" i="184"/>
  <c r="X38" i="124"/>
  <c r="G39" i="185" s="1"/>
  <c r="X39" i="124"/>
  <c r="G40" i="185" s="1"/>
  <c r="X40" i="124"/>
  <c r="G41" i="185" s="1"/>
  <c r="AF40" i="124"/>
  <c r="O41" i="185" s="1"/>
  <c r="GD42" i="184"/>
  <c r="X41" i="124"/>
  <c r="G42" i="185" s="1"/>
  <c r="X42" i="124"/>
  <c r="G43" i="185" s="1"/>
  <c r="GD45" i="184"/>
  <c r="GE46" i="184"/>
  <c r="GD46" i="184"/>
  <c r="GE47" i="184"/>
  <c r="GD47" i="184"/>
  <c r="GE48" i="184"/>
  <c r="GD48" i="184"/>
  <c r="GD49" i="184"/>
  <c r="GE50" i="184"/>
  <c r="GD50" i="184"/>
  <c r="X6" i="124"/>
  <c r="G7" i="185" s="1"/>
  <c r="X7" i="124"/>
  <c r="G8" i="185" s="1"/>
  <c r="AF7" i="124"/>
  <c r="O8" i="185" s="1"/>
  <c r="GD9" i="184"/>
  <c r="X8" i="124"/>
  <c r="G9" i="185" s="1"/>
  <c r="X9" i="124"/>
  <c r="G10" i="185" s="1"/>
  <c r="X10" i="124"/>
  <c r="G11" i="185" s="1"/>
  <c r="X11" i="124"/>
  <c r="G12" i="185" s="1"/>
  <c r="GD40" i="184" l="1"/>
  <c r="I26" i="188"/>
  <c r="U26" i="13"/>
  <c r="D20" i="188"/>
  <c r="H20" i="188"/>
  <c r="F20" i="188"/>
  <c r="J20" i="188"/>
  <c r="K21" i="123" s="1"/>
  <c r="AA12" i="193" s="1"/>
  <c r="F16" i="138"/>
  <c r="E18" i="188"/>
  <c r="I18" i="188"/>
  <c r="U50" i="13"/>
  <c r="V51" i="182" s="1"/>
  <c r="F18" i="188"/>
  <c r="J18" i="188"/>
  <c r="C18" i="188"/>
  <c r="D19" i="123" s="1"/>
  <c r="T10" i="193" s="1"/>
  <c r="G18" i="188"/>
  <c r="D18" i="188"/>
  <c r="E19" i="123" s="1"/>
  <c r="U10" i="193" s="1"/>
  <c r="H18" i="188"/>
  <c r="H16" i="188"/>
  <c r="D16" i="188"/>
  <c r="E16" i="188"/>
  <c r="I16" i="188"/>
  <c r="J17" i="123" s="1"/>
  <c r="Z8" i="193" s="1"/>
  <c r="C16" i="188"/>
  <c r="G16" i="188"/>
  <c r="F9" i="137"/>
  <c r="F9" i="160"/>
  <c r="F9" i="156"/>
  <c r="F8" i="158"/>
  <c r="H23" i="165"/>
  <c r="F8" i="165"/>
  <c r="H23" i="158"/>
  <c r="F8" i="131"/>
  <c r="F8" i="166"/>
  <c r="U45" i="13"/>
  <c r="V46" i="182" s="1"/>
  <c r="F8" i="149"/>
  <c r="F23" i="149" s="1"/>
  <c r="F8" i="130"/>
  <c r="F10" i="133"/>
  <c r="J57" i="13"/>
  <c r="K58" i="182" s="1"/>
  <c r="H23" i="131"/>
  <c r="F9" i="131"/>
  <c r="K56" i="182"/>
  <c r="H23" i="133"/>
  <c r="F10" i="131"/>
  <c r="F16" i="139"/>
  <c r="F23" i="139" s="1"/>
  <c r="AF11" i="124"/>
  <c r="O12" i="185" s="1"/>
  <c r="I20" i="196"/>
  <c r="J21" i="195" s="1"/>
  <c r="K20" i="196"/>
  <c r="L21" i="195" s="1"/>
  <c r="G20" i="196"/>
  <c r="H21" i="195" s="1"/>
  <c r="E20" i="196"/>
  <c r="L56" i="13"/>
  <c r="G16" i="203" s="1"/>
  <c r="L57" i="13"/>
  <c r="M58" i="182" s="1"/>
  <c r="F12" i="126"/>
  <c r="T26" i="182"/>
  <c r="T35" i="182"/>
  <c r="H23" i="152"/>
  <c r="E24" i="152" s="1"/>
  <c r="F10" i="152"/>
  <c r="F23" i="152" s="1"/>
  <c r="F9" i="173"/>
  <c r="H23" i="149"/>
  <c r="F8" i="173"/>
  <c r="K19" i="196"/>
  <c r="L20" i="195" s="1"/>
  <c r="AF13" i="124"/>
  <c r="O14" i="185" s="1"/>
  <c r="K18" i="196"/>
  <c r="L19" i="195" s="1"/>
  <c r="G19" i="196"/>
  <c r="H20" i="195" s="1"/>
  <c r="E19" i="196"/>
  <c r="F20" i="195" s="1"/>
  <c r="D20" i="195"/>
  <c r="F8" i="136"/>
  <c r="U48" i="13"/>
  <c r="V49" i="182" s="1"/>
  <c r="H56" i="13"/>
  <c r="G12" i="202" s="1"/>
  <c r="H57" i="13"/>
  <c r="I58" i="182" s="1"/>
  <c r="H23" i="139"/>
  <c r="F9" i="136"/>
  <c r="F9" i="126"/>
  <c r="H23" i="137"/>
  <c r="F8" i="137"/>
  <c r="F23" i="137" s="1"/>
  <c r="I18" i="196"/>
  <c r="J19" i="195" s="1"/>
  <c r="G18" i="196"/>
  <c r="H19" i="195" s="1"/>
  <c r="E18" i="196"/>
  <c r="F19" i="195" s="1"/>
  <c r="GD10" i="184"/>
  <c r="GD16" i="184"/>
  <c r="GD15" i="184"/>
  <c r="AF8" i="124"/>
  <c r="O9" i="185" s="1"/>
  <c r="AF14" i="124"/>
  <c r="O15" i="185" s="1"/>
  <c r="F9" i="138"/>
  <c r="F10" i="126"/>
  <c r="H23" i="126"/>
  <c r="F8" i="138"/>
  <c r="U18" i="13"/>
  <c r="V19" i="182" s="1"/>
  <c r="E56" i="13"/>
  <c r="G9" i="202" s="1"/>
  <c r="E57" i="13"/>
  <c r="F58" i="182" s="1"/>
  <c r="GD18" i="184"/>
  <c r="AF39" i="124"/>
  <c r="O40" i="185" s="1"/>
  <c r="GD26" i="184"/>
  <c r="GD36" i="184"/>
  <c r="AF15" i="124"/>
  <c r="O16" i="185" s="1"/>
  <c r="GD44" i="184"/>
  <c r="AF23" i="124"/>
  <c r="O24" i="185" s="1"/>
  <c r="AF6" i="124"/>
  <c r="O7" i="185" s="1"/>
  <c r="GD11" i="184"/>
  <c r="AF36" i="124"/>
  <c r="O37" i="185" s="1"/>
  <c r="GD19" i="184"/>
  <c r="GD12" i="184"/>
  <c r="AF9" i="124"/>
  <c r="O10" i="185" s="1"/>
  <c r="GD35" i="184"/>
  <c r="GD27" i="184"/>
  <c r="GD20" i="184"/>
  <c r="AF17" i="124"/>
  <c r="O18" i="185" s="1"/>
  <c r="AF10" i="124"/>
  <c r="O11" i="185" s="1"/>
  <c r="GD43" i="184"/>
  <c r="AF33" i="124"/>
  <c r="O34" i="185" s="1"/>
  <c r="GD28" i="184"/>
  <c r="AF25" i="124"/>
  <c r="O26" i="185" s="1"/>
  <c r="AF18" i="124"/>
  <c r="O19" i="185" s="1"/>
  <c r="AF41" i="124"/>
  <c r="O42" i="185" s="1"/>
  <c r="GD38" i="184"/>
  <c r="AF26" i="124"/>
  <c r="O27" i="185" s="1"/>
  <c r="H23" i="134"/>
  <c r="F10" i="136"/>
  <c r="H23" i="136"/>
  <c r="F56" i="13"/>
  <c r="G10" i="202" s="1"/>
  <c r="F57" i="13"/>
  <c r="G58" i="182" s="1"/>
  <c r="S18" i="124"/>
  <c r="T19" i="186" s="1"/>
  <c r="I14" i="188"/>
  <c r="J15" i="123" s="1"/>
  <c r="Z6" i="193" s="1"/>
  <c r="U16" i="13"/>
  <c r="V17" i="182" s="1"/>
  <c r="U15" i="13"/>
  <c r="V16" i="182" s="1"/>
  <c r="U7" i="13"/>
  <c r="V8" i="182" s="1"/>
  <c r="U17" i="13"/>
  <c r="V18" i="182" s="1"/>
  <c r="U12" i="13"/>
  <c r="V13" i="182" s="1"/>
  <c r="U11" i="13"/>
  <c r="V12" i="182" s="1"/>
  <c r="H23" i="138"/>
  <c r="U5" i="13"/>
  <c r="V6" i="182" s="1"/>
  <c r="F9" i="158"/>
  <c r="F23" i="158" s="1"/>
  <c r="E24" i="158" s="1"/>
  <c r="F9" i="148"/>
  <c r="S11" i="124"/>
  <c r="T12" i="186" s="1"/>
  <c r="H23" i="132"/>
  <c r="S48" i="187"/>
  <c r="T49" i="182"/>
  <c r="F9" i="132"/>
  <c r="F23" i="132" s="1"/>
  <c r="S29" i="187"/>
  <c r="S28" i="124"/>
  <c r="T29" i="186" s="1"/>
  <c r="H23" i="148"/>
  <c r="D56" i="13"/>
  <c r="G8" i="201" s="1"/>
  <c r="H23" i="167"/>
  <c r="D57" i="13"/>
  <c r="E58" i="182" s="1"/>
  <c r="F23" i="140"/>
  <c r="E24" i="140" s="1"/>
  <c r="F8" i="167"/>
  <c r="F23" i="167" s="1"/>
  <c r="U52" i="13"/>
  <c r="V53" i="182" s="1"/>
  <c r="H23" i="156"/>
  <c r="S45" i="187"/>
  <c r="S39" i="187"/>
  <c r="S43" i="187"/>
  <c r="S23" i="124"/>
  <c r="E25" i="147" s="1"/>
  <c r="S19" i="124"/>
  <c r="S15" i="124"/>
  <c r="T16" i="186" s="1"/>
  <c r="S16" i="187"/>
  <c r="S35" i="187"/>
  <c r="S33" i="124"/>
  <c r="E25" i="157" s="1"/>
  <c r="S31" i="124"/>
  <c r="T32" i="186" s="1"/>
  <c r="S37" i="124"/>
  <c r="E25" i="161" s="1"/>
  <c r="S41" i="124"/>
  <c r="E25" i="165" s="1"/>
  <c r="S13" i="124"/>
  <c r="E25" i="137" s="1"/>
  <c r="S26" i="187"/>
  <c r="S17" i="124"/>
  <c r="E25" i="141" s="1"/>
  <c r="S8" i="124"/>
  <c r="T9" i="186" s="1"/>
  <c r="S10" i="124"/>
  <c r="T11" i="186" s="1"/>
  <c r="S10" i="187"/>
  <c r="AF35" i="124"/>
  <c r="O36" i="185" s="1"/>
  <c r="AF19" i="124"/>
  <c r="O20" i="185" s="1"/>
  <c r="H23" i="173"/>
  <c r="J14" i="188"/>
  <c r="K15" i="123" s="1"/>
  <c r="AA6" i="193" s="1"/>
  <c r="J26" i="188"/>
  <c r="K27" i="123" s="1"/>
  <c r="AA18" i="193" s="1"/>
  <c r="D12" i="188"/>
  <c r="E13" i="123" s="1"/>
  <c r="U4" i="193" s="1"/>
  <c r="C14" i="188"/>
  <c r="D15" i="123" s="1"/>
  <c r="T6" i="193" s="1"/>
  <c r="C26" i="188"/>
  <c r="GD30" i="184"/>
  <c r="GD14" i="184"/>
  <c r="H12" i="188"/>
  <c r="I13" i="123" s="1"/>
  <c r="Y4" i="193" s="1"/>
  <c r="F10" i="173"/>
  <c r="D14" i="188"/>
  <c r="E15" i="123" s="1"/>
  <c r="U6" i="193" s="1"/>
  <c r="D26" i="188"/>
  <c r="J21" i="196"/>
  <c r="K22" i="195" s="1"/>
  <c r="H23" i="168"/>
  <c r="E14" i="188"/>
  <c r="F15" i="123" s="1"/>
  <c r="V6" i="193" s="1"/>
  <c r="E26" i="188"/>
  <c r="H21" i="196"/>
  <c r="F14" i="188"/>
  <c r="G15" i="123" s="1"/>
  <c r="W6" i="193" s="1"/>
  <c r="F26" i="188"/>
  <c r="S21" i="124"/>
  <c r="T22" i="186" s="1"/>
  <c r="G14" i="188"/>
  <c r="H15" i="123" s="1"/>
  <c r="X6" i="193" s="1"/>
  <c r="G26" i="188"/>
  <c r="H27" i="123" s="1"/>
  <c r="X18" i="193" s="1"/>
  <c r="H14" i="188"/>
  <c r="I15" i="123" s="1"/>
  <c r="Y6" i="193" s="1"/>
  <c r="H26" i="188"/>
  <c r="GD13" i="184"/>
  <c r="GD8" i="184"/>
  <c r="AF42" i="124"/>
  <c r="O43" i="185" s="1"/>
  <c r="GD41" i="184"/>
  <c r="AF38" i="124"/>
  <c r="O39" i="185" s="1"/>
  <c r="GD37" i="184"/>
  <c r="AF34" i="124"/>
  <c r="O35" i="185" s="1"/>
  <c r="GD33" i="184"/>
  <c r="AF28" i="124"/>
  <c r="O29" i="185" s="1"/>
  <c r="GD29" i="184"/>
  <c r="AF24" i="124"/>
  <c r="O25" i="185" s="1"/>
  <c r="GD25" i="184"/>
  <c r="AF20" i="124"/>
  <c r="O21" i="185" s="1"/>
  <c r="GD21" i="184"/>
  <c r="AF16" i="124"/>
  <c r="O17" i="185" s="1"/>
  <c r="GD17" i="184"/>
  <c r="AF12" i="124"/>
  <c r="O13" i="185" s="1"/>
  <c r="F21" i="196"/>
  <c r="G22" i="195" s="1"/>
  <c r="D21" i="196"/>
  <c r="E22" i="195" s="1"/>
  <c r="J20" i="195"/>
  <c r="G32" i="195"/>
  <c r="D30" i="195"/>
  <c r="F21" i="195"/>
  <c r="D29" i="195"/>
  <c r="I32" i="195"/>
  <c r="K32" i="195"/>
  <c r="D31" i="195"/>
  <c r="S27" i="124"/>
  <c r="T28" i="186" s="1"/>
  <c r="S22" i="124"/>
  <c r="E25" i="146" s="1"/>
  <c r="S12" i="187"/>
  <c r="S9" i="124"/>
  <c r="E25" i="133" s="1"/>
  <c r="S40" i="187"/>
  <c r="S40" i="124"/>
  <c r="E25" i="164" s="1"/>
  <c r="S32" i="187"/>
  <c r="S32" i="124"/>
  <c r="E25" i="156" s="1"/>
  <c r="H23" i="172"/>
  <c r="I8" i="172"/>
  <c r="I16" i="204"/>
  <c r="F16" i="204"/>
  <c r="I22" i="204"/>
  <c r="F22" i="204"/>
  <c r="I12" i="204"/>
  <c r="F12" i="204"/>
  <c r="I14" i="204"/>
  <c r="F14" i="204"/>
  <c r="F12" i="188"/>
  <c r="G13" i="123" s="1"/>
  <c r="W4" i="193" s="1"/>
  <c r="J12" i="188"/>
  <c r="K13" i="123" s="1"/>
  <c r="AA4" i="193" s="1"/>
  <c r="S5" i="187"/>
  <c r="GE52" i="179"/>
  <c r="GE53" i="184" s="1"/>
  <c r="T58" i="13"/>
  <c r="U59" i="182" s="1"/>
  <c r="C12" i="188"/>
  <c r="D13" i="123" s="1"/>
  <c r="T4" i="193" s="1"/>
  <c r="E12" i="188"/>
  <c r="F13" i="123" s="1"/>
  <c r="V4" i="193" s="1"/>
  <c r="G12" i="188"/>
  <c r="H13" i="123" s="1"/>
  <c r="X4" i="193" s="1"/>
  <c r="I12" i="188"/>
  <c r="J13" i="123" s="1"/>
  <c r="Z4" i="193" s="1"/>
  <c r="S47" i="187"/>
  <c r="S36" i="124"/>
  <c r="E25" i="160" s="1"/>
  <c r="S20" i="187"/>
  <c r="S14" i="124"/>
  <c r="T15" i="186" s="1"/>
  <c r="S7" i="187"/>
  <c r="U51" i="13"/>
  <c r="V52" i="182" s="1"/>
  <c r="F23" i="160"/>
  <c r="F23" i="144"/>
  <c r="E24" i="144" s="1"/>
  <c r="U49" i="13"/>
  <c r="V50" i="182" s="1"/>
  <c r="U6" i="13"/>
  <c r="V7" i="182" s="1"/>
  <c r="S55" i="13"/>
  <c r="S56" i="13" s="1"/>
  <c r="U47" i="13"/>
  <c r="V48" i="182" s="1"/>
  <c r="U44" i="13"/>
  <c r="V45" i="182" s="1"/>
  <c r="U43" i="13"/>
  <c r="V44" i="182" s="1"/>
  <c r="S42" i="124"/>
  <c r="E25" i="166" s="1"/>
  <c r="U41" i="13"/>
  <c r="V42" i="182" s="1"/>
  <c r="U40" i="13"/>
  <c r="V41" i="182" s="1"/>
  <c r="S38" i="124"/>
  <c r="E25" i="162" s="1"/>
  <c r="U37" i="13"/>
  <c r="V38" i="182" s="1"/>
  <c r="U36" i="13"/>
  <c r="V37" i="182" s="1"/>
  <c r="S34" i="124"/>
  <c r="T35" i="186" s="1"/>
  <c r="U33" i="13"/>
  <c r="V34" i="182" s="1"/>
  <c r="U32" i="13"/>
  <c r="V33" i="182" s="1"/>
  <c r="S30" i="124"/>
  <c r="E25" i="154" s="1"/>
  <c r="U29" i="13"/>
  <c r="V30" i="182" s="1"/>
  <c r="U28" i="13"/>
  <c r="V29" i="182" s="1"/>
  <c r="U27" i="13"/>
  <c r="V28" i="182" s="1"/>
  <c r="S25" i="124"/>
  <c r="T26" i="186" s="1"/>
  <c r="U24" i="13"/>
  <c r="V25" i="182" s="1"/>
  <c r="U23" i="13"/>
  <c r="V24" i="182" s="1"/>
  <c r="U20" i="13"/>
  <c r="V21" i="182" s="1"/>
  <c r="U19" i="13"/>
  <c r="V20" i="182" s="1"/>
  <c r="U14" i="13"/>
  <c r="V15" i="182" s="1"/>
  <c r="U13" i="13"/>
  <c r="V14" i="182" s="1"/>
  <c r="U10" i="13"/>
  <c r="V11" i="182" s="1"/>
  <c r="U9" i="13"/>
  <c r="V10" i="182" s="1"/>
  <c r="U8" i="13"/>
  <c r="V9" i="182" s="1"/>
  <c r="U54" i="13"/>
  <c r="V55" i="182" s="1"/>
  <c r="U53" i="13"/>
  <c r="V54" i="182" s="1"/>
  <c r="H23" i="130"/>
  <c r="F23" i="170"/>
  <c r="E24" i="170" s="1"/>
  <c r="F23" i="166"/>
  <c r="E24" i="166" s="1"/>
  <c r="F23" i="162"/>
  <c r="F23" i="154"/>
  <c r="E24" i="154" s="1"/>
  <c r="F23" i="150"/>
  <c r="E24" i="150" s="1"/>
  <c r="F23" i="142"/>
  <c r="E24" i="142" s="1"/>
  <c r="AI53" i="187"/>
  <c r="AJ53" i="187" s="1"/>
  <c r="S53" i="124" s="1"/>
  <c r="G11" i="204"/>
  <c r="G11" i="203"/>
  <c r="G11" i="202"/>
  <c r="G11" i="200"/>
  <c r="G11" i="201"/>
  <c r="G13" i="204"/>
  <c r="G13" i="203"/>
  <c r="G13" i="202"/>
  <c r="G13" i="200"/>
  <c r="G13" i="201"/>
  <c r="G14" i="201"/>
  <c r="G14" i="204"/>
  <c r="G14" i="203"/>
  <c r="G14" i="202"/>
  <c r="G14" i="200"/>
  <c r="F10" i="203"/>
  <c r="F10" i="200"/>
  <c r="H23" i="204"/>
  <c r="F8" i="204"/>
  <c r="H23" i="201"/>
  <c r="F8" i="201"/>
  <c r="F9" i="201"/>
  <c r="F9" i="203"/>
  <c r="F9" i="204"/>
  <c r="H23" i="200"/>
  <c r="F8" i="200"/>
  <c r="H23" i="202"/>
  <c r="F8" i="202"/>
  <c r="H23" i="203"/>
  <c r="F8" i="203"/>
  <c r="F9" i="202"/>
  <c r="F9" i="200"/>
  <c r="F10" i="202"/>
  <c r="F10" i="204"/>
  <c r="F10" i="201"/>
  <c r="AI51" i="187"/>
  <c r="AJ51" i="187" s="1"/>
  <c r="AI49" i="187"/>
  <c r="AJ49" i="187" s="1"/>
  <c r="AI52" i="187"/>
  <c r="AJ52" i="187" s="1"/>
  <c r="AI50" i="187"/>
  <c r="AJ50" i="187" s="1"/>
  <c r="G15" i="204"/>
  <c r="G15" i="203"/>
  <c r="G15" i="202"/>
  <c r="G15" i="200"/>
  <c r="G15" i="201"/>
  <c r="G22" i="201"/>
  <c r="G22" i="204"/>
  <c r="G22" i="203"/>
  <c r="G22" i="202"/>
  <c r="G22" i="200"/>
  <c r="AI54" i="187"/>
  <c r="AJ54" i="187" s="1"/>
  <c r="S24" i="187"/>
  <c r="S24" i="124"/>
  <c r="E25" i="148" s="1"/>
  <c r="S46" i="187"/>
  <c r="S44" i="187"/>
  <c r="F8" i="172"/>
  <c r="F23" i="172" s="1"/>
  <c r="F8" i="148"/>
  <c r="F8" i="164"/>
  <c r="F23" i="164" s="1"/>
  <c r="E24" i="164" s="1"/>
  <c r="F8" i="156"/>
  <c r="F23" i="156" s="1"/>
  <c r="F8" i="168"/>
  <c r="F23" i="168" s="1"/>
  <c r="E24" i="162"/>
  <c r="E24" i="160"/>
  <c r="F23" i="146"/>
  <c r="E24" i="146" s="1"/>
  <c r="F23" i="171"/>
  <c r="E24" i="171" s="1"/>
  <c r="F23" i="169"/>
  <c r="E24" i="169" s="1"/>
  <c r="F23" i="165"/>
  <c r="F23" i="163"/>
  <c r="E24" i="163" s="1"/>
  <c r="F23" i="161"/>
  <c r="E24" i="161" s="1"/>
  <c r="F23" i="159"/>
  <c r="E24" i="159" s="1"/>
  <c r="F23" i="157"/>
  <c r="E24" i="157" s="1"/>
  <c r="F23" i="155"/>
  <c r="E24" i="155" s="1"/>
  <c r="F23" i="153"/>
  <c r="E24" i="153" s="1"/>
  <c r="F23" i="151"/>
  <c r="E24" i="151" s="1"/>
  <c r="F23" i="147"/>
  <c r="E24" i="147" s="1"/>
  <c r="F23" i="145"/>
  <c r="F23" i="141"/>
  <c r="E24" i="141" s="1"/>
  <c r="F23" i="135"/>
  <c r="E24" i="135" s="1"/>
  <c r="F23" i="133"/>
  <c r="F8" i="134"/>
  <c r="F23" i="134" s="1"/>
  <c r="K25" i="196"/>
  <c r="I25" i="196"/>
  <c r="G25" i="196"/>
  <c r="E25" i="196"/>
  <c r="E27" i="196"/>
  <c r="K27" i="196"/>
  <c r="I27" i="196"/>
  <c r="G27" i="196"/>
  <c r="E32" i="195"/>
  <c r="L28" i="196"/>
  <c r="G26" i="196"/>
  <c r="K26" i="196"/>
  <c r="I26" i="196"/>
  <c r="E26" i="196"/>
  <c r="K17" i="196"/>
  <c r="I17" i="196"/>
  <c r="D18" i="195"/>
  <c r="E17" i="196"/>
  <c r="G17" i="196"/>
  <c r="D15" i="195"/>
  <c r="G14" i="196"/>
  <c r="K14" i="196"/>
  <c r="I14" i="196"/>
  <c r="E14" i="196"/>
  <c r="K15" i="196"/>
  <c r="I15" i="196"/>
  <c r="D16" i="195"/>
  <c r="E15" i="196"/>
  <c r="G15" i="196"/>
  <c r="K13" i="196"/>
  <c r="G13" i="196"/>
  <c r="E13" i="196"/>
  <c r="D14" i="195"/>
  <c r="I13" i="196"/>
  <c r="D17" i="195"/>
  <c r="G16" i="196"/>
  <c r="K16" i="196"/>
  <c r="I16" i="196"/>
  <c r="E16" i="196"/>
  <c r="E16" i="123"/>
  <c r="U7" i="193" s="1"/>
  <c r="G16" i="123"/>
  <c r="W7" i="193" s="1"/>
  <c r="I16" i="123"/>
  <c r="Y7" i="193" s="1"/>
  <c r="K16" i="123"/>
  <c r="AA7" i="193" s="1"/>
  <c r="E17" i="123"/>
  <c r="U8" i="193" s="1"/>
  <c r="G17" i="123"/>
  <c r="W8" i="193" s="1"/>
  <c r="I17" i="123"/>
  <c r="Y8" i="193" s="1"/>
  <c r="K17" i="123"/>
  <c r="AA8" i="193" s="1"/>
  <c r="E18" i="123"/>
  <c r="U9" i="193" s="1"/>
  <c r="G18" i="123"/>
  <c r="W9" i="193" s="1"/>
  <c r="I18" i="123"/>
  <c r="Y9" i="193" s="1"/>
  <c r="K18" i="123"/>
  <c r="AA9" i="193" s="1"/>
  <c r="G19" i="123"/>
  <c r="W10" i="193" s="1"/>
  <c r="I19" i="123"/>
  <c r="Y10" i="193" s="1"/>
  <c r="K19" i="123"/>
  <c r="AA10" i="193" s="1"/>
  <c r="E20" i="123"/>
  <c r="U11" i="193" s="1"/>
  <c r="G20" i="123"/>
  <c r="W11" i="193" s="1"/>
  <c r="I20" i="123"/>
  <c r="Y11" i="193" s="1"/>
  <c r="K20" i="123"/>
  <c r="AA11" i="193" s="1"/>
  <c r="E21" i="123"/>
  <c r="U12" i="193" s="1"/>
  <c r="G21" i="123"/>
  <c r="W12" i="193" s="1"/>
  <c r="I21" i="123"/>
  <c r="Y12" i="193" s="1"/>
  <c r="E27" i="123"/>
  <c r="U18" i="193" s="1"/>
  <c r="G27" i="123"/>
  <c r="W18" i="193" s="1"/>
  <c r="I27" i="123"/>
  <c r="Y18" i="193" s="1"/>
  <c r="F16" i="123"/>
  <c r="V7" i="193" s="1"/>
  <c r="H16" i="123"/>
  <c r="X7" i="193" s="1"/>
  <c r="J16" i="123"/>
  <c r="Z7" i="193" s="1"/>
  <c r="F17" i="123"/>
  <c r="V8" i="193" s="1"/>
  <c r="H17" i="123"/>
  <c r="X8" i="193" s="1"/>
  <c r="F18" i="123"/>
  <c r="V9" i="193" s="1"/>
  <c r="H18" i="123"/>
  <c r="X9" i="193" s="1"/>
  <c r="J18" i="123"/>
  <c r="Z9" i="193" s="1"/>
  <c r="F19" i="123"/>
  <c r="V10" i="193" s="1"/>
  <c r="H19" i="123"/>
  <c r="X10" i="193" s="1"/>
  <c r="J19" i="123"/>
  <c r="Z10" i="193" s="1"/>
  <c r="F20" i="123"/>
  <c r="V11" i="193" s="1"/>
  <c r="H20" i="123"/>
  <c r="X11" i="193" s="1"/>
  <c r="J20" i="123"/>
  <c r="Z11" i="193" s="1"/>
  <c r="F21" i="123"/>
  <c r="V12" i="193" s="1"/>
  <c r="H21" i="123"/>
  <c r="X12" i="193" s="1"/>
  <c r="J21" i="123"/>
  <c r="Z12" i="193" s="1"/>
  <c r="F27" i="123"/>
  <c r="V18" i="193" s="1"/>
  <c r="J27" i="123"/>
  <c r="Z18" i="193" s="1"/>
  <c r="AF5" i="124"/>
  <c r="O6" i="185" s="1"/>
  <c r="GD7" i="184"/>
  <c r="S6" i="187"/>
  <c r="E24" i="145"/>
  <c r="B15" i="188"/>
  <c r="H57" i="182"/>
  <c r="G11" i="173"/>
  <c r="G11" i="172"/>
  <c r="G11" i="171"/>
  <c r="G11" i="170"/>
  <c r="G11" i="169"/>
  <c r="G11" i="168"/>
  <c r="G11" i="167"/>
  <c r="G11" i="166"/>
  <c r="G11" i="165"/>
  <c r="G11" i="164"/>
  <c r="G11" i="163"/>
  <c r="G11" i="162"/>
  <c r="G11" i="161"/>
  <c r="G11" i="160"/>
  <c r="G11" i="159"/>
  <c r="G11" i="158"/>
  <c r="G11" i="157"/>
  <c r="G11" i="156"/>
  <c r="G11" i="155"/>
  <c r="G11" i="154"/>
  <c r="G11" i="153"/>
  <c r="G11" i="152"/>
  <c r="G11" i="151"/>
  <c r="G11" i="150"/>
  <c r="G11" i="149"/>
  <c r="G11" i="148"/>
  <c r="G11" i="147"/>
  <c r="G11" i="146"/>
  <c r="G11" i="145"/>
  <c r="G11" i="144"/>
  <c r="G11" i="142"/>
  <c r="G11" i="141"/>
  <c r="G11" i="140"/>
  <c r="G11" i="139"/>
  <c r="G11" i="138"/>
  <c r="G11" i="137"/>
  <c r="G11" i="136"/>
  <c r="G11" i="135"/>
  <c r="G11" i="134"/>
  <c r="G11" i="133"/>
  <c r="G11" i="132"/>
  <c r="G11" i="131"/>
  <c r="G11" i="130"/>
  <c r="G11" i="126"/>
  <c r="K15" i="188"/>
  <c r="D16" i="123"/>
  <c r="T7" i="193" s="1"/>
  <c r="I57" i="182"/>
  <c r="D17" i="123"/>
  <c r="T8" i="193" s="1"/>
  <c r="B17" i="188"/>
  <c r="J57" i="182"/>
  <c r="G13" i="173"/>
  <c r="G13" i="172"/>
  <c r="G13" i="171"/>
  <c r="G13" i="170"/>
  <c r="G13" i="169"/>
  <c r="G13" i="168"/>
  <c r="G13" i="167"/>
  <c r="G13" i="166"/>
  <c r="G13" i="165"/>
  <c r="G13" i="164"/>
  <c r="G13" i="163"/>
  <c r="G13" i="162"/>
  <c r="G13" i="161"/>
  <c r="G13" i="160"/>
  <c r="G13" i="159"/>
  <c r="G13" i="158"/>
  <c r="G13" i="157"/>
  <c r="G13" i="156"/>
  <c r="G13" i="155"/>
  <c r="G13" i="154"/>
  <c r="G13" i="153"/>
  <c r="G13" i="152"/>
  <c r="G13" i="151"/>
  <c r="G13" i="150"/>
  <c r="G13" i="149"/>
  <c r="G13" i="148"/>
  <c r="G13" i="147"/>
  <c r="G13" i="146"/>
  <c r="G13" i="145"/>
  <c r="G13" i="144"/>
  <c r="G13" i="142"/>
  <c r="G13" i="141"/>
  <c r="G13" i="140"/>
  <c r="G13" i="139"/>
  <c r="G13" i="138"/>
  <c r="G13" i="137"/>
  <c r="G13" i="136"/>
  <c r="G13" i="135"/>
  <c r="G13" i="134"/>
  <c r="G13" i="133"/>
  <c r="G13" i="132"/>
  <c r="G13" i="131"/>
  <c r="G13" i="130"/>
  <c r="G13" i="126"/>
  <c r="K17" i="188"/>
  <c r="D18" i="123"/>
  <c r="T9" i="193" s="1"/>
  <c r="B18" i="188"/>
  <c r="K57" i="182"/>
  <c r="G14" i="173"/>
  <c r="G14" i="172"/>
  <c r="G14" i="171"/>
  <c r="G14" i="170"/>
  <c r="G14" i="169"/>
  <c r="G14" i="168"/>
  <c r="G14" i="167"/>
  <c r="G14" i="166"/>
  <c r="G14" i="165"/>
  <c r="G14" i="164"/>
  <c r="G14" i="163"/>
  <c r="G14" i="162"/>
  <c r="G14" i="161"/>
  <c r="G14" i="160"/>
  <c r="G14" i="159"/>
  <c r="G14" i="158"/>
  <c r="G14" i="157"/>
  <c r="G14" i="156"/>
  <c r="G14" i="155"/>
  <c r="G14" i="154"/>
  <c r="G14" i="153"/>
  <c r="G14" i="152"/>
  <c r="G14" i="151"/>
  <c r="G14" i="150"/>
  <c r="G14" i="149"/>
  <c r="G14" i="148"/>
  <c r="G14" i="147"/>
  <c r="G14" i="146"/>
  <c r="G14" i="145"/>
  <c r="G14" i="144"/>
  <c r="G14" i="142"/>
  <c r="G14" i="141"/>
  <c r="G14" i="140"/>
  <c r="G14" i="139"/>
  <c r="G14" i="138"/>
  <c r="G14" i="137"/>
  <c r="G14" i="136"/>
  <c r="G14" i="135"/>
  <c r="G14" i="134"/>
  <c r="G14" i="133"/>
  <c r="G14" i="132"/>
  <c r="G14" i="131"/>
  <c r="G14" i="130"/>
  <c r="G14" i="126"/>
  <c r="K18" i="188"/>
  <c r="G15" i="173"/>
  <c r="G15" i="172"/>
  <c r="G15" i="171"/>
  <c r="G15" i="170"/>
  <c r="G15" i="169"/>
  <c r="G15" i="168"/>
  <c r="G15" i="167"/>
  <c r="G15" i="166"/>
  <c r="G15" i="165"/>
  <c r="G15" i="164"/>
  <c r="G15" i="163"/>
  <c r="G15" i="162"/>
  <c r="G15" i="161"/>
  <c r="G15" i="160"/>
  <c r="G15" i="159"/>
  <c r="G15" i="158"/>
  <c r="G15" i="157"/>
  <c r="G15" i="156"/>
  <c r="G15" i="155"/>
  <c r="G15" i="154"/>
  <c r="G15" i="153"/>
  <c r="G15" i="152"/>
  <c r="G15" i="151"/>
  <c r="G15" i="150"/>
  <c r="G15" i="149"/>
  <c r="G15" i="148"/>
  <c r="G15" i="147"/>
  <c r="G15" i="146"/>
  <c r="G15" i="145"/>
  <c r="G15" i="144"/>
  <c r="G15" i="142"/>
  <c r="G15" i="141"/>
  <c r="G15" i="140"/>
  <c r="G15" i="139"/>
  <c r="G15" i="138"/>
  <c r="G15" i="137"/>
  <c r="G15" i="136"/>
  <c r="G15" i="135"/>
  <c r="G15" i="134"/>
  <c r="G15" i="133"/>
  <c r="G15" i="132"/>
  <c r="G15" i="131"/>
  <c r="G15" i="130"/>
  <c r="G15" i="126"/>
  <c r="B19" i="188"/>
  <c r="L57" i="182"/>
  <c r="K19" i="188"/>
  <c r="D20" i="123"/>
  <c r="T11" i="193" s="1"/>
  <c r="K20" i="188"/>
  <c r="D21" i="123"/>
  <c r="T12" i="193" s="1"/>
  <c r="B26" i="188"/>
  <c r="C27" i="123" s="1"/>
  <c r="T36" i="193" s="1"/>
  <c r="S57" i="182"/>
  <c r="G22" i="131"/>
  <c r="G22" i="132"/>
  <c r="G22" i="133"/>
  <c r="G22" i="134"/>
  <c r="G22" i="135"/>
  <c r="G22" i="136"/>
  <c r="G22" i="137"/>
  <c r="G22" i="138"/>
  <c r="G22" i="139"/>
  <c r="G22" i="140"/>
  <c r="G22" i="141"/>
  <c r="G22" i="142"/>
  <c r="G22" i="144"/>
  <c r="G22" i="145"/>
  <c r="G22" i="146"/>
  <c r="G22" i="147"/>
  <c r="G22" i="148"/>
  <c r="G22" i="149"/>
  <c r="G22" i="150"/>
  <c r="G22" i="151"/>
  <c r="G22" i="152"/>
  <c r="G22" i="153"/>
  <c r="G22" i="154"/>
  <c r="G22" i="155"/>
  <c r="G22" i="156"/>
  <c r="G22" i="157"/>
  <c r="G22" i="158"/>
  <c r="G22" i="159"/>
  <c r="G22" i="160"/>
  <c r="G22" i="161"/>
  <c r="G22" i="162"/>
  <c r="G22" i="163"/>
  <c r="G22" i="164"/>
  <c r="G22" i="165"/>
  <c r="G22" i="166"/>
  <c r="G22" i="167"/>
  <c r="G22" i="168"/>
  <c r="G22" i="169"/>
  <c r="G22" i="170"/>
  <c r="G22" i="171"/>
  <c r="G22" i="172"/>
  <c r="G22" i="173"/>
  <c r="G22" i="130"/>
  <c r="G22" i="126"/>
  <c r="F9" i="130"/>
  <c r="F23" i="130" s="1"/>
  <c r="E25" i="172"/>
  <c r="T49" i="186"/>
  <c r="E25" i="171"/>
  <c r="T48" i="186"/>
  <c r="V47" i="182"/>
  <c r="E25" i="170"/>
  <c r="T47" i="186"/>
  <c r="E25" i="169"/>
  <c r="T46" i="186"/>
  <c r="E25" i="168"/>
  <c r="T45" i="186"/>
  <c r="E25" i="167"/>
  <c r="T44" i="186"/>
  <c r="V43" i="182"/>
  <c r="V40" i="182"/>
  <c r="E25" i="163"/>
  <c r="T40" i="186"/>
  <c r="V39" i="182"/>
  <c r="V36" i="182"/>
  <c r="E25" i="159"/>
  <c r="T36" i="186"/>
  <c r="V35" i="182"/>
  <c r="V32" i="182"/>
  <c r="V31" i="182"/>
  <c r="E25" i="153"/>
  <c r="T30" i="186"/>
  <c r="V27" i="182"/>
  <c r="E25" i="150"/>
  <c r="T27" i="186"/>
  <c r="V26" i="182"/>
  <c r="V23" i="182"/>
  <c r="V22" i="182"/>
  <c r="E25" i="144"/>
  <c r="T21" i="186"/>
  <c r="E25" i="140"/>
  <c r="T17" i="186"/>
  <c r="E25" i="136"/>
  <c r="T13" i="186"/>
  <c r="E25" i="131"/>
  <c r="T8" i="186"/>
  <c r="G9" i="171"/>
  <c r="C13" i="188"/>
  <c r="D13" i="188"/>
  <c r="E13" i="188"/>
  <c r="F13" i="188"/>
  <c r="G13" i="188"/>
  <c r="H13" i="188"/>
  <c r="I13" i="188"/>
  <c r="J13" i="188"/>
  <c r="E25" i="130"/>
  <c r="T7" i="186"/>
  <c r="E25" i="126"/>
  <c r="T6" i="186"/>
  <c r="E24" i="165" l="1"/>
  <c r="K16" i="188"/>
  <c r="F23" i="173"/>
  <c r="E24" i="149"/>
  <c r="G16" i="201"/>
  <c r="G16" i="170"/>
  <c r="G16" i="169"/>
  <c r="G16" i="149"/>
  <c r="G16" i="147"/>
  <c r="G16" i="159"/>
  <c r="G16" i="137"/>
  <c r="G16" i="158"/>
  <c r="G16" i="136"/>
  <c r="G16" i="126"/>
  <c r="G16" i="165"/>
  <c r="G16" i="154"/>
  <c r="G16" i="142"/>
  <c r="G16" i="132"/>
  <c r="G16" i="130"/>
  <c r="G16" i="163"/>
  <c r="G16" i="153"/>
  <c r="G16" i="141"/>
  <c r="G16" i="200"/>
  <c r="G16" i="173"/>
  <c r="G16" i="167"/>
  <c r="G16" i="162"/>
  <c r="G16" i="157"/>
  <c r="G16" i="151"/>
  <c r="G16" i="146"/>
  <c r="G16" i="140"/>
  <c r="G16" i="134"/>
  <c r="G16" i="202"/>
  <c r="M57" i="182"/>
  <c r="G16" i="171"/>
  <c r="G16" i="166"/>
  <c r="G16" i="161"/>
  <c r="G16" i="155"/>
  <c r="G16" i="150"/>
  <c r="G16" i="145"/>
  <c r="G16" i="138"/>
  <c r="G16" i="133"/>
  <c r="G16" i="204"/>
  <c r="E24" i="133"/>
  <c r="F23" i="131"/>
  <c r="E24" i="131" s="1"/>
  <c r="B20" i="188"/>
  <c r="C21" i="123" s="1"/>
  <c r="T30" i="193" s="1"/>
  <c r="G16" i="172"/>
  <c r="G16" i="168"/>
  <c r="G16" i="164"/>
  <c r="G16" i="160"/>
  <c r="G16" i="156"/>
  <c r="G16" i="152"/>
  <c r="G16" i="148"/>
  <c r="G16" i="144"/>
  <c r="G16" i="139"/>
  <c r="G16" i="135"/>
  <c r="G16" i="131"/>
  <c r="G9" i="137"/>
  <c r="G9" i="155"/>
  <c r="F23" i="126"/>
  <c r="E24" i="126" s="1"/>
  <c r="G9" i="147"/>
  <c r="G9" i="126"/>
  <c r="G9" i="163"/>
  <c r="G9" i="131"/>
  <c r="G9" i="157"/>
  <c r="G9" i="173"/>
  <c r="G9" i="139"/>
  <c r="G9" i="149"/>
  <c r="G9" i="165"/>
  <c r="F23" i="148"/>
  <c r="G9" i="133"/>
  <c r="G9" i="141"/>
  <c r="G9" i="151"/>
  <c r="G9" i="159"/>
  <c r="G9" i="167"/>
  <c r="B13" i="188"/>
  <c r="C14" i="123" s="1"/>
  <c r="T23" i="193" s="1"/>
  <c r="G9" i="135"/>
  <c r="G9" i="145"/>
  <c r="G9" i="153"/>
  <c r="G9" i="161"/>
  <c r="G9" i="169"/>
  <c r="G9" i="200"/>
  <c r="G12" i="203"/>
  <c r="G12" i="142"/>
  <c r="G12" i="146"/>
  <c r="G12" i="158"/>
  <c r="G12" i="130"/>
  <c r="G12" i="162"/>
  <c r="G12" i="134"/>
  <c r="G12" i="150"/>
  <c r="G12" i="166"/>
  <c r="G12" i="138"/>
  <c r="G12" i="154"/>
  <c r="G12" i="170"/>
  <c r="T23" i="186"/>
  <c r="E24" i="139"/>
  <c r="F23" i="136"/>
  <c r="E24" i="136" s="1"/>
  <c r="G12" i="131"/>
  <c r="G12" i="139"/>
  <c r="G12" i="147"/>
  <c r="G12" i="155"/>
  <c r="G12" i="163"/>
  <c r="G12" i="171"/>
  <c r="G12" i="132"/>
  <c r="G12" i="136"/>
  <c r="G12" i="140"/>
  <c r="G12" i="144"/>
  <c r="G12" i="148"/>
  <c r="G12" i="152"/>
  <c r="G12" i="156"/>
  <c r="G12" i="160"/>
  <c r="G12" i="164"/>
  <c r="G12" i="168"/>
  <c r="G12" i="172"/>
  <c r="G12" i="200"/>
  <c r="G12" i="201"/>
  <c r="G12" i="135"/>
  <c r="G12" i="151"/>
  <c r="G12" i="159"/>
  <c r="G12" i="167"/>
  <c r="B16" i="188"/>
  <c r="C17" i="123" s="1"/>
  <c r="T26" i="193" s="1"/>
  <c r="G12" i="204"/>
  <c r="G12" i="126"/>
  <c r="G12" i="133"/>
  <c r="G12" i="137"/>
  <c r="G12" i="141"/>
  <c r="G12" i="145"/>
  <c r="G12" i="149"/>
  <c r="G12" i="153"/>
  <c r="G12" i="157"/>
  <c r="G12" i="161"/>
  <c r="G12" i="165"/>
  <c r="G12" i="169"/>
  <c r="G12" i="173"/>
  <c r="E24" i="137"/>
  <c r="F23" i="138"/>
  <c r="E24" i="138" s="1"/>
  <c r="G9" i="203"/>
  <c r="G9" i="130"/>
  <c r="G9" i="134"/>
  <c r="G9" i="138"/>
  <c r="G9" i="142"/>
  <c r="G9" i="146"/>
  <c r="G9" i="150"/>
  <c r="G9" i="154"/>
  <c r="G9" i="158"/>
  <c r="G9" i="162"/>
  <c r="G9" i="166"/>
  <c r="G9" i="170"/>
  <c r="F57" i="182"/>
  <c r="G9" i="201"/>
  <c r="G9" i="204"/>
  <c r="G9" i="132"/>
  <c r="G9" i="136"/>
  <c r="G9" i="140"/>
  <c r="G9" i="144"/>
  <c r="G9" i="148"/>
  <c r="G9" i="152"/>
  <c r="G9" i="156"/>
  <c r="G9" i="160"/>
  <c r="G9" i="164"/>
  <c r="G9" i="168"/>
  <c r="G9" i="172"/>
  <c r="E25" i="142"/>
  <c r="E57" i="182"/>
  <c r="G8" i="133"/>
  <c r="G8" i="173"/>
  <c r="G8" i="153"/>
  <c r="G8" i="141"/>
  <c r="G8" i="135"/>
  <c r="G8" i="157"/>
  <c r="E24" i="134"/>
  <c r="G10" i="137"/>
  <c r="G10" i="157"/>
  <c r="G10" i="140"/>
  <c r="G10" i="161"/>
  <c r="G8" i="126"/>
  <c r="G8" i="137"/>
  <c r="G8" i="145"/>
  <c r="G8" i="161"/>
  <c r="G8" i="131"/>
  <c r="G8" i="139"/>
  <c r="G8" i="149"/>
  <c r="G8" i="165"/>
  <c r="G8" i="169"/>
  <c r="G8" i="202"/>
  <c r="G8" i="130"/>
  <c r="G8" i="134"/>
  <c r="G8" i="138"/>
  <c r="G8" i="142"/>
  <c r="G8" i="146"/>
  <c r="G8" i="150"/>
  <c r="G8" i="154"/>
  <c r="G8" i="158"/>
  <c r="G8" i="162"/>
  <c r="G8" i="166"/>
  <c r="G8" i="170"/>
  <c r="G8" i="203"/>
  <c r="G8" i="204"/>
  <c r="G8" i="147"/>
  <c r="G8" i="151"/>
  <c r="G8" i="155"/>
  <c r="G8" i="159"/>
  <c r="G8" i="163"/>
  <c r="G8" i="167"/>
  <c r="G8" i="171"/>
  <c r="B12" i="188"/>
  <c r="C13" i="123" s="1"/>
  <c r="T22" i="193" s="1"/>
  <c r="G8" i="132"/>
  <c r="G8" i="136"/>
  <c r="G8" i="140"/>
  <c r="G8" i="144"/>
  <c r="G8" i="148"/>
  <c r="G8" i="152"/>
  <c r="G8" i="156"/>
  <c r="G8" i="160"/>
  <c r="G8" i="164"/>
  <c r="G8" i="168"/>
  <c r="G8" i="172"/>
  <c r="G8" i="200"/>
  <c r="E25" i="139"/>
  <c r="E25" i="135"/>
  <c r="L21" i="196"/>
  <c r="E21" i="196" s="1"/>
  <c r="I22" i="195"/>
  <c r="E25" i="152"/>
  <c r="E24" i="156"/>
  <c r="E24" i="173"/>
  <c r="G10" i="126"/>
  <c r="G10" i="148"/>
  <c r="G10" i="169"/>
  <c r="G10" i="203"/>
  <c r="G10" i="132"/>
  <c r="G10" i="149"/>
  <c r="G10" i="172"/>
  <c r="G10" i="133"/>
  <c r="G10" i="141"/>
  <c r="G10" i="153"/>
  <c r="G10" i="164"/>
  <c r="G10" i="173"/>
  <c r="G10" i="204"/>
  <c r="G10" i="136"/>
  <c r="G10" i="145"/>
  <c r="G10" i="156"/>
  <c r="G10" i="165"/>
  <c r="G10" i="144"/>
  <c r="G10" i="152"/>
  <c r="G10" i="160"/>
  <c r="G10" i="168"/>
  <c r="G10" i="130"/>
  <c r="G10" i="134"/>
  <c r="G10" i="138"/>
  <c r="G10" i="142"/>
  <c r="G10" i="146"/>
  <c r="G10" i="150"/>
  <c r="G10" i="154"/>
  <c r="G10" i="158"/>
  <c r="G10" i="162"/>
  <c r="G10" i="166"/>
  <c r="G10" i="170"/>
  <c r="G57" i="182"/>
  <c r="G10" i="200"/>
  <c r="G10" i="201"/>
  <c r="G10" i="131"/>
  <c r="G10" i="135"/>
  <c r="G10" i="139"/>
  <c r="G10" i="147"/>
  <c r="G10" i="151"/>
  <c r="G10" i="155"/>
  <c r="G10" i="159"/>
  <c r="G10" i="163"/>
  <c r="G10" i="167"/>
  <c r="G10" i="171"/>
  <c r="B14" i="188"/>
  <c r="T56" i="182"/>
  <c r="E24" i="167"/>
  <c r="K14" i="188"/>
  <c r="L15" i="123" s="1"/>
  <c r="D27" i="188"/>
  <c r="E28" i="123" s="1"/>
  <c r="E24" i="132"/>
  <c r="E24" i="148"/>
  <c r="T20" i="186"/>
  <c r="E25" i="151"/>
  <c r="T34" i="186"/>
  <c r="T14" i="186"/>
  <c r="E24" i="172"/>
  <c r="T38" i="186"/>
  <c r="I27" i="188"/>
  <c r="J28" i="123" s="1"/>
  <c r="T24" i="186"/>
  <c r="T39" i="186"/>
  <c r="E25" i="145"/>
  <c r="E25" i="155"/>
  <c r="E25" i="134"/>
  <c r="T10" i="186"/>
  <c r="T33" i="186"/>
  <c r="T42" i="186"/>
  <c r="E25" i="132"/>
  <c r="T18" i="186"/>
  <c r="E25" i="138"/>
  <c r="T31" i="186"/>
  <c r="E25" i="149"/>
  <c r="T37" i="186"/>
  <c r="K26" i="188"/>
  <c r="T41" i="186"/>
  <c r="D27" i="123"/>
  <c r="T18" i="193" s="1"/>
  <c r="E24" i="168"/>
  <c r="J17" i="195"/>
  <c r="H17" i="195"/>
  <c r="J14" i="195"/>
  <c r="F14" i="195"/>
  <c r="L14" i="195"/>
  <c r="F16" i="195"/>
  <c r="J16" i="195"/>
  <c r="F15" i="195"/>
  <c r="L15" i="195"/>
  <c r="F18" i="195"/>
  <c r="J18" i="195"/>
  <c r="F30" i="195"/>
  <c r="L30" i="195"/>
  <c r="H31" i="195"/>
  <c r="L31" i="195"/>
  <c r="F29" i="195"/>
  <c r="J29" i="195"/>
  <c r="F17" i="195"/>
  <c r="L17" i="195"/>
  <c r="H14" i="195"/>
  <c r="H16" i="195"/>
  <c r="L16" i="195"/>
  <c r="J15" i="195"/>
  <c r="H15" i="195"/>
  <c r="H18" i="195"/>
  <c r="L18" i="195"/>
  <c r="J30" i="195"/>
  <c r="H30" i="195"/>
  <c r="J31" i="195"/>
  <c r="F31" i="195"/>
  <c r="H29" i="195"/>
  <c r="L29" i="195"/>
  <c r="S53" i="187"/>
  <c r="F23" i="203"/>
  <c r="K12" i="188"/>
  <c r="L13" i="123" s="1"/>
  <c r="T56" i="13"/>
  <c r="U57" i="182" s="1"/>
  <c r="T57" i="13"/>
  <c r="U58" i="182" s="1"/>
  <c r="E25" i="158"/>
  <c r="T43" i="186"/>
  <c r="T25" i="186"/>
  <c r="E24" i="203"/>
  <c r="E24" i="130"/>
  <c r="T54" i="186"/>
  <c r="E25" i="203"/>
  <c r="S50" i="187"/>
  <c r="S50" i="124"/>
  <c r="S49" i="187"/>
  <c r="S49" i="124"/>
  <c r="F23" i="202"/>
  <c r="E24" i="202" s="1"/>
  <c r="F23" i="201"/>
  <c r="E24" i="201" s="1"/>
  <c r="G23" i="204"/>
  <c r="G23" i="202"/>
  <c r="G23" i="201"/>
  <c r="G23" i="203"/>
  <c r="G23" i="200"/>
  <c r="S54" i="187"/>
  <c r="S54" i="124"/>
  <c r="S52" i="187"/>
  <c r="S52" i="124"/>
  <c r="S51" i="187"/>
  <c r="S51" i="124"/>
  <c r="AM51" i="124" s="1"/>
  <c r="F23" i="200"/>
  <c r="E24" i="200" s="1"/>
  <c r="F23" i="204"/>
  <c r="E24" i="204" s="1"/>
  <c r="C18" i="123"/>
  <c r="T27" i="193" s="1"/>
  <c r="C16" i="123"/>
  <c r="T25" i="193" s="1"/>
  <c r="C20" i="123"/>
  <c r="T29" i="193" s="1"/>
  <c r="C19" i="123"/>
  <c r="T28" i="193" s="1"/>
  <c r="G28" i="196"/>
  <c r="D32" i="195"/>
  <c r="K28" i="196"/>
  <c r="I28" i="196"/>
  <c r="E28" i="196"/>
  <c r="J14" i="123"/>
  <c r="Z5" i="193" s="1"/>
  <c r="H14" i="123"/>
  <c r="X5" i="193" s="1"/>
  <c r="F14" i="123"/>
  <c r="V5" i="193" s="1"/>
  <c r="C27" i="188"/>
  <c r="D28" i="123" s="1"/>
  <c r="L27" i="123"/>
  <c r="L20" i="123"/>
  <c r="L18" i="123"/>
  <c r="L16" i="123"/>
  <c r="K14" i="123"/>
  <c r="AA5" i="193" s="1"/>
  <c r="I14" i="123"/>
  <c r="Y5" i="193" s="1"/>
  <c r="G14" i="123"/>
  <c r="W5" i="193" s="1"/>
  <c r="E14" i="123"/>
  <c r="U5" i="193" s="1"/>
  <c r="L21" i="123"/>
  <c r="L19" i="123"/>
  <c r="L17" i="123"/>
  <c r="E27" i="188"/>
  <c r="G27" i="188"/>
  <c r="J27" i="188"/>
  <c r="H27" i="188"/>
  <c r="F27" i="188"/>
  <c r="K13" i="188"/>
  <c r="D14" i="123"/>
  <c r="T5" i="193" s="1"/>
  <c r="T57" i="182"/>
  <c r="G23" i="173"/>
  <c r="G23" i="172"/>
  <c r="G23" i="171"/>
  <c r="G23" i="170"/>
  <c r="G23" i="169"/>
  <c r="G23" i="168"/>
  <c r="G23" i="167"/>
  <c r="G23" i="166"/>
  <c r="G23" i="165"/>
  <c r="G23" i="164"/>
  <c r="G23" i="163"/>
  <c r="G23" i="162"/>
  <c r="G23" i="161"/>
  <c r="G23" i="160"/>
  <c r="G23" i="159"/>
  <c r="G23" i="158"/>
  <c r="G23" i="157"/>
  <c r="G23" i="156"/>
  <c r="G23" i="155"/>
  <c r="G23" i="154"/>
  <c r="G23" i="153"/>
  <c r="G23" i="152"/>
  <c r="G23" i="151"/>
  <c r="G23" i="150"/>
  <c r="G23" i="149"/>
  <c r="G23" i="148"/>
  <c r="G23" i="147"/>
  <c r="G23" i="146"/>
  <c r="G23" i="145"/>
  <c r="G23" i="144"/>
  <c r="G23" i="142"/>
  <c r="G23" i="141"/>
  <c r="G23" i="140"/>
  <c r="G23" i="139"/>
  <c r="G23" i="138"/>
  <c r="G23" i="137"/>
  <c r="G23" i="136"/>
  <c r="G23" i="135"/>
  <c r="G23" i="134"/>
  <c r="G23" i="133"/>
  <c r="G23" i="132"/>
  <c r="G23" i="131"/>
  <c r="G23" i="130"/>
  <c r="G23" i="126"/>
  <c r="B27" i="188" l="1"/>
  <c r="C28" i="123" s="1"/>
  <c r="G21" i="196"/>
  <c r="H22" i="195" s="1"/>
  <c r="K21" i="196"/>
  <c r="L22" i="195" s="1"/>
  <c r="I21" i="196"/>
  <c r="J22" i="195" s="1"/>
  <c r="D22" i="195"/>
  <c r="C15" i="123"/>
  <c r="T24" i="193" s="1"/>
  <c r="I28" i="188"/>
  <c r="J29" i="123" s="1"/>
  <c r="F22" i="195"/>
  <c r="F32" i="195"/>
  <c r="L32" i="195"/>
  <c r="H32" i="195"/>
  <c r="AM45" i="124"/>
  <c r="U46" i="186" s="1"/>
  <c r="AM54" i="124"/>
  <c r="E26" i="204" s="1"/>
  <c r="AM36" i="124"/>
  <c r="U37" i="186" s="1"/>
  <c r="AM53" i="124"/>
  <c r="E26" i="203" s="1"/>
  <c r="AM49" i="124"/>
  <c r="U50" i="186" s="1"/>
  <c r="AM41" i="124"/>
  <c r="E26" i="165" s="1"/>
  <c r="AM52" i="124"/>
  <c r="E26" i="202" s="1"/>
  <c r="AM50" i="124"/>
  <c r="U51" i="186" s="1"/>
  <c r="AM42" i="124"/>
  <c r="E26" i="166" s="1"/>
  <c r="AM44" i="124"/>
  <c r="E26" i="168" s="1"/>
  <c r="AM39" i="124"/>
  <c r="E26" i="163" s="1"/>
  <c r="AM25" i="124"/>
  <c r="E26" i="149" s="1"/>
  <c r="AM48" i="124"/>
  <c r="E26" i="172" s="1"/>
  <c r="AM35" i="124"/>
  <c r="U36" i="186" s="1"/>
  <c r="AM32" i="124"/>
  <c r="E26" i="156" s="1"/>
  <c r="AM30" i="124"/>
  <c r="U31" i="186" s="1"/>
  <c r="AM29" i="124"/>
  <c r="E26" i="153" s="1"/>
  <c r="AM26" i="124"/>
  <c r="U27" i="186" s="1"/>
  <c r="T52" i="186"/>
  <c r="E25" i="201"/>
  <c r="T53" i="186"/>
  <c r="E25" i="202"/>
  <c r="E25" i="204"/>
  <c r="T55" i="186"/>
  <c r="U52" i="186"/>
  <c r="E26" i="201"/>
  <c r="T50" i="186"/>
  <c r="E25" i="173"/>
  <c r="AM47" i="124"/>
  <c r="AM38" i="124"/>
  <c r="AM37" i="124"/>
  <c r="AM34" i="124"/>
  <c r="AM33" i="124"/>
  <c r="AM23" i="124"/>
  <c r="AM21" i="124"/>
  <c r="AM19" i="124"/>
  <c r="AM17" i="124"/>
  <c r="AM15" i="124"/>
  <c r="AM13" i="124"/>
  <c r="AM11" i="124"/>
  <c r="AM5" i="124"/>
  <c r="AM6" i="124"/>
  <c r="AM10" i="124"/>
  <c r="AM9" i="124"/>
  <c r="AM46" i="124"/>
  <c r="AM43" i="124"/>
  <c r="AM40" i="124"/>
  <c r="AM31" i="124"/>
  <c r="AM28" i="124"/>
  <c r="AM27" i="124"/>
  <c r="AM24" i="124"/>
  <c r="AM22" i="124"/>
  <c r="AM20" i="124"/>
  <c r="AM18" i="124"/>
  <c r="AM16" i="124"/>
  <c r="AM14" i="124"/>
  <c r="AM12" i="124"/>
  <c r="AM8" i="124"/>
  <c r="AM7" i="124"/>
  <c r="T51" i="186"/>
  <c r="E25" i="200"/>
  <c r="H29" i="196"/>
  <c r="J32" i="195"/>
  <c r="K28" i="123"/>
  <c r="G28" i="123"/>
  <c r="L14" i="123"/>
  <c r="I28" i="123"/>
  <c r="H28" i="123"/>
  <c r="F28" i="123"/>
  <c r="J28" i="188"/>
  <c r="G28" i="188"/>
  <c r="H28" i="188"/>
  <c r="C28" i="188"/>
  <c r="D28" i="188"/>
  <c r="E28" i="188"/>
  <c r="F28" i="188"/>
  <c r="H29" i="188"/>
  <c r="U55" i="186" l="1"/>
  <c r="H22" i="196"/>
  <c r="I23" i="195" s="1"/>
  <c r="U26" i="186"/>
  <c r="U54" i="186"/>
  <c r="U45" i="186"/>
  <c r="E26" i="150"/>
  <c r="U42" i="186"/>
  <c r="E26" i="159"/>
  <c r="E26" i="154"/>
  <c r="E26" i="200"/>
  <c r="U30" i="186"/>
  <c r="I33" i="195"/>
  <c r="U40" i="186"/>
  <c r="E26" i="160"/>
  <c r="E26" i="169"/>
  <c r="U53" i="186"/>
  <c r="U43" i="186"/>
  <c r="U33" i="186"/>
  <c r="U49" i="186"/>
  <c r="E26" i="173"/>
  <c r="E26" i="131"/>
  <c r="U8" i="186"/>
  <c r="U13" i="186"/>
  <c r="E26" i="136"/>
  <c r="U17" i="186"/>
  <c r="E26" i="140"/>
  <c r="U21" i="186"/>
  <c r="E26" i="144"/>
  <c r="U25" i="186"/>
  <c r="E26" i="148"/>
  <c r="U29" i="186"/>
  <c r="E26" i="152"/>
  <c r="U41" i="186"/>
  <c r="E26" i="164"/>
  <c r="U47" i="186"/>
  <c r="E26" i="170"/>
  <c r="E26" i="134"/>
  <c r="U11" i="186"/>
  <c r="E26" i="126"/>
  <c r="U6" i="186"/>
  <c r="U14" i="186"/>
  <c r="E26" i="137"/>
  <c r="U18" i="186"/>
  <c r="E26" i="141"/>
  <c r="U22" i="186"/>
  <c r="E26" i="145"/>
  <c r="U34" i="186"/>
  <c r="E26" i="157"/>
  <c r="U38" i="186"/>
  <c r="E26" i="161"/>
  <c r="U48" i="186"/>
  <c r="E26" i="171"/>
  <c r="E26" i="132"/>
  <c r="U9" i="186"/>
  <c r="U15" i="186"/>
  <c r="E26" i="138"/>
  <c r="U19" i="186"/>
  <c r="E26" i="142"/>
  <c r="U23" i="186"/>
  <c r="E26" i="146"/>
  <c r="U28" i="186"/>
  <c r="E26" i="151"/>
  <c r="U32" i="186"/>
  <c r="E26" i="155"/>
  <c r="U44" i="186"/>
  <c r="E26" i="167"/>
  <c r="E26" i="133"/>
  <c r="U10" i="186"/>
  <c r="E26" i="130"/>
  <c r="U7" i="186"/>
  <c r="U12" i="186"/>
  <c r="E26" i="135"/>
  <c r="U16" i="186"/>
  <c r="E26" i="139"/>
  <c r="U20" i="186"/>
  <c r="U24" i="186"/>
  <c r="E26" i="147"/>
  <c r="U35" i="186"/>
  <c r="E26" i="158"/>
  <c r="U39" i="186"/>
  <c r="E26" i="162"/>
  <c r="F29" i="123"/>
  <c r="H29" i="123"/>
  <c r="I30" i="123"/>
  <c r="D29" i="123"/>
  <c r="G29" i="123"/>
  <c r="E29" i="123"/>
  <c r="I29" i="123"/>
  <c r="K29" i="1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D13" authorId="0" shapeId="0" xr:uid="{0A4D709D-B0A8-4F17-9246-8E9F5088DD12}">
      <text>
        <r>
          <rPr>
            <b/>
            <sz val="8"/>
            <color indexed="81"/>
            <rFont val="Tahoma"/>
            <family val="2"/>
          </rPr>
          <t>กรอกรหัสวิชา แต่ละชั้นปีตามโครงสร้างหลักสูตรสถานศึกษา</t>
        </r>
      </text>
    </comment>
    <comment ref="F13" authorId="0" shapeId="0" xr:uid="{13EA7758-9C6D-40A6-B72F-FA7145A24D49}">
      <text>
        <r>
          <rPr>
            <b/>
            <sz val="8"/>
            <color indexed="81"/>
            <rFont val="Tahoma"/>
            <family val="2"/>
          </rPr>
          <t>กรอกน้ำหนักหรือหน่วยการเรียนของแต่ละชั้นปีตามโครงสร้างหลักสูตร (เกณฑ์ 40 ชม=1 หน่วย) เพื่อคำนวณเกรดเฉลี่ย</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D6" authorId="0" shapeId="0" xr:uid="{00000000-0006-0000-0600-000001000000}">
      <text>
        <r>
          <rPr>
            <sz val="8"/>
            <color indexed="81"/>
            <rFont val="Tahoma"/>
            <family val="2"/>
          </rPr>
          <t xml:space="preserve">กรอกคะแนนการประเมิน การอ่าน คิดวิเคราะห์ และเขียน ตามลำดับ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E4" authorId="0" shapeId="0" xr:uid="{00000000-0006-0000-0A00-000001000000}">
      <text>
        <r>
          <rPr>
            <b/>
            <sz val="8"/>
            <color indexed="81"/>
            <rFont val="Tahoma"/>
            <family val="2"/>
          </rPr>
          <t>กรอกผลประเมินกิจกรรมพัฒนาผู้เรียน เช่น  ผ หรือ ผ่าน ,มผ หรือ ไม่ผ่าน อย่างใดอย่างหนึ่ง</t>
        </r>
      </text>
    </comment>
    <comment ref="I4" authorId="0" shapeId="0" xr:uid="{00000000-0006-0000-0A00-000002000000}">
      <text>
        <r>
          <rPr>
            <b/>
            <sz val="8"/>
            <color indexed="81"/>
            <rFont val="Tahoma"/>
            <family val="2"/>
          </rPr>
          <t>กรอกชื่อชุมนุม เช่น ชุมนุมรักการอ่าน ชุมนุมคอมพิวเตอร์ ฯลฯ โดยใช้คำว่า "ชุมนุม.."นำหน้าด้วยนะครับ</t>
        </r>
      </text>
    </comment>
  </commentList>
</comments>
</file>

<file path=xl/sharedStrings.xml><?xml version="1.0" encoding="utf-8"?>
<sst xmlns="http://schemas.openxmlformats.org/spreadsheetml/2006/main" count="3018" uniqueCount="521">
  <si>
    <t>ชื่อ</t>
  </si>
  <si>
    <t>ระดับผลการเรียน</t>
  </si>
  <si>
    <t>เลขที่</t>
  </si>
  <si>
    <t>รวม</t>
  </si>
  <si>
    <t>ร้อยละ</t>
  </si>
  <si>
    <t>ลำดับที่</t>
  </si>
  <si>
    <t>ชื่อ - สกุล</t>
  </si>
  <si>
    <t>ค่าเฉลี่ย ( X )</t>
  </si>
  <si>
    <t>จำนวน นร.ที่ได้  70 % ขึ้นไป</t>
  </si>
  <si>
    <t>แนะแนว</t>
  </si>
  <si>
    <t>ผลการเรียนเฉลี่ย</t>
  </si>
  <si>
    <t>1.การอ่าน</t>
  </si>
  <si>
    <t>2.การคิดวิเคราะห์</t>
  </si>
  <si>
    <t>3.การเขียน</t>
  </si>
  <si>
    <t>ลงชื่อ</t>
  </si>
  <si>
    <t>ผู้รายงาน</t>
  </si>
  <si>
    <t>คะแนนคิดเป็นร้อยละ</t>
  </si>
  <si>
    <t>กิจกรรมพัฒนาผู้เรียน</t>
  </si>
  <si>
    <t>ลูกเสือ</t>
  </si>
  <si>
    <t>ชุมนุม</t>
  </si>
  <si>
    <t>การอ่าน คิดวิเคราะห์ และเขียน</t>
  </si>
  <si>
    <t>คุณลักษณะอันพึงประสงค์ ข้อที่</t>
  </si>
  <si>
    <t>หมายเหตุ</t>
  </si>
  <si>
    <t>(ชื่อกิจกรรมชุมนุม….)</t>
  </si>
  <si>
    <t>รหัสวิชา</t>
  </si>
  <si>
    <t>คะแนนเต็ม</t>
  </si>
  <si>
    <t>คะแนนที่ได้</t>
  </si>
  <si>
    <t>คะแนนเฉลี่ยระดับชั้นเรียน</t>
  </si>
  <si>
    <t>เลขประจำตัว</t>
  </si>
  <si>
    <t>ผลการประเมิน
กิจกรรมพัฒนา
ผู้เรียน</t>
  </si>
  <si>
    <t>ผลการประเมิน
คุณลักษณะอันพึงประสงค์</t>
  </si>
  <si>
    <t>S.D</t>
  </si>
  <si>
    <t>จำนวนนักเรียนที่ได้ระดับผลการเรียน</t>
  </si>
  <si>
    <t>รายวิชา</t>
  </si>
  <si>
    <t xml:space="preserve">อ่าน </t>
  </si>
  <si>
    <t>คิด</t>
  </si>
  <si>
    <t>เขียน</t>
  </si>
  <si>
    <t>(ชุมนุม………..)</t>
  </si>
  <si>
    <t>สรุป</t>
  </si>
  <si>
    <t>อ่าน คิดวิเคราะห์ และเขียน</t>
  </si>
  <si>
    <t>รวมจำนวน
นักเรียน (คน)</t>
  </si>
  <si>
    <t>ส่วนราชการ</t>
  </si>
  <si>
    <t xml:space="preserve">           จึงเรียนมาเพื่อทราบ</t>
  </si>
  <si>
    <t>คิดเป็นร้อยละ</t>
  </si>
  <si>
    <t>ร้อยละของนักเรียนที่ได้ผลการเรียนระดับ  3  ขึ้นไป</t>
  </si>
  <si>
    <t>คะแนนเฉลี่ย</t>
  </si>
  <si>
    <t>ระดับ
ผลการเรียน</t>
  </si>
  <si>
    <t>ระดับชั้น</t>
  </si>
  <si>
    <t>ชื่อสถานศึกษา</t>
  </si>
  <si>
    <t>น้ำหนัก/
หน่วยการเรียน</t>
  </si>
  <si>
    <t>ข้อที่</t>
  </si>
  <si>
    <t>รายการ</t>
  </si>
  <si>
    <t>คะแนนการประเมินผลรายวิชา</t>
  </si>
  <si>
    <t xml:space="preserve">ภาคเรียนที่   </t>
  </si>
  <si>
    <t>คะแนนผลการเรียน</t>
  </si>
  <si>
    <t>ตำแหน่ง</t>
  </si>
  <si>
    <t xml:space="preserve">ปีการศึกษา   </t>
  </si>
  <si>
    <t>เดือน</t>
  </si>
  <si>
    <t>พ.ศ.</t>
  </si>
  <si>
    <t xml:space="preserve">รายละเอียดคุณลักษณะอันพึงประสงค์   </t>
  </si>
  <si>
    <t>ข้อมูล ณ วันที่</t>
  </si>
  <si>
    <t xml:space="preserve">                          รวมน้ำหนัก/หน่วยการเรียน</t>
  </si>
  <si>
    <t>การจัดทำรายงานคุณภาพการศึกษาระดับ (รศ.1)</t>
  </si>
  <si>
    <t xml:space="preserve">จัดทำและพัฒนาโดย   </t>
  </si>
  <si>
    <t>ระดับ</t>
  </si>
  <si>
    <t>รวม 100</t>
  </si>
  <si>
    <t>ผลประเมิน</t>
  </si>
  <si>
    <t>สรุป การอ่าน คิดวิเคราะห์และเขียน</t>
  </si>
  <si>
    <t>คิดวิเคราะห์</t>
  </si>
  <si>
    <t>ข้อ 1</t>
  </si>
  <si>
    <t>ข้อ 2</t>
  </si>
  <si>
    <t>ข้อ 3</t>
  </si>
  <si>
    <t>ข้อ 4</t>
  </si>
  <si>
    <t>ข้อ 5</t>
  </si>
  <si>
    <t>เสร็จสิ้นแล้ว จึงขอรายงานผลการพัฒนาคุณภาพผู้เรียน  ตามรายละเอียดดังนี้</t>
  </si>
  <si>
    <t>0</t>
  </si>
  <si>
    <t>ข้อที่ 1</t>
  </si>
  <si>
    <t>ข้อที่ 2</t>
  </si>
  <si>
    <t>ข้อที่ 3</t>
  </si>
  <si>
    <t>ข้อที่ 4</t>
  </si>
  <si>
    <t>ข้อที่ 5</t>
  </si>
  <si>
    <t>ผล</t>
  </si>
  <si>
    <t>สรุปผลการประเมินคุณลักษณะที่พึงประสงค์</t>
  </si>
  <si>
    <t>มีจิตสาธารณะ</t>
  </si>
  <si>
    <t>รักชาติ  ศาสน์  กษัตริย์</t>
  </si>
  <si>
    <t>ซื่อสัตย์สุจริต</t>
  </si>
  <si>
    <t>มีวินัย</t>
  </si>
  <si>
    <t>ใฝ่เรียนรู้</t>
  </si>
  <si>
    <t>อยู่อย่างพอเพียง</t>
  </si>
  <si>
    <t>มุ่งมั่นในการทำงาน</t>
  </si>
  <si>
    <t>รักความเป็นไทย</t>
  </si>
  <si>
    <t>ข้อ 6</t>
  </si>
  <si>
    <t>ข้อ 7</t>
  </si>
  <si>
    <t>ข้อ 8</t>
  </si>
  <si>
    <t>ผลการเรียน
เฉลี่ย</t>
  </si>
  <si>
    <t>ข้อที่ 6</t>
  </si>
  <si>
    <t>ข้อที่ 7</t>
  </si>
  <si>
    <t>ข้อที่ 8</t>
  </si>
  <si>
    <t>กิจกรรม</t>
  </si>
  <si>
    <t>ผลประเมินกิจกรรมพัฒนาผู้เรียน</t>
  </si>
  <si>
    <t>ชื่อกิจกรรมชุมนุมที่เรียน</t>
  </si>
  <si>
    <t>ชื่อกิจกรรมอาสาที่ทำ</t>
  </si>
  <si>
    <t>(กิจกรรมอาสา)</t>
  </si>
  <si>
    <t>หน่วยการเรียน</t>
  </si>
  <si>
    <t>SUM</t>
  </si>
  <si>
    <t>GPA</t>
  </si>
  <si>
    <t>สำหรับหลักสูตรการศึกษาขั้นพื้นฐาน พ.ศ.2551</t>
  </si>
  <si>
    <t>หลักสูตรการศึกษาขั้นพื้นฐาน พุทธศักราช 2551</t>
  </si>
  <si>
    <t>e-mail : suphinan_si@hotmail.com</t>
  </si>
  <si>
    <t>รายวิชา (ชื่อเต็ม)</t>
  </si>
  <si>
    <t>แบบรายงานประจำตัวนักเรียน : ผลการพัฒนาคุณภาพผู้เรียนรายบุคคล</t>
  </si>
  <si>
    <r>
      <t>1. การกรอกข้อมูล</t>
    </r>
    <r>
      <rPr>
        <sz val="16"/>
        <color indexed="47"/>
        <rFont val="EucrosiaUPC"/>
        <family val="1"/>
      </rPr>
      <t xml:space="preserve">  ให้กรอกข้อมูลในแผ่นงาน  ดังนี้  </t>
    </r>
    <r>
      <rPr>
        <sz val="16"/>
        <color indexed="41"/>
        <rFont val="EucrosiaUPC"/>
        <family val="1"/>
      </rPr>
      <t>(แผ่นงานอื่น ๆ ไม่ต้องกรอกข้อมูล)</t>
    </r>
  </si>
  <si>
    <r>
      <t xml:space="preserve">      </t>
    </r>
    <r>
      <rPr>
        <sz val="16"/>
        <color indexed="41"/>
        <rFont val="EucrosiaUPC"/>
        <family val="1"/>
      </rPr>
      <t>ข้อมูลพื้นฐาน</t>
    </r>
    <r>
      <rPr>
        <sz val="16"/>
        <color indexed="47"/>
        <rFont val="EucrosiaUPC"/>
        <family val="1"/>
      </rPr>
      <t xml:space="preserve"> -------  เป็นข้อมูลทั่วไปเกี่ยวกับสถานศึกษา  ครูผู้สอน  ปีการศึกษา  รายละเอียดหลักสูตร (รายวิชา)  รายละเอียดคุณลักษณะอันพึงประสงค์</t>
    </r>
  </si>
  <si>
    <r>
      <t xml:space="preserve">      </t>
    </r>
    <r>
      <rPr>
        <sz val="16"/>
        <color indexed="27"/>
        <rFont val="EucrosiaUPC"/>
        <family val="1"/>
      </rPr>
      <t>คะแนนสอบ  --</t>
    </r>
    <r>
      <rPr>
        <sz val="16"/>
        <color indexed="47"/>
        <rFont val="EucrosiaUPC"/>
        <family val="1"/>
      </rPr>
      <t>-----  เป็นข้อมูลเกี่ยวกับนักเรียน  ได้แก่  เลขที่  เลขประจำตัวนักเรียน  ชื่อ-ชื่อสกุล  และคะแนนการวัดและประเมินผลของแต่ละรายวิชา</t>
    </r>
  </si>
  <si>
    <r>
      <t xml:space="preserve">      </t>
    </r>
    <r>
      <rPr>
        <sz val="16"/>
        <color indexed="27"/>
        <rFont val="EucrosiaUPC"/>
        <family val="1"/>
      </rPr>
      <t>คะแนนอ่านคิดเขียน  --</t>
    </r>
    <r>
      <rPr>
        <sz val="16"/>
        <color indexed="47"/>
        <rFont val="EucrosiaUPC"/>
        <family val="1"/>
      </rPr>
      <t>-----  กรอกข้อมูลการประเมินการอ่าน คิดวิเคราะห์ และเขียนของแต่ละรายวิชา</t>
    </r>
  </si>
  <si>
    <r>
      <t xml:space="preserve">      </t>
    </r>
    <r>
      <rPr>
        <sz val="16"/>
        <color indexed="27"/>
        <rFont val="EucrosiaUPC"/>
        <family val="1"/>
      </rPr>
      <t>คะแนนคุณลักษณะ  --</t>
    </r>
    <r>
      <rPr>
        <sz val="16"/>
        <color indexed="47"/>
        <rFont val="EucrosiaUPC"/>
        <family val="1"/>
      </rPr>
      <t>-----  กรอกข้อมูลการประเมินคุณลักษณะที่พึงประสงค์ของแต่ละรายวิชา</t>
    </r>
  </si>
  <si>
    <r>
      <t xml:space="preserve">      </t>
    </r>
    <r>
      <rPr>
        <sz val="16"/>
        <color indexed="41"/>
        <rFont val="EucrosiaUPC"/>
        <family val="1"/>
      </rPr>
      <t>กิจกรรมพัฒนาผู้เรียน</t>
    </r>
    <r>
      <rPr>
        <sz val="16"/>
        <color indexed="47"/>
        <rFont val="EucrosiaUPC"/>
        <family val="1"/>
      </rPr>
      <t xml:space="preserve"> -----  เป็นข้อมูลเกี่ยวกับผลการประเมินกิจกรรมพัฒนาผู้เรียน (แนะแนว,ลูกเสือ-เนตรนารี,ชุมชุม)  </t>
    </r>
  </si>
  <si>
    <r>
      <t xml:space="preserve">3. การบันทึก (Save)  </t>
    </r>
    <r>
      <rPr>
        <sz val="16"/>
        <color indexed="47"/>
        <rFont val="EucrosiaUPC"/>
        <family val="1"/>
      </rPr>
      <t>ให้ตั้งชื่อไฟล์เป็น "รายงานคุณภาพการศึกษา ชั้นประถมศึกษาปีที ..." หรือ รศ.1 ป. .....-...... เช่น  รศ.1 ป. 5-2</t>
    </r>
  </si>
  <si>
    <t>สังกัด</t>
  </si>
  <si>
    <t>ภาคเรียนที่ 1</t>
  </si>
  <si>
    <t>ภาคเรียนที่ 2</t>
  </si>
  <si>
    <t>ปลายปี</t>
  </si>
  <si>
    <t>ประถมศึกษาปีที่ 1</t>
  </si>
  <si>
    <t>ประถมศึกษาปีที่ 2</t>
  </si>
  <si>
    <t>ประถมศึกษาปีที่ 3</t>
  </si>
  <si>
    <t>ประถมศึกษาปีที่ 4</t>
  </si>
  <si>
    <t>ประถมศึกษาปีที่ 5</t>
  </si>
  <si>
    <t>ประถมศึกษาปีที่ 6</t>
  </si>
  <si>
    <t>มัธยมศึกษาปีที่ 1</t>
  </si>
  <si>
    <t>มัธยมศึกษาปีที่ 2</t>
  </si>
  <si>
    <t>มัธยมศึกษาปีที่ 3</t>
  </si>
  <si>
    <t>มกราคม</t>
  </si>
  <si>
    <t>กุมภาพันธ์</t>
  </si>
  <si>
    <t>มีนาคม</t>
  </si>
  <si>
    <t>เมษายน</t>
  </si>
  <si>
    <t>พฤษภาคม</t>
  </si>
  <si>
    <t>มิถุนายน</t>
  </si>
  <si>
    <t>กรกฎาคม</t>
  </si>
  <si>
    <t>สิงหาคม</t>
  </si>
  <si>
    <t>กันยายน</t>
  </si>
  <si>
    <t>ตุลาคม</t>
  </si>
  <si>
    <t>พฤศจิกายน</t>
  </si>
  <si>
    <t>ธันวาคม</t>
  </si>
  <si>
    <r>
      <t xml:space="preserve">2. การพิมพ์เอกสาร (Print Out)  </t>
    </r>
    <r>
      <rPr>
        <sz val="16"/>
        <color indexed="47"/>
        <rFont val="EucrosiaUPC"/>
        <family val="1"/>
      </rPr>
      <t xml:space="preserve">ให้พิมพ์เอกสารในแผ่นงาน </t>
    </r>
    <r>
      <rPr>
        <sz val="16"/>
        <color indexed="41"/>
        <rFont val="EucrosiaUPC"/>
        <family val="1"/>
      </rPr>
      <t>"รายงาน 1" "รายงาน 2" "รายงาน 3" "รายงาน 4-6"</t>
    </r>
    <r>
      <rPr>
        <sz val="16"/>
        <color indexed="47"/>
        <rFont val="EucrosiaUPC"/>
        <family val="1"/>
      </rPr>
      <t xml:space="preserve"> </t>
    </r>
  </si>
  <si>
    <t>และ รายงานนักเรียนรายคน ตั้งแต่เลขที่ 1 ถึงเลขที่สุดท้าย</t>
  </si>
  <si>
    <r>
      <t>******</t>
    </r>
    <r>
      <rPr>
        <sz val="18"/>
        <color indexed="49"/>
        <rFont val="EucrosiaUPC"/>
        <family val="1"/>
      </rPr>
      <t>หากมีปัญหาในการใช้  หรือมีข้อเสนอแนะใด ๆ กรุณาติดต่อ  08-6251-6021  หรือที่  suphinan_si@hotmail.com</t>
    </r>
    <r>
      <rPr>
        <sz val="18"/>
        <color indexed="47"/>
        <rFont val="EucrosiaUPC"/>
        <family val="1"/>
      </rPr>
      <t xml:space="preserve">***** </t>
    </r>
  </si>
  <si>
    <t>กรุณาเลือก</t>
  </si>
  <si>
    <t>ครูประจำชั้น</t>
  </si>
  <si>
    <t>ครูผู้สอน</t>
  </si>
  <si>
    <t>ชื่อครู</t>
  </si>
  <si>
    <t>นายสุภีร์  สีพาย</t>
  </si>
  <si>
    <t>หัวหน้ากลุ่มบริหารวิชาการ</t>
  </si>
  <si>
    <t>หัวหน้างานวิชาการ</t>
  </si>
  <si>
    <t>หัวหน้างานวัดผลประเมินผล</t>
  </si>
  <si>
    <t>รองผู้อำนวยการ</t>
  </si>
  <si>
    <t>ชื่อผู้บริหารสถานศึกษา</t>
  </si>
  <si>
    <t>ชื่อหัวหน้างาน</t>
  </si>
  <si>
    <t>สำหรับรายงานข้อมูลรายภาคเรียนหรือปลายปี</t>
  </si>
  <si>
    <t xml:space="preserve">รศ.1 (rs.1-2551v11.05) ปรับปรุง 20-05-2554 </t>
  </si>
  <si>
    <t xml:space="preserve"> +++สังกัด-----ระบุสังกัดเองสามารถใช้ได้ทุกสังกัด (เดิมใช้ได้เฉพาะสถานศึกษาที่สังกัดเขตพื้นที่การศึกษา)</t>
  </si>
  <si>
    <t xml:space="preserve"> +++ชื่อหัวหน้างาน----สามารถเลือกตำแหน่งผู้ที่รับผิดชอบงานวิชาการ</t>
  </si>
  <si>
    <t xml:space="preserve"> +++ชื่อครู-----ให้เลือกว่าเป็นครูประจำชั้น หรือครูที่ปรึกษา</t>
  </si>
  <si>
    <t xml:space="preserve"> +++วันที่ เดือน ปี ภาคเรียนที่----ใช้วิธีการคลิ๊กเลือก</t>
  </si>
  <si>
    <t>ครูที่ปรึกษาชั้น</t>
  </si>
  <si>
    <t>คะแนน
100</t>
  </si>
  <si>
    <t>สรุปผลการประเมินคุณลักษณะอันพึงประสงค์</t>
  </si>
  <si>
    <t>คะแนน 100</t>
  </si>
  <si>
    <t>ระหว่างเรียน</t>
  </si>
  <si>
    <t>กลางภาค</t>
  </si>
  <si>
    <t>ปลายภาค</t>
  </si>
  <si>
    <t>กรอกคะแนนสอบ---ให้ระบุคะแนนเต็ม ในช่อง "คะแนนเต็ม" ของแต่ละรายวิชา จะกรอกคะแนนทั้ง 3 ช่อง หรือช่องใดช่องหนึ่งก็ได้</t>
  </si>
  <si>
    <t xml:space="preserve">กรอกคะแนนอ่านคิดวิเคราะห์ฯ----ให้ระบุคะแนนเต็มตามที่สถานศึกษากำหนดในช่อง "คะแนนเต็ม"  ควรกรอกให้ครบทุกรายวิชา </t>
  </si>
  <si>
    <t xml:space="preserve">กรอกคะแนนคุณลักษณะฯ----ให้ระบุคะแนนเต็มตามที่สถานศึกษากำหนดในช่อง "คะแนนเต็ม"  ควรกรอกให้ครบทุกรายวิชา </t>
  </si>
  <si>
    <t>กรอกผลการประเมินกิจกรรมพัฒนาผู้เรียน-----ให้กรอก "ผ" หรือ "มผ"  ให้ระบุชื่อกิจกรรมชุมนุม ใช้คำว่า "ชุมนุม" นำหน้าชื่อชุมนุมด้วย</t>
  </si>
  <si>
    <t xml:space="preserve"> +++คะแนนสอบ ----สามารถกำหนดคะแนนเต็มตามที่สถานศึกษากำหนด โปรแกรมจะนำคะแนนเทียบเป็นร้อยละ แล้วตัดสินผลประเมิน</t>
  </si>
  <si>
    <t xml:space="preserve"> +++คะแนนอ่านคิดวิเคราะห์ ----สามารถกำหนดคะแนนเต็มตามที่สถานศึกษากำหนด โปรแกรมจะนำคะแนนเทียบเป็นร้อยละ แล้วตัดสินผลประเมิน</t>
  </si>
  <si>
    <t xml:space="preserve"> +++คะแนนคุณลักษณะ----สามารถกำหนดคะแนนเต็มตามที่สถานศึกษากำหนด โปรแกรมจะนำคะแนนเทียบเป็นร้อยละ แล้วตัดสินผลประเมิน</t>
  </si>
  <si>
    <t>จะกรอกครบทุกรายวิชาหรือไม่ก็ได้</t>
  </si>
  <si>
    <t>การศึกษา</t>
  </si>
  <si>
    <t>ระดับมัธยม</t>
  </si>
  <si>
    <t>มัธยมศึกษาปีที่ 6 โรงเรียนพิบูลมังสาหาร  จังหวัดอุบลราชธานี</t>
  </si>
  <si>
    <t>ระดับปริญญา</t>
  </si>
  <si>
    <t xml:space="preserve">การศึกษาบัณฑิต (กศ.บ.) วิชาเอกการประถมศึกษา (เกียรตินิยมอันดับ ๑) </t>
  </si>
  <si>
    <t>มหาวิทยาลัยศรีนครินทรวิโรฒ มหาสารคาม</t>
  </si>
  <si>
    <t>การศึกษามหาบัณฑิต (กศ.ม.) สาขาการบริหารการศึกษา  มหาวิทยาลัยมหาสารคาม</t>
  </si>
  <si>
    <t>ประสบการณ์ทำงาน</t>
  </si>
  <si>
    <t>ปี 2534</t>
  </si>
  <si>
    <t>อาจารย์ 1 ระดับ 3 โรงเรียนมะค่าสามัคคี อ.พิมาย จ.นครราชสีมา</t>
  </si>
  <si>
    <t>ปี 2540</t>
  </si>
  <si>
    <t>ผู้ช่วยอาจารย์ใหญ่โรงเรียนบ้านหนองเต่า  อ.แก้งสนามนาง  จ.นครราชสีมา</t>
  </si>
  <si>
    <t>ปี 2544</t>
  </si>
  <si>
    <t>ผู้ช่วยผู้อำนวยการโรงเรียนอนุบาลสุริยาอุทัยพิมาย  จ.นครราชสีมา</t>
  </si>
  <si>
    <t>ปี 2549</t>
  </si>
  <si>
    <t>ผู้อำนวยการโรงเรียนบ้านทับควาย  อ.พิมาย  จ.นครราชสีมา</t>
  </si>
  <si>
    <t>ปี 2552</t>
  </si>
  <si>
    <t>ผู้อำนวยการโรงเรียนบ้านหวายโนนโพธิ์  อ.พิมาย  จ.นครราชสีมา</t>
  </si>
  <si>
    <t>ผลงาน</t>
  </si>
  <si>
    <t>1.แบบคำนวณ/ออกหนังสือรับรองการหักภาษี ณ ที่จ่ายของข้าราชการครู</t>
  </si>
  <si>
    <t xml:space="preserve">ดาวน์โหลดได้ที่  </t>
  </si>
  <si>
    <t>การติดต่อ</t>
  </si>
  <si>
    <t>มือถือ   086-2516021</t>
  </si>
  <si>
    <t>อีเมล์</t>
  </si>
  <si>
    <t>suphinan_si@hotmail.com</t>
  </si>
  <si>
    <t>MSN</t>
  </si>
  <si>
    <t>ผู้ออกแบบและพัฒนาโปรแกรม</t>
  </si>
  <si>
    <t xml:space="preserve">  รายงานผลการพัฒนาคุณภาพการศึกษาระดับชั้นเรียน (รศ.1)</t>
  </si>
  <si>
    <t>"รายงาน 1" "รายงาน 2" "รายงาน 3" "รายงาน 4"  "รายงาน 5" "รายงาน 6"</t>
  </si>
  <si>
    <t xml:space="preserve">ชีท 1-45 (รายงานประจำตัวนักเรียนรายคน ปพ.6) ตั้งแต่เลขที่ 1 ถึงเลขที่สุดท้าย </t>
  </si>
  <si>
    <t>สิ่งที่ปรับปรุง/แก้ไข</t>
  </si>
  <si>
    <t>หลักสูตรการศึกษาขั้นพื้นฐาน พุทธศักราช 2551  สำหรับรายงานข้อมูลรายภาคเรียนหรือปลายปี</t>
  </si>
  <si>
    <t xml:space="preserve"> +++สังกัด-----ระบุสังกัดได้เองสามารถใช้ได้ทุกสังกัด (สพป./สพม./เอกชน/อปท/อื่นๆ)</t>
  </si>
  <si>
    <t>ระดับผลการประเมิน</t>
  </si>
  <si>
    <t>ความหมาย</t>
  </si>
  <si>
    <t>ช่วงคะแนนเป็นร้อยละ</t>
  </si>
  <si>
    <t>ดีเยี่ยม</t>
  </si>
  <si>
    <t>80-100</t>
  </si>
  <si>
    <t>ดี</t>
  </si>
  <si>
    <t>65-79</t>
  </si>
  <si>
    <t>ผ่าน</t>
  </si>
  <si>
    <t>50-64</t>
  </si>
  <si>
    <t>ไม่ผ่าน</t>
  </si>
  <si>
    <t>0-49</t>
  </si>
  <si>
    <t>ดีมาก</t>
  </si>
  <si>
    <t>75-79</t>
  </si>
  <si>
    <t>70-74</t>
  </si>
  <si>
    <t>ค่อนข้างดี</t>
  </si>
  <si>
    <t>65-69</t>
  </si>
  <si>
    <t>ปานกลาง</t>
  </si>
  <si>
    <t>60-64</t>
  </si>
  <si>
    <t>พอใช้</t>
  </si>
  <si>
    <t>55-59</t>
  </si>
  <si>
    <t>ผ่านเกณฑ์ขั้นต่ำ</t>
  </si>
  <si>
    <t>50-54</t>
  </si>
  <si>
    <t>ต่ำกว่าเกณฑ์</t>
  </si>
  <si>
    <t>ระดับผลการเรียนรายวิชา  ใช้ระบบตัวเลข  8 ระดับ มีความหมายและช่วงคะแนนเป็นร้อยละ ดังนี้</t>
  </si>
  <si>
    <t>ปรับเกณฑ์การประเมินคุณลักษณะอันพึงประสงค์ และการประเมินการอ่าน คิดวิเคราะห์ เขียน ดังนี้</t>
  </si>
  <si>
    <t xml:space="preserve"> +++คะแนนสอบ ----สามารถกำหนดคะแนนเต็มตามที่สถานศึกษากำหนด โปรแกรมจะนำคะแนนเทียบเป็นร้อยละ </t>
  </si>
  <si>
    <t>แล้วตัดสินผลประเมิน</t>
  </si>
  <si>
    <t xml:space="preserve"> +++คะแนนอ่านคิดวิเคราะห์ ----สามารถกำหนดคะแนนเต็มตามที่สถานศึกษากำหนด โปรแกรมจะนำคะแนนเทียบเป็นร้อยละ </t>
  </si>
  <si>
    <t>แล้วตัดสินผลประเมิน  จะกรอกครบทุกรายวิชาหรือไม่ก็ได้</t>
  </si>
  <si>
    <t xml:space="preserve"> +++คะแนนคุณลักษณะ----สามารถกำหนดคะแนนเต็มตามที่สถานศึกษากำหนด โปรแกรมจะนำคะแนนเทียบเป็นร้อยละ </t>
  </si>
  <si>
    <t>แล้วตัดสินผลประเมิน จะกรอกครบทุกรายวิชาหรือไม่ก็ได้</t>
  </si>
  <si>
    <t>(แผ่นงานอื่น ๆ ไม่ต้องกรอกข้อมูล)</t>
  </si>
  <si>
    <r>
      <t>1. การกรอกข้อมูล</t>
    </r>
    <r>
      <rPr>
        <sz val="16"/>
        <color indexed="47"/>
        <rFont val="EucrosiaUPC"/>
        <family val="1"/>
      </rPr>
      <t xml:space="preserve">  </t>
    </r>
    <r>
      <rPr>
        <sz val="16"/>
        <color theme="5" tint="0.79998168889431442"/>
        <rFont val="EucrosiaUPC"/>
        <family val="1"/>
      </rPr>
      <t xml:space="preserve">มีชีทงานสำหรับกรอกข้อมูล  5  ชีทงาน </t>
    </r>
    <r>
      <rPr>
        <sz val="16"/>
        <color indexed="47"/>
        <rFont val="EucrosiaUPC"/>
        <family val="1"/>
      </rPr>
      <t xml:space="preserve"> ให้กรอกข้อมูลในแผ่นงาน  ดังนี้  </t>
    </r>
  </si>
  <si>
    <r>
      <t xml:space="preserve">2. การพิมพ์เอกสาร (Print Out)  มีชีทงานสำหรับปริ้นเป็นรายงาน  51 ชีทงาน </t>
    </r>
    <r>
      <rPr>
        <sz val="16"/>
        <color indexed="47"/>
        <rFont val="EucrosiaUPC"/>
        <family val="1"/>
      </rPr>
      <t xml:space="preserve">ให้พิมพ์เอกสารในแผ่นงาน </t>
    </r>
    <r>
      <rPr>
        <sz val="18"/>
        <color indexed="41"/>
        <rFont val="EucrosiaUPC"/>
        <family val="1"/>
      </rPr>
      <t/>
    </r>
  </si>
  <si>
    <r>
      <t xml:space="preserve">      </t>
    </r>
    <r>
      <rPr>
        <sz val="16"/>
        <color indexed="41"/>
        <rFont val="EucrosiaUPC"/>
        <family val="1"/>
      </rPr>
      <t>ข้อมูลพื้นฐาน</t>
    </r>
    <r>
      <rPr>
        <sz val="16"/>
        <color indexed="47"/>
        <rFont val="EucrosiaUPC"/>
        <family val="1"/>
      </rPr>
      <t xml:space="preserve"> -------  เป็นข้อมูลเกี่ยวกับสถานศึกษา  ครูผู้สอน  ปีการศึกษา  หลักสูตร คุณลักษณะอันพึงประสงค์</t>
    </r>
  </si>
  <si>
    <r>
      <t xml:space="preserve">      </t>
    </r>
    <r>
      <rPr>
        <sz val="16"/>
        <color indexed="27"/>
        <rFont val="EucrosiaUPC"/>
        <family val="1"/>
      </rPr>
      <t>คะแนนสอบ  --</t>
    </r>
    <r>
      <rPr>
        <sz val="16"/>
        <color indexed="47"/>
        <rFont val="EucrosiaUPC"/>
        <family val="1"/>
      </rPr>
      <t>-----  เป็นข้อมูลเกี่ยวกับนักเรียน  ได้แก่  เลขที่  เลขประจำตัวนักเรียน  ชื่อ-ชื่อสกุล  และคะแนนการวัด</t>
    </r>
  </si>
  <si>
    <t>และประเมินผลของแต่ละรายวิชา</t>
  </si>
  <si>
    <r>
      <t xml:space="preserve">3. การบันทึก (Save)  </t>
    </r>
    <r>
      <rPr>
        <sz val="16"/>
        <color indexed="47"/>
        <rFont val="EucrosiaUPC"/>
        <family val="1"/>
      </rPr>
      <t xml:space="preserve">ให้ตั้งชื่อไฟล์เป็น "รายงานคุณภาพการศึกษา ชั้นประถมศึกษาปีที ..." หรือ รศ.1 ระดับชั้น-ปีการศึกษา </t>
    </r>
  </si>
  <si>
    <t>เช่น  รศ.1 ป. 5-2554</t>
  </si>
  <si>
    <r>
      <t>******</t>
    </r>
    <r>
      <rPr>
        <sz val="18"/>
        <color indexed="49"/>
        <rFont val="EucrosiaUPC"/>
        <family val="1"/>
      </rPr>
      <t xml:space="preserve">หากมีปัญหาในการใช้  หรือมีข้อเสนอแนะใด ๆ กรุณาติดต่อ  08-6251-6021  </t>
    </r>
    <r>
      <rPr>
        <sz val="18"/>
        <color indexed="47"/>
        <rFont val="EucrosiaUPC"/>
        <family val="1"/>
      </rPr>
      <t xml:space="preserve"> </t>
    </r>
  </si>
  <si>
    <t>หรือที่  suphinan_si@hotmail.com*****</t>
  </si>
  <si>
    <t>ดูรายละเอียดเพิ่มเติมที่</t>
  </si>
  <si>
    <t xml:space="preserve"> ++ปพ.6 แบบรายงานประจำตัวนักเรียน</t>
  </si>
  <si>
    <t>ศิลปะ</t>
  </si>
  <si>
    <t>ระดับ 0</t>
  </si>
  <si>
    <t>ระดับ 1</t>
  </si>
  <si>
    <t>ระดับ 1.5</t>
  </si>
  <si>
    <t>ระดับ 2</t>
  </si>
  <si>
    <t>ระดับ 2.5</t>
  </si>
  <si>
    <t>ระดับ 3</t>
  </si>
  <si>
    <t>ระดับ 3.5</t>
  </si>
  <si>
    <t>ระดับ 4</t>
  </si>
  <si>
    <t>1</t>
  </si>
  <si>
    <t>1.5</t>
  </si>
  <si>
    <t>2</t>
  </si>
  <si>
    <t>2.5</t>
  </si>
  <si>
    <t>3</t>
  </si>
  <si>
    <t>3.5</t>
  </si>
  <si>
    <t>4</t>
  </si>
  <si>
    <t>การกำหนดเกณฑ์ระดับผลการเรียน (ทั้งรายวิชาต่างๆ และกิจกรรมผู้เรียน)</t>
  </si>
  <si>
    <t xml:space="preserve"> ** ช่องใดไม่ใช้ให้เว้นว่างไว้ (ลบข้อมูลเดิมออกด้วย)</t>
  </si>
  <si>
    <r>
      <t xml:space="preserve"> ---ช่วงคะแนนเป็นร้อยละ  </t>
    </r>
    <r>
      <rPr>
        <sz val="16"/>
        <color rgb="FFFFFF00"/>
        <rFont val="EucrosiaUPC"/>
        <family val="1"/>
      </rPr>
      <t>ให้กรอกตัวเลข</t>
    </r>
    <r>
      <rPr>
        <sz val="16"/>
        <color theme="8" tint="0.79998168889431442"/>
        <rFont val="EucrosiaUPC"/>
        <family val="1"/>
      </rPr>
      <t>ของช่วงคะแนนตามที่สถานศึกษากำหนด (จากค่าคะแนนน้อยไปหาค่าคะแนนมาก)</t>
    </r>
  </si>
  <si>
    <r>
      <t xml:space="preserve"> ---ความหมาย  </t>
    </r>
    <r>
      <rPr>
        <sz val="16"/>
        <color rgb="FFFFFF00"/>
        <rFont val="EucrosiaUPC"/>
        <family val="1"/>
      </rPr>
      <t>ให้กรอกข้อความ</t>
    </r>
    <r>
      <rPr>
        <sz val="16"/>
        <color theme="8" tint="0.79998168889431442"/>
        <rFont val="EucrosiaUPC"/>
        <family val="1"/>
      </rPr>
      <t>ความหมายของระดับผลการเรียนตามสถานศึกษากำหนด</t>
    </r>
  </si>
  <si>
    <t>การกำหนดเกณฑ์ระดับผลการประเมินคุณลักษณะอันพึงประสงค์ และการอ่าน คิดวิเคราะห์ เขียน</t>
  </si>
  <si>
    <r>
      <t xml:space="preserve"> ---ความหมาย  </t>
    </r>
    <r>
      <rPr>
        <sz val="16"/>
        <color rgb="FFFFFF00"/>
        <rFont val="EucrosiaUPC"/>
        <family val="1"/>
      </rPr>
      <t>ให้กรอกข้อความ</t>
    </r>
    <r>
      <rPr>
        <sz val="16"/>
        <color theme="8" tint="0.79998168889431442"/>
        <rFont val="EucrosiaUPC"/>
        <family val="1"/>
      </rPr>
      <t>ความหมายของระดับผลการประเมินตามที่สถานศึกษากำหนด</t>
    </r>
  </si>
  <si>
    <r>
      <t xml:space="preserve"> ---ระดับผลการประเมิน   </t>
    </r>
    <r>
      <rPr>
        <sz val="16"/>
        <color rgb="FFFFFF00"/>
        <rFont val="EucrosiaUPC"/>
        <family val="1"/>
      </rPr>
      <t>เป็นตัวเลข</t>
    </r>
    <r>
      <rPr>
        <sz val="16"/>
        <color theme="8" tint="0.79998168889431442"/>
        <rFont val="EucrosiaUPC"/>
        <family val="1"/>
      </rPr>
      <t>ของระดับผลการประเมินตามเกณฑ์ 4 ระดับ คือ 0  1  2 และ 3</t>
    </r>
  </si>
  <si>
    <t xml:space="preserve"> (สถานศึกษากำหนดช่วงคะแนนเป็นร้อยละตามเกณฑ์สถานศึกษากำหนด)</t>
  </si>
  <si>
    <r>
      <t xml:space="preserve"> ---ระดับผลการเรียน  </t>
    </r>
    <r>
      <rPr>
        <sz val="16"/>
        <color theme="8" tint="0.79998168889431442"/>
        <rFont val="EucrosiaUPC"/>
        <family val="1"/>
      </rPr>
      <t xml:space="preserve"> </t>
    </r>
    <r>
      <rPr>
        <sz val="16"/>
        <color rgb="FFFFFF00"/>
        <rFont val="EucrosiaUPC"/>
        <family val="1"/>
      </rPr>
      <t>ให้กรอกตัวเลข</t>
    </r>
    <r>
      <rPr>
        <sz val="16"/>
        <color theme="8" tint="0.79998168889431442"/>
        <rFont val="EucrosiaUPC"/>
        <family val="1"/>
      </rPr>
      <t xml:space="preserve">ของระดับผลการเรียนตามที่สถานศึกษากำหนด  </t>
    </r>
    <r>
      <rPr>
        <sz val="16"/>
        <color theme="9" tint="0.39997558519241921"/>
        <rFont val="EucrosiaUPC"/>
        <family val="1"/>
      </rPr>
      <t>(กำหนดได้ไม่เกิน  8 ระดับ)</t>
    </r>
  </si>
  <si>
    <t>สถานศึกษาสามารถปรับเปลี่ยนช่วงคะแนนให้เป็นตามที่สถานศึกษากำหนดได้</t>
  </si>
  <si>
    <t>1.เกณฑ์ระดับผลการเรียน</t>
  </si>
  <si>
    <t xml:space="preserve">2.เกณฑ์การประเมินคุณลักษณะอันพึงประสงค์ </t>
  </si>
  <si>
    <t>3.เกณฑ์การประเมินการอ่าน คิดวิเคราะห์ เขียน</t>
  </si>
  <si>
    <t>กำหนดเกณฑ์คะแนนประเมินผล</t>
  </si>
  <si>
    <t xml:space="preserve">รศ.1 (rs.1-2551v11.06) ปรับปรุง 10-06-2554 </t>
  </si>
  <si>
    <t>ข้อ1</t>
  </si>
  <si>
    <t>ข้อ2</t>
  </si>
  <si>
    <t>ข้อ3</t>
  </si>
  <si>
    <t>ข้อ4</t>
  </si>
  <si>
    <t>ข้อ5</t>
  </si>
  <si>
    <t>ข้อ6</t>
  </si>
  <si>
    <t>ข้อ7</t>
  </si>
  <si>
    <t>ข้อ8</t>
  </si>
  <si>
    <t>Mode</t>
  </si>
  <si>
    <t>สรุปผลการประเมิน โดยการหาค่ากลาง แบบ Mode</t>
  </si>
  <si>
    <t>ไทย</t>
  </si>
  <si>
    <t>คณิต</t>
  </si>
  <si>
    <t>ประวัติ</t>
  </si>
  <si>
    <t>พละ</t>
  </si>
  <si>
    <t>สังคม</t>
  </si>
  <si>
    <t>การงาน</t>
  </si>
  <si>
    <t>อังกฤษ</t>
  </si>
  <si>
    <t xml:space="preserve"> +++การสรุปผลการประเมินคุณลักษณะฯรวมทุกรายวิชา-----โดยการหาค่ากลางแบบ Mode</t>
  </si>
  <si>
    <t xml:space="preserve"> +++การสรุปผลการประเมินอ่านคิดวิเคราะห์รวมทุกรายวิชา-----ใช้ค่าร้อยละของคะแนนที่ได้เทียบกับเกณฑ์ที่สถานศึกษากำหนด</t>
  </si>
  <si>
    <t xml:space="preserve"> +++เพิ่มชีท "เกณฑ์"-----สถานศึกษาสามารถกำหนดเกณฑ์คะแนนการประเมินผลรายวิชา คุณลักษณะฯ อ่านคิดวิเคราะห์ ได้ </t>
  </si>
  <si>
    <t xml:space="preserve">รศ.1 (rs.1-2551v1.11.06) ปรับปรุง 10-06-2554 </t>
  </si>
  <si>
    <t>http://www.facebook.com/madoodadi</t>
  </si>
  <si>
    <t>http://www.kroobannok.com/suphi</t>
  </si>
  <si>
    <t>2.แบบรายงานการพัฒนาคุณภาพผู้เรียนระดับชั้นเรียน (รศ.1)</t>
  </si>
  <si>
    <t>http://madoodadi.wordpress.com/</t>
  </si>
  <si>
    <t>3.โปรแกรมแบบ ปพ.5</t>
  </si>
  <si>
    <r>
      <t xml:space="preserve">นายสุภีร์   สีพาย </t>
    </r>
    <r>
      <rPr>
        <sz val="10"/>
        <color indexed="41"/>
        <rFont val="MS Sans Serif"/>
        <family val="2"/>
        <charset val="222"/>
      </rPr>
      <t>Tel. 08-6251-6021</t>
    </r>
  </si>
  <si>
    <t xml:space="preserve">รศ.1 (rs.1-2551v1.13.03) ปรับปรุง 8-มีนาคม-2556 </t>
  </si>
  <si>
    <t xml:space="preserve"> +++ปรับผลการประเมินคุณลักษณะอันพึงประสงค์ ใน ปพ.6 (รายงานนักเรียนรายบุคคล) จากระดับการประเมิน (0,1,2,3) เป็นระดับคุณภาพ (ไม่ผ่าน,ผ่าน,ดี,ดีเยี่ยม)</t>
  </si>
  <si>
    <t xml:space="preserve"> +++ปรับผลการประเมินอ่าน คิดวิเคราะห์ เขียน ใน ปพ.6 (รายงานนักเรียนรายบุคคล) จากระดับการประเมิน (0,1,2,3) เป็นระดับคุณภาพ (ไม่ผ่าน,ผ่าน,ดี,ดีเยี่ยม)</t>
  </si>
  <si>
    <t>จึงขอรายงานผลการประเมินคุณลักษณะอันพึงประสงค์ การอ่าน คิดวิเคราะห์ และเขียน  ตามรายละเอียดดังนี้</t>
  </si>
  <si>
    <t>จำนวนนักเรียนที่ได้ระดับผลการประเมิน</t>
  </si>
  <si>
    <t>ปรับปรุง</t>
  </si>
  <si>
    <t>คน</t>
  </si>
  <si>
    <t>คุณลักษณะอันพึงประสงค์ รายข้อ</t>
  </si>
  <si>
    <t>1.รักชาติ ศาสตร์ กษัตริย์</t>
  </si>
  <si>
    <t>2.ซื่อสัตย์สุจริต</t>
  </si>
  <si>
    <t>3.มีวินัย</t>
  </si>
  <si>
    <t>4.ใฝ่เรียนรู้</t>
  </si>
  <si>
    <t>5.อยู่อย่างพอเพียง</t>
  </si>
  <si>
    <t>6.มุ่งมั่นในการทำงาน</t>
  </si>
  <si>
    <t>7.รักความเป็นไทย</t>
  </si>
  <si>
    <t>8.มีจิตสาธารณะ</t>
  </si>
  <si>
    <t>ร้อยละของนักเรียนที่ได้ผลการประเมินระดับดีขึ้นไป</t>
  </si>
  <si>
    <t>สรุปผลการประเมินทั้ง 8 ข้อ</t>
  </si>
  <si>
    <t>จำนวน
นักเรียน (คน)</t>
  </si>
  <si>
    <t>ผลการประเมินการอ่าน คิดวิเคราะห์ และเขียน</t>
  </si>
  <si>
    <t>สรุปผลการประเมิน</t>
  </si>
  <si>
    <t>การประเมินการอ่าน คิดวิเคราะห์ และเขียน</t>
  </si>
  <si>
    <t xml:space="preserve">         1. ผลการประเมินคุณลักษณะอันพึงประสงค์</t>
  </si>
  <si>
    <t xml:space="preserve">        2.ผลการประเมินการอ่าน คิดวิเคราะห์ และเขียน</t>
  </si>
  <si>
    <t>ลำดับที่เกรดเฉลี่ย</t>
  </si>
  <si>
    <t>จัดเรียงลำดับที่สอบได้ โดยใช้คะแนน..</t>
  </si>
  <si>
    <t xml:space="preserve"> ---กรุณาเลือกจัดเรียงลำดับที่สอบได้----</t>
  </si>
  <si>
    <t>เกรดเฉลี่ย</t>
  </si>
  <si>
    <t>คะแนนร้อยละ</t>
  </si>
  <si>
    <t>ลำดับที่สอบได้</t>
  </si>
  <si>
    <t>รศ.1 (rs.1-2551v1.2014.04) ปรับปรุง 4 เมษายน 2557</t>
  </si>
  <si>
    <r>
      <t xml:space="preserve"> +++ปรับการจัดอันดับที่สอบได้ในห้องเรียน สามารถเลือกได้ว่า จัดเรียงอันดับตาม </t>
    </r>
    <r>
      <rPr>
        <b/>
        <sz val="16"/>
        <color indexed="47"/>
        <rFont val="EucrosiaUPC"/>
        <family val="1"/>
      </rPr>
      <t>คะแนนร้อยละ</t>
    </r>
    <r>
      <rPr>
        <sz val="16"/>
        <color indexed="47"/>
        <rFont val="EucrosiaUPC"/>
        <family val="1"/>
      </rPr>
      <t xml:space="preserve"> หรือ </t>
    </r>
    <r>
      <rPr>
        <b/>
        <sz val="16"/>
        <color indexed="47"/>
        <rFont val="EucrosiaUPC"/>
        <family val="1"/>
      </rPr>
      <t>ผลการเรียนเฉลี่ย</t>
    </r>
  </si>
  <si>
    <t xml:space="preserve">      โดย เข้าที่ชีท "เกณฑ์" แล้วเลือกรูปแบบการจัดลำดับที่สอบได้....</t>
  </si>
  <si>
    <t>รายวิชา
(ชื่อสั้นๆ)</t>
  </si>
  <si>
    <t>ประเภทรายวิชา</t>
  </si>
  <si>
    <t>พื้นฐาน</t>
  </si>
  <si>
    <t>เพิ่มเติม</t>
  </si>
  <si>
    <t>รายละเอียดหลักสูตรสถานศึกษา</t>
  </si>
  <si>
    <t>รศ.1 (rs.1-2551v1.2014.10) ปรับปรุง 18 ตุลาคม 2557</t>
  </si>
  <si>
    <t xml:space="preserve"> +++ปรับเพิ่มช่องการกำหนดวิชาพื้นฐาน/เพิ่มเติม ให้เลือกกำหนดเอง</t>
  </si>
  <si>
    <t xml:space="preserve"> +++ปรับเพิ่มช่องการบันทึกรายวิชาวิชาเป็น 11 รายวิชา รองรับวิชาเพิ่มเติม หน้าที่พลเมือง</t>
  </si>
  <si>
    <t>ผลการประเมินสมรรถนะสำคัญของผู้เรียน</t>
  </si>
  <si>
    <t>1. ความสามารถในการสื่อสาร</t>
  </si>
  <si>
    <t>2. ความสามารถในการคิด</t>
  </si>
  <si>
    <t>3. ความสามารถในการแก้ปัญหา</t>
  </si>
  <si>
    <t>4. ความสามารถในการใช้ทักษะชีวิต</t>
  </si>
  <si>
    <t>5. ความสามารถในการใช้เทคโนโลยี</t>
  </si>
  <si>
    <t>สมรรถนะสำคัญของผู้เรียน</t>
  </si>
  <si>
    <t>ด้าน 1</t>
  </si>
  <si>
    <t>ด้าน 2</t>
  </si>
  <si>
    <t>ด้าน 3</t>
  </si>
  <si>
    <t>ด้าน 4</t>
  </si>
  <si>
    <t>ด้าน 5</t>
  </si>
  <si>
    <t>ด้านที่ 1</t>
  </si>
  <si>
    <t>ด้านที่ 2</t>
  </si>
  <si>
    <t>ด้านที่ 3</t>
  </si>
  <si>
    <t>ด้านที่ 4</t>
  </si>
  <si>
    <t>ด้านที่ 5</t>
  </si>
  <si>
    <t>ด้านที่1</t>
  </si>
  <si>
    <t>ด้านที่2</t>
  </si>
  <si>
    <t>ด้านที่3</t>
  </si>
  <si>
    <t>ด้านที่4</t>
  </si>
  <si>
    <t>ด้านที่5</t>
  </si>
  <si>
    <t>4.เกณฑ์การประเมินสมรรถนะสำคัญของผู้เรียน</t>
  </si>
  <si>
    <t xml:space="preserve"> +++เพิ่มบันทึกผลการประเมินสมรรถนะสำคัญของผู้เรียน</t>
  </si>
  <si>
    <t>คะแนนสอบรายวิชา</t>
  </si>
  <si>
    <t>คะแนนอ่านคิดวิเคราะห์และเขียน</t>
  </si>
  <si>
    <t>คะแนนคุณลักษณะฯ</t>
  </si>
  <si>
    <t>คะแนนสมรรถนะ</t>
  </si>
  <si>
    <t>เกณฑ์ผลการเรียน/การประเมิน</t>
  </si>
  <si>
    <t>รายงาน 1 รายงานผลการพัฒนาคุณภาพผู้เรียน</t>
  </si>
  <si>
    <t>รายงาน 3 รายงานระดับผลการเรียน/เกรดเฉลี่ย</t>
  </si>
  <si>
    <t>รายงาน 2 รายงานคะแนนสอบรายวิชา</t>
  </si>
  <si>
    <t>รายงาน 4 ผลประเมินพัฒนาผู้เรียน</t>
  </si>
  <si>
    <t>รายงาน 1-1 รายงานผลประเมินคุณลักษณะฯ</t>
  </si>
  <si>
    <t>แผนภูมิแสดงผลการเรียน</t>
  </si>
  <si>
    <t>รายงาน 5 ผลประเมินอ่านคิดวิเคราะห์</t>
  </si>
  <si>
    <t>รายงาน 6 ผลประเมินคุณลักษณะฯ</t>
  </si>
  <si>
    <t>กำหนดเกณฑ์ผลการเรียน/ประเมิน</t>
  </si>
  <si>
    <t>พิมพ์รายงานนักเรียนรายบุคคล</t>
  </si>
  <si>
    <t>เลขที่ 1 - เลขที่ 25</t>
  </si>
  <si>
    <t xml:space="preserve">         พิมพ์เอกสารรายงาน</t>
  </si>
  <si>
    <t>กรอกข้อมูล/คะแนน</t>
  </si>
  <si>
    <t xml:space="preserve">กรอกคะแนนการประเมินสมรรถนะสำคัญของผู้เรียน----ให้ระบุคะแนนเต็มตามที่สถานศึกษากำหนดในช่อง "คะแนนเต็ม"  ควรกรอกให้ครบทุกรายวิชา </t>
  </si>
  <si>
    <t xml:space="preserve">http://wnpschool.wordpress.com/ </t>
  </si>
  <si>
    <t xml:space="preserve">แบบประเมินฯ ดาวน์โหลดได้ที่  </t>
  </si>
  <si>
    <t>เลขที่ 26 -เลขที่ 50</t>
  </si>
  <si>
    <t xml:space="preserve"> +++เพิ่มจำนวนนักเรียนเป็น 50 คน</t>
  </si>
  <si>
    <t xml:space="preserve"> +++เพิ่มจำนวนรายวิชาเป็น 15 รายวิชา</t>
  </si>
  <si>
    <t>rs1v1550Update 22/10/2557</t>
  </si>
  <si>
    <t>การรายงาน</t>
  </si>
  <si>
    <t xml:space="preserve"> ---กรุณาเลือกการแจ้งรายงาน----</t>
  </si>
  <si>
    <t>ไม่แจ้งผู้ปกครองนักเรียน</t>
  </si>
  <si>
    <t>แจ้งผู้ปกครองนักเรียนทราบ</t>
  </si>
  <si>
    <t>รายงานผลการพัฒนาคุณภาพการศึกษาระดับชั้นเรียน (รศ.1)</t>
  </si>
  <si>
    <t>เฉลี่ย/รวม</t>
  </si>
  <si>
    <t>สรุปผลคุณลักษณะฯ</t>
  </si>
  <si>
    <t>Percent</t>
  </si>
  <si>
    <t>สรุปผลตามเกณฑ์</t>
  </si>
  <si>
    <t>สรุปผลการประเมิน รายข้อ</t>
  </si>
  <si>
    <t xml:space="preserve"> +++ปรับสรุปผลการประเมินคุณลักษณะฯ สามารถเลือกกำหนดสรุปผลประเมิน</t>
  </si>
  <si>
    <t xml:space="preserve">      ตามค่ากลางแบบ MODE หรือตามค่าคะแนนร้อยละ ได้</t>
  </si>
  <si>
    <t xml:space="preserve">      โดย เข้าที่ชีท "เกณฑ์"</t>
  </si>
  <si>
    <t xml:space="preserve">       แล้วเลือกรูปแบบสรุปผลคุณลักษณะฯ....</t>
  </si>
  <si>
    <t>ระดับคุณภาพ</t>
  </si>
  <si>
    <t>เวลา/ชั่วโมง</t>
  </si>
  <si>
    <t>ประถมศึกษา</t>
  </si>
  <si>
    <t>มัธยมศึกษาตอนต้น</t>
  </si>
  <si>
    <t>มัธยมศึกษาตอนปลาย</t>
  </si>
  <si>
    <t xml:space="preserve"> --กรุณาเลือกระดับ--</t>
  </si>
  <si>
    <t>คะแนนรวม/ร้อยละ</t>
  </si>
  <si>
    <t>คะแนน</t>
  </si>
  <si>
    <t>คะแนนรวมร้อยละ</t>
  </si>
  <si>
    <t>ผลการประเมินการอ่าน คิดวิเคราะห์และเขียน</t>
  </si>
  <si>
    <t>ร</t>
  </si>
  <si>
    <t>มส</t>
  </si>
  <si>
    <t>กรอก ร , มส</t>
  </si>
  <si>
    <t>v1550 Update2017.03.20</t>
  </si>
  <si>
    <t>rs1v1550Update 20/03/2560</t>
  </si>
  <si>
    <t>ความสามารถในการสื่อสาร</t>
  </si>
  <si>
    <t>ความสามารถในการคิด</t>
  </si>
  <si>
    <t>ความสามารถในการแก้ปัญหา</t>
  </si>
  <si>
    <t>ความสามารถในการใช้ทักษะชีวิต</t>
  </si>
  <si>
    <t>ความสามารถในการใช้เทคโนโลยี</t>
  </si>
  <si>
    <t>สรุปผลการประเมินทั้ง 5 ด้าน</t>
  </si>
  <si>
    <t>total</t>
  </si>
  <si>
    <t>สรุปผลการประเมินสมรรถนะสำคัญของผู้เรียน</t>
  </si>
  <si>
    <t>สรุประดับคุณภาพ</t>
  </si>
  <si>
    <t>ชื่อตำแหน่งผู้บริหารสถานศึกษา</t>
  </si>
  <si>
    <t>ผู้อำนวยการ</t>
  </si>
  <si>
    <t>ผู้อำนวยการสถานศึกษา</t>
  </si>
  <si>
    <t>ครูใหญ่</t>
  </si>
  <si>
    <t>อาจารย์ใหญ่</t>
  </si>
  <si>
    <t>เสร็จสิ้นแล้ว  จึงขอรายงานผลการประเมิน ตามรายละเอียดดังนี้</t>
  </si>
  <si>
    <t xml:space="preserve"> เสร็จสิ้นแล้ว  จึงขอรายงานผลการประเมินคุณลักษณะอันพึงประสงค์ การอ่าน คิดวิเคราะห์ และเขียน  ตามรายละเอียดดังนี้</t>
  </si>
  <si>
    <t>สร็จสิ้นแล้ว  จึงขอรายงานผลการพัฒนาคุณภาพผู้เรียน  ตามรายละเอียดดังนี้</t>
  </si>
  <si>
    <t>สำนักงานเขตพื้นที่การศึกษาประถมศึกษาชัยนาท</t>
  </si>
  <si>
    <t>วิทย์</t>
  </si>
  <si>
    <t>ลูกเสือฯ</t>
  </si>
  <si>
    <t>ต้านทุจริต</t>
  </si>
  <si>
    <t>ภาษาไทย</t>
  </si>
  <si>
    <t>คณิตศาสตร์</t>
  </si>
  <si>
    <t>วิทยาศาสตร์และเทคโนโลยี</t>
  </si>
  <si>
    <t>สังคมศึกษา ศาสนาและ วัฒนธรรม</t>
  </si>
  <si>
    <t>ประวัติศาสตร์</t>
  </si>
  <si>
    <t>สุขศึกษาและพลศึกษา</t>
  </si>
  <si>
    <t>ภาษาอังกฤษพื้นฐาน</t>
  </si>
  <si>
    <t>การงานอาชีพ</t>
  </si>
  <si>
    <t>การป้องกันการทุจริต</t>
  </si>
  <si>
    <t>โรงเรียนวัดโฆสิตาราม</t>
  </si>
  <si>
    <t>นายเชิดชัย  ช้ำเกตุ</t>
  </si>
  <si>
    <t>นางปาวณีย์  อยู่ปรางค์</t>
  </si>
  <si>
    <t>ครูชำนาญการพิเศษ</t>
  </si>
  <si>
    <t>วิทยาการฯ</t>
  </si>
  <si>
    <t>การออกแบบและเทคโนโลยี</t>
  </si>
  <si>
    <t>คอม</t>
  </si>
  <si>
    <t>คอมพิวเตอร์</t>
  </si>
  <si>
    <t>จีน</t>
  </si>
  <si>
    <t>ภาษาจีน</t>
  </si>
  <si>
    <t>โครงงานอาชีพ</t>
  </si>
  <si>
    <t>ท21101</t>
  </si>
  <si>
    <t>ค21101</t>
  </si>
  <si>
    <t>ว21101</t>
  </si>
  <si>
    <t>ว21103</t>
  </si>
  <si>
    <t>ส21101</t>
  </si>
  <si>
    <t>ส21102</t>
  </si>
  <si>
    <t>พ21101</t>
  </si>
  <si>
    <t>ศ21101</t>
  </si>
  <si>
    <t>ง21101</t>
  </si>
  <si>
    <t>อ21101</t>
  </si>
  <si>
    <t>ว21201</t>
  </si>
  <si>
    <t>จ21201</t>
  </si>
  <si>
    <t>ส21211</t>
  </si>
  <si>
    <t>ง21211</t>
  </si>
  <si>
    <t>พ21201</t>
  </si>
  <si>
    <t>การว่ายน้ำเพื่อการเอาชีวิตรอด</t>
  </si>
  <si>
    <t>เด็กชายทนากรณ์   แย้มพรม</t>
  </si>
  <si>
    <t>เด็กชายนครินทร์  จุ้ยทองหลาง</t>
  </si>
  <si>
    <t>เด็กหญิงลลิตาพร   อ่อนเจริญ</t>
  </si>
  <si>
    <t>เด็กหญิงอรุณวรรณ  ทองเสม</t>
  </si>
  <si>
    <t>เด็กชายรฐนนท์  มุกสิกพันธ์</t>
  </si>
  <si>
    <t>เด็กหญิงพรธีรา  บุญผ่อง</t>
  </si>
  <si>
    <t>เด็กหญิงพิชชาพา  อินเอม</t>
  </si>
  <si>
    <t>เด็กชายณัฐชนน  ศุกประเสริฐ</t>
  </si>
  <si>
    <t>เด็กหญิงนิธิมา  เภตรา</t>
  </si>
  <si>
    <t>เด็กชายวิชัย  บุญยงค์</t>
  </si>
  <si>
    <t>เด็กชายอภิวัฒน์  ศาลาคำ</t>
  </si>
  <si>
    <t>เด็กชายกฤษฎา  แสงสว่าง</t>
  </si>
  <si>
    <t>เด็กชายยุทธกานต์  แซ่เตีย</t>
  </si>
  <si>
    <t>เด็กชายจิรายุ  ศิริสุทธิ์</t>
  </si>
  <si>
    <t>เด็กชายพชรพงษ์  พงษ์นารายณ์</t>
  </si>
  <si>
    <t>เด็กชายวัชรากรณ์  ดวงดี</t>
  </si>
  <si>
    <t>เด็กชายกลวัชร  เพตรา</t>
  </si>
  <si>
    <t>เด็กชายภมรเทพ  พวงมาลัย</t>
  </si>
  <si>
    <t>เด็กชายสิรภัทร  สุขนิล</t>
  </si>
  <si>
    <t>เด็กชายธเนศ  ช้างจั่น</t>
  </si>
  <si>
    <t>เด็กชายวัชรากร  จูงาม</t>
  </si>
  <si>
    <t>เด็กชายวรกันต์  ยิ้มคุณ</t>
  </si>
  <si>
    <t>เด็กชายขจรศักดิ์  ศรีเพียงจันทร์</t>
  </si>
  <si>
    <t>เด็กชายรัชชานนท์  ยิ้มจันทร์</t>
  </si>
  <si>
    <t>เด็กหญิงวรัญญา  สืบสะอาด</t>
  </si>
  <si>
    <t>เด็กหญิงสุพิชฌาย์  อินหอม</t>
  </si>
  <si>
    <t>เด็กหญิงดิษญา  กลิ่นหอม</t>
  </si>
  <si>
    <t>เด็กหญิงลลิตา  ทองยาลา</t>
  </si>
  <si>
    <t>เด็กหญิงวรดา  บุญประจวบ</t>
  </si>
  <si>
    <t>เด็กหญิงอรจิรา  โต๊ะน้อย</t>
  </si>
  <si>
    <t>เด็กหญิงนุชจรีย์  ยิ้มจันทร์</t>
  </si>
  <si>
    <t>เด็กหญิงชนัญชิดา  ไพรีรณ</t>
  </si>
  <si>
    <t>เด็กหญิงกัณฐิกา  เพตรา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</si>
</sst>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87" formatCode="0.0"/>
  </numFmts>
  <fonts count="76">
    <font>
      <sz val="14"/>
      <name val="Cordia New"/>
      <charset val="222"/>
    </font>
    <font>
      <sz val="12"/>
      <name val="Cordia New"/>
      <family val="2"/>
      <charset val="222"/>
    </font>
    <font>
      <sz val="14"/>
      <name val="Cordia New"/>
      <family val="2"/>
      <charset val="222"/>
    </font>
    <font>
      <b/>
      <sz val="14"/>
      <name val="Cordia New"/>
      <family val="2"/>
      <charset val="222"/>
    </font>
    <font>
      <b/>
      <sz val="12"/>
      <name val="Cordia New"/>
      <family val="2"/>
      <charset val="222"/>
    </font>
    <font>
      <b/>
      <sz val="14"/>
      <color indexed="18"/>
      <name val="Cordia New"/>
      <family val="2"/>
      <charset val="222"/>
    </font>
    <font>
      <sz val="14"/>
      <color indexed="18"/>
      <name val="Cordia New"/>
      <family val="2"/>
      <charset val="222"/>
    </font>
    <font>
      <sz val="10"/>
      <name val="Cordia New"/>
      <family val="2"/>
      <charset val="222"/>
    </font>
    <font>
      <sz val="14"/>
      <color indexed="12"/>
      <name val="Cordia New"/>
      <family val="2"/>
      <charset val="222"/>
    </font>
    <font>
      <b/>
      <sz val="18"/>
      <name val="FreesiaUPC"/>
      <family val="2"/>
      <charset val="222"/>
    </font>
    <font>
      <sz val="14"/>
      <color indexed="20"/>
      <name val="Cordia New"/>
      <family val="2"/>
      <charset val="222"/>
    </font>
    <font>
      <b/>
      <sz val="20"/>
      <color indexed="60"/>
      <name val="FreesiaUPC"/>
      <family val="2"/>
      <charset val="222"/>
    </font>
    <font>
      <sz val="8"/>
      <name val="Cordia New"/>
      <family val="2"/>
    </font>
    <font>
      <sz val="16"/>
      <color indexed="47"/>
      <name val="DilleniaUPC"/>
      <family val="1"/>
      <charset val="222"/>
    </font>
    <font>
      <sz val="15"/>
      <color indexed="41"/>
      <name val="IrisUPC"/>
      <family val="2"/>
      <charset val="222"/>
    </font>
    <font>
      <sz val="16"/>
      <color indexed="41"/>
      <name val="EucrosiaUPC"/>
      <family val="1"/>
      <charset val="222"/>
    </font>
    <font>
      <sz val="10"/>
      <color indexed="41"/>
      <name val="MS Sans Serif"/>
      <family val="2"/>
      <charset val="222"/>
    </font>
    <font>
      <b/>
      <sz val="14"/>
      <name val="Cordia New"/>
      <family val="2"/>
    </font>
    <font>
      <sz val="14"/>
      <name val="Cordia New"/>
      <family val="2"/>
    </font>
    <font>
      <sz val="13"/>
      <name val="Cordia New"/>
      <family val="2"/>
      <charset val="222"/>
    </font>
    <font>
      <sz val="12"/>
      <name val="Cordia New"/>
      <family val="2"/>
    </font>
    <font>
      <b/>
      <sz val="8"/>
      <color indexed="81"/>
      <name val="Tahoma"/>
      <family val="2"/>
    </font>
    <font>
      <sz val="8"/>
      <color indexed="81"/>
      <name val="Tahoma"/>
      <family val="2"/>
    </font>
    <font>
      <sz val="16"/>
      <color indexed="47"/>
      <name val="EucrosiaUPC"/>
      <family val="1"/>
    </font>
    <font>
      <sz val="16"/>
      <color indexed="9"/>
      <name val="EucrosiaUPC"/>
      <family val="1"/>
    </font>
    <font>
      <b/>
      <sz val="16"/>
      <color indexed="13"/>
      <name val="EucrosiaUPC"/>
      <family val="1"/>
    </font>
    <font>
      <sz val="16"/>
      <color indexed="41"/>
      <name val="EucrosiaUPC"/>
      <family val="1"/>
    </font>
    <font>
      <sz val="16"/>
      <color indexed="27"/>
      <name val="EucrosiaUPC"/>
      <family val="1"/>
    </font>
    <font>
      <sz val="16"/>
      <color indexed="13"/>
      <name val="EucrosiaUPC"/>
      <family val="1"/>
    </font>
    <font>
      <sz val="18"/>
      <color indexed="47"/>
      <name val="EucrosiaUPC"/>
      <family val="1"/>
    </font>
    <font>
      <sz val="18"/>
      <color indexed="51"/>
      <name val="EucrosiaUPC"/>
      <family val="1"/>
    </font>
    <font>
      <sz val="18"/>
      <color indexed="49"/>
      <name val="EucrosiaUPC"/>
      <family val="1"/>
    </font>
    <font>
      <sz val="16"/>
      <color indexed="51"/>
      <name val="EucrosiaUPC"/>
      <family val="1"/>
    </font>
    <font>
      <sz val="14"/>
      <color theme="7" tint="0.39997558519241921"/>
      <name val="EucrosiaUPC"/>
      <family val="1"/>
    </font>
    <font>
      <b/>
      <sz val="16"/>
      <color theme="4" tint="0.79998168889431442"/>
      <name val="EucrosiaUPC"/>
      <family val="1"/>
    </font>
    <font>
      <sz val="18"/>
      <color theme="4" tint="0.79998168889431442"/>
      <name val="EucrosiaUPC"/>
      <family val="1"/>
    </font>
    <font>
      <sz val="18"/>
      <name val="Cordia New"/>
      <family val="2"/>
    </font>
    <font>
      <b/>
      <sz val="24"/>
      <color theme="4" tint="0.79998168889431442"/>
      <name val="EucrosiaUPC"/>
      <family val="1"/>
    </font>
    <font>
      <sz val="16"/>
      <name val="EucrosiaUPC"/>
      <family val="1"/>
    </font>
    <font>
      <u/>
      <sz val="16"/>
      <name val="EucrosiaUPC"/>
      <family val="1"/>
    </font>
    <font>
      <u/>
      <sz val="14"/>
      <color theme="10"/>
      <name val="Cordia New"/>
      <family val="2"/>
    </font>
    <font>
      <u/>
      <sz val="16"/>
      <color theme="10"/>
      <name val="EucrosiaUPC"/>
      <family val="1"/>
    </font>
    <font>
      <sz val="12"/>
      <color theme="10"/>
      <name val="Consolas"/>
      <family val="3"/>
    </font>
    <font>
      <u/>
      <sz val="18"/>
      <color theme="10"/>
      <name val="EucrosiaUPC"/>
      <family val="1"/>
    </font>
    <font>
      <sz val="18"/>
      <color indexed="41"/>
      <name val="EucrosiaUPC"/>
      <family val="1"/>
    </font>
    <font>
      <b/>
      <sz val="18"/>
      <color theme="4" tint="0.79998168889431442"/>
      <name val="EucrosiaUPC"/>
      <family val="1"/>
    </font>
    <font>
      <b/>
      <sz val="20"/>
      <color theme="5" tint="0.79998168889431442"/>
      <name val="FreesiaUPC"/>
      <family val="2"/>
      <charset val="222"/>
    </font>
    <font>
      <sz val="18"/>
      <color rgb="FFFFFF00"/>
      <name val="EucrosiaUPC"/>
      <family val="1"/>
    </font>
    <font>
      <sz val="16"/>
      <color rgb="FFFFFF00"/>
      <name val="EucrosiaUPC"/>
      <family val="1"/>
    </font>
    <font>
      <sz val="16"/>
      <name val="Cordia New"/>
      <family val="2"/>
    </font>
    <font>
      <sz val="16"/>
      <color theme="5" tint="0.79998168889431442"/>
      <name val="EucrosiaUPC"/>
      <family val="1"/>
    </font>
    <font>
      <b/>
      <sz val="18"/>
      <color indexed="60"/>
      <name val="FreesiaUPC"/>
      <family val="2"/>
      <charset val="222"/>
    </font>
    <font>
      <sz val="14"/>
      <color theme="2" tint="-0.499984740745262"/>
      <name val="Cordia New"/>
      <family val="2"/>
    </font>
    <font>
      <sz val="11"/>
      <name val="Tahoma"/>
      <family val="2"/>
    </font>
    <font>
      <b/>
      <sz val="11"/>
      <name val="Tahoma"/>
      <family val="2"/>
    </font>
    <font>
      <b/>
      <sz val="20"/>
      <color theme="0"/>
      <name val="EucrosiaUPC"/>
      <family val="1"/>
    </font>
    <font>
      <sz val="18"/>
      <color theme="9" tint="0.79998168889431442"/>
      <name val="EucrosiaUPC"/>
      <family val="1"/>
    </font>
    <font>
      <b/>
      <sz val="18"/>
      <color theme="9" tint="0.39997558519241921"/>
      <name val="EucrosiaUPC"/>
      <family val="1"/>
    </font>
    <font>
      <b/>
      <sz val="16"/>
      <name val="EucrosiaUPC"/>
      <family val="1"/>
    </font>
    <font>
      <b/>
      <sz val="18"/>
      <name val="EucrosiaUPC"/>
      <family val="1"/>
    </font>
    <font>
      <sz val="16"/>
      <color theme="7" tint="0.79998168889431442"/>
      <name val="EucrosiaUPC"/>
      <family val="1"/>
    </font>
    <font>
      <b/>
      <sz val="16"/>
      <color theme="9" tint="0.39997558519241921"/>
      <name val="EucrosiaUPC"/>
      <family val="1"/>
    </font>
    <font>
      <sz val="16"/>
      <color theme="8" tint="0.79998168889431442"/>
      <name val="EucrosiaUPC"/>
      <family val="1"/>
    </font>
    <font>
      <sz val="16"/>
      <color theme="9" tint="0.39997558519241921"/>
      <name val="EucrosiaUPC"/>
      <family val="1"/>
    </font>
    <font>
      <sz val="14"/>
      <name val="TH SarabunPSK"/>
      <family val="2"/>
    </font>
    <font>
      <sz val="16"/>
      <name val="TH SarabunPSK"/>
      <family val="2"/>
    </font>
    <font>
      <b/>
      <sz val="16"/>
      <name val="TH SarabunPSK"/>
      <family val="2"/>
    </font>
    <font>
      <b/>
      <sz val="16"/>
      <color indexed="47"/>
      <name val="EucrosiaUPC"/>
      <family val="1"/>
    </font>
    <font>
      <sz val="14"/>
      <color theme="2" tint="-9.9978637043366805E-2"/>
      <name val="Cordia New"/>
      <family val="2"/>
    </font>
    <font>
      <b/>
      <sz val="12"/>
      <name val="Cordia New"/>
      <family val="2"/>
    </font>
    <font>
      <sz val="18"/>
      <name val="EucrosiaUPC"/>
      <family val="1"/>
    </font>
    <font>
      <sz val="16"/>
      <color theme="9" tint="-0.499984740745262"/>
      <name val="Cordia New"/>
      <family val="2"/>
    </font>
    <font>
      <sz val="14"/>
      <color indexed="47"/>
      <name val="Arial"/>
      <family val="2"/>
    </font>
    <font>
      <sz val="14"/>
      <color rgb="FFFF0000"/>
      <name val="Cordia New"/>
      <family val="2"/>
      <charset val="222"/>
    </font>
    <font>
      <sz val="12"/>
      <color rgb="FFFF0000"/>
      <name val="Cordia New"/>
      <family val="2"/>
      <charset val="222"/>
    </font>
    <font>
      <sz val="14"/>
      <name val="EucrosiaUPC"/>
      <family val="1"/>
    </font>
  </fonts>
  <fills count="31">
    <fill>
      <patternFill patternType="none"/>
    </fill>
    <fill>
      <patternFill patternType="gray125"/>
    </fill>
    <fill>
      <patternFill patternType="solid">
        <fgColor indexed="47"/>
        <bgColor indexed="64"/>
      </patternFill>
    </fill>
    <fill>
      <patternFill patternType="solid">
        <fgColor indexed="50"/>
        <bgColor indexed="64"/>
      </patternFill>
    </fill>
    <fill>
      <patternFill patternType="solid">
        <fgColor indexed="18"/>
        <bgColor indexed="64"/>
      </patternFill>
    </fill>
    <fill>
      <patternFill patternType="solid">
        <fgColor indexed="19"/>
        <bgColor indexed="64"/>
      </patternFill>
    </fill>
    <fill>
      <patternFill patternType="solid">
        <fgColor indexed="46"/>
        <bgColor indexed="64"/>
      </patternFill>
    </fill>
    <fill>
      <patternFill patternType="solid">
        <fgColor indexed="45"/>
        <bgColor indexed="64"/>
      </patternFill>
    </fill>
    <fill>
      <patternFill patternType="solid">
        <fgColor indexed="29"/>
        <bgColor indexed="64"/>
      </patternFill>
    </fill>
    <fill>
      <patternFill patternType="solid">
        <fgColor indexed="1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7" tint="-0.249977111117893"/>
        <bgColor indexed="64"/>
      </patternFill>
    </fill>
    <fill>
      <patternFill patternType="solid">
        <fgColor theme="2" tint="-9.9978637043366805E-2"/>
        <bgColor indexed="64"/>
      </patternFill>
    </fill>
    <fill>
      <patternFill patternType="solid">
        <fgColor theme="7" tint="-0.499984740745262"/>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2" tint="-0.749992370372631"/>
        <bgColor indexed="64"/>
      </patternFill>
    </fill>
    <fill>
      <patternFill patternType="solid">
        <fgColor theme="1" tint="4.9989318521683403E-2"/>
        <bgColor indexed="64"/>
      </patternFill>
    </fill>
    <fill>
      <patternFill patternType="solid">
        <fgColor theme="7" tint="0.7999816888943144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47"/>
      </left>
      <right style="thin">
        <color indexed="47"/>
      </right>
      <top style="thin">
        <color indexed="47"/>
      </top>
      <bottom style="thin">
        <color indexed="47"/>
      </bottom>
      <diagonal/>
    </border>
    <border>
      <left style="thin">
        <color indexed="50"/>
      </left>
      <right/>
      <top style="thin">
        <color indexed="50"/>
      </top>
      <bottom/>
      <diagonal/>
    </border>
    <border>
      <left style="thin">
        <color indexed="47"/>
      </left>
      <right style="thin">
        <color indexed="47"/>
      </right>
      <top/>
      <bottom style="thin">
        <color indexed="47"/>
      </bottom>
      <diagonal/>
    </border>
    <border>
      <left/>
      <right/>
      <top style="thin">
        <color theme="9" tint="0.39994506668294322"/>
      </top>
      <bottom style="thin">
        <color theme="9" tint="0.39994506668294322"/>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top/>
      <bottom style="thin">
        <color theme="9" tint="0.3999450666829432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theme="9" tint="0.59996337778862885"/>
      </top>
      <bottom style="thin">
        <color indexed="64"/>
      </bottom>
      <diagonal/>
    </border>
    <border>
      <left style="thin">
        <color indexed="64"/>
      </left>
      <right/>
      <top style="thin">
        <color theme="9" tint="0.59996337778862885"/>
      </top>
      <bottom style="thin">
        <color theme="9" tint="0.59996337778862885"/>
      </bottom>
      <diagonal/>
    </border>
    <border>
      <left style="thin">
        <color indexed="64"/>
      </left>
      <right/>
      <top style="thin">
        <color indexed="64"/>
      </top>
      <bottom style="thin">
        <color theme="9" tint="0.59996337778862885"/>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thin">
        <color theme="6" tint="-0.24994659260841701"/>
      </bottom>
      <diagonal/>
    </border>
    <border>
      <left/>
      <right/>
      <top style="thin">
        <color theme="6" tint="-0.24994659260841701"/>
      </top>
      <bottom style="thin">
        <color theme="6" tint="-0.24994659260841701"/>
      </bottom>
      <diagonal/>
    </border>
    <border>
      <left style="dashed">
        <color theme="9" tint="0.79998168889431442"/>
      </left>
      <right style="dashed">
        <color theme="9" tint="0.79998168889431442"/>
      </right>
      <top style="dashed">
        <color theme="9" tint="0.79998168889431442"/>
      </top>
      <bottom/>
      <diagonal/>
    </border>
    <border>
      <left style="dashed">
        <color theme="9" tint="0.79998168889431442"/>
      </left>
      <right style="dashed">
        <color theme="9" tint="0.79998168889431442"/>
      </right>
      <top style="dashed">
        <color indexed="9"/>
      </top>
      <bottom/>
      <diagonal/>
    </border>
    <border>
      <left style="dashed">
        <color theme="9" tint="0.79998168889431442"/>
      </left>
      <right style="dashed">
        <color theme="9" tint="0.79998168889431442"/>
      </right>
      <top/>
      <bottom/>
      <diagonal/>
    </border>
    <border>
      <left style="dashed">
        <color theme="9" tint="0.79998168889431442"/>
      </left>
      <right style="dashed">
        <color theme="9" tint="0.79998168889431442"/>
      </right>
      <top/>
      <bottom style="dashed">
        <color theme="9" tint="0.79998168889431442"/>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right/>
      <top style="thin">
        <color theme="9" tint="0.59996337778862885"/>
      </top>
      <bottom style="thin">
        <color theme="9" tint="0.59996337778862885"/>
      </bottom>
      <diagonal/>
    </border>
    <border>
      <left style="thin">
        <color theme="9" tint="0.59996337778862885"/>
      </left>
      <right/>
      <top style="thin">
        <color theme="9" tint="0.59996337778862885"/>
      </top>
      <bottom style="thin">
        <color theme="9" tint="0.59996337778862885"/>
      </bottom>
      <diagonal/>
    </border>
    <border>
      <left/>
      <right style="thin">
        <color theme="9" tint="0.59996337778862885"/>
      </right>
      <top style="thin">
        <color theme="9" tint="0.59996337778862885"/>
      </top>
      <bottom style="thin">
        <color theme="9" tint="0.59996337778862885"/>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right style="thin">
        <color indexed="47"/>
      </right>
      <top style="thin">
        <color indexed="47"/>
      </top>
      <bottom style="thin">
        <color indexed="47"/>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2">
    <xf numFmtId="0" fontId="0" fillId="0" borderId="0"/>
    <xf numFmtId="0" fontId="40" fillId="0" borderId="0" applyNumberFormat="0" applyFill="0" applyBorder="0" applyAlignment="0" applyProtection="0">
      <alignment vertical="top"/>
      <protection locked="0"/>
    </xf>
  </cellStyleXfs>
  <cellXfs count="775">
    <xf numFmtId="0" fontId="0" fillId="0" borderId="0" xfId="0"/>
    <xf numFmtId="0" fontId="0" fillId="0" borderId="0" xfId="0" applyAlignment="1">
      <alignment horizontal="left"/>
    </xf>
    <xf numFmtId="0" fontId="0" fillId="3" borderId="0" xfId="0" applyFill="1" applyAlignment="1">
      <alignment horizontal="left"/>
    </xf>
    <xf numFmtId="0" fontId="0" fillId="0" borderId="0" xfId="0" applyFill="1" applyAlignment="1">
      <alignment horizontal="left"/>
    </xf>
    <xf numFmtId="0" fontId="0" fillId="3" borderId="0" xfId="0" applyFill="1" applyAlignment="1"/>
    <xf numFmtId="0" fontId="0" fillId="3" borderId="0" xfId="0" applyFill="1" applyBorder="1" applyAlignment="1">
      <alignment vertical="center"/>
    </xf>
    <xf numFmtId="0" fontId="3" fillId="3" borderId="0" xfId="0" applyFont="1" applyFill="1" applyBorder="1" applyAlignment="1">
      <alignment vertical="center"/>
    </xf>
    <xf numFmtId="0" fontId="9" fillId="3" borderId="0" xfId="0" applyFont="1" applyFill="1" applyBorder="1" applyAlignment="1">
      <alignment horizontal="center"/>
    </xf>
    <xf numFmtId="0" fontId="10" fillId="3" borderId="0" xfId="0" applyFont="1" applyFill="1" applyBorder="1" applyAlignment="1"/>
    <xf numFmtId="0" fontId="10" fillId="3" borderId="0" xfId="0" applyFont="1" applyFill="1" applyAlignment="1"/>
    <xf numFmtId="0" fontId="10" fillId="3" borderId="0" xfId="0" applyFont="1" applyFill="1" applyBorder="1" applyAlignment="1">
      <alignment vertical="center"/>
    </xf>
    <xf numFmtId="0" fontId="10" fillId="3" borderId="16" xfId="0" applyFont="1" applyFill="1" applyBorder="1" applyAlignment="1">
      <alignment horizontal="center"/>
    </xf>
    <xf numFmtId="0" fontId="10" fillId="3" borderId="16" xfId="0" applyFont="1" applyFill="1" applyBorder="1" applyAlignment="1">
      <alignment horizontal="center" vertical="center"/>
    </xf>
    <xf numFmtId="0" fontId="10" fillId="3" borderId="16" xfId="0" applyFont="1" applyFill="1" applyBorder="1" applyAlignment="1">
      <alignment horizontal="center" vertical="center" wrapText="1"/>
    </xf>
    <xf numFmtId="0" fontId="10" fillId="3" borderId="0" xfId="0" applyFont="1" applyFill="1" applyBorder="1" applyAlignment="1">
      <alignment horizontal="left"/>
    </xf>
    <xf numFmtId="0" fontId="10" fillId="3" borderId="0" xfId="0" applyFont="1" applyFill="1" applyBorder="1" applyAlignment="1">
      <alignment horizontal="center"/>
    </xf>
    <xf numFmtId="187" fontId="0" fillId="3" borderId="16" xfId="0" applyNumberFormat="1" applyFill="1" applyBorder="1" applyAlignment="1">
      <alignment horizontal="center"/>
    </xf>
    <xf numFmtId="0" fontId="0" fillId="3" borderId="16" xfId="0" applyFill="1" applyBorder="1" applyAlignment="1">
      <alignment horizontal="left"/>
    </xf>
    <xf numFmtId="0" fontId="10" fillId="3" borderId="0" xfId="0" applyFont="1" applyFill="1" applyBorder="1" applyAlignment="1">
      <alignment horizontal="right"/>
    </xf>
    <xf numFmtId="0" fontId="18" fillId="0" borderId="16" xfId="0" applyFont="1" applyFill="1" applyBorder="1" applyAlignment="1" applyProtection="1">
      <alignment horizontal="left"/>
      <protection locked="0"/>
    </xf>
    <xf numFmtId="0" fontId="2" fillId="3" borderId="0" xfId="0" applyFont="1" applyFill="1" applyBorder="1" applyAlignment="1" applyProtection="1">
      <alignment horizontal="left"/>
      <protection hidden="1"/>
    </xf>
    <xf numFmtId="0" fontId="2" fillId="3" borderId="0" xfId="0" applyFont="1" applyFill="1" applyAlignment="1" applyProtection="1">
      <alignment horizontal="left"/>
      <protection hidden="1"/>
    </xf>
    <xf numFmtId="0" fontId="2" fillId="3" borderId="0" xfId="0" applyFont="1" applyFill="1" applyProtection="1">
      <protection hidden="1"/>
    </xf>
    <xf numFmtId="0" fontId="2" fillId="0" borderId="0" xfId="0" applyFont="1" applyProtection="1">
      <protection hidden="1"/>
    </xf>
    <xf numFmtId="0" fontId="2" fillId="3" borderId="7" xfId="0" applyFont="1" applyFill="1" applyBorder="1" applyAlignment="1" applyProtection="1">
      <alignment horizontal="left"/>
      <protection hidden="1"/>
    </xf>
    <xf numFmtId="0" fontId="2" fillId="3"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Continuous" vertical="center" shrinkToFit="1"/>
      <protection hidden="1"/>
    </xf>
    <xf numFmtId="0" fontId="2" fillId="0" borderId="2" xfId="0" applyFont="1" applyFill="1" applyBorder="1" applyAlignment="1" applyProtection="1">
      <alignment horizontal="center" vertical="center" shrinkToFit="1"/>
      <protection hidden="1"/>
    </xf>
    <xf numFmtId="0" fontId="2" fillId="3" borderId="0" xfId="0" applyFont="1" applyFill="1" applyAlignment="1" applyProtection="1">
      <alignment vertical="center" shrinkToFit="1"/>
      <protection hidden="1"/>
    </xf>
    <xf numFmtId="0" fontId="2" fillId="0" borderId="0" xfId="0" applyFont="1" applyAlignment="1" applyProtection="1">
      <alignment vertical="center"/>
      <protection hidden="1"/>
    </xf>
    <xf numFmtId="0" fontId="2" fillId="3" borderId="1" xfId="0" applyFont="1" applyFill="1" applyBorder="1" applyAlignment="1" applyProtection="1">
      <alignment horizontal="center" vertical="center"/>
      <protection hidden="1"/>
    </xf>
    <xf numFmtId="1" fontId="2" fillId="3" borderId="0" xfId="0" applyNumberFormat="1" applyFont="1" applyFill="1" applyBorder="1" applyAlignment="1" applyProtection="1">
      <alignment horizontal="center" vertical="center"/>
      <protection hidden="1"/>
    </xf>
    <xf numFmtId="1" fontId="2" fillId="0" borderId="0" xfId="0" applyNumberFormat="1" applyFont="1" applyBorder="1" applyAlignment="1" applyProtection="1">
      <alignment horizontal="center" vertical="center"/>
      <protection hidden="1"/>
    </xf>
    <xf numFmtId="0" fontId="0" fillId="0" borderId="1" xfId="0" applyFill="1" applyBorder="1" applyAlignment="1" applyProtection="1">
      <alignment horizontal="left" vertical="center" shrinkToFit="1"/>
      <protection locked="0"/>
    </xf>
    <xf numFmtId="0" fontId="2" fillId="0" borderId="2" xfId="0" applyFont="1" applyFill="1" applyBorder="1" applyAlignment="1" applyProtection="1">
      <alignment horizontal="center" vertical="center" shrinkToFit="1"/>
      <protection locked="0"/>
    </xf>
    <xf numFmtId="0" fontId="2" fillId="0" borderId="1" xfId="0" applyFont="1" applyFill="1" applyBorder="1" applyAlignment="1" applyProtection="1">
      <alignment horizontal="center" vertical="center" shrinkToFit="1"/>
      <protection locked="0"/>
    </xf>
    <xf numFmtId="0" fontId="2" fillId="0" borderId="1" xfId="0" applyFont="1" applyFill="1" applyBorder="1" applyAlignment="1" applyProtection="1">
      <alignment horizontal="centerContinuous" vertical="center" shrinkToFit="1"/>
      <protection locked="0"/>
    </xf>
    <xf numFmtId="0" fontId="18" fillId="0" borderId="1" xfId="0" applyFont="1" applyFill="1" applyBorder="1" applyAlignment="1" applyProtection="1">
      <alignment horizontal="left" vertical="center" shrinkToFit="1"/>
      <protection locked="0"/>
    </xf>
    <xf numFmtId="0" fontId="2" fillId="6" borderId="2" xfId="0" applyFont="1" applyFill="1" applyBorder="1" applyAlignment="1" applyProtection="1">
      <alignment horizontal="centerContinuous" vertical="center" shrinkToFit="1"/>
      <protection hidden="1"/>
    </xf>
    <xf numFmtId="0" fontId="0" fillId="6" borderId="1" xfId="0" applyFill="1" applyBorder="1" applyAlignment="1" applyProtection="1">
      <alignment horizontal="left" vertical="center" shrinkToFit="1"/>
      <protection hidden="1"/>
    </xf>
    <xf numFmtId="0" fontId="2" fillId="3" borderId="1" xfId="0" applyFont="1" applyFill="1" applyBorder="1" applyAlignment="1" applyProtection="1">
      <alignment horizontal="center" vertical="center" shrinkToFit="1"/>
      <protection hidden="1"/>
    </xf>
    <xf numFmtId="0" fontId="2" fillId="0" borderId="2" xfId="0" applyFont="1" applyFill="1" applyBorder="1" applyAlignment="1" applyProtection="1">
      <alignment horizontal="left" vertical="center" shrinkToFit="1"/>
      <protection hidden="1"/>
    </xf>
    <xf numFmtId="0" fontId="2" fillId="3" borderId="0" xfId="0" applyFont="1" applyFill="1" applyAlignment="1" applyProtection="1">
      <alignment vertical="center"/>
      <protection hidden="1"/>
    </xf>
    <xf numFmtId="0" fontId="2" fillId="0" borderId="2" xfId="0" applyFont="1" applyFill="1" applyBorder="1" applyAlignment="1" applyProtection="1">
      <alignment horizontal="left" vertical="center" shrinkToFit="1"/>
      <protection locked="0"/>
    </xf>
    <xf numFmtId="0" fontId="2" fillId="0" borderId="1" xfId="0" applyFont="1" applyFill="1" applyBorder="1" applyAlignment="1" applyProtection="1">
      <alignment horizontal="left" vertical="center" shrinkToFit="1"/>
      <protection locked="0"/>
    </xf>
    <xf numFmtId="0" fontId="0" fillId="0" borderId="0" xfId="0" applyProtection="1">
      <protection hidden="1"/>
    </xf>
    <xf numFmtId="0" fontId="0" fillId="0" borderId="0" xfId="0" applyAlignment="1" applyProtection="1">
      <alignment horizontal="left"/>
      <protection hidden="1"/>
    </xf>
    <xf numFmtId="0" fontId="0" fillId="0" borderId="7" xfId="0" applyBorder="1" applyProtection="1">
      <protection hidden="1"/>
    </xf>
    <xf numFmtId="0" fontId="18" fillId="0" borderId="0" xfId="0" applyFont="1" applyProtection="1">
      <protection hidden="1"/>
    </xf>
    <xf numFmtId="49" fontId="18" fillId="0" borderId="1" xfId="0" quotePrefix="1" applyNumberFormat="1" applyFont="1" applyBorder="1" applyAlignment="1" applyProtection="1">
      <alignment horizontal="center"/>
      <protection hidden="1"/>
    </xf>
    <xf numFmtId="49" fontId="0" fillId="0" borderId="1" xfId="0" applyNumberFormat="1" applyBorder="1" applyAlignment="1" applyProtection="1">
      <alignment horizontal="center"/>
      <protection hidden="1"/>
    </xf>
    <xf numFmtId="0" fontId="0" fillId="2" borderId="1" xfId="0" applyFill="1" applyBorder="1" applyProtection="1">
      <protection hidden="1"/>
    </xf>
    <xf numFmtId="0" fontId="0" fillId="0" borderId="0" xfId="0" applyBorder="1" applyAlignment="1" applyProtection="1">
      <alignment horizontal="center"/>
      <protection hidden="1"/>
    </xf>
    <xf numFmtId="2" fontId="0" fillId="0" borderId="0" xfId="0" applyNumberFormat="1" applyBorder="1" applyAlignment="1" applyProtection="1">
      <alignment horizontal="center"/>
      <protection hidden="1"/>
    </xf>
    <xf numFmtId="0" fontId="2" fillId="0" borderId="0" xfId="0" applyFont="1" applyFill="1" applyProtection="1">
      <protection hidden="1"/>
    </xf>
    <xf numFmtId="0" fontId="2" fillId="0" borderId="1"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Continuous" vertical="center"/>
      <protection hidden="1"/>
    </xf>
    <xf numFmtId="0" fontId="0" fillId="0" borderId="1" xfId="0" applyFill="1" applyBorder="1" applyAlignment="1" applyProtection="1">
      <alignment horizontal="left" vertical="center"/>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1" xfId="0" applyFont="1" applyFill="1" applyBorder="1" applyAlignment="1" applyProtection="1">
      <alignment vertical="center"/>
      <protection hidden="1"/>
    </xf>
    <xf numFmtId="0" fontId="1" fillId="0" borderId="0" xfId="0" applyFont="1" applyFill="1" applyProtection="1">
      <protection hidden="1"/>
    </xf>
    <xf numFmtId="1" fontId="2" fillId="0" borderId="0" xfId="0" applyNumberFormat="1" applyFont="1" applyFill="1" applyBorder="1" applyAlignment="1" applyProtection="1">
      <alignment horizontal="center" vertical="center"/>
      <protection hidden="1"/>
    </xf>
    <xf numFmtId="0" fontId="2" fillId="0" borderId="2" xfId="0" applyFont="1" applyBorder="1" applyAlignment="1" applyProtection="1">
      <alignment horizontal="center" vertical="center" shrinkToFit="1"/>
      <protection hidden="1"/>
    </xf>
    <xf numFmtId="0" fontId="2" fillId="0" borderId="2" xfId="0" applyFont="1" applyBorder="1" applyAlignment="1" applyProtection="1">
      <alignment horizontal="center" vertical="center"/>
      <protection hidden="1"/>
    </xf>
    <xf numFmtId="0" fontId="2" fillId="0" borderId="2" xfId="0" applyFont="1" applyBorder="1" applyAlignment="1" applyProtection="1">
      <alignment horizontal="centerContinuous" vertical="center"/>
      <protection hidden="1"/>
    </xf>
    <xf numFmtId="0" fontId="0" fillId="0" borderId="1" xfId="0" applyBorder="1" applyAlignment="1" applyProtection="1">
      <alignment horizontal="left" vertical="center"/>
      <protection hidden="1"/>
    </xf>
    <xf numFmtId="0" fontId="2" fillId="0" borderId="1" xfId="0" applyFont="1" applyBorder="1" applyAlignment="1" applyProtection="1">
      <alignment horizontal="center" vertical="center"/>
      <protection hidden="1"/>
    </xf>
    <xf numFmtId="2" fontId="2" fillId="0" borderId="1" xfId="0" applyNumberFormat="1" applyFont="1" applyBorder="1" applyAlignment="1" applyProtection="1">
      <alignment horizontal="center" vertical="center"/>
      <protection hidden="1"/>
    </xf>
    <xf numFmtId="0" fontId="2" fillId="0" borderId="0" xfId="0" applyFont="1" applyBorder="1" applyProtection="1">
      <protection hidden="1"/>
    </xf>
    <xf numFmtId="0" fontId="2" fillId="0" borderId="0" xfId="0" applyFont="1" applyBorder="1" applyAlignment="1" applyProtection="1">
      <alignment horizontal="center" vertical="center"/>
      <protection hidden="1"/>
    </xf>
    <xf numFmtId="0" fontId="6" fillId="0" borderId="0" xfId="0" applyFont="1" applyBorder="1" applyAlignment="1" applyProtection="1">
      <alignment horizontal="left"/>
      <protection hidden="1"/>
    </xf>
    <xf numFmtId="0" fontId="2" fillId="0" borderId="0" xfId="0" applyFont="1" applyBorder="1" applyAlignment="1" applyProtection="1">
      <alignment horizontal="center"/>
      <protection hidden="1"/>
    </xf>
    <xf numFmtId="0" fontId="2" fillId="0" borderId="3" xfId="0" applyFont="1" applyBorder="1" applyAlignment="1" applyProtection="1">
      <alignment horizontal="center"/>
      <protection hidden="1"/>
    </xf>
    <xf numFmtId="0" fontId="2" fillId="0" borderId="1" xfId="0" applyFont="1" applyBorder="1" applyAlignment="1" applyProtection="1">
      <alignment horizontal="center" vertical="center" shrinkToFit="1"/>
      <protection hidden="1"/>
    </xf>
    <xf numFmtId="0" fontId="2" fillId="0" borderId="2" xfId="0" applyFont="1" applyBorder="1" applyAlignment="1" applyProtection="1">
      <alignment horizontal="center"/>
      <protection hidden="1"/>
    </xf>
    <xf numFmtId="0" fontId="2" fillId="0" borderId="2" xfId="0" applyFont="1" applyBorder="1" applyAlignment="1" applyProtection="1">
      <alignment horizontal="center" shrinkToFit="1"/>
      <protection hidden="1"/>
    </xf>
    <xf numFmtId="0" fontId="2" fillId="0" borderId="1" xfId="0" applyFont="1" applyBorder="1" applyAlignment="1" applyProtection="1">
      <alignment horizontal="left" vertical="center" shrinkToFit="1"/>
      <protection hidden="1"/>
    </xf>
    <xf numFmtId="0" fontId="19" fillId="0" borderId="0" xfId="0" applyFont="1" applyFill="1" applyBorder="1" applyAlignment="1" applyProtection="1">
      <alignment horizontal="left"/>
      <protection hidden="1"/>
    </xf>
    <xf numFmtId="0" fontId="2" fillId="0" borderId="0" xfId="0" applyFont="1" applyFill="1" applyAlignment="1" applyProtection="1">
      <alignment horizontal="left"/>
      <protection hidden="1"/>
    </xf>
    <xf numFmtId="0" fontId="2" fillId="0" borderId="7" xfId="0" applyFont="1" applyFill="1" applyBorder="1" applyAlignment="1" applyProtection="1">
      <alignment horizontal="left"/>
      <protection hidden="1"/>
    </xf>
    <xf numFmtId="0" fontId="18" fillId="0" borderId="2" xfId="0" applyFont="1" applyFill="1" applyBorder="1" applyAlignment="1" applyProtection="1">
      <alignment horizontal="center" vertical="center" wrapText="1"/>
      <protection hidden="1"/>
    </xf>
    <xf numFmtId="0" fontId="18" fillId="0" borderId="2"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textRotation="90" wrapText="1"/>
      <protection hidden="1"/>
    </xf>
    <xf numFmtId="0" fontId="2" fillId="0" borderId="0" xfId="0" applyFont="1" applyFill="1" applyAlignment="1" applyProtection="1">
      <alignment vertical="center" shrinkToFit="1"/>
      <protection hidden="1"/>
    </xf>
    <xf numFmtId="0" fontId="20" fillId="0" borderId="2" xfId="0" applyFont="1" applyFill="1" applyBorder="1" applyAlignment="1" applyProtection="1">
      <alignment horizontal="center" vertical="center" wrapText="1"/>
      <protection hidden="1"/>
    </xf>
    <xf numFmtId="1" fontId="2" fillId="0" borderId="2" xfId="0" applyNumberFormat="1" applyFont="1" applyFill="1" applyBorder="1" applyAlignment="1" applyProtection="1">
      <alignment horizontal="center" vertical="center" shrinkToFit="1"/>
      <protection hidden="1"/>
    </xf>
    <xf numFmtId="0" fontId="0" fillId="0" borderId="0" xfId="0" applyFill="1" applyAlignment="1" applyProtection="1">
      <alignment horizontal="left"/>
      <protection hidden="1"/>
    </xf>
    <xf numFmtId="0" fontId="0" fillId="0" borderId="0" xfId="0" applyFill="1" applyBorder="1" applyAlignment="1" applyProtection="1">
      <alignment horizontal="center"/>
      <protection hidden="1"/>
    </xf>
    <xf numFmtId="0" fontId="0" fillId="0" borderId="0" xfId="0" applyFill="1" applyAlignment="1" applyProtection="1">
      <alignment horizont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left" vertical="center"/>
      <protection hidden="1"/>
    </xf>
    <xf numFmtId="0" fontId="0" fillId="0" borderId="1" xfId="0" applyFill="1" applyBorder="1" applyAlignment="1" applyProtection="1">
      <alignment horizontal="center" vertical="center"/>
      <protection hidden="1"/>
    </xf>
    <xf numFmtId="0" fontId="18"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left"/>
      <protection hidden="1"/>
    </xf>
    <xf numFmtId="187" fontId="2" fillId="0" borderId="1" xfId="0" applyNumberFormat="1" applyFont="1" applyFill="1" applyBorder="1" applyAlignment="1" applyProtection="1">
      <alignment horizontal="center"/>
      <protection hidden="1"/>
    </xf>
    <xf numFmtId="1" fontId="2" fillId="0" borderId="1" xfId="0" applyNumberFormat="1" applyFont="1" applyFill="1" applyBorder="1" applyAlignment="1" applyProtection="1">
      <alignment horizontal="center"/>
      <protection hidden="1"/>
    </xf>
    <xf numFmtId="2" fontId="2" fillId="0" borderId="1"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3" fillId="0" borderId="1" xfId="0" applyFont="1" applyFill="1" applyBorder="1" applyAlignment="1" applyProtection="1">
      <alignment horizontal="center"/>
      <protection hidden="1"/>
    </xf>
    <xf numFmtId="0" fontId="3" fillId="0" borderId="8" xfId="0" applyFont="1" applyFill="1" applyBorder="1" applyAlignment="1" applyProtection="1">
      <alignment horizontal="center"/>
      <protection hidden="1"/>
    </xf>
    <xf numFmtId="187" fontId="5" fillId="0" borderId="1" xfId="0" applyNumberFormat="1" applyFont="1" applyFill="1" applyBorder="1" applyAlignment="1" applyProtection="1">
      <alignment horizontal="center"/>
      <protection hidden="1"/>
    </xf>
    <xf numFmtId="1" fontId="5" fillId="0" borderId="1" xfId="0" applyNumberFormat="1" applyFont="1" applyFill="1" applyBorder="1" applyAlignment="1" applyProtection="1">
      <alignment horizontal="center"/>
      <protection hidden="1"/>
    </xf>
    <xf numFmtId="2" fontId="5" fillId="0" borderId="1" xfId="0" applyNumberFormat="1" applyFont="1" applyFill="1" applyBorder="1" applyAlignment="1" applyProtection="1">
      <alignment horizontal="center"/>
      <protection hidden="1"/>
    </xf>
    <xf numFmtId="0" fontId="5" fillId="0" borderId="1" xfId="0" applyFont="1" applyFill="1" applyBorder="1" applyAlignment="1" applyProtection="1">
      <alignment horizontal="center"/>
      <protection hidden="1"/>
    </xf>
    <xf numFmtId="0" fontId="3" fillId="0" borderId="2" xfId="0" applyFont="1" applyFill="1" applyBorder="1" applyAlignment="1" applyProtection="1">
      <alignment horizontal="center"/>
      <protection hidden="1"/>
    </xf>
    <xf numFmtId="0" fontId="0" fillId="0" borderId="9" xfId="0" applyFill="1" applyBorder="1" applyAlignment="1" applyProtection="1">
      <alignment horizontal="left"/>
      <protection hidden="1"/>
    </xf>
    <xf numFmtId="0" fontId="0" fillId="0" borderId="10" xfId="0" applyFill="1" applyBorder="1" applyAlignment="1" applyProtection="1">
      <alignment horizontal="left"/>
      <protection hidden="1"/>
    </xf>
    <xf numFmtId="0" fontId="0" fillId="0" borderId="11" xfId="0" applyFill="1" applyBorder="1" applyAlignment="1" applyProtection="1">
      <alignment horizontal="left"/>
      <protection hidden="1"/>
    </xf>
    <xf numFmtId="2" fontId="3" fillId="0" borderId="1" xfId="0" applyNumberFormat="1" applyFont="1" applyFill="1" applyBorder="1" applyAlignment="1" applyProtection="1">
      <alignment horizontal="center"/>
      <protection hidden="1"/>
    </xf>
    <xf numFmtId="2" fontId="2" fillId="0" borderId="4" xfId="0" applyNumberFormat="1" applyFont="1" applyFill="1" applyBorder="1" applyAlignment="1" applyProtection="1">
      <alignment horizontal="left"/>
      <protection hidden="1"/>
    </xf>
    <xf numFmtId="0" fontId="2" fillId="0" borderId="4" xfId="0" applyFont="1" applyFill="1" applyBorder="1" applyAlignment="1" applyProtection="1">
      <alignment horizontal="left"/>
      <protection hidden="1"/>
    </xf>
    <xf numFmtId="0" fontId="2" fillId="0" borderId="5" xfId="0" applyFont="1" applyFill="1" applyBorder="1" applyAlignment="1" applyProtection="1">
      <alignment horizontal="left"/>
      <protection hidden="1"/>
    </xf>
    <xf numFmtId="2" fontId="2" fillId="0" borderId="0" xfId="0" applyNumberFormat="1" applyFont="1" applyFill="1" applyBorder="1" applyAlignment="1" applyProtection="1">
      <alignment horizontal="left"/>
      <protection hidden="1"/>
    </xf>
    <xf numFmtId="0" fontId="2" fillId="0" borderId="0" xfId="0" applyFont="1" applyFill="1" applyBorder="1" applyAlignment="1" applyProtection="1">
      <alignment horizontal="left"/>
      <protection hidden="1"/>
    </xf>
    <xf numFmtId="0" fontId="2" fillId="0" borderId="0" xfId="0" applyFont="1" applyFill="1" applyBorder="1" applyAlignment="1" applyProtection="1">
      <alignment horizontal="left" vertical="center"/>
      <protection hidden="1"/>
    </xf>
    <xf numFmtId="0" fontId="2" fillId="0" borderId="13" xfId="0" applyFont="1" applyFill="1" applyBorder="1" applyAlignment="1" applyProtection="1">
      <alignment horizontal="left"/>
      <protection hidden="1"/>
    </xf>
    <xf numFmtId="0" fontId="0" fillId="0" borderId="1" xfId="0" applyFill="1" applyBorder="1" applyAlignment="1" applyProtection="1">
      <alignment horizontal="left" shrinkToFit="1"/>
      <protection hidden="1"/>
    </xf>
    <xf numFmtId="0" fontId="2"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shrinkToFit="1"/>
      <protection hidden="1"/>
    </xf>
    <xf numFmtId="0" fontId="2" fillId="3" borderId="2"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shrinkToFit="1"/>
      <protection hidden="1"/>
    </xf>
    <xf numFmtId="0" fontId="0" fillId="0" borderId="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0" xfId="0" applyFont="1" applyFill="1" applyAlignment="1" applyProtection="1">
      <alignment horizontal="center"/>
      <protection hidden="1"/>
    </xf>
    <xf numFmtId="0" fontId="2" fillId="0" borderId="1"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1" xfId="0" applyFont="1" applyFill="1" applyBorder="1" applyAlignment="1" applyProtection="1">
      <alignment horizontal="center" vertical="center" shrinkToFit="1"/>
      <protection hidden="1"/>
    </xf>
    <xf numFmtId="0" fontId="18" fillId="0" borderId="1" xfId="0" applyFont="1" applyFill="1" applyBorder="1" applyAlignment="1" applyProtection="1">
      <alignment horizontal="center" vertical="center"/>
      <protection hidden="1"/>
    </xf>
    <xf numFmtId="0" fontId="2" fillId="3" borderId="3" xfId="0" applyFont="1" applyFill="1" applyBorder="1" applyAlignment="1" applyProtection="1">
      <alignment horizontal="center"/>
      <protection hidden="1"/>
    </xf>
    <xf numFmtId="0" fontId="2" fillId="3" borderId="2" xfId="0" applyFont="1" applyFill="1" applyBorder="1" applyAlignment="1" applyProtection="1">
      <alignment horizontal="center"/>
      <protection hidden="1"/>
    </xf>
    <xf numFmtId="0" fontId="2" fillId="6" borderId="1" xfId="0" applyFont="1" applyFill="1" applyBorder="1" applyAlignment="1" applyProtection="1">
      <alignment horizontal="center" vertical="center" shrinkToFit="1"/>
      <protection hidden="1"/>
    </xf>
    <xf numFmtId="0" fontId="2" fillId="6" borderId="2" xfId="0" applyFont="1" applyFill="1" applyBorder="1" applyAlignment="1" applyProtection="1">
      <alignment horizontal="left" vertical="center" shrinkToFit="1"/>
      <protection hidden="1"/>
    </xf>
    <xf numFmtId="0" fontId="2" fillId="3" borderId="0" xfId="0" applyFont="1" applyFill="1" applyAlignment="1" applyProtection="1">
      <alignment horizontal="center"/>
      <protection hidden="1"/>
    </xf>
    <xf numFmtId="0" fontId="2" fillId="3" borderId="0" xfId="0" applyFont="1" applyFill="1" applyBorder="1" applyAlignment="1" applyProtection="1">
      <alignment horizontal="center"/>
      <protection hidden="1"/>
    </xf>
    <xf numFmtId="0" fontId="2" fillId="6" borderId="2" xfId="0" applyFont="1" applyFill="1" applyBorder="1" applyAlignment="1" applyProtection="1">
      <alignment horizontal="center" vertical="center" shrinkToFit="1"/>
      <protection hidden="1"/>
    </xf>
    <xf numFmtId="0" fontId="6" fillId="8" borderId="0" xfId="0" applyFont="1" applyFill="1" applyBorder="1" applyAlignment="1" applyProtection="1">
      <alignment horizontal="center"/>
      <protection hidden="1"/>
    </xf>
    <xf numFmtId="0" fontId="6" fillId="8" borderId="0" xfId="0" applyFont="1" applyFill="1" applyBorder="1" applyAlignment="1" applyProtection="1">
      <alignment horizontal="right"/>
      <protection hidden="1"/>
    </xf>
    <xf numFmtId="0" fontId="2" fillId="9" borderId="0" xfId="0" applyFont="1" applyFill="1" applyBorder="1" applyProtection="1">
      <protection hidden="1"/>
    </xf>
    <xf numFmtId="0" fontId="2" fillId="9" borderId="0" xfId="0" applyFont="1" applyFill="1" applyBorder="1" applyAlignment="1" applyProtection="1">
      <alignment horizontal="center"/>
      <protection hidden="1"/>
    </xf>
    <xf numFmtId="0" fontId="2" fillId="9" borderId="0" xfId="0" applyFont="1" applyFill="1" applyBorder="1" applyAlignment="1" applyProtection="1">
      <alignment horizontal="center" vertical="center" shrinkToFit="1"/>
      <protection hidden="1"/>
    </xf>
    <xf numFmtId="0" fontId="2" fillId="8" borderId="0" xfId="0" applyFont="1" applyFill="1" applyBorder="1" applyAlignment="1" applyProtection="1">
      <alignment horizontal="center" vertical="center"/>
      <protection hidden="1"/>
    </xf>
    <xf numFmtId="0" fontId="2" fillId="8" borderId="0" xfId="0" applyFont="1" applyFill="1" applyBorder="1" applyAlignment="1" applyProtection="1">
      <alignment horizontal="centerContinuous" vertical="center"/>
      <protection hidden="1"/>
    </xf>
    <xf numFmtId="0" fontId="0" fillId="8" borderId="0" xfId="0" applyFill="1" applyBorder="1" applyAlignment="1" applyProtection="1">
      <alignment horizontal="left" vertical="center"/>
      <protection hidden="1"/>
    </xf>
    <xf numFmtId="2" fontId="2" fillId="8" borderId="0" xfId="0" applyNumberFormat="1" applyFont="1" applyFill="1" applyBorder="1" applyAlignment="1" applyProtection="1">
      <alignment horizontal="center" vertical="center"/>
      <protection hidden="1"/>
    </xf>
    <xf numFmtId="0" fontId="2" fillId="8" borderId="0" xfId="0" applyFont="1" applyFill="1" applyBorder="1" applyAlignment="1" applyProtection="1">
      <alignment vertical="center"/>
      <protection hidden="1"/>
    </xf>
    <xf numFmtId="0" fontId="2" fillId="0" borderId="0" xfId="0" applyFont="1" applyBorder="1" applyAlignment="1" applyProtection="1">
      <alignment vertical="center"/>
      <protection hidden="1"/>
    </xf>
    <xf numFmtId="0" fontId="0" fillId="0" borderId="1" xfId="0" applyBorder="1" applyProtection="1">
      <protection hidden="1"/>
    </xf>
    <xf numFmtId="0" fontId="8" fillId="0" borderId="1" xfId="0" applyFont="1" applyBorder="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2" fillId="0" borderId="2" xfId="0" applyFont="1" applyBorder="1" applyAlignment="1" applyProtection="1">
      <alignment horizontal="left" vertical="center" shrinkToFit="1"/>
      <protection hidden="1"/>
    </xf>
    <xf numFmtId="0" fontId="2" fillId="0" borderId="8" xfId="0" applyFont="1" applyFill="1" applyBorder="1" applyAlignment="1" applyProtection="1">
      <alignment horizontal="center" vertical="center"/>
      <protection hidden="1"/>
    </xf>
    <xf numFmtId="0" fontId="1" fillId="0" borderId="0" xfId="0" applyFont="1" applyFill="1" applyAlignment="1" applyProtection="1">
      <alignment horizontal="center"/>
      <protection hidden="1"/>
    </xf>
    <xf numFmtId="0" fontId="19" fillId="0" borderId="0" xfId="0" applyFont="1" applyFill="1" applyBorder="1" applyAlignment="1" applyProtection="1">
      <alignment horizontal="right"/>
      <protection hidden="1"/>
    </xf>
    <xf numFmtId="0" fontId="19" fillId="0" borderId="7" xfId="0" applyFont="1" applyFill="1" applyBorder="1" applyAlignment="1" applyProtection="1">
      <alignment horizontal="left"/>
      <protection hidden="1"/>
    </xf>
    <xf numFmtId="0" fontId="0" fillId="11" borderId="0" xfId="0" applyFill="1" applyAlignment="1">
      <alignment horizontal="left"/>
    </xf>
    <xf numFmtId="0" fontId="23" fillId="4" borderId="0" xfId="0" applyFont="1" applyFill="1" applyAlignment="1">
      <alignment horizontal="left"/>
    </xf>
    <xf numFmtId="0" fontId="24" fillId="4" borderId="0" xfId="0" applyFont="1" applyFill="1" applyAlignment="1">
      <alignment horizontal="left"/>
    </xf>
    <xf numFmtId="0" fontId="25" fillId="4" borderId="0" xfId="0" applyFont="1" applyFill="1" applyAlignment="1">
      <alignment horizontal="left"/>
    </xf>
    <xf numFmtId="0" fontId="28" fillId="4" borderId="0" xfId="0" applyFont="1" applyFill="1" applyAlignment="1">
      <alignment horizontal="left"/>
    </xf>
    <xf numFmtId="0" fontId="29" fillId="4" borderId="0" xfId="0" applyFont="1" applyFill="1" applyAlignment="1">
      <alignment horizontal="left"/>
    </xf>
    <xf numFmtId="0" fontId="18" fillId="0" borderId="0" xfId="0" applyFont="1"/>
    <xf numFmtId="0" fontId="2" fillId="3" borderId="3"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11" borderId="0" xfId="0" applyFont="1" applyFill="1" applyProtection="1">
      <protection hidden="1"/>
    </xf>
    <xf numFmtId="0" fontId="2" fillId="11" borderId="0" xfId="0" applyFont="1" applyFill="1" applyAlignment="1" applyProtection="1">
      <alignment vertical="center"/>
      <protection hidden="1"/>
    </xf>
    <xf numFmtId="0" fontId="2" fillId="11" borderId="0" xfId="0" applyFont="1" applyFill="1" applyAlignment="1" applyProtection="1">
      <alignment horizontal="center"/>
      <protection hidden="1"/>
    </xf>
    <xf numFmtId="1" fontId="2" fillId="11" borderId="0" xfId="0" applyNumberFormat="1" applyFont="1" applyFill="1" applyBorder="1" applyAlignment="1" applyProtection="1">
      <alignment horizontal="center" vertical="center"/>
      <protection hidden="1"/>
    </xf>
    <xf numFmtId="0" fontId="0" fillId="12" borderId="20" xfId="0" applyFill="1" applyBorder="1" applyAlignment="1" applyProtection="1">
      <alignment horizontal="left"/>
      <protection locked="0"/>
    </xf>
    <xf numFmtId="0" fontId="0" fillId="12" borderId="16" xfId="0" applyFill="1" applyBorder="1" applyAlignment="1" applyProtection="1">
      <alignment horizontal="left"/>
      <protection locked="0"/>
    </xf>
    <xf numFmtId="0" fontId="2" fillId="11" borderId="0" xfId="0" applyFont="1" applyFill="1" applyBorder="1" applyProtection="1">
      <protection hidden="1"/>
    </xf>
    <xf numFmtId="0" fontId="2" fillId="0" borderId="2" xfId="0" applyFont="1" applyBorder="1" applyAlignment="1" applyProtection="1">
      <alignment horizontal="center" vertical="center"/>
      <protection hidden="1"/>
    </xf>
    <xf numFmtId="0" fontId="18" fillId="0" borderId="18" xfId="0" applyFont="1" applyFill="1" applyBorder="1" applyAlignment="1" applyProtection="1">
      <alignment horizontal="left"/>
      <protection locked="0"/>
    </xf>
    <xf numFmtId="0" fontId="32" fillId="10" borderId="0" xfId="0" applyFont="1" applyFill="1" applyAlignment="1">
      <alignment horizontal="center"/>
    </xf>
    <xf numFmtId="0" fontId="33" fillId="10" borderId="0" xfId="0" applyFont="1" applyFill="1" applyAlignment="1">
      <alignment horizontal="center"/>
    </xf>
    <xf numFmtId="0" fontId="23" fillId="4" borderId="22" xfId="0" applyFont="1" applyFill="1" applyBorder="1" applyAlignment="1">
      <alignment horizontal="left"/>
    </xf>
    <xf numFmtId="0" fontId="34" fillId="4" borderId="0" xfId="0" applyFont="1" applyFill="1" applyAlignment="1">
      <alignment horizontal="left"/>
    </xf>
    <xf numFmtId="0" fontId="0" fillId="12" borderId="17" xfId="0" applyFill="1" applyBorder="1" applyAlignment="1" applyProtection="1">
      <alignment horizontal="center"/>
      <protection locked="0"/>
    </xf>
    <xf numFmtId="0" fontId="2" fillId="14" borderId="2" xfId="0" applyFont="1" applyFill="1" applyBorder="1" applyAlignment="1" applyProtection="1">
      <alignment horizontal="center" vertical="center"/>
      <protection locked="0"/>
    </xf>
    <xf numFmtId="0" fontId="2" fillId="0" borderId="2" xfId="0" applyFont="1" applyFill="1" applyBorder="1" applyAlignment="1" applyProtection="1">
      <alignment horizontal="right" vertical="center"/>
      <protection hidden="1"/>
    </xf>
    <xf numFmtId="0" fontId="2" fillId="11" borderId="0" xfId="0" applyFont="1" applyFill="1" applyAlignment="1" applyProtection="1">
      <alignment vertical="center" shrinkToFit="1"/>
      <protection hidden="1"/>
    </xf>
    <xf numFmtId="0" fontId="2" fillId="3" borderId="2" xfId="0" applyFont="1" applyFill="1" applyBorder="1" applyAlignment="1" applyProtection="1">
      <alignment horizontal="right" vertical="center"/>
      <protection hidden="1"/>
    </xf>
    <xf numFmtId="0" fontId="18" fillId="0" borderId="1" xfId="0" applyFont="1" applyFill="1" applyBorder="1" applyAlignment="1" applyProtection="1">
      <alignment vertical="center" textRotation="90" wrapText="1"/>
      <protection hidden="1"/>
    </xf>
    <xf numFmtId="0" fontId="18" fillId="0" borderId="1" xfId="0" applyFont="1" applyFill="1" applyBorder="1" applyAlignment="1" applyProtection="1">
      <alignment vertical="center" textRotation="90" shrinkToFit="1"/>
      <protection hidden="1"/>
    </xf>
    <xf numFmtId="0" fontId="2" fillId="0" borderId="24" xfId="0" applyFont="1" applyFill="1" applyBorder="1" applyAlignment="1" applyProtection="1">
      <alignment horizontal="right" vertical="center"/>
      <protection hidden="1"/>
    </xf>
    <xf numFmtId="0" fontId="18" fillId="0" borderId="24"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textRotation="90" wrapText="1"/>
      <protection hidden="1"/>
    </xf>
    <xf numFmtId="0" fontId="2" fillId="14" borderId="2" xfId="0" applyFont="1" applyFill="1" applyBorder="1" applyAlignment="1" applyProtection="1">
      <alignment horizontal="center" vertical="center"/>
      <protection locked="0" hidden="1"/>
    </xf>
    <xf numFmtId="0" fontId="18" fillId="0" borderId="24" xfId="0" applyFont="1" applyFill="1" applyBorder="1" applyAlignment="1" applyProtection="1">
      <alignment horizontal="center" vertical="center"/>
      <protection hidden="1"/>
    </xf>
    <xf numFmtId="0" fontId="18" fillId="12" borderId="2" xfId="0" applyFont="1" applyFill="1" applyBorder="1" applyAlignment="1" applyProtection="1">
      <alignment horizontal="center" vertical="center" wrapText="1"/>
      <protection hidden="1"/>
    </xf>
    <xf numFmtId="0" fontId="2" fillId="12" borderId="2"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hidden="1"/>
    </xf>
    <xf numFmtId="0" fontId="18" fillId="12" borderId="24"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shrinkToFit="1"/>
      <protection hidden="1"/>
    </xf>
    <xf numFmtId="0" fontId="2" fillId="0" borderId="23" xfId="0" applyFont="1" applyBorder="1" applyAlignment="1" applyProtection="1">
      <alignment horizontal="center" vertical="center" shrinkToFit="1"/>
      <protection hidden="1"/>
    </xf>
    <xf numFmtId="0" fontId="2" fillId="0" borderId="23" xfId="0" applyFont="1" applyBorder="1" applyAlignment="1" applyProtection="1">
      <alignment horizontal="center" vertical="center"/>
      <protection hidden="1"/>
    </xf>
    <xf numFmtId="0" fontId="2" fillId="0" borderId="24" xfId="0" applyFont="1" applyBorder="1" applyAlignment="1" applyProtection="1">
      <alignment horizontal="center"/>
      <protection hidden="1"/>
    </xf>
    <xf numFmtId="0" fontId="2" fillId="0" borderId="24" xfId="0" applyFont="1" applyBorder="1" applyAlignment="1" applyProtection="1">
      <alignment horizontal="center" shrinkToFit="1"/>
      <protection hidden="1"/>
    </xf>
    <xf numFmtId="2" fontId="2" fillId="0" borderId="2" xfId="0" applyNumberFormat="1" applyFont="1" applyBorder="1" applyAlignment="1" applyProtection="1">
      <alignment horizontal="center" vertical="center"/>
      <protection hidden="1"/>
    </xf>
    <xf numFmtId="0" fontId="2" fillId="0" borderId="24" xfId="0" applyFont="1" applyBorder="1" applyAlignment="1" applyProtection="1">
      <alignment horizontal="center" vertical="center" shrinkToFit="1"/>
      <protection hidden="1"/>
    </xf>
    <xf numFmtId="0" fontId="37" fillId="3" borderId="0" xfId="0" applyFont="1" applyFill="1" applyAlignment="1">
      <alignment horizontal="left"/>
    </xf>
    <xf numFmtId="0" fontId="38" fillId="0" borderId="0" xfId="0" applyFont="1" applyFill="1" applyBorder="1" applyProtection="1">
      <protection hidden="1"/>
    </xf>
    <xf numFmtId="0" fontId="38" fillId="0" borderId="0" xfId="0" applyFont="1" applyBorder="1" applyProtection="1">
      <protection hidden="1"/>
    </xf>
    <xf numFmtId="0" fontId="38" fillId="13" borderId="0" xfId="0" applyFont="1" applyFill="1" applyBorder="1" applyProtection="1">
      <protection hidden="1"/>
    </xf>
    <xf numFmtId="0" fontId="39"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center"/>
      <protection hidden="1"/>
    </xf>
    <xf numFmtId="0" fontId="36" fillId="11" borderId="0" xfId="0" applyFont="1" applyFill="1" applyAlignment="1">
      <alignment horizontal="left"/>
    </xf>
    <xf numFmtId="0" fontId="45" fillId="4" borderId="0" xfId="0" applyFont="1" applyFill="1" applyAlignment="1">
      <alignment horizontal="left"/>
    </xf>
    <xf numFmtId="0" fontId="36" fillId="0" borderId="0" xfId="0" applyFont="1" applyAlignment="1">
      <alignment horizontal="left"/>
    </xf>
    <xf numFmtId="0" fontId="0" fillId="15" borderId="0" xfId="0" applyFill="1" applyAlignment="1">
      <alignment horizontal="left"/>
    </xf>
    <xf numFmtId="0" fontId="11" fillId="15" borderId="0" xfId="0" applyFont="1" applyFill="1" applyBorder="1" applyAlignment="1">
      <alignment horizontal="left"/>
    </xf>
    <xf numFmtId="0" fontId="9" fillId="15" borderId="0" xfId="0" applyFont="1" applyFill="1" applyBorder="1" applyAlignment="1">
      <alignment horizontal="center"/>
    </xf>
    <xf numFmtId="0" fontId="32" fillId="15" borderId="0" xfId="0" applyFont="1" applyFill="1" applyAlignment="1">
      <alignment horizontal="center"/>
    </xf>
    <xf numFmtId="0" fontId="46" fillId="15" borderId="0" xfId="0" applyFont="1" applyFill="1" applyBorder="1" applyAlignment="1">
      <alignment horizontal="left"/>
    </xf>
    <xf numFmtId="0" fontId="32" fillId="15" borderId="0" xfId="0" applyFont="1" applyFill="1" applyAlignment="1">
      <alignment horizontal="left"/>
    </xf>
    <xf numFmtId="0" fontId="38" fillId="16" borderId="0" xfId="0" applyFont="1" applyFill="1" applyBorder="1" applyProtection="1">
      <protection hidden="1"/>
    </xf>
    <xf numFmtId="0" fontId="38" fillId="0" borderId="27" xfId="0" applyFont="1" applyFill="1" applyBorder="1" applyAlignment="1" applyProtection="1">
      <alignment horizontal="center"/>
      <protection hidden="1"/>
    </xf>
    <xf numFmtId="0" fontId="38" fillId="0" borderId="26" xfId="0" applyFont="1" applyFill="1" applyBorder="1" applyAlignment="1" applyProtection="1">
      <alignment horizontal="center"/>
      <protection hidden="1"/>
    </xf>
    <xf numFmtId="0" fontId="38" fillId="0" borderId="25" xfId="0" applyFont="1" applyFill="1" applyBorder="1" applyAlignment="1" applyProtection="1">
      <alignment horizontal="center"/>
      <protection hidden="1"/>
    </xf>
    <xf numFmtId="0" fontId="38" fillId="14" borderId="9" xfId="0" applyFont="1" applyFill="1" applyBorder="1" applyAlignment="1" applyProtection="1">
      <alignment horizontal="center" vertical="center"/>
      <protection hidden="1"/>
    </xf>
    <xf numFmtId="0" fontId="38" fillId="17" borderId="27" xfId="0" applyFont="1" applyFill="1" applyBorder="1" applyAlignment="1" applyProtection="1">
      <alignment horizontal="center"/>
      <protection hidden="1"/>
    </xf>
    <xf numFmtId="0" fontId="38" fillId="17" borderId="26" xfId="0" applyFont="1" applyFill="1" applyBorder="1" applyAlignment="1" applyProtection="1">
      <alignment horizontal="center"/>
      <protection hidden="1"/>
    </xf>
    <xf numFmtId="0" fontId="38" fillId="17" borderId="25" xfId="0" applyFont="1" applyFill="1" applyBorder="1" applyAlignment="1" applyProtection="1">
      <alignment horizontal="center"/>
      <protection hidden="1"/>
    </xf>
    <xf numFmtId="0" fontId="47" fillId="4" borderId="0" xfId="0" applyFont="1" applyFill="1" applyAlignment="1">
      <alignment horizontal="left"/>
    </xf>
    <xf numFmtId="0" fontId="38" fillId="13" borderId="9" xfId="0" applyFont="1" applyFill="1" applyBorder="1" applyAlignment="1" applyProtection="1">
      <alignment horizontal="center" vertical="center"/>
      <protection hidden="1"/>
    </xf>
    <xf numFmtId="0" fontId="38" fillId="0" borderId="27" xfId="0" applyFont="1" applyFill="1" applyBorder="1" applyAlignment="1" applyProtection="1">
      <alignment horizontal="center" vertical="center"/>
      <protection hidden="1"/>
    </xf>
    <xf numFmtId="0" fontId="38" fillId="0" borderId="26" xfId="0" applyFont="1" applyFill="1" applyBorder="1" applyAlignment="1" applyProtection="1">
      <alignment horizontal="center" vertical="center"/>
      <protection hidden="1"/>
    </xf>
    <xf numFmtId="0" fontId="38" fillId="0" borderId="25" xfId="0" applyFont="1" applyFill="1" applyBorder="1" applyAlignment="1" applyProtection="1">
      <alignment horizontal="center" vertical="center"/>
      <protection hidden="1"/>
    </xf>
    <xf numFmtId="0" fontId="38" fillId="14" borderId="27" xfId="0" applyFont="1" applyFill="1" applyBorder="1" applyAlignment="1" applyProtection="1">
      <alignment horizontal="center" vertical="center"/>
      <protection hidden="1"/>
    </xf>
    <xf numFmtId="0" fontId="38" fillId="14" borderId="26" xfId="0" applyFont="1" applyFill="1" applyBorder="1" applyAlignment="1" applyProtection="1">
      <alignment horizontal="center" vertical="center"/>
      <protection hidden="1"/>
    </xf>
    <xf numFmtId="0" fontId="38" fillId="14" borderId="25" xfId="0" applyFont="1" applyFill="1" applyBorder="1" applyAlignment="1" applyProtection="1">
      <alignment horizontal="center" vertical="center"/>
      <protection hidden="1"/>
    </xf>
    <xf numFmtId="0" fontId="48" fillId="4" borderId="0" xfId="0" applyFont="1" applyFill="1" applyAlignment="1">
      <alignment horizontal="left"/>
    </xf>
    <xf numFmtId="0" fontId="49" fillId="11" borderId="0" xfId="0" applyFont="1" applyFill="1" applyAlignment="1">
      <alignment horizontal="left"/>
    </xf>
    <xf numFmtId="0" fontId="49" fillId="0" borderId="0" xfId="0" applyFont="1" applyAlignment="1">
      <alignment horizontal="left"/>
    </xf>
    <xf numFmtId="0" fontId="23" fillId="4" borderId="0" xfId="0" applyFont="1" applyFill="1" applyBorder="1" applyAlignment="1">
      <alignment horizontal="left"/>
    </xf>
    <xf numFmtId="0" fontId="0" fillId="0" borderId="2" xfId="0" applyBorder="1" applyAlignment="1" applyProtection="1">
      <alignment horizontal="left" vertical="center" shrinkToFit="1"/>
      <protection hidden="1"/>
    </xf>
    <xf numFmtId="0" fontId="0" fillId="0" borderId="1" xfId="0" applyBorder="1" applyAlignment="1" applyProtection="1">
      <alignment horizontal="left" vertical="center" shrinkToFit="1"/>
      <protection hidden="1"/>
    </xf>
    <xf numFmtId="0" fontId="2" fillId="0" borderId="23" xfId="0"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shrinkToFit="1"/>
      <protection hidden="1"/>
    </xf>
    <xf numFmtId="0" fontId="2" fillId="0" borderId="1" xfId="0" applyFont="1" applyBorder="1" applyAlignment="1" applyProtection="1">
      <alignment horizontal="center" vertical="center"/>
      <protection hidden="1"/>
    </xf>
    <xf numFmtId="0" fontId="2" fillId="0" borderId="23" xfId="0" applyFont="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2" fillId="0" borderId="28" xfId="0" applyFont="1" applyBorder="1" applyAlignment="1" applyProtection="1">
      <alignment horizontal="center" vertical="center" shrinkToFit="1"/>
      <protection hidden="1"/>
    </xf>
    <xf numFmtId="0" fontId="2" fillId="0" borderId="14"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30" xfId="0" applyFont="1" applyBorder="1" applyAlignment="1" applyProtection="1">
      <alignment horizontal="center" vertical="center"/>
      <protection hidden="1"/>
    </xf>
    <xf numFmtId="0" fontId="2" fillId="0" borderId="31" xfId="0" applyFont="1" applyBorder="1" applyAlignment="1" applyProtection="1">
      <alignment horizontal="center" vertical="center"/>
      <protection hidden="1"/>
    </xf>
    <xf numFmtId="0" fontId="2" fillId="0" borderId="32" xfId="0" applyFont="1" applyBorder="1" applyAlignment="1" applyProtection="1">
      <alignment horizontal="center" vertical="center"/>
      <protection hidden="1"/>
    </xf>
    <xf numFmtId="0" fontId="2" fillId="0" borderId="33" xfId="0" applyFont="1" applyBorder="1" applyAlignment="1" applyProtection="1">
      <alignment horizontal="center" vertical="center"/>
      <protection hidden="1"/>
    </xf>
    <xf numFmtId="0" fontId="2" fillId="0" borderId="15" xfId="0" applyFont="1" applyBorder="1" applyAlignment="1" applyProtection="1">
      <alignment horizontal="left" vertical="center" shrinkToFit="1"/>
      <protection hidden="1"/>
    </xf>
    <xf numFmtId="0" fontId="2" fillId="0" borderId="11" xfId="0" applyFont="1" applyBorder="1" applyAlignment="1" applyProtection="1">
      <alignment horizontal="left" vertical="center" shrinkToFit="1"/>
      <protection hidden="1"/>
    </xf>
    <xf numFmtId="0" fontId="2" fillId="0" borderId="34" xfId="0" applyFont="1" applyBorder="1" applyAlignment="1" applyProtection="1">
      <alignment horizontal="center" vertical="center"/>
      <protection hidden="1"/>
    </xf>
    <xf numFmtId="0" fontId="2" fillId="0" borderId="35" xfId="0" applyFont="1" applyBorder="1" applyAlignment="1" applyProtection="1">
      <alignment horizontal="center" vertical="center"/>
      <protection hidden="1"/>
    </xf>
    <xf numFmtId="0" fontId="2" fillId="0" borderId="36" xfId="0" applyFont="1" applyBorder="1" applyAlignment="1" applyProtection="1">
      <alignment horizontal="center" vertical="center"/>
      <protection hidden="1"/>
    </xf>
    <xf numFmtId="0" fontId="2" fillId="0" borderId="24" xfId="0" applyFont="1" applyFill="1" applyBorder="1" applyAlignment="1" applyProtection="1">
      <alignment horizontal="center" vertical="center" shrinkToFit="1"/>
      <protection hidden="1"/>
    </xf>
    <xf numFmtId="0" fontId="0" fillId="0" borderId="14" xfId="0" applyFill="1" applyBorder="1" applyAlignment="1" applyProtection="1">
      <alignment horizontal="left" vertical="center" shrinkToFit="1"/>
      <protection hidden="1"/>
    </xf>
    <xf numFmtId="0" fontId="0" fillId="0" borderId="9" xfId="0" applyFill="1" applyBorder="1" applyAlignment="1" applyProtection="1">
      <alignment horizontal="left" vertical="center" shrinkToFit="1"/>
      <protection hidden="1"/>
    </xf>
    <xf numFmtId="0" fontId="2" fillId="0" borderId="12" xfId="0" applyFont="1" applyFill="1" applyBorder="1" applyAlignment="1" applyProtection="1">
      <alignment horizontal="center" vertical="center"/>
      <protection hidden="1"/>
    </xf>
    <xf numFmtId="0" fontId="2" fillId="0" borderId="9" xfId="0" applyFont="1" applyFill="1" applyBorder="1" applyAlignment="1" applyProtection="1">
      <alignment vertical="center"/>
      <protection hidden="1"/>
    </xf>
    <xf numFmtId="0" fontId="2" fillId="0" borderId="13" xfId="0" applyFont="1" applyFill="1" applyBorder="1" applyAlignment="1" applyProtection="1">
      <alignment horizontal="center" vertical="center"/>
      <protection hidden="1"/>
    </xf>
    <xf numFmtId="0" fontId="1" fillId="11" borderId="0" xfId="0" applyFont="1" applyFill="1" applyProtection="1">
      <protection hidden="1"/>
    </xf>
    <xf numFmtId="0" fontId="43" fillId="0" borderId="0" xfId="1" applyFont="1" applyFill="1" applyBorder="1" applyAlignment="1" applyProtection="1">
      <alignment vertical="center"/>
      <protection locked="0" hidden="1"/>
    </xf>
    <xf numFmtId="0" fontId="51" fillId="3" borderId="0" xfId="0" applyFont="1" applyFill="1" applyBorder="1" applyAlignment="1">
      <alignment horizontal="left"/>
    </xf>
    <xf numFmtId="0" fontId="43" fillId="0" borderId="0" xfId="1" applyFont="1" applyFill="1" applyBorder="1" applyAlignment="1" applyProtection="1">
      <alignment vertical="center"/>
      <protection hidden="1"/>
    </xf>
    <xf numFmtId="0" fontId="42" fillId="0" borderId="0" xfId="1" applyFont="1" applyFill="1" applyBorder="1" applyAlignment="1" applyProtection="1">
      <alignment horizontal="left" vertical="center"/>
      <protection hidden="1"/>
    </xf>
    <xf numFmtId="0" fontId="0" fillId="3" borderId="39" xfId="0" applyFill="1" applyBorder="1" applyAlignment="1">
      <alignment horizontal="left"/>
    </xf>
    <xf numFmtId="0" fontId="14" fillId="5" borderId="41" xfId="0" applyFont="1" applyFill="1" applyBorder="1" applyAlignment="1">
      <alignment horizontal="center"/>
    </xf>
    <xf numFmtId="0" fontId="15" fillId="5" borderId="42" xfId="0" applyFont="1" applyFill="1" applyBorder="1" applyAlignment="1">
      <alignment horizontal="center"/>
    </xf>
    <xf numFmtId="0" fontId="16" fillId="5" borderId="43" xfId="0" applyFont="1" applyFill="1" applyBorder="1" applyAlignment="1">
      <alignment horizontal="center"/>
    </xf>
    <xf numFmtId="0" fontId="16" fillId="5" borderId="44" xfId="0" applyFont="1" applyFill="1" applyBorder="1" applyAlignment="1">
      <alignment horizontal="center"/>
    </xf>
    <xf numFmtId="0" fontId="0" fillId="0" borderId="0" xfId="0" applyAlignment="1" applyProtection="1">
      <alignment horizontal="center"/>
      <protection hidden="1"/>
    </xf>
    <xf numFmtId="0" fontId="52" fillId="0" borderId="0" xfId="0" applyFont="1" applyProtection="1">
      <protection hidden="1"/>
    </xf>
    <xf numFmtId="2" fontId="52" fillId="0" borderId="0" xfId="0" applyNumberFormat="1" applyFont="1" applyAlignment="1" applyProtection="1">
      <alignment horizontal="center"/>
      <protection hidden="1"/>
    </xf>
    <xf numFmtId="0" fontId="53" fillId="0" borderId="0" xfId="0" applyFont="1" applyProtection="1">
      <protection hidden="1"/>
    </xf>
    <xf numFmtId="0" fontId="53" fillId="0" borderId="0" xfId="0" applyFont="1" applyAlignment="1" applyProtection="1">
      <alignment horizontal="left"/>
      <protection hidden="1"/>
    </xf>
    <xf numFmtId="0" fontId="53" fillId="0" borderId="0" xfId="0" applyFont="1" applyAlignment="1" applyProtection="1">
      <alignment horizontal="center"/>
      <protection hidden="1"/>
    </xf>
    <xf numFmtId="0" fontId="38" fillId="18" borderId="0" xfId="0" applyFont="1" applyFill="1" applyProtection="1">
      <protection hidden="1"/>
    </xf>
    <xf numFmtId="0" fontId="56" fillId="18" borderId="0" xfId="0" applyFont="1" applyFill="1" applyAlignment="1" applyProtection="1">
      <alignment vertical="center"/>
      <protection hidden="1"/>
    </xf>
    <xf numFmtId="0" fontId="57" fillId="16" borderId="0" xfId="0" applyFont="1" applyFill="1" applyProtection="1">
      <protection hidden="1"/>
    </xf>
    <xf numFmtId="0" fontId="38" fillId="16" borderId="0" xfId="0" applyFont="1" applyFill="1" applyProtection="1">
      <protection hidden="1"/>
    </xf>
    <xf numFmtId="0" fontId="58" fillId="20" borderId="45" xfId="0" applyFont="1" applyFill="1" applyBorder="1" applyAlignment="1" applyProtection="1">
      <alignment vertical="center"/>
      <protection hidden="1"/>
    </xf>
    <xf numFmtId="0" fontId="58" fillId="20" borderId="46" xfId="0" applyFont="1" applyFill="1" applyBorder="1" applyAlignment="1" applyProtection="1">
      <alignment horizontal="center" vertical="center"/>
      <protection hidden="1"/>
    </xf>
    <xf numFmtId="0" fontId="58" fillId="20" borderId="46" xfId="0" applyFont="1" applyFill="1" applyBorder="1" applyAlignment="1" applyProtection="1">
      <alignment vertical="center"/>
      <protection hidden="1"/>
    </xf>
    <xf numFmtId="0" fontId="58" fillId="20" borderId="45" xfId="0" applyFont="1" applyFill="1" applyBorder="1" applyAlignment="1" applyProtection="1">
      <alignment horizontal="center" vertical="center"/>
      <protection hidden="1"/>
    </xf>
    <xf numFmtId="0" fontId="59" fillId="19" borderId="47" xfId="0" applyFont="1" applyFill="1" applyBorder="1" applyAlignment="1" applyProtection="1">
      <alignment horizontal="center"/>
      <protection locked="0" hidden="1"/>
    </xf>
    <xf numFmtId="0" fontId="38" fillId="20" borderId="46" xfId="0" applyNumberFormat="1" applyFont="1" applyFill="1" applyBorder="1" applyAlignment="1" applyProtection="1">
      <alignment horizontal="center"/>
      <protection hidden="1"/>
    </xf>
    <xf numFmtId="0" fontId="59" fillId="19" borderId="48" xfId="0" applyFont="1" applyFill="1" applyBorder="1" applyAlignment="1" applyProtection="1">
      <alignment horizontal="center"/>
      <protection locked="0" hidden="1"/>
    </xf>
    <xf numFmtId="0" fontId="38" fillId="19" borderId="45" xfId="0" applyFont="1" applyFill="1" applyBorder="1" applyAlignment="1" applyProtection="1">
      <alignment horizontal="center" vertical="center" shrinkToFit="1"/>
      <protection locked="0" hidden="1"/>
    </xf>
    <xf numFmtId="49" fontId="59" fillId="20" borderId="45" xfId="0" applyNumberFormat="1" applyFont="1" applyFill="1" applyBorder="1" applyAlignment="1" applyProtection="1">
      <alignment horizontal="center"/>
      <protection hidden="1"/>
    </xf>
    <xf numFmtId="0" fontId="60" fillId="16" borderId="0" xfId="0" applyFont="1" applyFill="1" applyProtection="1">
      <protection hidden="1"/>
    </xf>
    <xf numFmtId="0" fontId="59" fillId="19" borderId="48" xfId="0" applyNumberFormat="1" applyFont="1" applyFill="1" applyBorder="1" applyAlignment="1" applyProtection="1">
      <alignment horizontal="center"/>
      <protection locked="0" hidden="1"/>
    </xf>
    <xf numFmtId="0" fontId="38" fillId="19" borderId="45" xfId="0" applyFont="1" applyFill="1" applyBorder="1" applyAlignment="1" applyProtection="1">
      <alignment horizontal="center" vertical="center"/>
      <protection locked="0" hidden="1"/>
    </xf>
    <xf numFmtId="49" fontId="59" fillId="19" borderId="45" xfId="0" applyNumberFormat="1" applyFont="1" applyFill="1" applyBorder="1" applyAlignment="1" applyProtection="1">
      <alignment horizontal="center"/>
      <protection locked="0" hidden="1"/>
    </xf>
    <xf numFmtId="0" fontId="59" fillId="20" borderId="47" xfId="0" applyFont="1" applyFill="1" applyBorder="1" applyAlignment="1" applyProtection="1">
      <alignment horizontal="center"/>
      <protection hidden="1"/>
    </xf>
    <xf numFmtId="0" fontId="59" fillId="20" borderId="48" xfId="0" applyFont="1" applyFill="1" applyBorder="1" applyAlignment="1" applyProtection="1">
      <alignment horizontal="center"/>
      <protection hidden="1"/>
    </xf>
    <xf numFmtId="0" fontId="38" fillId="20" borderId="45" xfId="0" applyFont="1" applyFill="1" applyBorder="1" applyAlignment="1" applyProtection="1">
      <alignment horizontal="center" vertical="center" shrinkToFit="1"/>
      <protection hidden="1"/>
    </xf>
    <xf numFmtId="0" fontId="57" fillId="18" borderId="0" xfId="0" applyFont="1" applyFill="1" applyProtection="1">
      <protection hidden="1"/>
    </xf>
    <xf numFmtId="0" fontId="38" fillId="21" borderId="0" xfId="0" applyFont="1" applyFill="1" applyProtection="1">
      <protection hidden="1"/>
    </xf>
    <xf numFmtId="0" fontId="61" fillId="21" borderId="0" xfId="0" applyFont="1" applyFill="1" applyProtection="1">
      <protection hidden="1"/>
    </xf>
    <xf numFmtId="0" fontId="48" fillId="21" borderId="0" xfId="0" applyFont="1" applyFill="1" applyProtection="1">
      <protection hidden="1"/>
    </xf>
    <xf numFmtId="0" fontId="62" fillId="18" borderId="0" xfId="0" applyFont="1" applyFill="1" applyProtection="1">
      <protection hidden="1"/>
    </xf>
    <xf numFmtId="0" fontId="63" fillId="18" borderId="0" xfId="0" applyFont="1" applyFill="1" applyProtection="1">
      <protection hidden="1"/>
    </xf>
    <xf numFmtId="0" fontId="2" fillId="0" borderId="0" xfId="0" applyFont="1" applyFill="1" applyAlignment="1" applyProtection="1">
      <alignment horizontal="center"/>
      <protection hidden="1"/>
    </xf>
    <xf numFmtId="0" fontId="2" fillId="0" borderId="0" xfId="0" applyFont="1" applyAlignment="1" applyProtection="1">
      <alignment horizontal="center"/>
      <protection hidden="1"/>
    </xf>
    <xf numFmtId="0" fontId="2" fillId="0" borderId="2"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wrapText="1"/>
      <protection hidden="1"/>
    </xf>
    <xf numFmtId="49" fontId="59" fillId="19" borderId="45" xfId="0" quotePrefix="1" applyNumberFormat="1" applyFont="1" applyFill="1" applyBorder="1" applyAlignment="1" applyProtection="1">
      <alignment horizontal="center"/>
      <protection locked="0" hidden="1"/>
    </xf>
    <xf numFmtId="0" fontId="2" fillId="0" borderId="1" xfId="0" applyFont="1" applyFill="1" applyBorder="1" applyAlignment="1" applyProtection="1">
      <alignment horizontal="center"/>
      <protection hidden="1"/>
    </xf>
    <xf numFmtId="0" fontId="2" fillId="0" borderId="1" xfId="0" applyNumberFormat="1" applyFont="1" applyBorder="1" applyAlignment="1" applyProtection="1">
      <alignment horizontal="center" vertical="center"/>
      <protection hidden="1"/>
    </xf>
    <xf numFmtId="0" fontId="59" fillId="20" borderId="45" xfId="0" quotePrefix="1" applyNumberFormat="1" applyFont="1" applyFill="1" applyBorder="1" applyAlignment="1" applyProtection="1">
      <alignment horizontal="center"/>
      <protection hidden="1"/>
    </xf>
    <xf numFmtId="0" fontId="64" fillId="0" borderId="0" xfId="0" applyFont="1" applyFill="1" applyProtection="1">
      <protection hidden="1"/>
    </xf>
    <xf numFmtId="0" fontId="65" fillId="0" borderId="0" xfId="0" applyFont="1" applyFill="1" applyProtection="1">
      <protection hidden="1"/>
    </xf>
    <xf numFmtId="0" fontId="66" fillId="0" borderId="0" xfId="0" applyFont="1" applyFill="1" applyProtection="1">
      <protection hidden="1"/>
    </xf>
    <xf numFmtId="0" fontId="64" fillId="11" borderId="0" xfId="0" applyFont="1" applyFill="1"/>
    <xf numFmtId="0" fontId="64" fillId="0" borderId="0" xfId="0" applyFont="1" applyFill="1"/>
    <xf numFmtId="0" fontId="64" fillId="11" borderId="0" xfId="0" applyFont="1" applyFill="1" applyProtection="1">
      <protection hidden="1"/>
    </xf>
    <xf numFmtId="0" fontId="64" fillId="0" borderId="0" xfId="0" applyFont="1" applyFill="1" applyAlignment="1" applyProtection="1">
      <alignment horizontal="left"/>
      <protection hidden="1"/>
    </xf>
    <xf numFmtId="0" fontId="64" fillId="0" borderId="0" xfId="0" applyFont="1" applyFill="1" applyBorder="1" applyAlignment="1" applyProtection="1">
      <alignment horizontal="center"/>
      <protection hidden="1"/>
    </xf>
    <xf numFmtId="2" fontId="64" fillId="0" borderId="0" xfId="0" applyNumberFormat="1" applyFont="1" applyFill="1" applyBorder="1" applyAlignment="1" applyProtection="1">
      <alignment horizontal="center"/>
      <protection hidden="1"/>
    </xf>
    <xf numFmtId="49" fontId="65" fillId="0" borderId="1" xfId="0" quotePrefix="1" applyNumberFormat="1" applyFont="1" applyFill="1" applyBorder="1" applyAlignment="1" applyProtection="1">
      <alignment horizontal="center"/>
      <protection hidden="1"/>
    </xf>
    <xf numFmtId="49" fontId="65" fillId="0" borderId="1" xfId="0" applyNumberFormat="1" applyFont="1" applyFill="1" applyBorder="1" applyAlignment="1" applyProtection="1">
      <alignment horizontal="center"/>
      <protection hidden="1"/>
    </xf>
    <xf numFmtId="0" fontId="65" fillId="0" borderId="0" xfId="0" applyFont="1" applyFill="1" applyBorder="1" applyProtection="1">
      <protection hidden="1"/>
    </xf>
    <xf numFmtId="0" fontId="64" fillId="0" borderId="0" xfId="0" applyFont="1" applyFill="1" applyBorder="1" applyProtection="1">
      <protection hidden="1"/>
    </xf>
    <xf numFmtId="2" fontId="65" fillId="0" borderId="1" xfId="0" applyNumberFormat="1" applyFont="1" applyFill="1" applyBorder="1" applyAlignment="1" applyProtection="1">
      <alignment horizontal="center" shrinkToFit="1"/>
      <protection hidden="1"/>
    </xf>
    <xf numFmtId="0" fontId="65" fillId="0" borderId="1" xfId="0" applyFont="1" applyFill="1" applyBorder="1" applyAlignment="1" applyProtection="1">
      <alignment horizontal="center" shrinkToFit="1"/>
      <protection hidden="1"/>
    </xf>
    <xf numFmtId="0" fontId="35" fillId="11" borderId="0" xfId="0" applyFont="1" applyFill="1" applyAlignment="1" applyProtection="1">
      <alignment vertical="center"/>
      <protection hidden="1"/>
    </xf>
    <xf numFmtId="0" fontId="18" fillId="0" borderId="0" xfId="0" applyFont="1" applyFill="1" applyAlignment="1" applyProtection="1">
      <alignment horizontal="left"/>
      <protection hidden="1"/>
    </xf>
    <xf numFmtId="0" fontId="41" fillId="0" borderId="0" xfId="1" applyFont="1" applyFill="1" applyBorder="1" applyAlignment="1" applyProtection="1">
      <alignment vertical="center"/>
      <protection hidden="1"/>
    </xf>
    <xf numFmtId="0" fontId="65" fillId="0" borderId="0" xfId="0" applyFont="1" applyFill="1" applyAlignment="1" applyProtection="1">
      <alignment horizontal="center"/>
      <protection hidden="1"/>
    </xf>
    <xf numFmtId="0" fontId="65" fillId="0" borderId="1" xfId="0" applyFont="1" applyFill="1" applyBorder="1" applyAlignment="1" applyProtection="1">
      <alignment horizontal="center"/>
      <protection hidden="1"/>
    </xf>
    <xf numFmtId="0" fontId="65" fillId="0" borderId="11" xfId="0" applyFont="1" applyFill="1" applyBorder="1" applyAlignment="1" applyProtection="1">
      <alignment horizontal="center"/>
      <protection hidden="1"/>
    </xf>
    <xf numFmtId="2" fontId="65" fillId="0" borderId="1" xfId="0" applyNumberFormat="1" applyFont="1" applyFill="1" applyBorder="1" applyAlignment="1" applyProtection="1">
      <alignment horizontal="center"/>
      <protection hidden="1"/>
    </xf>
    <xf numFmtId="0" fontId="65" fillId="0" borderId="9" xfId="0" applyFont="1" applyFill="1" applyBorder="1" applyAlignment="1" applyProtection="1">
      <alignment shrinkToFit="1"/>
      <protection hidden="1"/>
    </xf>
    <xf numFmtId="2" fontId="65" fillId="0" borderId="11" xfId="0" applyNumberFormat="1" applyFont="1" applyFill="1" applyBorder="1" applyAlignment="1" applyProtection="1">
      <alignment horizontal="center" shrinkToFit="1"/>
      <protection hidden="1"/>
    </xf>
    <xf numFmtId="0" fontId="65" fillId="0" borderId="2" xfId="0" applyFont="1" applyFill="1" applyBorder="1" applyAlignment="1" applyProtection="1">
      <alignment horizontal="center" shrinkToFit="1"/>
      <protection hidden="1"/>
    </xf>
    <xf numFmtId="2" fontId="65" fillId="0" borderId="2" xfId="0" applyNumberFormat="1" applyFont="1" applyFill="1" applyBorder="1" applyAlignment="1" applyProtection="1">
      <alignment horizontal="center" shrinkToFit="1"/>
      <protection hidden="1"/>
    </xf>
    <xf numFmtId="0" fontId="65" fillId="0" borderId="12" xfId="0" applyFont="1" applyFill="1" applyBorder="1" applyAlignment="1" applyProtection="1">
      <alignment shrinkToFit="1"/>
      <protection hidden="1"/>
    </xf>
    <xf numFmtId="2" fontId="65" fillId="0" borderId="5" xfId="0" applyNumberFormat="1" applyFont="1" applyFill="1" applyBorder="1" applyAlignment="1" applyProtection="1">
      <alignment horizontal="center" shrinkToFit="1"/>
      <protection hidden="1"/>
    </xf>
    <xf numFmtId="0" fontId="65" fillId="0" borderId="3" xfId="0" applyFont="1" applyFill="1" applyBorder="1" applyAlignment="1" applyProtection="1">
      <alignment horizontal="center" shrinkToFit="1"/>
      <protection hidden="1"/>
    </xf>
    <xf numFmtId="2" fontId="65" fillId="0" borderId="3" xfId="0" applyNumberFormat="1" applyFont="1" applyFill="1" applyBorder="1" applyAlignment="1" applyProtection="1">
      <alignment horizontal="center" shrinkToFit="1"/>
      <protection hidden="1"/>
    </xf>
    <xf numFmtId="0" fontId="65" fillId="0" borderId="49" xfId="0" applyFont="1" applyFill="1" applyBorder="1" applyAlignment="1" applyProtection="1">
      <alignment horizontal="center" shrinkToFit="1"/>
      <protection hidden="1"/>
    </xf>
    <xf numFmtId="2" fontId="65" fillId="0" borderId="49" xfId="0" applyNumberFormat="1" applyFont="1" applyFill="1" applyBorder="1" applyAlignment="1" applyProtection="1">
      <alignment horizontal="center" shrinkToFit="1"/>
      <protection hidden="1"/>
    </xf>
    <xf numFmtId="0" fontId="65" fillId="12" borderId="49" xfId="0" applyFont="1" applyFill="1" applyBorder="1" applyProtection="1">
      <protection hidden="1"/>
    </xf>
    <xf numFmtId="0" fontId="65" fillId="12" borderId="49" xfId="0" applyFont="1" applyFill="1" applyBorder="1" applyAlignment="1" applyProtection="1">
      <alignment horizontal="center" vertical="center" shrinkToFit="1"/>
      <protection hidden="1"/>
    </xf>
    <xf numFmtId="0" fontId="65" fillId="0" borderId="14" xfId="0" applyFont="1" applyFill="1" applyBorder="1" applyAlignment="1" applyProtection="1">
      <alignment shrinkToFit="1"/>
      <protection hidden="1"/>
    </xf>
    <xf numFmtId="2" fontId="65" fillId="0" borderId="15" xfId="0" applyNumberFormat="1" applyFont="1" applyFill="1" applyBorder="1" applyAlignment="1" applyProtection="1">
      <alignment horizontal="center" shrinkToFit="1"/>
      <protection hidden="1"/>
    </xf>
    <xf numFmtId="0" fontId="65" fillId="0" borderId="0" xfId="0" applyFont="1" applyFill="1" applyBorder="1" applyAlignment="1" applyProtection="1">
      <alignment horizontal="center"/>
      <protection hidden="1"/>
    </xf>
    <xf numFmtId="2" fontId="65" fillId="0" borderId="0" xfId="0" applyNumberFormat="1" applyFont="1" applyFill="1" applyBorder="1" applyAlignment="1" applyProtection="1">
      <alignment horizontal="center"/>
      <protection hidden="1"/>
    </xf>
    <xf numFmtId="0" fontId="65" fillId="0" borderId="0" xfId="0" applyFont="1" applyFill="1" applyBorder="1" applyAlignment="1" applyProtection="1">
      <alignment horizontal="left"/>
      <protection hidden="1"/>
    </xf>
    <xf numFmtId="0" fontId="65" fillId="0" borderId="9" xfId="0" applyFont="1" applyFill="1" applyBorder="1" applyAlignment="1" applyProtection="1">
      <alignment horizontal="left"/>
      <protection hidden="1"/>
    </xf>
    <xf numFmtId="2" fontId="65" fillId="0" borderId="1" xfId="0" applyNumberFormat="1" applyFont="1" applyFill="1" applyBorder="1" applyAlignment="1" applyProtection="1">
      <protection hidden="1"/>
    </xf>
    <xf numFmtId="1" fontId="65" fillId="0" borderId="1" xfId="0" applyNumberFormat="1" applyFont="1" applyFill="1" applyBorder="1" applyAlignment="1" applyProtection="1">
      <alignment horizontal="center"/>
      <protection hidden="1"/>
    </xf>
    <xf numFmtId="0" fontId="2" fillId="0" borderId="1" xfId="0" applyFont="1" applyBorder="1" applyAlignment="1" applyProtection="1">
      <alignment horizontal="center" vertical="center"/>
      <protection hidden="1"/>
    </xf>
    <xf numFmtId="0" fontId="2" fillId="19" borderId="0" xfId="0" applyFont="1" applyFill="1" applyBorder="1" applyProtection="1">
      <protection hidden="1"/>
    </xf>
    <xf numFmtId="0" fontId="2" fillId="19" borderId="1" xfId="0" applyFont="1" applyFill="1" applyBorder="1" applyAlignment="1" applyProtection="1">
      <alignment horizontal="center" vertical="center"/>
      <protection hidden="1"/>
    </xf>
    <xf numFmtId="0" fontId="38" fillId="22" borderId="0" xfId="0" applyFont="1" applyFill="1" applyProtection="1">
      <protection hidden="1"/>
    </xf>
    <xf numFmtId="0" fontId="38" fillId="23" borderId="0" xfId="0" applyFont="1" applyFill="1" applyProtection="1">
      <protection hidden="1"/>
    </xf>
    <xf numFmtId="0" fontId="38" fillId="18" borderId="0" xfId="0" applyFont="1" applyFill="1" applyAlignment="1" applyProtection="1">
      <protection hidden="1"/>
    </xf>
    <xf numFmtId="0" fontId="59" fillId="23" borderId="0" xfId="0" applyFont="1" applyFill="1" applyAlignment="1" applyProtection="1">
      <alignment vertical="center"/>
      <protection hidden="1"/>
    </xf>
    <xf numFmtId="0" fontId="18" fillId="0" borderId="9" xfId="0" applyFont="1" applyFill="1" applyBorder="1" applyAlignment="1" applyProtection="1">
      <alignment horizontal="left"/>
      <protection hidden="1"/>
    </xf>
    <xf numFmtId="0" fontId="18" fillId="0" borderId="11" xfId="0" applyFont="1" applyFill="1" applyBorder="1" applyAlignment="1" applyProtection="1">
      <alignment horizontal="left"/>
      <protection hidden="1"/>
    </xf>
    <xf numFmtId="0" fontId="37" fillId="15" borderId="0" xfId="0" applyFont="1" applyFill="1" applyAlignment="1">
      <alignment horizontal="left" shrinkToFit="1"/>
    </xf>
    <xf numFmtId="0" fontId="65" fillId="0" borderId="1" xfId="0" applyFont="1" applyFill="1" applyBorder="1" applyAlignment="1" applyProtection="1">
      <alignment horizontal="center" vertical="center"/>
      <protection hidden="1"/>
    </xf>
    <xf numFmtId="2" fontId="65" fillId="0" borderId="1" xfId="0" applyNumberFormat="1" applyFont="1" applyFill="1" applyBorder="1" applyAlignment="1" applyProtection="1">
      <alignment horizontal="center" vertical="center"/>
      <protection hidden="1"/>
    </xf>
    <xf numFmtId="0" fontId="65" fillId="0" borderId="9" xfId="0" applyFont="1" applyFill="1" applyBorder="1" applyAlignment="1" applyProtection="1">
      <alignment horizontal="left" vertical="center"/>
      <protection hidden="1"/>
    </xf>
    <xf numFmtId="0" fontId="65" fillId="0" borderId="11" xfId="0" applyFont="1" applyFill="1" applyBorder="1" applyAlignment="1" applyProtection="1">
      <alignment horizontal="center" vertical="center"/>
      <protection hidden="1"/>
    </xf>
    <xf numFmtId="1" fontId="65" fillId="0" borderId="1" xfId="0" applyNumberFormat="1" applyFont="1" applyFill="1" applyBorder="1" applyAlignment="1" applyProtection="1">
      <alignment horizontal="center" vertical="center"/>
      <protection hidden="1"/>
    </xf>
    <xf numFmtId="49" fontId="65" fillId="0" borderId="23" xfId="0" applyNumberFormat="1"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shrinkToFit="1"/>
      <protection hidden="1"/>
    </xf>
    <xf numFmtId="0" fontId="2" fillId="0" borderId="23" xfId="0" applyFont="1" applyFill="1" applyBorder="1" applyAlignment="1" applyProtection="1">
      <alignment horizontal="center" vertical="center" shrinkToFit="1"/>
      <protection hidden="1"/>
    </xf>
    <xf numFmtId="0" fontId="2" fillId="3" borderId="2"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shrinkToFit="1"/>
      <protection hidden="1"/>
    </xf>
    <xf numFmtId="0" fontId="2" fillId="3" borderId="0" xfId="0" applyFont="1" applyFill="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0" fillId="0" borderId="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0" xfId="0" applyFont="1" applyFill="1" applyAlignment="1" applyProtection="1">
      <alignment horizontal="center"/>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protection hidden="1"/>
    </xf>
    <xf numFmtId="0" fontId="18" fillId="0" borderId="24" xfId="0" applyFont="1" applyFill="1" applyBorder="1" applyAlignment="1" applyProtection="1">
      <alignment horizontal="center" vertical="center" wrapText="1"/>
      <protection hidden="1"/>
    </xf>
    <xf numFmtId="0" fontId="0" fillId="3" borderId="16" xfId="0" applyFill="1" applyBorder="1" applyAlignment="1">
      <alignment horizontal="center" vertical="center" wrapText="1"/>
    </xf>
    <xf numFmtId="0" fontId="20" fillId="0" borderId="1" xfId="0"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textRotation="90"/>
      <protection hidden="1"/>
    </xf>
    <xf numFmtId="0" fontId="0" fillId="24" borderId="16" xfId="0" applyFill="1" applyBorder="1" applyAlignment="1" applyProtection="1">
      <alignment horizontal="center" vertical="center" shrinkToFit="1"/>
      <protection locked="0"/>
    </xf>
    <xf numFmtId="0" fontId="2"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0" borderId="0" xfId="0" applyFont="1" applyFill="1" applyAlignment="1" applyProtection="1">
      <alignment horizontal="center"/>
      <protection hidden="1"/>
    </xf>
    <xf numFmtId="0" fontId="2" fillId="0" borderId="0" xfId="0" applyFont="1" applyAlignment="1" applyProtection="1">
      <alignment horizontal="center"/>
      <protection hidden="1"/>
    </xf>
    <xf numFmtId="0" fontId="2" fillId="0" borderId="2"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textRotation="90" wrapText="1"/>
      <protection hidden="1"/>
    </xf>
    <xf numFmtId="0" fontId="18" fillId="0" borderId="2" xfId="0" applyFont="1" applyFill="1" applyBorder="1" applyAlignment="1" applyProtection="1">
      <alignment horizontal="center" vertical="center" wrapText="1"/>
      <protection hidden="1"/>
    </xf>
    <xf numFmtId="0" fontId="18"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68" fillId="11" borderId="0" xfId="0" applyFont="1" applyFill="1" applyAlignment="1">
      <alignment horizontal="center"/>
    </xf>
    <xf numFmtId="0" fontId="18" fillId="0" borderId="16" xfId="0" applyFont="1" applyFill="1" applyBorder="1" applyAlignment="1" applyProtection="1">
      <alignment horizontal="left" vertical="center"/>
      <protection locked="0"/>
    </xf>
    <xf numFmtId="0" fontId="2" fillId="0" borderId="16" xfId="0" applyFon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69" fillId="0" borderId="13" xfId="0" applyNumberFormat="1" applyFont="1" applyFill="1" applyBorder="1" applyAlignment="1" applyProtection="1">
      <alignment horizontal="left"/>
      <protection hidden="1"/>
    </xf>
    <xf numFmtId="0" fontId="38" fillId="25" borderId="0" xfId="0" applyFont="1" applyFill="1" applyAlignment="1">
      <alignment horizontal="left"/>
    </xf>
    <xf numFmtId="0" fontId="0" fillId="12" borderId="0" xfId="0" applyFill="1" applyAlignment="1">
      <alignment horizontal="left"/>
    </xf>
    <xf numFmtId="0" fontId="0" fillId="25" borderId="0" xfId="0" applyFill="1" applyAlignment="1">
      <alignment horizontal="left"/>
    </xf>
    <xf numFmtId="0" fontId="70" fillId="25" borderId="0" xfId="0" applyFont="1" applyFill="1" applyAlignment="1">
      <alignment horizontal="left"/>
    </xf>
    <xf numFmtId="0" fontId="70" fillId="25" borderId="0" xfId="0" applyFont="1" applyFill="1" applyAlignment="1">
      <alignment horizontal="left" vertical="center"/>
    </xf>
    <xf numFmtId="0" fontId="0" fillId="26" borderId="0" xfId="0" applyFill="1" applyAlignment="1">
      <alignment horizontal="left"/>
    </xf>
    <xf numFmtId="0" fontId="41" fillId="12" borderId="0" xfId="1" applyFont="1" applyFill="1" applyAlignment="1" applyProtection="1">
      <alignment horizontal="left"/>
    </xf>
    <xf numFmtId="0" fontId="41" fillId="26" borderId="0" xfId="1" applyFont="1" applyFill="1" applyAlignment="1" applyProtection="1">
      <alignment horizontal="left"/>
    </xf>
    <xf numFmtId="0" fontId="2" fillId="3" borderId="1"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2" fillId="0" borderId="1" xfId="0" applyFont="1" applyBorder="1" applyAlignment="1" applyProtection="1">
      <alignment horizontal="center" vertical="center"/>
      <protection hidden="1"/>
    </xf>
    <xf numFmtId="0" fontId="2" fillId="0" borderId="1"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0" fontId="23" fillId="11" borderId="0" xfId="0" applyFont="1" applyFill="1" applyAlignment="1">
      <alignment horizontal="left"/>
    </xf>
    <xf numFmtId="0" fontId="23" fillId="27" borderId="0" xfId="0" applyFont="1" applyFill="1" applyAlignment="1">
      <alignment horizontal="left"/>
    </xf>
    <xf numFmtId="0" fontId="23" fillId="28" borderId="0" xfId="0" applyFont="1" applyFill="1" applyAlignment="1">
      <alignment horizontal="left"/>
    </xf>
    <xf numFmtId="0" fontId="34" fillId="28" borderId="0" xfId="0" applyFont="1" applyFill="1" applyAlignment="1">
      <alignment horizontal="left"/>
    </xf>
    <xf numFmtId="0" fontId="34" fillId="11" borderId="0" xfId="0" applyFont="1" applyFill="1" applyAlignment="1">
      <alignment horizontal="left"/>
    </xf>
    <xf numFmtId="0" fontId="23" fillId="21" borderId="0" xfId="0" applyFont="1" applyFill="1" applyAlignment="1">
      <alignment horizontal="left"/>
    </xf>
    <xf numFmtId="0" fontId="34" fillId="21" borderId="0" xfId="0" applyFont="1" applyFill="1" applyAlignment="1">
      <alignment horizontal="left"/>
    </xf>
    <xf numFmtId="0" fontId="24" fillId="28" borderId="0" xfId="0" applyFont="1" applyFill="1" applyAlignment="1">
      <alignment horizontal="left"/>
    </xf>
    <xf numFmtId="0" fontId="13" fillId="28" borderId="0" xfId="0" applyFont="1" applyFill="1" applyAlignment="1">
      <alignment horizontal="left"/>
    </xf>
    <xf numFmtId="0" fontId="25" fillId="28" borderId="0" xfId="0" applyFont="1" applyFill="1" applyAlignment="1">
      <alignment horizontal="left"/>
    </xf>
    <xf numFmtId="0" fontId="28" fillId="28" borderId="0" xfId="0" applyFont="1" applyFill="1" applyAlignment="1">
      <alignment horizontal="left"/>
    </xf>
    <xf numFmtId="0" fontId="30" fillId="28" borderId="0" xfId="0" applyFont="1" applyFill="1" applyAlignment="1">
      <alignment horizontal="left"/>
    </xf>
    <xf numFmtId="0" fontId="29" fillId="28" borderId="0" xfId="0" applyFont="1" applyFill="1" applyAlignment="1">
      <alignment horizontal="left"/>
    </xf>
    <xf numFmtId="0" fontId="40" fillId="11" borderId="0" xfId="1" applyFill="1" applyAlignment="1" applyProtection="1">
      <protection hidden="1"/>
    </xf>
    <xf numFmtId="0" fontId="23" fillId="18" borderId="0" xfId="0" applyFont="1" applyFill="1" applyAlignment="1">
      <alignment horizontal="left"/>
    </xf>
    <xf numFmtId="0" fontId="72" fillId="18" borderId="0" xfId="0" applyFont="1" applyFill="1" applyAlignment="1">
      <alignment horizontal="left"/>
    </xf>
    <xf numFmtId="0" fontId="2" fillId="3" borderId="2"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shrinkToFit="1"/>
      <protection hidden="1"/>
    </xf>
    <xf numFmtId="0" fontId="2" fillId="3" borderId="1" xfId="0" applyFont="1" applyFill="1" applyBorder="1" applyAlignment="1" applyProtection="1">
      <alignment horizontal="center" shrinkToFit="1"/>
      <protection hidden="1"/>
    </xf>
    <xf numFmtId="0" fontId="2" fillId="3" borderId="0" xfId="0" applyFont="1" applyFill="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0" fillId="0" borderId="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0" xfId="0" applyFont="1" applyFill="1" applyAlignment="1" applyProtection="1">
      <alignment horizontal="center"/>
      <protection hidden="1"/>
    </xf>
    <xf numFmtId="0" fontId="18" fillId="0" borderId="2"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shrinkToFit="1"/>
      <protection hidden="1"/>
    </xf>
    <xf numFmtId="0" fontId="2"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shrinkToFit="1"/>
      <protection hidden="1"/>
    </xf>
    <xf numFmtId="0" fontId="2" fillId="0" borderId="9" xfId="0" applyFont="1" applyFill="1" applyBorder="1" applyAlignment="1" applyProtection="1">
      <alignment horizontal="left"/>
      <protection hidden="1"/>
    </xf>
    <xf numFmtId="0" fontId="2" fillId="0" borderId="10" xfId="0" applyFont="1" applyFill="1" applyBorder="1" applyAlignment="1" applyProtection="1">
      <alignment horizontal="left"/>
      <protection hidden="1"/>
    </xf>
    <xf numFmtId="0" fontId="2" fillId="0" borderId="11" xfId="0" applyFont="1" applyFill="1" applyBorder="1" applyAlignment="1" applyProtection="1">
      <alignment horizontal="left"/>
      <protection hidden="1"/>
    </xf>
    <xf numFmtId="0" fontId="2" fillId="0" borderId="9" xfId="0" applyFont="1" applyFill="1" applyBorder="1" applyAlignment="1" applyProtection="1">
      <protection hidden="1"/>
    </xf>
    <xf numFmtId="0" fontId="2" fillId="0" borderId="10" xfId="0" applyFont="1" applyFill="1" applyBorder="1" applyAlignment="1" applyProtection="1">
      <protection hidden="1"/>
    </xf>
    <xf numFmtId="0" fontId="2" fillId="0" borderId="11" xfId="0" applyFont="1" applyFill="1" applyBorder="1" applyAlignment="1" applyProtection="1">
      <protection hidden="1"/>
    </xf>
    <xf numFmtId="0" fontId="4" fillId="0" borderId="4" xfId="0" applyFont="1" applyFill="1" applyBorder="1" applyAlignment="1" applyProtection="1">
      <alignment vertical="center"/>
      <protection hidden="1"/>
    </xf>
    <xf numFmtId="0" fontId="0" fillId="0" borderId="4" xfId="0" applyFill="1" applyBorder="1" applyAlignment="1" applyProtection="1">
      <alignment horizontal="left"/>
      <protection hidden="1"/>
    </xf>
    <xf numFmtId="0" fontId="4" fillId="0" borderId="0" xfId="0" applyFont="1" applyFill="1" applyBorder="1" applyAlignment="1" applyProtection="1">
      <alignment vertical="center"/>
      <protection hidden="1"/>
    </xf>
    <xf numFmtId="0" fontId="0" fillId="0" borderId="0" xfId="0" applyFill="1" applyBorder="1" applyAlignment="1" applyProtection="1">
      <alignment horizontal="left"/>
      <protection hidden="1"/>
    </xf>
    <xf numFmtId="0" fontId="69" fillId="0" borderId="4" xfId="0" applyFont="1" applyFill="1" applyBorder="1" applyAlignment="1" applyProtection="1">
      <alignment vertical="center"/>
      <protection hidden="1"/>
    </xf>
    <xf numFmtId="0" fontId="2" fillId="0" borderId="0" xfId="0" applyFont="1" applyFill="1" applyBorder="1" applyAlignment="1" applyProtection="1">
      <alignment horizontal="right" vertical="center"/>
      <protection hidden="1"/>
    </xf>
    <xf numFmtId="0" fontId="2" fillId="0" borderId="0" xfId="0" applyFont="1" applyFill="1" applyBorder="1" applyAlignment="1" applyProtection="1">
      <alignment horizontal="right"/>
      <protection hidden="1"/>
    </xf>
    <xf numFmtId="0" fontId="11" fillId="3" borderId="0" xfId="0" applyFont="1" applyFill="1" applyBorder="1" applyAlignment="1"/>
    <xf numFmtId="0" fontId="2" fillId="0" borderId="34" xfId="0" applyFont="1" applyFill="1" applyBorder="1" applyAlignment="1" applyProtection="1">
      <alignment horizontal="center" vertical="center" shrinkToFit="1"/>
      <protection hidden="1"/>
    </xf>
    <xf numFmtId="0" fontId="2" fillId="0" borderId="35" xfId="0" applyFont="1" applyFill="1" applyBorder="1" applyAlignment="1" applyProtection="1">
      <alignment horizontal="center" vertical="center" shrinkToFit="1"/>
      <protection hidden="1"/>
    </xf>
    <xf numFmtId="0" fontId="2" fillId="0" borderId="36" xfId="0" applyFont="1" applyFill="1" applyBorder="1" applyAlignment="1" applyProtection="1">
      <alignment horizontal="center" vertical="center" shrinkToFit="1"/>
      <protection hidden="1"/>
    </xf>
    <xf numFmtId="2" fontId="2" fillId="0" borderId="15" xfId="0" applyNumberFormat="1" applyFont="1" applyFill="1" applyBorder="1" applyAlignment="1" applyProtection="1">
      <alignment horizontal="center" vertical="center" shrinkToFit="1"/>
      <protection hidden="1"/>
    </xf>
    <xf numFmtId="0" fontId="2" fillId="0" borderId="30" xfId="0" applyFont="1" applyFill="1" applyBorder="1" applyAlignment="1" applyProtection="1">
      <alignment horizontal="center" vertical="center" shrinkToFit="1"/>
      <protection hidden="1"/>
    </xf>
    <xf numFmtId="0" fontId="2" fillId="0" borderId="31" xfId="0" applyFont="1" applyFill="1" applyBorder="1" applyAlignment="1" applyProtection="1">
      <alignment horizontal="center" vertical="center" shrinkToFit="1"/>
      <protection hidden="1"/>
    </xf>
    <xf numFmtId="0" fontId="1" fillId="0" borderId="37" xfId="0" applyFont="1" applyFill="1" applyBorder="1" applyAlignment="1" applyProtection="1">
      <alignment horizontal="center" vertical="center" shrinkToFit="1"/>
      <protection hidden="1"/>
    </xf>
    <xf numFmtId="0" fontId="1" fillId="0" borderId="8" xfId="0" applyFont="1" applyFill="1" applyBorder="1" applyAlignment="1" applyProtection="1">
      <alignment horizontal="center" vertical="center" shrinkToFit="1"/>
      <protection hidden="1"/>
    </xf>
    <xf numFmtId="0" fontId="1" fillId="0" borderId="38" xfId="0" applyFont="1" applyFill="1" applyBorder="1" applyAlignment="1" applyProtection="1">
      <alignment horizontal="center" vertical="center" shrinkToFit="1"/>
      <protection hidden="1"/>
    </xf>
    <xf numFmtId="0" fontId="1" fillId="8" borderId="6" xfId="0" applyFont="1" applyFill="1" applyBorder="1" applyAlignment="1" applyProtection="1">
      <alignment horizontal="center" vertical="center" shrinkToFit="1"/>
      <protection hidden="1"/>
    </xf>
    <xf numFmtId="0" fontId="2" fillId="8" borderId="8" xfId="0" applyFont="1" applyFill="1" applyBorder="1" applyAlignment="1" applyProtection="1">
      <alignment horizontal="center" vertical="center" shrinkToFit="1"/>
      <protection hidden="1"/>
    </xf>
    <xf numFmtId="2" fontId="1" fillId="0" borderId="32" xfId="0" applyNumberFormat="1" applyFont="1" applyFill="1" applyBorder="1" applyAlignment="1" applyProtection="1">
      <alignment horizontal="center" vertical="center" shrinkToFit="1"/>
      <protection hidden="1"/>
    </xf>
    <xf numFmtId="2" fontId="1" fillId="0" borderId="1" xfId="0" applyNumberFormat="1" applyFont="1" applyFill="1" applyBorder="1" applyAlignment="1" applyProtection="1">
      <alignment horizontal="center" vertical="center" shrinkToFit="1"/>
      <protection hidden="1"/>
    </xf>
    <xf numFmtId="2" fontId="1" fillId="0" borderId="33" xfId="0" applyNumberFormat="1" applyFont="1" applyFill="1" applyBorder="1" applyAlignment="1" applyProtection="1">
      <alignment horizontal="center" vertical="center" shrinkToFit="1"/>
      <protection hidden="1"/>
    </xf>
    <xf numFmtId="2" fontId="1" fillId="0" borderId="11" xfId="0" applyNumberFormat="1" applyFont="1" applyFill="1" applyBorder="1" applyAlignment="1" applyProtection="1">
      <alignment horizontal="center" vertical="center" shrinkToFit="1"/>
      <protection hidden="1"/>
    </xf>
    <xf numFmtId="1" fontId="2" fillId="7" borderId="33" xfId="0" applyNumberFormat="1" applyFont="1" applyFill="1" applyBorder="1" applyAlignment="1" applyProtection="1">
      <alignment horizontal="center" vertical="center" shrinkToFit="1"/>
      <protection hidden="1"/>
    </xf>
    <xf numFmtId="1" fontId="2" fillId="0" borderId="32" xfId="0" applyNumberFormat="1" applyFont="1" applyFill="1" applyBorder="1" applyAlignment="1" applyProtection="1">
      <alignment horizontal="center" vertical="center" shrinkToFit="1"/>
      <protection hidden="1"/>
    </xf>
    <xf numFmtId="1" fontId="2" fillId="0" borderId="1" xfId="0" applyNumberFormat="1" applyFont="1" applyFill="1" applyBorder="1" applyAlignment="1" applyProtection="1">
      <alignment horizontal="center" vertical="center" shrinkToFit="1"/>
      <protection hidden="1"/>
    </xf>
    <xf numFmtId="1" fontId="2" fillId="0" borderId="11" xfId="0" applyNumberFormat="1" applyFont="1" applyFill="1" applyBorder="1" applyAlignment="1" applyProtection="1">
      <alignment horizontal="center" vertical="center" shrinkToFit="1"/>
      <protection hidden="1"/>
    </xf>
    <xf numFmtId="0" fontId="2" fillId="8" borderId="2" xfId="0" applyFont="1" applyFill="1" applyBorder="1" applyAlignment="1" applyProtection="1">
      <alignment horizontal="center" vertical="center" shrinkToFit="1"/>
      <protection hidden="1"/>
    </xf>
    <xf numFmtId="2" fontId="2" fillId="0" borderId="2" xfId="0" applyNumberFormat="1" applyFont="1" applyFill="1" applyBorder="1" applyAlignment="1" applyProtection="1">
      <alignment horizontal="center" vertical="center" shrinkToFit="1"/>
      <protection hidden="1"/>
    </xf>
    <xf numFmtId="0" fontId="1" fillId="0" borderId="3" xfId="0" applyFont="1" applyFill="1" applyBorder="1" applyAlignment="1" applyProtection="1">
      <alignment horizontal="center" vertical="center" shrinkToFit="1"/>
      <protection hidden="1"/>
    </xf>
    <xf numFmtId="2" fontId="1" fillId="7" borderId="1" xfId="0" applyNumberFormat="1" applyFont="1" applyFill="1" applyBorder="1" applyAlignment="1" applyProtection="1">
      <alignment horizontal="center" vertical="center" shrinkToFit="1"/>
      <protection hidden="1"/>
    </xf>
    <xf numFmtId="1" fontId="2" fillId="7" borderId="1" xfId="0" applyNumberFormat="1" applyFont="1" applyFill="1" applyBorder="1" applyAlignment="1" applyProtection="1">
      <alignment horizontal="center" vertical="center" shrinkToFit="1"/>
      <protection hidden="1"/>
    </xf>
    <xf numFmtId="0" fontId="0" fillId="0" borderId="9"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vertical="center" shrinkToFit="1"/>
      <protection hidden="1"/>
    </xf>
    <xf numFmtId="0" fontId="65" fillId="0" borderId="9" xfId="0" applyFont="1" applyFill="1" applyBorder="1" applyAlignment="1" applyProtection="1">
      <alignment horizontal="center" vertical="center"/>
      <protection hidden="1"/>
    </xf>
    <xf numFmtId="0" fontId="65" fillId="0" borderId="1" xfId="0" applyFont="1" applyFill="1" applyBorder="1" applyAlignment="1" applyProtection="1">
      <alignment vertical="center" shrinkToFit="1"/>
      <protection hidden="1"/>
    </xf>
    <xf numFmtId="2" fontId="65" fillId="0" borderId="1" xfId="0" applyNumberFormat="1" applyFont="1" applyFill="1" applyBorder="1" applyAlignment="1" applyProtection="1">
      <alignment horizontal="center" vertical="center" shrinkToFit="1"/>
      <protection hidden="1"/>
    </xf>
    <xf numFmtId="0" fontId="65" fillId="0" borderId="1" xfId="0" applyFont="1" applyFill="1" applyBorder="1" applyAlignment="1" applyProtection="1">
      <alignment horizontal="center" vertical="center" shrinkToFit="1"/>
      <protection hidden="1"/>
    </xf>
    <xf numFmtId="0" fontId="65" fillId="12" borderId="1" xfId="0" applyFont="1" applyFill="1" applyBorder="1" applyAlignment="1" applyProtection="1">
      <alignment vertical="center"/>
      <protection hidden="1"/>
    </xf>
    <xf numFmtId="0" fontId="0" fillId="0" borderId="0" xfId="0" applyFill="1" applyAlignment="1" applyProtection="1">
      <alignment horizontal="left"/>
      <protection locked="0"/>
    </xf>
    <xf numFmtId="0" fontId="2" fillId="0" borderId="1" xfId="0" applyFont="1" applyBorder="1" applyAlignment="1" applyProtection="1">
      <alignment horizontal="center" vertical="center"/>
      <protection hidden="1"/>
    </xf>
    <xf numFmtId="0" fontId="2" fillId="0" borderId="10"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2" fillId="0" borderId="1" xfId="0" applyFont="1" applyFill="1" applyBorder="1" applyProtection="1">
      <protection hidden="1"/>
    </xf>
    <xf numFmtId="0" fontId="0" fillId="29" borderId="0" xfId="0" applyFill="1" applyAlignment="1">
      <alignment horizontal="left"/>
    </xf>
    <xf numFmtId="0" fontId="71" fillId="29" borderId="0" xfId="0" applyFont="1" applyFill="1" applyAlignment="1">
      <alignment horizontal="left"/>
    </xf>
    <xf numFmtId="0" fontId="0" fillId="29" borderId="0" xfId="0" applyFill="1" applyAlignment="1"/>
    <xf numFmtId="0" fontId="59" fillId="0" borderId="0" xfId="0" applyFont="1" applyFill="1" applyAlignment="1" applyProtection="1">
      <alignment horizontal="center" vertical="center"/>
      <protection locked="0"/>
    </xf>
    <xf numFmtId="0" fontId="72" fillId="11" borderId="0" xfId="0" applyFont="1" applyFill="1" applyAlignment="1">
      <alignment horizontal="left"/>
    </xf>
    <xf numFmtId="0" fontId="2" fillId="0" borderId="2" xfId="0" applyFont="1" applyFill="1" applyBorder="1" applyAlignment="1" applyProtection="1">
      <alignment horizontal="center" vertical="center" shrinkToFit="1"/>
      <protection hidden="1"/>
    </xf>
    <xf numFmtId="0" fontId="2" fillId="3" borderId="1" xfId="0" applyFont="1" applyFill="1" applyBorder="1" applyAlignment="1" applyProtection="1">
      <alignment horizontal="center" vertical="center" shrinkToFit="1"/>
      <protection hidden="1"/>
    </xf>
    <xf numFmtId="0" fontId="2" fillId="3" borderId="9" xfId="0" applyFont="1" applyFill="1" applyBorder="1" applyAlignment="1" applyProtection="1">
      <alignment horizontal="center" shrinkToFit="1"/>
      <protection hidden="1"/>
    </xf>
    <xf numFmtId="0" fontId="0" fillId="0" borderId="0" xfId="0" applyFill="1" applyBorder="1" applyAlignment="1" applyProtection="1">
      <alignment horizontal="center"/>
      <protection hidden="1"/>
    </xf>
    <xf numFmtId="0" fontId="0" fillId="3" borderId="0" xfId="0" applyFill="1" applyAlignment="1">
      <alignment horizontal="center" vertical="center" wrapText="1"/>
    </xf>
    <xf numFmtId="0" fontId="0" fillId="3" borderId="0" xfId="0" applyFill="1" applyAlignment="1">
      <alignment horizontal="center" vertical="center"/>
    </xf>
    <xf numFmtId="0" fontId="17" fillId="30" borderId="0" xfId="0" applyFont="1" applyFill="1" applyBorder="1" applyAlignment="1" applyProtection="1">
      <alignment horizontal="center" vertical="center"/>
      <protection locked="0"/>
    </xf>
    <xf numFmtId="0" fontId="73" fillId="0" borderId="0" xfId="0" applyFont="1" applyFill="1" applyAlignment="1" applyProtection="1">
      <alignment horizontal="left"/>
      <protection hidden="1"/>
    </xf>
    <xf numFmtId="0" fontId="73" fillId="0" borderId="7" xfId="0" applyFont="1" applyFill="1" applyBorder="1" applyAlignment="1" applyProtection="1">
      <alignment horizontal="left"/>
      <protection hidden="1"/>
    </xf>
    <xf numFmtId="0" fontId="74" fillId="0" borderId="2" xfId="0" applyFont="1" applyFill="1" applyBorder="1" applyAlignment="1" applyProtection="1">
      <alignment horizontal="center" vertical="center" wrapText="1"/>
      <protection hidden="1"/>
    </xf>
    <xf numFmtId="0" fontId="73" fillId="0" borderId="2" xfId="0" applyFont="1" applyFill="1" applyBorder="1" applyAlignment="1" applyProtection="1">
      <alignment horizontal="center" vertical="center" wrapText="1"/>
      <protection hidden="1"/>
    </xf>
    <xf numFmtId="0" fontId="73" fillId="0" borderId="3" xfId="0" applyFont="1" applyFill="1" applyBorder="1" applyAlignment="1" applyProtection="1">
      <alignment horizontal="center" vertical="center" wrapText="1"/>
      <protection hidden="1"/>
    </xf>
    <xf numFmtId="0" fontId="73" fillId="0" borderId="2" xfId="0" applyFont="1" applyFill="1" applyBorder="1" applyAlignment="1" applyProtection="1">
      <alignment horizontal="center" vertical="center" shrinkToFit="1"/>
      <protection hidden="1"/>
    </xf>
    <xf numFmtId="0" fontId="73" fillId="0" borderId="1" xfId="0" applyFont="1" applyFill="1" applyBorder="1" applyAlignment="1" applyProtection="1">
      <alignment horizontal="center" vertical="center"/>
      <protection hidden="1"/>
    </xf>
    <xf numFmtId="1" fontId="73" fillId="0" borderId="1" xfId="0" applyNumberFormat="1" applyFont="1" applyFill="1" applyBorder="1" applyAlignment="1" applyProtection="1">
      <alignment horizontal="center" vertical="center"/>
      <protection hidden="1"/>
    </xf>
    <xf numFmtId="1" fontId="73" fillId="0" borderId="0" xfId="0" applyNumberFormat="1" applyFont="1" applyFill="1" applyBorder="1" applyAlignment="1" applyProtection="1">
      <alignment horizontal="center" vertical="center"/>
      <protection hidden="1"/>
    </xf>
    <xf numFmtId="0" fontId="73" fillId="0" borderId="0" xfId="0" applyFont="1" applyAlignment="1" applyProtection="1">
      <alignment horizontal="center"/>
      <protection hidden="1"/>
    </xf>
    <xf numFmtId="1" fontId="73" fillId="0" borderId="0" xfId="0" applyNumberFormat="1" applyFont="1" applyBorder="1" applyAlignment="1" applyProtection="1">
      <alignment horizontal="center" vertical="center"/>
      <protection hidden="1"/>
    </xf>
    <xf numFmtId="0" fontId="73" fillId="0" borderId="0" xfId="0" applyFont="1" applyProtection="1">
      <protection hidden="1"/>
    </xf>
    <xf numFmtId="0" fontId="69" fillId="0" borderId="13" xfId="0" applyFont="1" applyFill="1" applyBorder="1" applyAlignment="1" applyProtection="1">
      <alignment vertical="center" wrapText="1"/>
      <protection hidden="1"/>
    </xf>
    <xf numFmtId="0" fontId="69"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textRotation="90"/>
      <protection hidden="1"/>
    </xf>
    <xf numFmtId="0" fontId="69" fillId="0" borderId="9" xfId="0" applyFont="1" applyFill="1" applyBorder="1" applyAlignment="1" applyProtection="1">
      <alignment vertical="center"/>
      <protection hidden="1"/>
    </xf>
    <xf numFmtId="0" fontId="69" fillId="0" borderId="10" xfId="0" applyFont="1" applyFill="1" applyBorder="1" applyAlignment="1" applyProtection="1">
      <alignment vertical="center"/>
      <protection hidden="1"/>
    </xf>
    <xf numFmtId="0" fontId="69" fillId="0" borderId="11" xfId="0" applyFont="1" applyFill="1" applyBorder="1" applyAlignment="1" applyProtection="1">
      <alignment vertical="center"/>
      <protection hidden="1"/>
    </xf>
    <xf numFmtId="0" fontId="2" fillId="0" borderId="10" xfId="0" applyFont="1" applyBorder="1" applyAlignment="1" applyProtection="1">
      <alignment shrinkToFit="1"/>
      <protection hidden="1"/>
    </xf>
    <xf numFmtId="0" fontId="2" fillId="0" borderId="11" xfId="0" applyFont="1" applyBorder="1" applyAlignment="1" applyProtection="1">
      <alignment shrinkToFit="1"/>
      <protection hidden="1"/>
    </xf>
    <xf numFmtId="0" fontId="2" fillId="3" borderId="1" xfId="0" applyFont="1" applyFill="1" applyBorder="1" applyAlignment="1" applyProtection="1">
      <alignment horizontal="center" vertical="center"/>
      <protection hidden="1"/>
    </xf>
    <xf numFmtId="0" fontId="2" fillId="3" borderId="9" xfId="0" applyFont="1" applyFill="1" applyBorder="1" applyAlignment="1" applyProtection="1">
      <alignment horizontal="center" shrinkToFit="1"/>
      <protection hidden="1"/>
    </xf>
    <xf numFmtId="0" fontId="2" fillId="3" borderId="1" xfId="0" applyFont="1" applyFill="1" applyBorder="1" applyAlignment="1" applyProtection="1">
      <alignment horizontal="center" shrinkToFit="1"/>
      <protection hidden="1"/>
    </xf>
    <xf numFmtId="0" fontId="2" fillId="3" borderId="2" xfId="0" applyFont="1" applyFill="1" applyBorder="1" applyAlignment="1" applyProtection="1">
      <alignment horizontal="center" vertical="center"/>
      <protection hidden="1"/>
    </xf>
    <xf numFmtId="0" fontId="2" fillId="0" borderId="1" xfId="0" applyFont="1" applyFill="1" applyBorder="1" applyAlignment="1" applyProtection="1">
      <alignment horizontal="center"/>
      <protection hidden="1"/>
    </xf>
    <xf numFmtId="0" fontId="65" fillId="0" borderId="0" xfId="0" applyFont="1" applyFill="1" applyAlignment="1" applyProtection="1">
      <alignment horizontal="center"/>
      <protection hidden="1"/>
    </xf>
    <xf numFmtId="0" fontId="2" fillId="14" borderId="2" xfId="0" applyFont="1" applyFill="1" applyBorder="1" applyAlignment="1" applyProtection="1">
      <alignment horizontal="center" vertical="center"/>
    </xf>
    <xf numFmtId="0" fontId="2" fillId="3" borderId="9" xfId="0" applyFont="1" applyFill="1" applyBorder="1" applyAlignment="1" applyProtection="1">
      <alignment horizontal="center" wrapText="1" shrinkToFit="1"/>
      <protection hidden="1"/>
    </xf>
    <xf numFmtId="0" fontId="2" fillId="3" borderId="1" xfId="0" applyFont="1" applyFill="1" applyBorder="1" applyAlignment="1" applyProtection="1">
      <alignment horizontal="center" wrapText="1" shrinkToFit="1"/>
      <protection hidden="1"/>
    </xf>
    <xf numFmtId="0" fontId="2" fillId="3" borderId="13" xfId="0" applyFont="1" applyFill="1" applyBorder="1" applyProtection="1">
      <protection hidden="1"/>
    </xf>
    <xf numFmtId="0" fontId="2" fillId="0" borderId="1" xfId="0" applyFont="1" applyBorder="1" applyAlignment="1" applyProtection="1">
      <alignment horizontal="center"/>
      <protection hidden="1"/>
    </xf>
    <xf numFmtId="0" fontId="2" fillId="17" borderId="1" xfId="0" applyFont="1" applyFill="1" applyBorder="1" applyAlignment="1" applyProtection="1">
      <alignment horizontal="center"/>
      <protection hidden="1"/>
    </xf>
    <xf numFmtId="0" fontId="2" fillId="17" borderId="0" xfId="0" applyFont="1" applyFill="1" applyAlignment="1" applyProtection="1">
      <alignment horizontal="center" vertical="center"/>
      <protection hidden="1"/>
    </xf>
    <xf numFmtId="0" fontId="65" fillId="0" borderId="8" xfId="0" applyFont="1" applyFill="1" applyBorder="1" applyAlignment="1" applyProtection="1">
      <alignment horizontal="center" shrinkToFit="1"/>
      <protection hidden="1"/>
    </xf>
    <xf numFmtId="2" fontId="65" fillId="0" borderId="8" xfId="0" applyNumberFormat="1" applyFont="1" applyFill="1" applyBorder="1" applyAlignment="1" applyProtection="1">
      <alignment horizontal="center" shrinkToFit="1"/>
      <protection hidden="1"/>
    </xf>
    <xf numFmtId="0" fontId="65" fillId="12" borderId="49" xfId="0" applyFont="1" applyFill="1" applyBorder="1" applyAlignment="1" applyProtection="1">
      <alignment horizontal="center" shrinkToFit="1"/>
      <protection hidden="1"/>
    </xf>
    <xf numFmtId="0" fontId="2" fillId="0" borderId="0" xfId="0" applyFont="1" applyAlignment="1" applyProtection="1">
      <alignment horizontal="center"/>
      <protection hidden="1"/>
    </xf>
    <xf numFmtId="0" fontId="2" fillId="0" borderId="1" xfId="0" applyFont="1" applyBorder="1" applyAlignment="1" applyProtection="1">
      <alignment horizontal="center" vertical="center"/>
      <protection hidden="1"/>
    </xf>
    <xf numFmtId="0" fontId="2" fillId="0" borderId="0" xfId="0" applyFont="1" applyFill="1" applyAlignment="1" applyProtection="1">
      <alignment horizontal="center"/>
      <protection hidden="1"/>
    </xf>
    <xf numFmtId="0" fontId="2" fillId="0" borderId="10"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2" fillId="0" borderId="1" xfId="0" applyFont="1" applyFill="1" applyBorder="1" applyAlignment="1" applyProtection="1">
      <alignment horizontal="center"/>
      <protection hidden="1"/>
    </xf>
    <xf numFmtId="0" fontId="18" fillId="0" borderId="0" xfId="0" applyFont="1" applyProtection="1">
      <protection locked="0"/>
    </xf>
    <xf numFmtId="0" fontId="18" fillId="0" borderId="0" xfId="0" applyFont="1" applyAlignment="1" applyProtection="1">
      <alignment horizontal="center"/>
      <protection locked="0"/>
    </xf>
    <xf numFmtId="0" fontId="18" fillId="0" borderId="1" xfId="0" applyFont="1" applyBorder="1" applyAlignment="1" applyProtection="1">
      <alignment horizontal="center"/>
      <protection locked="0"/>
    </xf>
    <xf numFmtId="2" fontId="18" fillId="0" borderId="1" xfId="0" applyNumberFormat="1" applyFont="1" applyBorder="1" applyAlignment="1" applyProtection="1">
      <alignment horizontal="center"/>
      <protection locked="0"/>
    </xf>
    <xf numFmtId="0" fontId="18" fillId="12" borderId="16" xfId="0" applyFont="1" applyFill="1" applyBorder="1" applyAlignment="1" applyProtection="1">
      <alignment horizontal="left"/>
      <protection locked="0"/>
    </xf>
    <xf numFmtId="0" fontId="10" fillId="12" borderId="61" xfId="0" applyFont="1" applyFill="1" applyBorder="1" applyAlignment="1" applyProtection="1">
      <alignment shrinkToFit="1"/>
      <protection locked="0"/>
    </xf>
    <xf numFmtId="0" fontId="10" fillId="12" borderId="61" xfId="0" applyFont="1" applyFill="1" applyBorder="1" applyAlignment="1" applyProtection="1">
      <protection locked="0"/>
    </xf>
    <xf numFmtId="0" fontId="2" fillId="19" borderId="1" xfId="0" applyFont="1" applyFill="1" applyBorder="1" applyAlignment="1" applyProtection="1">
      <alignment horizontal="center" vertical="center" shrinkToFit="1"/>
      <protection locked="0"/>
    </xf>
    <xf numFmtId="0" fontId="2" fillId="0" borderId="16" xfId="0" applyFont="1" applyBorder="1" applyAlignment="1" applyProtection="1">
      <alignment horizontal="center" vertical="center"/>
      <protection locked="0"/>
    </xf>
    <xf numFmtId="0" fontId="18" fillId="0" borderId="16" xfId="0" applyFont="1" applyBorder="1" applyAlignment="1" applyProtection="1">
      <alignment horizontal="left" vertical="center"/>
      <protection locked="0"/>
    </xf>
    <xf numFmtId="187" fontId="2" fillId="0" borderId="16" xfId="0" applyNumberFormat="1" applyFont="1" applyBorder="1" applyAlignment="1" applyProtection="1">
      <alignment horizontal="center" vertical="center"/>
      <protection locked="0"/>
    </xf>
    <xf numFmtId="0" fontId="18" fillId="0" borderId="62" xfId="0" applyFont="1" applyBorder="1" applyAlignment="1" applyProtection="1">
      <alignment vertical="center" wrapText="1"/>
      <protection locked="0"/>
    </xf>
    <xf numFmtId="0" fontId="18" fillId="0" borderId="63" xfId="0" applyFont="1" applyBorder="1" applyAlignment="1" applyProtection="1">
      <alignment vertical="center" wrapText="1"/>
      <protection locked="0"/>
    </xf>
    <xf numFmtId="0" fontId="75" fillId="0" borderId="62" xfId="0" applyFont="1" applyBorder="1" applyAlignment="1" applyProtection="1">
      <alignment vertical="center" wrapText="1"/>
      <protection locked="0"/>
    </xf>
    <xf numFmtId="0" fontId="75" fillId="0" borderId="63" xfId="0" applyFont="1" applyBorder="1" applyAlignment="1" applyProtection="1">
      <alignment vertical="center" wrapText="1"/>
      <protection locked="0"/>
    </xf>
    <xf numFmtId="0" fontId="75" fillId="0" borderId="64" xfId="0" applyFont="1" applyBorder="1" applyAlignment="1" applyProtection="1">
      <alignment vertical="center" wrapText="1"/>
      <protection locked="0"/>
    </xf>
    <xf numFmtId="0" fontId="75" fillId="0" borderId="65" xfId="0" applyFont="1" applyBorder="1" applyAlignment="1" applyProtection="1">
      <alignment vertical="center" wrapText="1"/>
      <protection locked="0"/>
    </xf>
    <xf numFmtId="0" fontId="11" fillId="13" borderId="0" xfId="0" applyFont="1" applyFill="1" applyBorder="1" applyAlignment="1" applyProtection="1">
      <alignment horizontal="center" vertical="center"/>
      <protection locked="0"/>
    </xf>
    <xf numFmtId="0" fontId="18" fillId="0" borderId="19" xfId="0" applyFont="1" applyFill="1" applyBorder="1" applyAlignment="1" applyProtection="1">
      <alignment horizontal="left"/>
      <protection locked="0"/>
    </xf>
    <xf numFmtId="0" fontId="18" fillId="0" borderId="20" xfId="0" applyFont="1" applyFill="1" applyBorder="1" applyAlignment="1" applyProtection="1">
      <alignment horizontal="left"/>
      <protection locked="0"/>
    </xf>
    <xf numFmtId="0" fontId="0" fillId="0" borderId="21" xfId="0" applyFill="1" applyBorder="1" applyAlignment="1" applyProtection="1">
      <alignment horizontal="left"/>
      <protection locked="0"/>
    </xf>
    <xf numFmtId="0" fontId="0" fillId="12" borderId="20" xfId="0" applyFill="1" applyBorder="1" applyAlignment="1" applyProtection="1">
      <alignment horizontal="left"/>
      <protection locked="0"/>
    </xf>
    <xf numFmtId="0" fontId="0" fillId="12" borderId="40" xfId="0" applyFill="1" applyBorder="1" applyAlignment="1" applyProtection="1">
      <alignment horizontal="left"/>
      <protection locked="0"/>
    </xf>
    <xf numFmtId="0" fontId="55" fillId="11" borderId="0" xfId="0" applyFont="1" applyFill="1" applyAlignment="1" applyProtection="1">
      <alignment horizontal="center" vertical="center"/>
      <protection hidden="1"/>
    </xf>
    <xf numFmtId="0" fontId="59" fillId="19" borderId="0" xfId="0" applyFont="1" applyFill="1" applyAlignment="1" applyProtection="1">
      <alignment horizontal="center"/>
      <protection locked="0"/>
    </xf>
    <xf numFmtId="0" fontId="58" fillId="19" borderId="0" xfId="0" applyFont="1" applyFill="1" applyAlignment="1" applyProtection="1">
      <alignment horizontal="center" vertical="center"/>
      <protection locked="0"/>
    </xf>
    <xf numFmtId="0" fontId="2" fillId="3" borderId="9" xfId="0" applyFont="1" applyFill="1" applyBorder="1" applyAlignment="1" applyProtection="1">
      <alignment horizontal="center"/>
      <protection hidden="1"/>
    </xf>
    <xf numFmtId="0" fontId="2" fillId="3" borderId="10" xfId="0" applyFont="1" applyFill="1" applyBorder="1" applyAlignment="1" applyProtection="1">
      <alignment horizontal="center"/>
      <protection hidden="1"/>
    </xf>
    <xf numFmtId="0" fontId="2" fillId="3" borderId="11" xfId="0" applyFont="1" applyFill="1" applyBorder="1" applyAlignment="1" applyProtection="1">
      <alignment horizontal="center"/>
      <protection hidden="1"/>
    </xf>
    <xf numFmtId="0" fontId="2" fillId="3" borderId="0"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shrinkToFit="1"/>
      <protection hidden="1"/>
    </xf>
    <xf numFmtId="0" fontId="2" fillId="3" borderId="3" xfId="0" applyFont="1" applyFill="1" applyBorder="1" applyAlignment="1" applyProtection="1">
      <alignment horizontal="center" vertical="center"/>
      <protection hidden="1"/>
    </xf>
    <xf numFmtId="0" fontId="2" fillId="3" borderId="8" xfId="0" applyFont="1" applyFill="1" applyBorder="1" applyAlignment="1" applyProtection="1">
      <alignment horizontal="center" vertical="center"/>
      <protection hidden="1"/>
    </xf>
    <xf numFmtId="0" fontId="2" fillId="3" borderId="9" xfId="0" applyFont="1" applyFill="1" applyBorder="1" applyAlignment="1" applyProtection="1">
      <alignment horizontal="center" shrinkToFit="1"/>
      <protection hidden="1"/>
    </xf>
    <xf numFmtId="0" fontId="2" fillId="3" borderId="10" xfId="0" applyFont="1" applyFill="1" applyBorder="1" applyAlignment="1" applyProtection="1">
      <alignment horizontal="center" shrinkToFit="1"/>
      <protection hidden="1"/>
    </xf>
    <xf numFmtId="0" fontId="2" fillId="3" borderId="11" xfId="0" applyFont="1" applyFill="1" applyBorder="1" applyAlignment="1" applyProtection="1">
      <alignment horizontal="center" shrinkToFit="1"/>
      <protection hidden="1"/>
    </xf>
    <xf numFmtId="0" fontId="2" fillId="3" borderId="1" xfId="0" applyFont="1" applyFill="1" applyBorder="1" applyAlignment="1" applyProtection="1">
      <alignment horizontal="center" shrinkToFit="1"/>
      <protection hidden="1"/>
    </xf>
    <xf numFmtId="0" fontId="2" fillId="3" borderId="1" xfId="0" applyFont="1" applyFill="1" applyBorder="1" applyAlignment="1" applyProtection="1">
      <alignment horizontal="center"/>
      <protection hidden="1"/>
    </xf>
    <xf numFmtId="0" fontId="2" fillId="3" borderId="2" xfId="0" applyFont="1" applyFill="1" applyBorder="1" applyAlignment="1" applyProtection="1">
      <alignment horizontal="center" vertical="center"/>
      <protection hidden="1"/>
    </xf>
    <xf numFmtId="0" fontId="2" fillId="3" borderId="3" xfId="0" applyFont="1" applyFill="1" applyBorder="1" applyAlignment="1" applyProtection="1">
      <alignment horizontal="center" vertical="center" shrinkToFit="1"/>
      <protection hidden="1"/>
    </xf>
    <xf numFmtId="0" fontId="2" fillId="3" borderId="2" xfId="0" applyFont="1" applyFill="1" applyBorder="1" applyAlignment="1" applyProtection="1">
      <alignment horizontal="center" vertical="center" shrinkToFit="1"/>
      <protection hidden="1"/>
    </xf>
    <xf numFmtId="0" fontId="54" fillId="0" borderId="0" xfId="0" applyFont="1" applyAlignment="1" applyProtection="1">
      <alignment horizontal="center"/>
      <protection hidden="1"/>
    </xf>
    <xf numFmtId="0" fontId="53" fillId="0" borderId="0" xfId="0" applyFont="1" applyAlignment="1" applyProtection="1">
      <alignment horizontal="center"/>
      <protection hidden="1"/>
    </xf>
    <xf numFmtId="0" fontId="53" fillId="0" borderId="0" xfId="0" applyFont="1" applyAlignment="1" applyProtection="1">
      <alignment horizontal="center" shrinkToFit="1"/>
      <protection hidden="1"/>
    </xf>
    <xf numFmtId="0" fontId="0" fillId="0" borderId="0" xfId="0" applyAlignment="1">
      <alignment horizontal="center" shrinkToFit="1"/>
    </xf>
    <xf numFmtId="0" fontId="2" fillId="3" borderId="0" xfId="0" applyFont="1" applyFill="1" applyAlignment="1" applyProtection="1">
      <alignment horizontal="center"/>
      <protection hidden="1"/>
    </xf>
    <xf numFmtId="0" fontId="2" fillId="3" borderId="7" xfId="0" applyFont="1" applyFill="1" applyBorder="1" applyAlignment="1" applyProtection="1">
      <alignment horizontal="center"/>
      <protection hidden="1"/>
    </xf>
    <xf numFmtId="0" fontId="2" fillId="3" borderId="0"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2" fillId="9" borderId="0" xfId="0" applyFont="1" applyFill="1" applyBorder="1" applyAlignment="1" applyProtection="1">
      <alignment horizontal="center" vertical="center"/>
      <protection hidden="1"/>
    </xf>
    <xf numFmtId="0" fontId="7" fillId="9" borderId="0" xfId="0" applyFont="1" applyFill="1" applyBorder="1" applyAlignment="1" applyProtection="1">
      <alignment horizontal="center" vertical="center" wrapText="1"/>
      <protection hidden="1"/>
    </xf>
    <xf numFmtId="0" fontId="2" fillId="9" borderId="0" xfId="0" applyFont="1" applyFill="1" applyBorder="1" applyAlignment="1" applyProtection="1">
      <alignment horizontal="center"/>
      <protection hidden="1"/>
    </xf>
    <xf numFmtId="0" fontId="7" fillId="9" borderId="0"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protection hidden="1"/>
    </xf>
    <xf numFmtId="0" fontId="0" fillId="0" borderId="9" xfId="0" applyBorder="1" applyAlignment="1" applyProtection="1">
      <alignment horizontal="center"/>
      <protection hidden="1"/>
    </xf>
    <xf numFmtId="0" fontId="0" fillId="0" borderId="11" xfId="0" applyBorder="1" applyAlignment="1" applyProtection="1">
      <alignment horizontal="center"/>
      <protection hidden="1"/>
    </xf>
    <xf numFmtId="2" fontId="0" fillId="0" borderId="1" xfId="0" applyNumberFormat="1" applyBorder="1" applyAlignment="1" applyProtection="1">
      <alignment horizontal="center"/>
      <protection hidden="1"/>
    </xf>
    <xf numFmtId="0" fontId="2" fillId="0" borderId="1" xfId="0" applyFont="1" applyBorder="1" applyAlignment="1" applyProtection="1">
      <alignment horizontal="center" wrapText="1"/>
      <protection hidden="1"/>
    </xf>
    <xf numFmtId="0" fontId="2" fillId="0" borderId="0" xfId="0" applyFont="1" applyAlignment="1" applyProtection="1">
      <alignment horizontal="center"/>
      <protection hidden="1"/>
    </xf>
    <xf numFmtId="0" fontId="6" fillId="0" borderId="7" xfId="0" applyFont="1" applyBorder="1" applyAlignment="1" applyProtection="1">
      <alignment horizontal="center"/>
      <protection hidden="1"/>
    </xf>
    <xf numFmtId="0" fontId="2" fillId="0" borderId="9" xfId="0" applyFont="1" applyBorder="1" applyAlignment="1" applyProtection="1">
      <alignment horizontal="center"/>
      <protection hidden="1"/>
    </xf>
    <xf numFmtId="0" fontId="2" fillId="0" borderId="10" xfId="0" applyFont="1" applyBorder="1" applyAlignment="1" applyProtection="1">
      <alignment horizontal="center"/>
      <protection hidden="1"/>
    </xf>
    <xf numFmtId="0" fontId="2" fillId="0" borderId="11" xfId="0" applyFont="1" applyBorder="1" applyAlignment="1" applyProtection="1">
      <alignment horizontal="center"/>
      <protection hidden="1"/>
    </xf>
    <xf numFmtId="0" fontId="2" fillId="0" borderId="9" xfId="0" applyFont="1"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2" fillId="0" borderId="11" xfId="0" applyFont="1" applyBorder="1" applyAlignment="1" applyProtection="1">
      <alignment horizontal="center" shrinkToFit="1"/>
      <protection hidden="1"/>
    </xf>
    <xf numFmtId="0" fontId="2" fillId="0" borderId="1" xfId="0" applyFont="1" applyBorder="1" applyAlignment="1" applyProtection="1">
      <alignment horizontal="center" vertical="center"/>
      <protection hidden="1"/>
    </xf>
    <xf numFmtId="0" fontId="7" fillId="0" borderId="3" xfId="0" applyFont="1" applyBorder="1" applyAlignment="1" applyProtection="1">
      <alignment horizontal="center" vertical="center" wrapText="1"/>
      <protection hidden="1"/>
    </xf>
    <xf numFmtId="0" fontId="7" fillId="0" borderId="2" xfId="0" applyFont="1" applyBorder="1" applyAlignment="1" applyProtection="1">
      <alignment horizontal="center" vertical="center" wrapText="1"/>
      <protection hidden="1"/>
    </xf>
    <xf numFmtId="0" fontId="7" fillId="0" borderId="2" xfId="0" applyFont="1" applyBorder="1" applyAlignment="1" applyProtection="1">
      <alignment horizontal="center" vertical="center"/>
      <protection hidden="1"/>
    </xf>
    <xf numFmtId="0" fontId="6" fillId="0"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2" fillId="0" borderId="7" xfId="0" applyFont="1" applyFill="1" applyBorder="1" applyAlignment="1" applyProtection="1">
      <alignment horizontal="center"/>
      <protection hidden="1"/>
    </xf>
    <xf numFmtId="0" fontId="2" fillId="0" borderId="1" xfId="0" applyFont="1" applyFill="1" applyBorder="1" applyAlignment="1" applyProtection="1">
      <alignment horizontal="center" vertical="center"/>
      <protection hidden="1"/>
    </xf>
    <xf numFmtId="0" fontId="7" fillId="0" borderId="3" xfId="0" applyFont="1" applyFill="1" applyBorder="1" applyAlignment="1" applyProtection="1">
      <alignment horizontal="center" vertical="center" wrapText="1"/>
      <protection hidden="1"/>
    </xf>
    <xf numFmtId="0" fontId="7" fillId="0" borderId="2" xfId="0" applyFont="1" applyFill="1" applyBorder="1" applyAlignment="1" applyProtection="1">
      <alignment horizontal="center" vertical="center" wrapText="1"/>
      <protection hidden="1"/>
    </xf>
    <xf numFmtId="0" fontId="2" fillId="0" borderId="9" xfId="0" applyFont="1" applyFill="1" applyBorder="1" applyAlignment="1" applyProtection="1">
      <alignment horizontal="center"/>
      <protection hidden="1"/>
    </xf>
    <xf numFmtId="0" fontId="2" fillId="0" borderId="10" xfId="0" applyFont="1" applyFill="1" applyBorder="1" applyAlignment="1" applyProtection="1">
      <alignment horizontal="center"/>
      <protection hidden="1"/>
    </xf>
    <xf numFmtId="0" fontId="2" fillId="0" borderId="11" xfId="0" applyFont="1" applyFill="1" applyBorder="1" applyAlignment="1" applyProtection="1">
      <alignment horizontal="center"/>
      <protection hidden="1"/>
    </xf>
    <xf numFmtId="0" fontId="1" fillId="0" borderId="3"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wrapText="1"/>
      <protection hidden="1"/>
    </xf>
    <xf numFmtId="0" fontId="2" fillId="0" borderId="3" xfId="0" applyFont="1" applyFill="1" applyBorder="1" applyAlignment="1" applyProtection="1">
      <alignment horizontal="center" vertical="center"/>
      <protection hidden="1"/>
    </xf>
    <xf numFmtId="0" fontId="2" fillId="0" borderId="2" xfId="0"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shrinkToFit="1"/>
      <protection hidden="1"/>
    </xf>
    <xf numFmtId="0" fontId="2" fillId="0" borderId="23" xfId="0" applyFont="1" applyFill="1" applyBorder="1" applyAlignment="1" applyProtection="1">
      <alignment horizontal="center" vertical="center" shrinkToFit="1"/>
      <protection hidden="1"/>
    </xf>
    <xf numFmtId="0" fontId="2" fillId="0" borderId="8" xfId="0" applyFont="1" applyFill="1" applyBorder="1" applyAlignment="1" applyProtection="1">
      <alignment horizontal="center" vertical="center"/>
      <protection hidden="1"/>
    </xf>
    <xf numFmtId="0" fontId="20" fillId="0" borderId="3"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0" fontId="2" fillId="0" borderId="3" xfId="0" applyFont="1" applyFill="1" applyBorder="1" applyAlignment="1" applyProtection="1">
      <alignment horizontal="center" vertical="center" shrinkToFit="1"/>
      <protection hidden="1"/>
    </xf>
    <xf numFmtId="0" fontId="2" fillId="0" borderId="8" xfId="0" applyFont="1" applyFill="1" applyBorder="1" applyAlignment="1" applyProtection="1">
      <alignment horizontal="center" vertical="center" shrinkToFit="1"/>
      <protection hidden="1"/>
    </xf>
    <xf numFmtId="0" fontId="2" fillId="0" borderId="2" xfId="0" applyFont="1" applyFill="1" applyBorder="1" applyAlignment="1" applyProtection="1">
      <alignment horizontal="center" vertical="center" shrinkToFit="1"/>
      <protection hidden="1"/>
    </xf>
    <xf numFmtId="0" fontId="18" fillId="0" borderId="3" xfId="0"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protection hidden="1"/>
    </xf>
    <xf numFmtId="0" fontId="73" fillId="0" borderId="3" xfId="0" applyFont="1" applyFill="1" applyBorder="1" applyAlignment="1" applyProtection="1">
      <alignment horizontal="center" vertical="center" textRotation="90" wrapText="1"/>
      <protection hidden="1"/>
    </xf>
    <xf numFmtId="0" fontId="73" fillId="0" borderId="2" xfId="0" applyFont="1" applyFill="1" applyBorder="1" applyAlignment="1" applyProtection="1">
      <alignment horizontal="center" vertical="center" textRotation="90" wrapText="1"/>
      <protection hidden="1"/>
    </xf>
    <xf numFmtId="0" fontId="18" fillId="0" borderId="3" xfId="0" applyFont="1" applyFill="1" applyBorder="1" applyAlignment="1" applyProtection="1">
      <alignment horizontal="center" vertical="center" textRotation="90" wrapText="1"/>
      <protection hidden="1"/>
    </xf>
    <xf numFmtId="0" fontId="18" fillId="0" borderId="2" xfId="0" applyFont="1" applyFill="1" applyBorder="1" applyAlignment="1" applyProtection="1">
      <alignment horizontal="center" vertical="center" textRotation="90" wrapText="1"/>
      <protection hidden="1"/>
    </xf>
    <xf numFmtId="0" fontId="18" fillId="0" borderId="3" xfId="0"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shrinkToFit="1"/>
      <protection hidden="1"/>
    </xf>
    <xf numFmtId="0" fontId="2" fillId="0" borderId="1" xfId="0" applyFont="1" applyFill="1" applyBorder="1" applyAlignment="1" applyProtection="1">
      <alignment horizontal="center"/>
      <protection hidden="1"/>
    </xf>
    <xf numFmtId="0" fontId="18" fillId="0" borderId="3" xfId="0" applyFont="1" applyFill="1" applyBorder="1" applyAlignment="1" applyProtection="1">
      <alignment horizontal="center" vertical="center" textRotation="90"/>
      <protection hidden="1"/>
    </xf>
    <xf numFmtId="0" fontId="18" fillId="0" borderId="2" xfId="0" applyFont="1" applyFill="1" applyBorder="1" applyAlignment="1" applyProtection="1">
      <alignment horizontal="center" vertical="center" textRotation="90"/>
      <protection hidden="1"/>
    </xf>
    <xf numFmtId="0" fontId="65" fillId="0" borderId="0" xfId="0" applyFont="1" applyFill="1" applyAlignment="1" applyProtection="1">
      <alignment horizontal="center"/>
      <protection hidden="1"/>
    </xf>
    <xf numFmtId="0" fontId="65" fillId="0" borderId="1" xfId="0" applyFont="1" applyFill="1" applyBorder="1" applyAlignment="1" applyProtection="1">
      <alignment horizontal="center" vertical="center" wrapText="1"/>
      <protection hidden="1"/>
    </xf>
    <xf numFmtId="0" fontId="65" fillId="0" borderId="1" xfId="0" applyFont="1" applyFill="1" applyBorder="1" applyAlignment="1" applyProtection="1">
      <alignment horizontal="center"/>
      <protection hidden="1"/>
    </xf>
    <xf numFmtId="0" fontId="65" fillId="0" borderId="9" xfId="0" applyFont="1" applyFill="1" applyBorder="1" applyAlignment="1" applyProtection="1">
      <alignment horizontal="center" vertical="center"/>
      <protection hidden="1"/>
    </xf>
    <xf numFmtId="0" fontId="65" fillId="0" borderId="11" xfId="0" applyFont="1" applyFill="1" applyBorder="1" applyAlignment="1" applyProtection="1">
      <alignment horizontal="center" vertical="center"/>
      <protection hidden="1"/>
    </xf>
    <xf numFmtId="0" fontId="65" fillId="0" borderId="1" xfId="0" applyFont="1" applyFill="1" applyBorder="1" applyAlignment="1" applyProtection="1">
      <alignment horizontal="center" vertical="center"/>
      <protection hidden="1"/>
    </xf>
    <xf numFmtId="2" fontId="65" fillId="0" borderId="1" xfId="0" applyNumberFormat="1"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7" fillId="0" borderId="24" xfId="0"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protection hidden="1"/>
    </xf>
    <xf numFmtId="0" fontId="1" fillId="0" borderId="24" xfId="0" applyFont="1" applyFill="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2" fillId="0" borderId="7" xfId="0" applyFont="1" applyBorder="1" applyAlignment="1" applyProtection="1">
      <alignment horizontal="center"/>
      <protection hidden="1"/>
    </xf>
    <xf numFmtId="0" fontId="2" fillId="0" borderId="23" xfId="0" applyFont="1" applyBorder="1" applyAlignment="1" applyProtection="1">
      <alignment horizontal="center" vertical="center"/>
      <protection hidden="1"/>
    </xf>
    <xf numFmtId="0" fontId="7" fillId="0" borderId="24"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protection hidden="1"/>
    </xf>
    <xf numFmtId="0" fontId="2" fillId="0" borderId="12" xfId="0" applyFont="1" applyBorder="1" applyAlignment="1" applyProtection="1">
      <alignment horizontal="center" wrapText="1" shrinkToFit="1"/>
      <protection hidden="1"/>
    </xf>
    <xf numFmtId="0" fontId="2" fillId="0" borderId="58" xfId="0" applyFont="1" applyBorder="1" applyAlignment="1" applyProtection="1">
      <alignment horizontal="center" wrapText="1" shrinkToFit="1"/>
      <protection hidden="1"/>
    </xf>
    <xf numFmtId="0" fontId="65" fillId="0" borderId="50" xfId="0" applyFont="1" applyFill="1" applyBorder="1" applyAlignment="1" applyProtection="1">
      <alignment horizontal="center"/>
      <protection hidden="1"/>
    </xf>
    <xf numFmtId="0" fontId="65" fillId="0" borderId="51" xfId="0" applyFont="1" applyFill="1" applyBorder="1" applyAlignment="1" applyProtection="1">
      <alignment horizontal="center"/>
      <protection hidden="1"/>
    </xf>
    <xf numFmtId="2" fontId="65" fillId="0" borderId="10" xfId="0" applyNumberFormat="1" applyFont="1" applyFill="1" applyBorder="1" applyAlignment="1" applyProtection="1">
      <alignment horizontal="center"/>
      <protection hidden="1"/>
    </xf>
    <xf numFmtId="0" fontId="65" fillId="0" borderId="10" xfId="0" applyFont="1" applyFill="1" applyBorder="1" applyAlignment="1" applyProtection="1">
      <alignment horizontal="center"/>
      <protection hidden="1"/>
    </xf>
    <xf numFmtId="0" fontId="65" fillId="0" borderId="9" xfId="0" applyFont="1" applyFill="1" applyBorder="1" applyAlignment="1" applyProtection="1">
      <alignment horizontal="center"/>
      <protection hidden="1"/>
    </xf>
    <xf numFmtId="0" fontId="65" fillId="0" borderId="11" xfId="0" applyFont="1" applyFill="1" applyBorder="1" applyAlignment="1" applyProtection="1">
      <alignment horizontal="center"/>
      <protection hidden="1"/>
    </xf>
    <xf numFmtId="0" fontId="65" fillId="0" borderId="52" xfId="0" applyFont="1" applyFill="1" applyBorder="1" applyAlignment="1" applyProtection="1">
      <alignment horizontal="center"/>
      <protection hidden="1"/>
    </xf>
    <xf numFmtId="2" fontId="65" fillId="0" borderId="50" xfId="0" applyNumberFormat="1" applyFont="1" applyFill="1" applyBorder="1" applyAlignment="1" applyProtection="1">
      <alignment horizontal="center"/>
      <protection hidden="1"/>
    </xf>
    <xf numFmtId="2" fontId="65" fillId="0" borderId="52" xfId="0" applyNumberFormat="1" applyFont="1" applyFill="1" applyBorder="1" applyAlignment="1" applyProtection="1">
      <alignment horizontal="center"/>
      <protection hidden="1"/>
    </xf>
    <xf numFmtId="2" fontId="65" fillId="0" borderId="51" xfId="0" applyNumberFormat="1" applyFont="1" applyFill="1" applyBorder="1" applyAlignment="1" applyProtection="1">
      <alignment horizontal="center"/>
      <protection hidden="1"/>
    </xf>
    <xf numFmtId="0" fontId="65" fillId="0" borderId="12" xfId="0" applyFont="1" applyFill="1" applyBorder="1" applyAlignment="1" applyProtection="1">
      <alignment horizontal="center" vertical="center" wrapText="1"/>
      <protection hidden="1"/>
    </xf>
    <xf numFmtId="0" fontId="65" fillId="0" borderId="5" xfId="0" applyFont="1" applyFill="1" applyBorder="1" applyAlignment="1" applyProtection="1">
      <alignment horizontal="center" vertical="center" wrapText="1"/>
      <protection hidden="1"/>
    </xf>
    <xf numFmtId="0" fontId="65" fillId="0" borderId="14" xfId="0" applyFont="1" applyFill="1" applyBorder="1" applyAlignment="1" applyProtection="1">
      <alignment horizontal="center" vertical="center" wrapText="1"/>
      <protection hidden="1"/>
    </xf>
    <xf numFmtId="0" fontId="65" fillId="0" borderId="15" xfId="0" applyFont="1" applyFill="1" applyBorder="1" applyAlignment="1" applyProtection="1">
      <alignment horizontal="center" vertical="center" wrapText="1"/>
      <protection hidden="1"/>
    </xf>
    <xf numFmtId="0" fontId="65" fillId="0" borderId="53" xfId="0" applyFont="1" applyFill="1" applyBorder="1" applyAlignment="1" applyProtection="1">
      <alignment horizontal="center" vertical="center"/>
      <protection hidden="1"/>
    </xf>
    <xf numFmtId="0" fontId="65" fillId="0" borderId="54" xfId="0" applyFont="1" applyFill="1" applyBorder="1" applyAlignment="1" applyProtection="1">
      <alignment horizontal="center" vertical="center"/>
      <protection hidden="1"/>
    </xf>
    <xf numFmtId="0" fontId="65" fillId="0" borderId="55" xfId="0" applyFont="1" applyFill="1" applyBorder="1" applyAlignment="1" applyProtection="1">
      <alignment horizontal="center" vertical="center"/>
      <protection hidden="1"/>
    </xf>
    <xf numFmtId="0" fontId="65" fillId="0" borderId="35" xfId="0" applyFont="1" applyFill="1" applyBorder="1" applyAlignment="1" applyProtection="1">
      <alignment horizontal="center" vertical="center" wrapText="1"/>
      <protection hidden="1"/>
    </xf>
    <xf numFmtId="0" fontId="65" fillId="0" borderId="23" xfId="0" applyFont="1" applyFill="1" applyBorder="1" applyAlignment="1" applyProtection="1">
      <alignment horizontal="center" vertical="center" wrapText="1"/>
      <protection hidden="1"/>
    </xf>
    <xf numFmtId="0" fontId="65" fillId="0" borderId="56" xfId="0" applyFont="1" applyFill="1" applyBorder="1" applyAlignment="1" applyProtection="1">
      <alignment horizontal="center" vertical="center" wrapText="1"/>
      <protection hidden="1"/>
    </xf>
    <xf numFmtId="0" fontId="65" fillId="0" borderId="57" xfId="0" applyFont="1" applyFill="1" applyBorder="1" applyAlignment="1" applyProtection="1">
      <alignment horizontal="center" vertical="center" wrapText="1"/>
      <protection hidden="1"/>
    </xf>
    <xf numFmtId="0" fontId="65" fillId="0" borderId="13" xfId="0" applyFont="1" applyFill="1" applyBorder="1" applyAlignment="1" applyProtection="1">
      <alignment horizontal="center" vertical="center" wrapText="1"/>
      <protection hidden="1"/>
    </xf>
    <xf numFmtId="0" fontId="65" fillId="0" borderId="6" xfId="0" applyFont="1" applyFill="1" applyBorder="1" applyAlignment="1" applyProtection="1">
      <alignment horizontal="center" vertical="center" wrapText="1"/>
      <protection hidden="1"/>
    </xf>
    <xf numFmtId="0" fontId="65" fillId="0" borderId="58" xfId="0" applyFont="1" applyFill="1" applyBorder="1" applyAlignment="1" applyProtection="1">
      <alignment horizontal="center" vertical="center" wrapText="1"/>
      <protection hidden="1"/>
    </xf>
    <xf numFmtId="0" fontId="65" fillId="0" borderId="59" xfId="0" applyFont="1" applyFill="1" applyBorder="1" applyAlignment="1" applyProtection="1">
      <alignment horizontal="center" vertical="center" wrapText="1"/>
      <protection hidden="1"/>
    </xf>
    <xf numFmtId="0" fontId="65" fillId="0" borderId="50" xfId="0" applyFont="1" applyFill="1" applyBorder="1" applyAlignment="1" applyProtection="1">
      <alignment horizontal="center" vertical="center"/>
      <protection hidden="1"/>
    </xf>
    <xf numFmtId="0" fontId="65" fillId="0" borderId="52" xfId="0" applyFont="1" applyFill="1" applyBorder="1" applyAlignment="1" applyProtection="1">
      <alignment horizontal="center" vertical="center"/>
      <protection hidden="1"/>
    </xf>
    <xf numFmtId="0" fontId="65" fillId="0" borderId="51" xfId="0" applyFont="1" applyFill="1" applyBorder="1" applyAlignment="1" applyProtection="1">
      <alignment horizontal="center" vertical="center"/>
      <protection hidden="1"/>
    </xf>
    <xf numFmtId="2" fontId="65" fillId="0" borderId="50" xfId="0" applyNumberFormat="1" applyFont="1" applyFill="1" applyBorder="1" applyAlignment="1" applyProtection="1">
      <alignment horizontal="center" vertical="center"/>
      <protection hidden="1"/>
    </xf>
    <xf numFmtId="2" fontId="65" fillId="0" borderId="52" xfId="0" applyNumberFormat="1" applyFont="1" applyFill="1" applyBorder="1" applyAlignment="1" applyProtection="1">
      <alignment horizontal="center" vertical="center"/>
      <protection hidden="1"/>
    </xf>
    <xf numFmtId="2" fontId="65" fillId="0" borderId="51" xfId="0" applyNumberFormat="1" applyFont="1" applyFill="1" applyBorder="1" applyAlignment="1" applyProtection="1">
      <alignment horizontal="center" vertical="center"/>
      <protection hidden="1"/>
    </xf>
    <xf numFmtId="0" fontId="65" fillId="0" borderId="28" xfId="0" applyFont="1" applyFill="1" applyBorder="1" applyAlignment="1" applyProtection="1">
      <alignment horizontal="center" vertical="center"/>
      <protection hidden="1"/>
    </xf>
    <xf numFmtId="0" fontId="65" fillId="0" borderId="60" xfId="0" applyFont="1" applyFill="1" applyBorder="1" applyAlignment="1" applyProtection="1">
      <alignment horizontal="center" vertical="center"/>
      <protection hidden="1"/>
    </xf>
    <xf numFmtId="0" fontId="65" fillId="0" borderId="29" xfId="0" applyFont="1" applyFill="1" applyBorder="1" applyAlignment="1" applyProtection="1">
      <alignment horizontal="center" vertical="center"/>
      <protection hidden="1"/>
    </xf>
    <xf numFmtId="0" fontId="0" fillId="0" borderId="1" xfId="0" applyBorder="1" applyAlignment="1">
      <alignment vertical="center"/>
    </xf>
    <xf numFmtId="2" fontId="65" fillId="0" borderId="28" xfId="0" applyNumberFormat="1" applyFont="1" applyFill="1" applyBorder="1" applyAlignment="1" applyProtection="1">
      <alignment horizontal="center" vertical="center"/>
      <protection hidden="1"/>
    </xf>
    <xf numFmtId="2" fontId="65" fillId="0" borderId="60" xfId="0" applyNumberFormat="1" applyFont="1" applyFill="1" applyBorder="1" applyAlignment="1" applyProtection="1">
      <alignment horizontal="center" vertical="center"/>
      <protection hidden="1"/>
    </xf>
    <xf numFmtId="2" fontId="65" fillId="0" borderId="29" xfId="0" applyNumberFormat="1" applyFont="1" applyFill="1" applyBorder="1" applyAlignment="1" applyProtection="1">
      <alignment horizontal="center" vertical="center"/>
      <protection hidden="1"/>
    </xf>
    <xf numFmtId="0" fontId="65" fillId="0" borderId="3" xfId="0" applyFont="1" applyFill="1" applyBorder="1" applyAlignment="1" applyProtection="1">
      <alignment horizontal="center" vertical="center" wrapText="1"/>
      <protection hidden="1"/>
    </xf>
    <xf numFmtId="0" fontId="18" fillId="0" borderId="3"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wrapText="1"/>
      <protection hidden="1"/>
    </xf>
    <xf numFmtId="0" fontId="18" fillId="0" borderId="24"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wrapText="1" shrinkToFit="1"/>
      <protection hidden="1"/>
    </xf>
    <xf numFmtId="0" fontId="2" fillId="0" borderId="8" xfId="0" applyFont="1" applyFill="1" applyBorder="1" applyAlignment="1" applyProtection="1">
      <alignment horizontal="center" vertical="center" wrapText="1" shrinkToFit="1"/>
      <protection hidden="1"/>
    </xf>
    <xf numFmtId="0" fontId="2" fillId="0" borderId="24" xfId="0" applyFont="1" applyFill="1" applyBorder="1" applyAlignment="1" applyProtection="1">
      <alignment horizontal="center" vertical="center" wrapText="1" shrinkToFit="1"/>
      <protection hidden="1"/>
    </xf>
    <xf numFmtId="0" fontId="18" fillId="0" borderId="24" xfId="0" applyFont="1" applyFill="1" applyBorder="1" applyAlignment="1" applyProtection="1">
      <alignment horizontal="center" vertical="center" textRotation="90" wrapText="1"/>
      <protection hidden="1"/>
    </xf>
    <xf numFmtId="0" fontId="2" fillId="0" borderId="3" xfId="0"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wrapText="1"/>
      <protection hidden="1"/>
    </xf>
    <xf numFmtId="0" fontId="18" fillId="0" borderId="9" xfId="0" applyFont="1" applyFill="1" applyBorder="1" applyAlignment="1" applyProtection="1">
      <alignment horizontal="center" vertical="center" wrapText="1"/>
      <protection hidden="1"/>
    </xf>
    <xf numFmtId="0" fontId="18" fillId="0" borderId="11" xfId="0" applyFont="1" applyFill="1" applyBorder="1" applyAlignment="1" applyProtection="1">
      <alignment horizontal="center" vertical="center" wrapText="1"/>
      <protection hidden="1"/>
    </xf>
    <xf numFmtId="0" fontId="65" fillId="0" borderId="53" xfId="0" applyFont="1" applyFill="1" applyBorder="1" applyAlignment="1" applyProtection="1">
      <alignment horizontal="left" shrinkToFit="1"/>
      <protection hidden="1"/>
    </xf>
    <xf numFmtId="0" fontId="65" fillId="0" borderId="55" xfId="0" applyFont="1" applyFill="1" applyBorder="1" applyAlignment="1" applyProtection="1">
      <alignment horizontal="left" shrinkToFit="1"/>
      <protection hidden="1"/>
    </xf>
    <xf numFmtId="0" fontId="65" fillId="0" borderId="9" xfId="0" applyFont="1" applyFill="1" applyBorder="1" applyAlignment="1" applyProtection="1">
      <alignment horizontal="left" shrinkToFit="1"/>
      <protection hidden="1"/>
    </xf>
    <xf numFmtId="0" fontId="65" fillId="0" borderId="11" xfId="0" applyFont="1" applyFill="1" applyBorder="1" applyAlignment="1" applyProtection="1">
      <alignment horizontal="left" shrinkToFit="1"/>
      <protection hidden="1"/>
    </xf>
    <xf numFmtId="0" fontId="65" fillId="0" borderId="12" xfId="0" applyFont="1" applyFill="1" applyBorder="1" applyAlignment="1" applyProtection="1">
      <alignment horizontal="left" shrinkToFit="1"/>
      <protection hidden="1"/>
    </xf>
    <xf numFmtId="0" fontId="65" fillId="0" borderId="5" xfId="0" applyFont="1" applyFill="1" applyBorder="1" applyAlignment="1" applyProtection="1">
      <alignment horizontal="left" shrinkToFit="1"/>
      <protection hidden="1"/>
    </xf>
    <xf numFmtId="0" fontId="18" fillId="0" borderId="2"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center"/>
      <protection hidden="1"/>
    </xf>
    <xf numFmtId="0" fontId="4" fillId="0" borderId="12"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wrapText="1"/>
      <protection hidden="1"/>
    </xf>
    <xf numFmtId="0" fontId="4" fillId="0" borderId="13" xfId="0" applyFont="1" applyFill="1" applyBorder="1" applyAlignment="1" applyProtection="1">
      <alignment horizontal="center" vertical="center" wrapText="1"/>
      <protection hidden="1"/>
    </xf>
    <xf numFmtId="0" fontId="4" fillId="0" borderId="6" xfId="0" applyFont="1" applyFill="1" applyBorder="1" applyAlignment="1" applyProtection="1">
      <alignment horizontal="center" vertical="center" wrapText="1"/>
      <protection hidden="1"/>
    </xf>
    <xf numFmtId="0" fontId="4" fillId="0" borderId="14" xfId="0" applyFont="1" applyFill="1" applyBorder="1" applyAlignment="1" applyProtection="1">
      <alignment horizontal="center" vertical="center" wrapText="1"/>
      <protection hidden="1"/>
    </xf>
    <xf numFmtId="0" fontId="4" fillId="0" borderId="15"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locked="0"/>
    </xf>
    <xf numFmtId="0" fontId="0" fillId="0" borderId="0" xfId="0" applyFill="1" applyBorder="1" applyAlignment="1" applyProtection="1">
      <alignment horizontal="center"/>
      <protection hidden="1"/>
    </xf>
    <xf numFmtId="0" fontId="0" fillId="0" borderId="9" xfId="0" applyFill="1" applyBorder="1" applyAlignment="1" applyProtection="1">
      <alignment horizontal="center"/>
      <protection hidden="1"/>
    </xf>
    <xf numFmtId="0" fontId="0" fillId="0" borderId="10" xfId="0" applyFill="1" applyBorder="1" applyAlignment="1" applyProtection="1">
      <alignment horizontal="center"/>
      <protection hidden="1"/>
    </xf>
    <xf numFmtId="0" fontId="0" fillId="0" borderId="11" xfId="0" applyFill="1" applyBorder="1" applyAlignment="1" applyProtection="1">
      <alignment horizontal="center"/>
      <protection hidden="1"/>
    </xf>
    <xf numFmtId="0" fontId="17" fillId="0" borderId="7" xfId="0" applyFont="1" applyFill="1" applyBorder="1" applyAlignment="1" applyProtection="1">
      <alignment horizontal="left" vertical="center" shrinkToFit="1"/>
      <protection hidden="1"/>
    </xf>
    <xf numFmtId="0" fontId="69" fillId="0" borderId="3" xfId="0" applyFont="1" applyFill="1" applyBorder="1" applyAlignment="1" applyProtection="1">
      <alignment horizontal="center" vertical="center" wrapText="1"/>
      <protection hidden="1"/>
    </xf>
    <xf numFmtId="0" fontId="69" fillId="0" borderId="8" xfId="0" applyFont="1" applyFill="1" applyBorder="1" applyAlignment="1" applyProtection="1">
      <alignment horizontal="center" vertical="center" wrapText="1"/>
      <protection hidden="1"/>
    </xf>
    <xf numFmtId="0" fontId="69" fillId="0" borderId="2"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hidden="1"/>
    </xf>
    <xf numFmtId="0" fontId="18" fillId="0" borderId="0" xfId="0" applyFont="1" applyFill="1" applyBorder="1" applyAlignment="1" applyProtection="1">
      <alignment horizontal="center"/>
      <protection hidden="1"/>
    </xf>
    <xf numFmtId="0" fontId="41" fillId="0" borderId="0" xfId="1" applyFont="1" applyFill="1" applyBorder="1" applyAlignment="1" applyProtection="1">
      <alignment horizontal="left" vertical="center"/>
      <protection hidden="1"/>
    </xf>
    <xf numFmtId="0" fontId="38" fillId="13" borderId="0" xfId="0" applyFont="1" applyFill="1" applyBorder="1" applyAlignment="1" applyProtection="1">
      <alignment horizontal="center" vertical="center"/>
      <protection hidden="1"/>
    </xf>
  </cellXfs>
  <cellStyles count="2">
    <cellStyle name="Hyperlink" xfId="1" builtinId="8"/>
    <cellStyle name="Normal" xfId="0" builtinId="0"/>
  </cellStyles>
  <dxfs count="2626">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58"/>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ndense val="0"/>
        <extend val="0"/>
        <color indexed="10"/>
      </font>
    </dxf>
    <dxf>
      <font>
        <color rgb="FFFF0000"/>
      </font>
    </dxf>
    <dxf>
      <font>
        <condense val="0"/>
        <extend val="0"/>
        <color indexed="10"/>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ndense val="0"/>
        <extend val="0"/>
        <color indexed="58"/>
      </font>
    </dxf>
    <dxf>
      <font>
        <condense val="0"/>
        <extend val="0"/>
        <color indexed="10"/>
      </font>
    </dxf>
    <dxf>
      <font>
        <condense val="0"/>
        <extend val="0"/>
        <color indexed="10"/>
      </font>
    </dxf>
    <dxf>
      <font>
        <condense val="0"/>
        <extend val="0"/>
        <color indexed="10"/>
      </font>
    </dxf>
    <dxf>
      <font>
        <condense val="0"/>
        <extend val="0"/>
        <color indexed="10"/>
      </font>
    </dxf>
    <dxf>
      <font>
        <b val="0"/>
        <i/>
        <u/>
        <color rgb="FFFF0000"/>
      </font>
    </dxf>
    <dxf>
      <font>
        <b val="0"/>
        <i/>
        <u/>
        <color rgb="FFFF0000"/>
      </font>
    </dxf>
    <dxf>
      <font>
        <b val="0"/>
        <i/>
        <u/>
        <color rgb="FFFF0000"/>
      </font>
    </dxf>
    <dxf>
      <font>
        <b val="0"/>
        <i/>
        <u/>
        <color rgb="FFFF0000"/>
      </font>
      <fill>
        <patternFill patternType="none">
          <bgColor auto="1"/>
        </patternFill>
      </fill>
    </dxf>
    <dxf>
      <font>
        <b val="0"/>
        <i/>
        <u/>
        <color rgb="FFFF0000"/>
      </font>
      <fill>
        <patternFill patternType="none">
          <bgColor auto="1"/>
        </patternFill>
      </fill>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font>
        <b val="0"/>
        <i/>
        <u/>
        <color rgb="FFFF0000"/>
      </font>
    </dxf>
    <dxf>
      <border>
        <left/>
        <right/>
        <top/>
        <bottom/>
        <vertical/>
        <horizontal/>
      </border>
    </dxf>
    <dxf>
      <fill>
        <patternFill>
          <bgColor theme="7" tint="0.39994506668294322"/>
        </patternFill>
      </fill>
      <border>
        <left/>
        <right/>
        <top/>
        <bottom/>
        <vertical/>
        <horizontal/>
      </border>
    </dxf>
    <dxf>
      <border>
        <left/>
        <right/>
        <top/>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แผนภูมิ!$T$3</c:f>
              <c:strCache>
                <c:ptCount val="1"/>
                <c:pt idx="0">
                  <c:v>ระดับ 0</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แผนภูมิ!$T$4:$T$18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CB75-4C94-BE1E-11FA57D1600A}"/>
            </c:ext>
          </c:extLst>
        </c:ser>
        <c:ser>
          <c:idx val="1"/>
          <c:order val="1"/>
          <c:tx>
            <c:strRef>
              <c:f>แผนภูมิ!$U$3</c:f>
              <c:strCache>
                <c:ptCount val="1"/>
                <c:pt idx="0">
                  <c:v>ระดับ 1</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แผนภูมิ!$U$4:$U$18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CB75-4C94-BE1E-11FA57D1600A}"/>
            </c:ext>
          </c:extLst>
        </c:ser>
        <c:ser>
          <c:idx val="2"/>
          <c:order val="2"/>
          <c:tx>
            <c:strRef>
              <c:f>แผนภูมิ!$V$3</c:f>
              <c:strCache>
                <c:ptCount val="1"/>
                <c:pt idx="0">
                  <c:v>ระดับ 1.5</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แผนภูมิ!$V$4:$V$18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CB75-4C94-BE1E-11FA57D1600A}"/>
            </c:ext>
          </c:extLst>
        </c:ser>
        <c:ser>
          <c:idx val="3"/>
          <c:order val="3"/>
          <c:tx>
            <c:strRef>
              <c:f>แผนภูมิ!$W$3</c:f>
              <c:strCache>
                <c:ptCount val="1"/>
                <c:pt idx="0">
                  <c:v>ระดับ 2</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แผนภูมิ!$W$4:$W$18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CB75-4C94-BE1E-11FA57D1600A}"/>
            </c:ext>
          </c:extLst>
        </c:ser>
        <c:ser>
          <c:idx val="4"/>
          <c:order val="4"/>
          <c:tx>
            <c:strRef>
              <c:f>แผนภูมิ!$X$3</c:f>
              <c:strCache>
                <c:ptCount val="1"/>
                <c:pt idx="0">
                  <c:v>ระดับ 2.5</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แผนภูมิ!$X$4:$X$18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CB75-4C94-BE1E-11FA57D1600A}"/>
            </c:ext>
          </c:extLst>
        </c:ser>
        <c:ser>
          <c:idx val="5"/>
          <c:order val="5"/>
          <c:tx>
            <c:strRef>
              <c:f>แผนภูมิ!$Y$3</c:f>
              <c:strCache>
                <c:ptCount val="1"/>
                <c:pt idx="0">
                  <c:v>ระดับ 3</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แผนภูมิ!$Y$4:$Y$18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CB75-4C94-BE1E-11FA57D1600A}"/>
            </c:ext>
          </c:extLst>
        </c:ser>
        <c:ser>
          <c:idx val="6"/>
          <c:order val="6"/>
          <c:tx>
            <c:strRef>
              <c:f>แผนภูมิ!$Z$3</c:f>
              <c:strCache>
                <c:ptCount val="1"/>
                <c:pt idx="0">
                  <c:v>ระดับ 3.5</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แผนภูมิ!$Z$4:$Z$18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CB75-4C94-BE1E-11FA57D1600A}"/>
            </c:ext>
          </c:extLst>
        </c:ser>
        <c:ser>
          <c:idx val="7"/>
          <c:order val="7"/>
          <c:tx>
            <c:strRef>
              <c:f>แผนภูมิ!$AA$3</c:f>
              <c:strCache>
                <c:ptCount val="1"/>
                <c:pt idx="0">
                  <c:v>ระดับ 4</c:v>
                </c:pt>
              </c:strCache>
            </c:strRef>
          </c:tx>
          <c:invertIfNegative val="0"/>
          <c:cat>
            <c:strRef>
              <c:f>แผนภูมิ!$S$4:$S$18</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แผนภูมิ!$AA$4:$AA$18</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CB75-4C94-BE1E-11FA57D1600A}"/>
            </c:ext>
          </c:extLst>
        </c:ser>
        <c:dLbls>
          <c:showLegendKey val="0"/>
          <c:showVal val="0"/>
          <c:showCatName val="0"/>
          <c:showSerName val="0"/>
          <c:showPercent val="0"/>
          <c:showBubbleSize val="0"/>
        </c:dLbls>
        <c:gapWidth val="36"/>
        <c:gapDepth val="120"/>
        <c:shape val="box"/>
        <c:axId val="-91004816"/>
        <c:axId val="-90998832"/>
        <c:axId val="0"/>
      </c:bar3DChart>
      <c:catAx>
        <c:axId val="-91004816"/>
        <c:scaling>
          <c:orientation val="minMax"/>
        </c:scaling>
        <c:delete val="0"/>
        <c:axPos val="b"/>
        <c:numFmt formatCode="General" sourceLinked="1"/>
        <c:majorTickMark val="out"/>
        <c:minorTickMark val="none"/>
        <c:tickLblPos val="nextTo"/>
        <c:txPr>
          <a:bodyPr/>
          <a:lstStyle/>
          <a:p>
            <a:pPr>
              <a:defRPr lang="th-TH"/>
            </a:pPr>
            <a:endParaRPr lang="th-TH"/>
          </a:p>
        </c:txPr>
        <c:crossAx val="-90998832"/>
        <c:crosses val="autoZero"/>
        <c:auto val="1"/>
        <c:lblAlgn val="ctr"/>
        <c:lblOffset val="100"/>
        <c:noMultiLvlLbl val="0"/>
      </c:catAx>
      <c:valAx>
        <c:axId val="-90998832"/>
        <c:scaling>
          <c:orientation val="minMax"/>
        </c:scaling>
        <c:delete val="0"/>
        <c:axPos val="l"/>
        <c:majorGridlines/>
        <c:numFmt formatCode="General" sourceLinked="1"/>
        <c:majorTickMark val="out"/>
        <c:minorTickMark val="none"/>
        <c:tickLblPos val="nextTo"/>
        <c:txPr>
          <a:bodyPr/>
          <a:lstStyle/>
          <a:p>
            <a:pPr>
              <a:defRPr lang="th-TH"/>
            </a:pPr>
            <a:endParaRPr lang="th-TH"/>
          </a:p>
        </c:txPr>
        <c:crossAx val="-91004816"/>
        <c:crosses val="autoZero"/>
        <c:crossBetween val="between"/>
      </c:valAx>
    </c:plotArea>
    <c:legend>
      <c:legendPos val="r"/>
      <c:overlay val="0"/>
      <c:txPr>
        <a:bodyPr/>
        <a:lstStyle/>
        <a:p>
          <a:pPr>
            <a:defRPr lang="th-TH"/>
          </a:pPr>
          <a:endParaRPr lang="th-TH"/>
        </a:p>
      </c:txPr>
    </c:legend>
    <c:plotVisOnly val="1"/>
    <c:dispBlanksAs val="gap"/>
    <c:showDLblsOverMax val="0"/>
  </c:chart>
  <c:printSettings>
    <c:headerFooter/>
    <c:pageMargins b="0.75000000000000666" l="0.70000000000000062" r="0.70000000000000062" t="0.75000000000000666" header="0.30000000000000032" footer="0.30000000000000032"/>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8309781747080249E-2"/>
          <c:y val="6.8019595270460906E-2"/>
          <c:w val="0.8576707710194027"/>
          <c:h val="0.74755197619842473"/>
        </c:manualLayout>
      </c:layout>
      <c:lineChart>
        <c:grouping val="standard"/>
        <c:varyColors val="0"/>
        <c:ser>
          <c:idx val="0"/>
          <c:order val="0"/>
          <c:tx>
            <c:strRef>
              <c:f>แผนภูมิ!$T$21</c:f>
              <c:strCache>
                <c:ptCount val="1"/>
                <c:pt idx="0">
                  <c:v>คะแนนเฉลี่ย</c:v>
                </c:pt>
              </c:strCache>
            </c:strRef>
          </c:tx>
          <c:dLbls>
            <c:spPr>
              <a:noFill/>
              <a:ln>
                <a:noFill/>
              </a:ln>
              <a:effectLst/>
            </c:spPr>
            <c:txPr>
              <a:bodyPr/>
              <a:lstStyle/>
              <a:p>
                <a:pPr>
                  <a:defRPr lang="th-TH"/>
                </a:pPr>
                <a:endParaRPr lang="th-T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แผนภูมิ!$S$22:$S$36</c:f>
              <c:strCache>
                <c:ptCount val="15"/>
                <c:pt idx="0">
                  <c:v>ภาษาไทย</c:v>
                </c:pt>
                <c:pt idx="1">
                  <c:v>คณิตศาสตร์</c:v>
                </c:pt>
                <c:pt idx="2">
                  <c:v>วิทยาศาสตร์และเทคโนโลยี</c:v>
                </c:pt>
                <c:pt idx="3">
                  <c:v>การออกแบบและเทคโนโลยี</c:v>
                </c:pt>
                <c:pt idx="4">
                  <c:v>สังคมศึกษา ศาสนาและ วัฒนธรรม</c:v>
                </c:pt>
                <c:pt idx="5">
                  <c:v>ประวัติศาสตร์</c:v>
                </c:pt>
                <c:pt idx="6">
                  <c:v>สุขศึกษาและพลศึกษา</c:v>
                </c:pt>
                <c:pt idx="7">
                  <c:v>ศิลปะ</c:v>
                </c:pt>
                <c:pt idx="8">
                  <c:v>การงานอาชีพ</c:v>
                </c:pt>
                <c:pt idx="9">
                  <c:v>ภาษาอังกฤษพื้นฐาน</c:v>
                </c:pt>
                <c:pt idx="10">
                  <c:v>คอมพิวเตอร์</c:v>
                </c:pt>
                <c:pt idx="11">
                  <c:v>ภาษาจีน</c:v>
                </c:pt>
                <c:pt idx="12">
                  <c:v>การป้องกันการทุจริต</c:v>
                </c:pt>
                <c:pt idx="13">
                  <c:v>โครงงานอาชีพ</c:v>
                </c:pt>
                <c:pt idx="14">
                  <c:v>การว่ายน้ำเพื่อการเอาชีวิตรอด</c:v>
                </c:pt>
              </c:strCache>
            </c:strRef>
          </c:cat>
          <c:val>
            <c:numRef>
              <c:f>แผนภูมิ!$T$22:$T$36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2F6C-46B1-8762-552677EEB57C}"/>
            </c:ext>
          </c:extLst>
        </c:ser>
        <c:dLbls>
          <c:showLegendKey val="0"/>
          <c:showVal val="0"/>
          <c:showCatName val="0"/>
          <c:showSerName val="0"/>
          <c:showPercent val="0"/>
          <c:showBubbleSize val="0"/>
        </c:dLbls>
        <c:marker val="1"/>
        <c:smooth val="0"/>
        <c:axId val="-91001008"/>
        <c:axId val="-91004272"/>
      </c:lineChart>
      <c:catAx>
        <c:axId val="-91001008"/>
        <c:scaling>
          <c:orientation val="minMax"/>
        </c:scaling>
        <c:delete val="0"/>
        <c:axPos val="b"/>
        <c:title>
          <c:tx>
            <c:rich>
              <a:bodyPr rot="0" vert="horz"/>
              <a:lstStyle/>
              <a:p>
                <a:pPr>
                  <a:defRPr lang="th-TH"/>
                </a:pPr>
                <a:r>
                  <a:rPr lang="th-TH"/>
                  <a:t>รายวิชา</a:t>
                </a:r>
              </a:p>
            </c:rich>
          </c:tx>
          <c:layout>
            <c:manualLayout>
              <c:xMode val="edge"/>
              <c:yMode val="edge"/>
              <c:x val="0.940411245574169"/>
              <c:y val="0.74550647618560029"/>
            </c:manualLayout>
          </c:layout>
          <c:overlay val="0"/>
        </c:title>
        <c:numFmt formatCode="General" sourceLinked="0"/>
        <c:majorTickMark val="none"/>
        <c:minorTickMark val="none"/>
        <c:tickLblPos val="nextTo"/>
        <c:txPr>
          <a:bodyPr/>
          <a:lstStyle/>
          <a:p>
            <a:pPr>
              <a:defRPr lang="th-TH"/>
            </a:pPr>
            <a:endParaRPr lang="th-TH"/>
          </a:p>
        </c:txPr>
        <c:crossAx val="-91004272"/>
        <c:crosses val="autoZero"/>
        <c:auto val="1"/>
        <c:lblAlgn val="ctr"/>
        <c:lblOffset val="100"/>
        <c:noMultiLvlLbl val="0"/>
      </c:catAx>
      <c:valAx>
        <c:axId val="-91004272"/>
        <c:scaling>
          <c:orientation val="minMax"/>
          <c:max val="100"/>
        </c:scaling>
        <c:delete val="0"/>
        <c:axPos val="l"/>
        <c:majorGridlines/>
        <c:title>
          <c:tx>
            <c:rich>
              <a:bodyPr rot="0" vert="horz"/>
              <a:lstStyle/>
              <a:p>
                <a:pPr>
                  <a:defRPr lang="th-TH"/>
                </a:pPr>
                <a:r>
                  <a:rPr lang="th-TH"/>
                  <a:t>คะแนนเฉลี่ย</a:t>
                </a:r>
              </a:p>
            </c:rich>
          </c:tx>
          <c:layout>
            <c:manualLayout>
              <c:xMode val="edge"/>
              <c:yMode val="edge"/>
              <c:x val="1.9359403900015861E-2"/>
              <c:y val="1.0876914001385013E-3"/>
            </c:manualLayout>
          </c:layout>
          <c:overlay val="0"/>
        </c:title>
        <c:numFmt formatCode="0.00" sourceLinked="1"/>
        <c:majorTickMark val="out"/>
        <c:minorTickMark val="none"/>
        <c:tickLblPos val="nextTo"/>
        <c:txPr>
          <a:bodyPr/>
          <a:lstStyle/>
          <a:p>
            <a:pPr>
              <a:defRPr lang="th-TH"/>
            </a:pPr>
            <a:endParaRPr lang="th-TH"/>
          </a:p>
        </c:txPr>
        <c:crossAx val="-91001008"/>
        <c:crosses val="autoZero"/>
        <c:crossBetween val="between"/>
      </c:valAx>
    </c:plotArea>
    <c:plotVisOnly val="1"/>
    <c:dispBlanksAs val="gap"/>
    <c:showDLblsOverMax val="0"/>
  </c:chart>
  <c:printSettings>
    <c:headerFooter/>
    <c:pageMargins b="0.75000000000000655" l="0.70000000000000062" r="0.70000000000000062" t="0.75000000000000655" header="0.30000000000000032" footer="0.30000000000000032"/>
    <c:pageSetup paperSize="9" orientation="landscape"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3586;&#3657;&#3629;&#3617;&#3641;&#3621;&#3614;&#3639;&#3657;&#3609;&#3600;&#3634;&#3609;  '!A1"/></Relationships>
</file>

<file path=xl/drawings/_rels/drawing10.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8" Type="http://schemas.openxmlformats.org/officeDocument/2006/relationships/hyperlink" Target="#&#3588;&#3632;&#3649;&#3609;&#3609;&#3626;&#3629;&#3610;!A1"/><Relationship Id="rId13" Type="http://schemas.openxmlformats.org/officeDocument/2006/relationships/image" Target="../media/image8.png"/><Relationship Id="rId18" Type="http://schemas.openxmlformats.org/officeDocument/2006/relationships/hyperlink" Target="#'&#3619;&#3634;&#3618;&#3591;&#3634;&#3609; 3'!A1"/><Relationship Id="rId3" Type="http://schemas.openxmlformats.org/officeDocument/2006/relationships/hyperlink" Target="#'&#3586;&#3657;&#3629;&#3617;&#3641;&#3621;&#3614;&#3639;&#3657;&#3609;&#3600;&#3634;&#3609;  '!A1"/><Relationship Id="rId21" Type="http://schemas.openxmlformats.org/officeDocument/2006/relationships/hyperlink" Target="#'&#3619;&#3634;&#3618;&#3591;&#3634;&#3609; 6'!A1"/><Relationship Id="rId7" Type="http://schemas.openxmlformats.org/officeDocument/2006/relationships/image" Target="../media/image5.png"/><Relationship Id="rId12" Type="http://schemas.openxmlformats.org/officeDocument/2006/relationships/hyperlink" Target="#&#3588;&#3632;&#3649;&#3609;&#3609;&#3588;&#3640;&#3603;&#3621;&#3633;&#3585;&#3625;&#3603;&#3632;!A1"/><Relationship Id="rId17" Type="http://schemas.openxmlformats.org/officeDocument/2006/relationships/hyperlink" Target="#'&#3619;&#3634;&#3618;&#3591;&#3634;&#3609; 2'!A1"/><Relationship Id="rId2" Type="http://schemas.openxmlformats.org/officeDocument/2006/relationships/chart" Target="../charts/chart2.xml"/><Relationship Id="rId16" Type="http://schemas.openxmlformats.org/officeDocument/2006/relationships/hyperlink" Target="#'&#3619;&#3634;&#3618;&#3591;&#3634;&#3609; 1 '!A1"/><Relationship Id="rId20" Type="http://schemas.openxmlformats.org/officeDocument/2006/relationships/hyperlink" Target="#'&#3619;&#3634;&#3618;&#3591;&#3634;&#3609; 5'!A1"/><Relationship Id="rId1" Type="http://schemas.openxmlformats.org/officeDocument/2006/relationships/chart" Target="../charts/chart1.xml"/><Relationship Id="rId6" Type="http://schemas.openxmlformats.org/officeDocument/2006/relationships/hyperlink" Target="#&#3648;&#3585;&#3603;&#3601;&#3660;!A1"/><Relationship Id="rId11" Type="http://schemas.openxmlformats.org/officeDocument/2006/relationships/image" Target="../media/image7.png"/><Relationship Id="rId5" Type="http://schemas.openxmlformats.org/officeDocument/2006/relationships/hyperlink" Target="#&#3649;&#3612;&#3609;&#3616;&#3641;&#3617;&#3636;!A1"/><Relationship Id="rId15" Type="http://schemas.openxmlformats.org/officeDocument/2006/relationships/image" Target="../media/image9.png"/><Relationship Id="rId10" Type="http://schemas.openxmlformats.org/officeDocument/2006/relationships/hyperlink" Target="#&#3588;&#3632;&#3649;&#3609;&#3609;&#3629;&#3656;&#3634;&#3609;&#3588;&#3636;&#3604;&#3648;&#3586;&#3637;&#3618;&#3609;!A1"/><Relationship Id="rId19" Type="http://schemas.openxmlformats.org/officeDocument/2006/relationships/hyperlink" Target="#'&#3619;&#3634;&#3618;&#3591;&#3634;&#3609; 4'!A1"/><Relationship Id="rId4" Type="http://schemas.openxmlformats.org/officeDocument/2006/relationships/image" Target="../media/image1.png"/><Relationship Id="rId9" Type="http://schemas.openxmlformats.org/officeDocument/2006/relationships/image" Target="../media/image6.png"/><Relationship Id="rId14" Type="http://schemas.openxmlformats.org/officeDocument/2006/relationships/hyperlink" Target="#&#3585;&#3636;&#3592;&#3585;&#3619;&#3619;&#3617;&#3614;&#3633;&#3602;&#3609;&#3634;&#3612;&#3641;&#3657;&#3648;&#3619;&#3637;&#3618;&#3609;!A1"/><Relationship Id="rId22" Type="http://schemas.openxmlformats.org/officeDocument/2006/relationships/hyperlink" Target="#'1'!A1"/></Relationships>
</file>

<file path=xl/drawings/_rels/drawing1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4'!A1"/><Relationship Id="rId3" Type="http://schemas.openxmlformats.org/officeDocument/2006/relationships/image" Target="../media/image35.png"/><Relationship Id="rId21" Type="http://schemas.openxmlformats.org/officeDocument/2006/relationships/hyperlink" Target="#'1'!A1"/><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20" Type="http://schemas.openxmlformats.org/officeDocument/2006/relationships/hyperlink" Target="#'&#3619;&#3634;&#3618;&#3591;&#3634;&#3609; 6'!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5'!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15.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37.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36.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16.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38.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17.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4'!A1"/><Relationship Id="rId3" Type="http://schemas.openxmlformats.org/officeDocument/2006/relationships/image" Target="../media/image35.png"/><Relationship Id="rId21" Type="http://schemas.openxmlformats.org/officeDocument/2006/relationships/hyperlink" Target="#'1'!A1"/><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20" Type="http://schemas.openxmlformats.org/officeDocument/2006/relationships/hyperlink" Target="#'&#3619;&#3634;&#3618;&#3591;&#3634;&#3609; 6'!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5'!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9.png"/></Relationships>
</file>

<file path=xl/drawings/_rels/drawing18.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5'!A1"/><Relationship Id="rId3" Type="http://schemas.openxmlformats.org/officeDocument/2006/relationships/image" Target="../media/image1.png"/><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6'!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2.xml.rels><?xml version="1.0" encoding="UTF-8" standalone="yes"?>
<Relationships xmlns="http://schemas.openxmlformats.org/package/2006/relationships"><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3'!A1"/><Relationship Id="rId26" Type="http://schemas.openxmlformats.org/officeDocument/2006/relationships/image" Target="../media/image12.png"/><Relationship Id="rId39" Type="http://schemas.openxmlformats.org/officeDocument/2006/relationships/image" Target="../media/image24.png"/><Relationship Id="rId21" Type="http://schemas.openxmlformats.org/officeDocument/2006/relationships/hyperlink" Target="#'&#3619;&#3634;&#3618;&#3591;&#3634;&#3609; 6'!A1"/><Relationship Id="rId34" Type="http://schemas.openxmlformats.org/officeDocument/2006/relationships/image" Target="../media/image19.png"/><Relationship Id="rId42" Type="http://schemas.openxmlformats.org/officeDocument/2006/relationships/hyperlink" Target="#'25'!A1"/><Relationship Id="rId47" Type="http://schemas.openxmlformats.org/officeDocument/2006/relationships/hyperlink" Target="http://madoodadi.wordpress.com/" TargetMode="External"/><Relationship Id="rId50" Type="http://schemas.openxmlformats.org/officeDocument/2006/relationships/image" Target="../media/image30.png"/><Relationship Id="rId7" Type="http://schemas.openxmlformats.org/officeDocument/2006/relationships/hyperlink" Target="#&#3588;&#3632;&#3649;&#3609;&#3609;&#3626;&#3629;&#3610;!A1"/><Relationship Id="rId2" Type="http://schemas.openxmlformats.org/officeDocument/2006/relationships/image" Target="../media/image3.png"/><Relationship Id="rId16" Type="http://schemas.openxmlformats.org/officeDocument/2006/relationships/hyperlink" Target="#'&#3619;&#3634;&#3618;&#3591;&#3634;&#3609; 1 '!A1"/><Relationship Id="rId29" Type="http://schemas.openxmlformats.org/officeDocument/2006/relationships/hyperlink" Target="#&#3588;&#3632;&#3649;&#3609;&#3609;&#3626;&#3617;&#3619;&#3619;&#3606;&#3609;&#3632;!A1"/><Relationship Id="rId11" Type="http://schemas.openxmlformats.org/officeDocument/2006/relationships/hyperlink" Target="#&#3588;&#3632;&#3649;&#3609;&#3609;&#3588;&#3640;&#3603;&#3621;&#3633;&#3585;&#3625;&#3603;&#3632;!A1"/><Relationship Id="rId24" Type="http://schemas.openxmlformats.org/officeDocument/2006/relationships/image" Target="../media/image10.png"/><Relationship Id="rId32" Type="http://schemas.openxmlformats.org/officeDocument/2006/relationships/image" Target="../media/image17.png"/><Relationship Id="rId37" Type="http://schemas.openxmlformats.org/officeDocument/2006/relationships/image" Target="../media/image22.png"/><Relationship Id="rId40" Type="http://schemas.openxmlformats.org/officeDocument/2006/relationships/hyperlink" Target="#'&#3619;&#3634;&#3618;&#3591;&#3634;&#3609; 1-1'!A1"/><Relationship Id="rId45" Type="http://schemas.openxmlformats.org/officeDocument/2006/relationships/image" Target="../media/image28.png"/><Relationship Id="rId5" Type="http://schemas.openxmlformats.org/officeDocument/2006/relationships/hyperlink" Target="#&#3648;&#3585;&#3603;&#3601;&#3660;!A1"/><Relationship Id="rId15" Type="http://schemas.openxmlformats.org/officeDocument/2006/relationships/hyperlink" Target="#&#3649;&#3612;&#3609;&#3616;&#3641;&#3617;&#3636;!A1"/><Relationship Id="rId23" Type="http://schemas.openxmlformats.org/officeDocument/2006/relationships/image" Target="../media/image2.jpeg"/><Relationship Id="rId28" Type="http://schemas.openxmlformats.org/officeDocument/2006/relationships/image" Target="../media/image14.png"/><Relationship Id="rId36" Type="http://schemas.openxmlformats.org/officeDocument/2006/relationships/image" Target="../media/image21.png"/><Relationship Id="rId49" Type="http://schemas.openxmlformats.org/officeDocument/2006/relationships/image" Target="../media/image29.png"/><Relationship Id="rId10" Type="http://schemas.openxmlformats.org/officeDocument/2006/relationships/image" Target="../media/image7.png"/><Relationship Id="rId19" Type="http://schemas.openxmlformats.org/officeDocument/2006/relationships/hyperlink" Target="#'&#3619;&#3634;&#3618;&#3591;&#3634;&#3609; 4'!A1"/><Relationship Id="rId31" Type="http://schemas.openxmlformats.org/officeDocument/2006/relationships/image" Target="../media/image16.png"/><Relationship Id="rId44" Type="http://schemas.openxmlformats.org/officeDocument/2006/relationships/image" Target="../media/image27.png"/><Relationship Id="rId4" Type="http://schemas.openxmlformats.org/officeDocument/2006/relationships/image" Target="../media/image4.png"/><Relationship Id="rId9" Type="http://schemas.openxmlformats.org/officeDocument/2006/relationships/hyperlink" Target="#&#3588;&#3632;&#3649;&#3609;&#3609;&#3629;&#3656;&#3634;&#3609;&#3588;&#3636;&#3604;&#3648;&#3586;&#3637;&#3618;&#3609;!A1"/><Relationship Id="rId14" Type="http://schemas.openxmlformats.org/officeDocument/2006/relationships/image" Target="../media/image9.png"/><Relationship Id="rId22" Type="http://schemas.openxmlformats.org/officeDocument/2006/relationships/hyperlink" Target="#'1'!A1"/><Relationship Id="rId27" Type="http://schemas.openxmlformats.org/officeDocument/2006/relationships/image" Target="../media/image13.png"/><Relationship Id="rId30" Type="http://schemas.openxmlformats.org/officeDocument/2006/relationships/image" Target="../media/image15.png"/><Relationship Id="rId35" Type="http://schemas.openxmlformats.org/officeDocument/2006/relationships/image" Target="../media/image20.png"/><Relationship Id="rId43" Type="http://schemas.openxmlformats.org/officeDocument/2006/relationships/image" Target="../media/image26.png"/><Relationship Id="rId48" Type="http://schemas.openxmlformats.org/officeDocument/2006/relationships/hyperlink" Target="http://wnpschool.wordpress.com/" TargetMode="External"/><Relationship Id="rId8" Type="http://schemas.openxmlformats.org/officeDocument/2006/relationships/image" Target="../media/image6.png"/><Relationship Id="rId51" Type="http://schemas.openxmlformats.org/officeDocument/2006/relationships/image" Target="../media/image31.jpeg"/><Relationship Id="rId3" Type="http://schemas.openxmlformats.org/officeDocument/2006/relationships/hyperlink" Target="#AboutMe!A1"/><Relationship Id="rId12" Type="http://schemas.openxmlformats.org/officeDocument/2006/relationships/image" Target="../media/image8.png"/><Relationship Id="rId17" Type="http://schemas.openxmlformats.org/officeDocument/2006/relationships/hyperlink" Target="#'&#3619;&#3634;&#3618;&#3591;&#3634;&#3609; 2'!A1"/><Relationship Id="rId25" Type="http://schemas.openxmlformats.org/officeDocument/2006/relationships/image" Target="../media/image11.png"/><Relationship Id="rId33" Type="http://schemas.openxmlformats.org/officeDocument/2006/relationships/image" Target="../media/image18.png"/><Relationship Id="rId38" Type="http://schemas.openxmlformats.org/officeDocument/2006/relationships/image" Target="../media/image23.png"/><Relationship Id="rId46" Type="http://schemas.openxmlformats.org/officeDocument/2006/relationships/hyperlink" Target="https://www.facebook.com/suphi.si" TargetMode="External"/><Relationship Id="rId20" Type="http://schemas.openxmlformats.org/officeDocument/2006/relationships/hyperlink" Target="#'&#3619;&#3634;&#3618;&#3591;&#3634;&#3609; 5'!A1"/><Relationship Id="rId41" Type="http://schemas.openxmlformats.org/officeDocument/2006/relationships/image" Target="../media/image25.png"/><Relationship Id="rId1" Type="http://schemas.openxmlformats.org/officeDocument/2006/relationships/hyperlink" Target="#'&#3586;&#3657;&#3629;&#3617;&#3641;&#3621;&#3614;&#3639;&#3657;&#3609;&#3600;&#3634;&#3609;  '!A1"/><Relationship Id="rId6" Type="http://schemas.openxmlformats.org/officeDocument/2006/relationships/image" Target="../media/image5.png"/></Relationships>
</file>

<file path=xl/drawings/_rels/drawing20.xml.rels><?xml version="1.0" encoding="UTF-8" standalone="yes"?>
<Relationships xmlns="http://schemas.openxmlformats.org/package/2006/relationships"><Relationship Id="rId8" Type="http://schemas.openxmlformats.org/officeDocument/2006/relationships/hyperlink" Target="#&#3588;&#3632;&#3649;&#3609;&#3609;&#3629;&#3656;&#3634;&#3609;&#3588;&#3636;&#3604;&#3648;&#3586;&#3637;&#3618;&#3609;!A1"/><Relationship Id="rId13" Type="http://schemas.openxmlformats.org/officeDocument/2006/relationships/image" Target="../media/image9.png"/><Relationship Id="rId18" Type="http://schemas.openxmlformats.org/officeDocument/2006/relationships/hyperlink" Target="#'&#3619;&#3634;&#3618;&#3591;&#3634;&#3609; 5'!A1"/><Relationship Id="rId3" Type="http://schemas.openxmlformats.org/officeDocument/2006/relationships/hyperlink" Target="#&#3649;&#3612;&#3609;&#3616;&#3641;&#3617;&#3636;!A1"/><Relationship Id="rId7" Type="http://schemas.openxmlformats.org/officeDocument/2006/relationships/image" Target="../media/image6.png"/><Relationship Id="rId12" Type="http://schemas.openxmlformats.org/officeDocument/2006/relationships/hyperlink" Target="#&#3585;&#3636;&#3592;&#3585;&#3619;&#3619;&#3617;&#3614;&#3633;&#3602;&#3609;&#3634;&#3612;&#3641;&#3657;&#3648;&#3619;&#3637;&#3618;&#3609;!A1"/><Relationship Id="rId17" Type="http://schemas.openxmlformats.org/officeDocument/2006/relationships/hyperlink" Target="#'&#3619;&#3634;&#3618;&#3591;&#3634;&#3609; 4'!A1"/><Relationship Id="rId2" Type="http://schemas.openxmlformats.org/officeDocument/2006/relationships/image" Target="../media/image1.png"/><Relationship Id="rId16" Type="http://schemas.openxmlformats.org/officeDocument/2006/relationships/hyperlink" Target="#'&#3619;&#3634;&#3618;&#3591;&#3634;&#3609; 3'!A1"/><Relationship Id="rId20" Type="http://schemas.openxmlformats.org/officeDocument/2006/relationships/hyperlink" Target="#'1'!A1"/><Relationship Id="rId1" Type="http://schemas.openxmlformats.org/officeDocument/2006/relationships/hyperlink" Target="#'&#3586;&#3657;&#3629;&#3617;&#3641;&#3621;&#3614;&#3639;&#3657;&#3609;&#3600;&#3634;&#3609;  '!A1"/><Relationship Id="rId6" Type="http://schemas.openxmlformats.org/officeDocument/2006/relationships/hyperlink" Target="#&#3588;&#3632;&#3649;&#3609;&#3609;&#3626;&#3629;&#3610;!A1"/><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hyperlink" Target="#'&#3619;&#3634;&#3618;&#3591;&#3634;&#3609; 2'!A1"/><Relationship Id="rId10" Type="http://schemas.openxmlformats.org/officeDocument/2006/relationships/hyperlink" Target="#&#3588;&#3632;&#3649;&#3609;&#3609;&#3588;&#3640;&#3603;&#3621;&#3633;&#3585;&#3625;&#3603;&#3632;!A1"/><Relationship Id="rId19" Type="http://schemas.openxmlformats.org/officeDocument/2006/relationships/hyperlink" Target="#'&#3619;&#3634;&#3618;&#3591;&#3634;&#3609; 6'!A1"/><Relationship Id="rId4" Type="http://schemas.openxmlformats.org/officeDocument/2006/relationships/hyperlink" Target="#&#3648;&#3585;&#3603;&#3601;&#3660;!A1"/><Relationship Id="rId9" Type="http://schemas.openxmlformats.org/officeDocument/2006/relationships/image" Target="../media/image7.png"/><Relationship Id="rId14" Type="http://schemas.openxmlformats.org/officeDocument/2006/relationships/hyperlink" Target="#'&#3619;&#3634;&#3618;&#3591;&#3634;&#3609; 1 '!A1"/></Relationships>
</file>

<file path=xl/drawings/_rels/drawing2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3585;&#3636;&#3592;&#3585;&#3619;&#3619;&#3617;&#3614;&#3633;&#3602;&#3609;&#3634;&#3612;&#3641;&#3657;&#3648;&#3619;&#3637;&#3618;&#3609;!A1"/><Relationship Id="rId18" Type="http://schemas.openxmlformats.org/officeDocument/2006/relationships/hyperlink" Target="#'&#3619;&#3634;&#3618;&#3591;&#3634;&#3609; 5'!A1"/><Relationship Id="rId3" Type="http://schemas.openxmlformats.org/officeDocument/2006/relationships/image" Target="../media/image1.png"/><Relationship Id="rId7" Type="http://schemas.openxmlformats.org/officeDocument/2006/relationships/hyperlink" Target="#&#3588;&#3632;&#3649;&#3609;&#3609;&#3626;&#3629;&#3610;!A1"/><Relationship Id="rId12" Type="http://schemas.openxmlformats.org/officeDocument/2006/relationships/image" Target="../media/image8.png"/><Relationship Id="rId17" Type="http://schemas.openxmlformats.org/officeDocument/2006/relationships/hyperlink" Target="#'&#3619;&#3634;&#3618;&#3591;&#3634;&#3609; 3'!A1"/><Relationship Id="rId2" Type="http://schemas.openxmlformats.org/officeDocument/2006/relationships/hyperlink" Target="#'&#3586;&#3657;&#3629;&#3617;&#3641;&#3621;&#3614;&#3639;&#3657;&#3609;&#3600;&#3634;&#3609;  '!A1"/><Relationship Id="rId16" Type="http://schemas.openxmlformats.org/officeDocument/2006/relationships/hyperlink" Target="#'&#3619;&#3634;&#3618;&#3591;&#3634;&#3609; 2'!A1"/><Relationship Id="rId1" Type="http://schemas.openxmlformats.org/officeDocument/2006/relationships/image" Target="../media/image34.png"/><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619;&#3634;&#3618;&#3591;&#3634;&#3609; 1 '!A1"/><Relationship Id="rId10" Type="http://schemas.openxmlformats.org/officeDocument/2006/relationships/image" Target="../media/image7.png"/><Relationship Id="rId19" Type="http://schemas.openxmlformats.org/officeDocument/2006/relationships/hyperlink" Target="#'&#3619;&#3634;&#3618;&#3591;&#3634;&#3609; 6'!A1"/><Relationship Id="rId4" Type="http://schemas.openxmlformats.org/officeDocument/2006/relationships/hyperlink" Target="#&#3649;&#3612;&#3609;&#3616;&#3641;&#3617;&#3636;!A1"/><Relationship Id="rId9" Type="http://schemas.openxmlformats.org/officeDocument/2006/relationships/hyperlink" Target="#&#3588;&#3632;&#3649;&#3609;&#3609;&#3629;&#3656;&#3634;&#3609;&#3588;&#3636;&#3604;&#3648;&#3586;&#3637;&#3618;&#3609;!A1"/><Relationship Id="rId14" Type="http://schemas.openxmlformats.org/officeDocument/2006/relationships/image" Target="../media/image39.png"/></Relationships>
</file>

<file path=xl/drawings/_rels/drawing22.xml.rels><?xml version="1.0" encoding="UTF-8" standalone="yes"?>
<Relationships xmlns="http://schemas.openxmlformats.org/package/2006/relationships"><Relationship Id="rId8" Type="http://schemas.openxmlformats.org/officeDocument/2006/relationships/hyperlink" Target="#'10'!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2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AboutMe!A1"/><Relationship Id="rId3" Type="http://schemas.openxmlformats.org/officeDocument/2006/relationships/hyperlink" Target="#'&#3586;&#3657;&#3629;&#3617;&#3641;&#3621;&#3614;&#3639;&#3657;&#3609;&#3600;&#3634;&#3609;  '!A1"/><Relationship Id="rId7" Type="http://schemas.openxmlformats.org/officeDocument/2006/relationships/hyperlink" Target="#&#3588;&#3632;&#3649;&#3609;&#3609;&#3626;&#3629;&#3610;!A1"/><Relationship Id="rId12" Type="http://schemas.openxmlformats.org/officeDocument/2006/relationships/image" Target="../media/image8.png"/><Relationship Id="rId2" Type="http://schemas.openxmlformats.org/officeDocument/2006/relationships/image" Target="../media/image32.png"/><Relationship Id="rId16" Type="http://schemas.openxmlformats.org/officeDocument/2006/relationships/image" Target="../media/image9.png"/><Relationship Id="rId1" Type="http://schemas.openxmlformats.org/officeDocument/2006/relationships/hyperlink" Target="#aboutme!A1"/><Relationship Id="rId6" Type="http://schemas.openxmlformats.org/officeDocument/2006/relationships/image" Target="../media/image5.png"/><Relationship Id="rId11" Type="http://schemas.openxmlformats.org/officeDocument/2006/relationships/hyperlink" Target="#&#3588;&#3632;&#3649;&#3609;&#3609;&#3588;&#3640;&#3603;&#3621;&#3633;&#3585;&#3625;&#3603;&#3632;!A1"/><Relationship Id="rId5" Type="http://schemas.openxmlformats.org/officeDocument/2006/relationships/hyperlink" Target="#&#3648;&#3585;&#3603;&#3601;&#3660;!A1"/><Relationship Id="rId15" Type="http://schemas.openxmlformats.org/officeDocument/2006/relationships/hyperlink" Target="#&#3585;&#3636;&#3592;&#3585;&#3619;&#3619;&#3617;&#3614;&#3633;&#3602;&#3609;&#3634;&#3612;&#3641;&#3657;&#3648;&#3619;&#3637;&#3618;&#3609;!A1"/><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hyperlink" Target="#&#3588;&#3632;&#3649;&#3609;&#3609;&#3629;&#3656;&#3634;&#3609;&#3588;&#3636;&#3604;&#3648;&#3586;&#3637;&#3618;&#3609;!A1"/><Relationship Id="rId14" Type="http://schemas.openxmlformats.org/officeDocument/2006/relationships/image" Target="../media/image33.png"/></Relationships>
</file>

<file path=xl/drawings/_rels/drawing30.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3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4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41.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4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5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51.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6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1.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hyperlink" Target="#&#3648;&#3585;&#3603;&#3601;&#366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5" Type="http://schemas.openxmlformats.org/officeDocument/2006/relationships/image" Target="../media/image40.gif"/><Relationship Id="rId4" Type="http://schemas.openxmlformats.org/officeDocument/2006/relationships/image" Target="../media/image5.png"/></Relationships>
</file>

<file path=xl/drawings/_rels/drawing65.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6.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7.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8.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69.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70.xml.rels><?xml version="1.0" encoding="UTF-8" standalone="yes"?>
<Relationships xmlns="http://schemas.openxmlformats.org/package/2006/relationships"><Relationship Id="rId8" Type="http://schemas.openxmlformats.org/officeDocument/2006/relationships/hyperlink" Target="#'1'!A1"/><Relationship Id="rId3" Type="http://schemas.openxmlformats.org/officeDocument/2006/relationships/hyperlink" Target="#&#3648;&#3585;&#3603;&#3601;&#3660;!A1"/><Relationship Id="rId7" Type="http://schemas.openxmlformats.org/officeDocument/2006/relationships/hyperlink" Target="#'20'!A1"/><Relationship Id="rId2" Type="http://schemas.openxmlformats.org/officeDocument/2006/relationships/image" Target="../media/image3.png"/><Relationship Id="rId1" Type="http://schemas.openxmlformats.org/officeDocument/2006/relationships/hyperlink" Target="#'&#3586;&#3657;&#3629;&#3617;&#3641;&#3621;&#3614;&#3639;&#3657;&#3609;&#3600;&#3634;&#3609;  '!A1"/><Relationship Id="rId6" Type="http://schemas.openxmlformats.org/officeDocument/2006/relationships/hyperlink" Target="#'30'!A1"/><Relationship Id="rId5" Type="http://schemas.openxmlformats.org/officeDocument/2006/relationships/hyperlink" Target="#'45'!A1"/><Relationship Id="rId4" Type="http://schemas.openxmlformats.org/officeDocument/2006/relationships/image" Target="../media/image5.png"/><Relationship Id="rId9" Type="http://schemas.openxmlformats.org/officeDocument/2006/relationships/image" Target="../media/image40.gif"/></Relationships>
</file>

<file path=xl/drawings/_rels/drawing71.xml.rels><?xml version="1.0" encoding="UTF-8" standalone="yes"?>
<Relationships xmlns="http://schemas.openxmlformats.org/package/2006/relationships"><Relationship Id="rId8" Type="http://schemas.openxmlformats.org/officeDocument/2006/relationships/hyperlink" Target="#&#3588;&#3632;&#3649;&#3609;&#3609;&#3626;&#3629;&#3610;!A1"/><Relationship Id="rId13" Type="http://schemas.openxmlformats.org/officeDocument/2006/relationships/image" Target="../media/image8.png"/><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hyperlink" Target="#&#3588;&#3632;&#3649;&#3609;&#3609;&#3588;&#3640;&#3603;&#3621;&#3633;&#3585;&#3625;&#3603;&#3632;!A1"/><Relationship Id="rId2" Type="http://schemas.openxmlformats.org/officeDocument/2006/relationships/hyperlink" Target="#'&#3586;&#3657;&#3629;&#3617;&#3641;&#3621;&#3614;&#3639;&#3657;&#3609;&#3600;&#3634;&#3609;  '!A1"/><Relationship Id="rId1" Type="http://schemas.openxmlformats.org/officeDocument/2006/relationships/image" Target="../media/image41.jpeg"/><Relationship Id="rId6" Type="http://schemas.openxmlformats.org/officeDocument/2006/relationships/hyperlink" Target="#&#3648;&#3585;&#3603;&#3601;&#3660;!A1"/><Relationship Id="rId11" Type="http://schemas.openxmlformats.org/officeDocument/2006/relationships/image" Target="../media/image7.png"/><Relationship Id="rId5" Type="http://schemas.openxmlformats.org/officeDocument/2006/relationships/image" Target="../media/image33.png"/><Relationship Id="rId10" Type="http://schemas.openxmlformats.org/officeDocument/2006/relationships/hyperlink" Target="#&#3588;&#3632;&#3649;&#3609;&#3609;&#3629;&#3656;&#3634;&#3609;&#3588;&#3636;&#3604;&#3648;&#3586;&#3637;&#3618;&#3609;!A1"/><Relationship Id="rId4" Type="http://schemas.openxmlformats.org/officeDocument/2006/relationships/hyperlink" Target="#AboutMe!A1"/><Relationship Id="rId9"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AboutMe!A1"/><Relationship Id="rId3" Type="http://schemas.openxmlformats.org/officeDocument/2006/relationships/hyperlink" Target="#&#3648;&#3585;&#3603;&#3601;&#3660;!A1"/><Relationship Id="rId7" Type="http://schemas.openxmlformats.org/officeDocument/2006/relationships/hyperlink" Target="#&#3588;&#3632;&#3649;&#3609;&#3609;&#3629;&#3656;&#3634;&#3609;&#3588;&#3636;&#3604;&#3648;&#3586;&#3637;&#3618;&#3609;!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3586;&#3657;&#3629;&#3617;&#3641;&#3621;&#3614;&#3639;&#3657;&#3609;&#3600;&#3634;&#3609;  '!A1"/><Relationship Id="rId6" Type="http://schemas.openxmlformats.org/officeDocument/2006/relationships/image" Target="../media/image6.png"/><Relationship Id="rId11" Type="http://schemas.openxmlformats.org/officeDocument/2006/relationships/hyperlink" Target="#&#3585;&#3636;&#3592;&#3585;&#3619;&#3619;&#3617;&#3614;&#3633;&#3602;&#3609;&#3634;&#3612;&#3641;&#3657;&#3648;&#3619;&#3637;&#3618;&#3609;!A1"/><Relationship Id="rId5" Type="http://schemas.openxmlformats.org/officeDocument/2006/relationships/hyperlink" Target="#&#3588;&#3632;&#3649;&#3609;&#3609;&#3626;&#3629;&#3610;!A1"/><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3588;&#3632;&#3649;&#3609;&#3609;&#3588;&#3640;&#3603;&#3621;&#3633;&#3585;&#3625;&#3603;&#3632;!A1"/><Relationship Id="rId14"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76200</xdr:rowOff>
    </xdr:from>
    <xdr:to>
      <xdr:col>1</xdr:col>
      <xdr:colOff>220807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42875" y="76200"/>
          <a:ext cx="354157" cy="355023"/>
        </a:xfrm>
        <a:prstGeom prst="rect">
          <a:avLst/>
        </a:prstGeom>
      </xdr:spPr>
    </xdr:pic>
    <xdr:clientData/>
  </xdr:twoCellAnchor>
  <xdr:twoCellAnchor editAs="oneCell">
    <xdr:from>
      <xdr:col>5</xdr:col>
      <xdr:colOff>285750</xdr:colOff>
      <xdr:row>9</xdr:row>
      <xdr:rowOff>123825</xdr:rowOff>
    </xdr:from>
    <xdr:to>
      <xdr:col>7</xdr:col>
      <xdr:colOff>285646</xdr:colOff>
      <xdr:row>13</xdr:row>
      <xdr:rowOff>22949</xdr:rowOff>
    </xdr:to>
    <xdr:pic>
      <xdr:nvPicPr>
        <xdr:cNvPr id="4" name="Picture 3" descr="Untitled-3.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4276725" y="2162175"/>
          <a:ext cx="3647971" cy="10802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333375</xdr:colOff>
      <xdr:row>0</xdr:row>
      <xdr:rowOff>47625</xdr:rowOff>
    </xdr:from>
    <xdr:to>
      <xdr:col>2</xdr:col>
      <xdr:colOff>68407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tretch>
          <a:fillRect/>
        </a:stretch>
      </xdr:blipFill>
      <xdr:spPr>
        <a:xfrm>
          <a:off x="333375" y="47625"/>
          <a:ext cx="354157" cy="355023"/>
        </a:xfrm>
        <a:prstGeom prst="rect">
          <a:avLst/>
        </a:prstGeom>
      </xdr:spPr>
    </xdr:pic>
    <xdr:clientData/>
  </xdr:twoCellAnchor>
  <xdr:twoCellAnchor editAs="oneCell">
    <xdr:from>
      <xdr:col>2</xdr:col>
      <xdr:colOff>114300</xdr:colOff>
      <xdr:row>0</xdr:row>
      <xdr:rowOff>28575</xdr:rowOff>
    </xdr:from>
    <xdr:to>
      <xdr:col>3</xdr:col>
      <xdr:colOff>22514</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cstate="print"/>
        <a:stretch>
          <a:fillRect/>
        </a:stretch>
      </xdr:blipFill>
      <xdr:spPr>
        <a:xfrm>
          <a:off x="733425" y="28575"/>
          <a:ext cx="346364" cy="346364"/>
        </a:xfrm>
        <a:prstGeom prst="rect">
          <a:avLst/>
        </a:prstGeom>
      </xdr:spPr>
    </xdr:pic>
    <xdr:clientData/>
  </xdr:twoCellAnchor>
  <xdr:twoCellAnchor editAs="oneCell">
    <xdr:from>
      <xdr:col>3</xdr:col>
      <xdr:colOff>9525</xdr:colOff>
      <xdr:row>0</xdr:row>
      <xdr:rowOff>19050</xdr:rowOff>
    </xdr:from>
    <xdr:to>
      <xdr:col>3</xdr:col>
      <xdr:colOff>364548</xdr:colOff>
      <xdr:row>0</xdr:row>
      <xdr:rowOff>374073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6" cstate="print"/>
        <a:stretch>
          <a:fillRect/>
        </a:stretch>
      </xdr:blipFill>
      <xdr:spPr>
        <a:xfrm>
          <a:off x="1066800" y="19050"/>
          <a:ext cx="355023" cy="355023"/>
        </a:xfrm>
        <a:prstGeom prst="rect">
          <a:avLst/>
        </a:prstGeom>
      </xdr:spPr>
    </xdr:pic>
    <xdr:clientData/>
  </xdr:twoCellAnchor>
  <xdr:twoCellAnchor editAs="oneCell">
    <xdr:from>
      <xdr:col>3</xdr:col>
      <xdr:colOff>361950</xdr:colOff>
      <xdr:row>0</xdr:row>
      <xdr:rowOff>38100</xdr:rowOff>
    </xdr:from>
    <xdr:to>
      <xdr:col>3</xdr:col>
      <xdr:colOff>699655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8" cstate="print"/>
        <a:stretch>
          <a:fillRect/>
        </a:stretch>
      </xdr:blipFill>
      <xdr:spPr>
        <a:xfrm>
          <a:off x="1419225" y="38100"/>
          <a:ext cx="337705" cy="337705"/>
        </a:xfrm>
        <a:prstGeom prst="rect">
          <a:avLst/>
        </a:prstGeom>
      </xdr:spPr>
    </xdr:pic>
    <xdr:clientData/>
  </xdr:twoCellAnchor>
  <xdr:twoCellAnchor editAs="oneCell">
    <xdr:from>
      <xdr:col>3</xdr:col>
      <xdr:colOff>657225</xdr:colOff>
      <xdr:row>0</xdr:row>
      <xdr:rowOff>57150</xdr:rowOff>
    </xdr:from>
    <xdr:to>
      <xdr:col>3</xdr:col>
      <xdr:colOff>994929</xdr:colOff>
      <xdr:row>0</xdr:row>
      <xdr:rowOff>394854</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0" cstate="print"/>
        <a:stretch>
          <a:fillRect/>
        </a:stretch>
      </xdr:blipFill>
      <xdr:spPr>
        <a:xfrm>
          <a:off x="1714500" y="57150"/>
          <a:ext cx="337704" cy="337704"/>
        </a:xfrm>
        <a:prstGeom prst="rect">
          <a:avLst/>
        </a:prstGeom>
      </xdr:spPr>
    </xdr:pic>
    <xdr:clientData/>
  </xdr:twoCellAnchor>
  <xdr:twoCellAnchor editAs="oneCell">
    <xdr:from>
      <xdr:col>3</xdr:col>
      <xdr:colOff>1009650</xdr:colOff>
      <xdr:row>0</xdr:row>
      <xdr:rowOff>47625</xdr:rowOff>
    </xdr:from>
    <xdr:to>
      <xdr:col>3</xdr:col>
      <xdr:colOff>1347355</xdr:colOff>
      <xdr:row>0</xdr:row>
      <xdr:rowOff>385330</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2" cstate="print"/>
        <a:stretch>
          <a:fillRect/>
        </a:stretch>
      </xdr:blipFill>
      <xdr:spPr>
        <a:xfrm>
          <a:off x="2066925" y="47625"/>
          <a:ext cx="337705" cy="337705"/>
        </a:xfrm>
        <a:prstGeom prst="rect">
          <a:avLst/>
        </a:prstGeom>
      </xdr:spPr>
    </xdr:pic>
    <xdr:clientData/>
  </xdr:twoCellAnchor>
  <xdr:twoCellAnchor editAs="oneCell">
    <xdr:from>
      <xdr:col>3</xdr:col>
      <xdr:colOff>1419225</xdr:colOff>
      <xdr:row>0</xdr:row>
      <xdr:rowOff>38100</xdr:rowOff>
    </xdr:from>
    <xdr:to>
      <xdr:col>3</xdr:col>
      <xdr:colOff>1713058</xdr:colOff>
      <xdr:row>0</xdr:row>
      <xdr:rowOff>401783</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4" cstate="print"/>
        <a:stretch>
          <a:fillRect/>
        </a:stretch>
      </xdr:blipFill>
      <xdr:spPr>
        <a:xfrm>
          <a:off x="2476500" y="38100"/>
          <a:ext cx="363683" cy="3636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209549</xdr:colOff>
      <xdr:row>4</xdr:row>
      <xdr:rowOff>38100</xdr:rowOff>
    </xdr:from>
    <xdr:to>
      <xdr:col>15</xdr:col>
      <xdr:colOff>619125</xdr:colOff>
      <xdr:row>22</xdr:row>
      <xdr:rowOff>95250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174624</xdr:colOff>
      <xdr:row>29</xdr:row>
      <xdr:rowOff>174625</xdr:rowOff>
    </xdr:from>
    <xdr:to>
      <xdr:col>15</xdr:col>
      <xdr:colOff>555624</xdr:colOff>
      <xdr:row>47</xdr:row>
      <xdr:rowOff>95250</xdr:rowOff>
    </xdr:to>
    <xdr:graphicFrame macro="">
      <xdr:nvGraphicFramePr>
        <xdr:cNvPr id="3" name="แผนภูมิ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232833</xdr:colOff>
      <xdr:row>0</xdr:row>
      <xdr:rowOff>84666</xdr:rowOff>
    </xdr:from>
    <xdr:to>
      <xdr:col>1</xdr:col>
      <xdr:colOff>332990</xdr:colOff>
      <xdr:row>0</xdr:row>
      <xdr:rowOff>439689</xdr:rowOff>
    </xdr:to>
    <xdr:pic>
      <xdr:nvPicPr>
        <xdr:cNvPr id="4" name="รูปภาพ 2" descr="home.png">
          <a:hlinkClick xmlns:r="http://schemas.openxmlformats.org/officeDocument/2006/relationships" r:id="rId3" tooltip="กลับหน้าแรก--ข้อมูลพื้นฐาน"/>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232833" y="84666"/>
          <a:ext cx="354157" cy="355023"/>
        </a:xfrm>
        <a:prstGeom prst="rect">
          <a:avLst/>
        </a:prstGeom>
      </xdr:spPr>
    </xdr:pic>
    <xdr:clientData/>
  </xdr:twoCellAnchor>
  <xdr:twoCellAnchor>
    <xdr:from>
      <xdr:col>5</xdr:col>
      <xdr:colOff>486833</xdr:colOff>
      <xdr:row>0</xdr:row>
      <xdr:rowOff>95250</xdr:rowOff>
    </xdr:from>
    <xdr:to>
      <xdr:col>6</xdr:col>
      <xdr:colOff>305166</xdr:colOff>
      <xdr:row>0</xdr:row>
      <xdr:rowOff>355023</xdr:rowOff>
    </xdr:to>
    <xdr:sp macro="" textlink="">
      <xdr:nvSpPr>
        <xdr:cNvPr id="5" name="Rounded Rectangle 4">
          <a:hlinkClick xmlns:r="http://schemas.openxmlformats.org/officeDocument/2006/relationships" r:id="rId5" tooltip="พิมพ์แผนภูมิแสดงผลสัมฤทธิ์"/>
          <a:extLst>
            <a:ext uri="{FF2B5EF4-FFF2-40B4-BE49-F238E27FC236}">
              <a16:creationId xmlns:a16="http://schemas.microsoft.com/office/drawing/2014/main" id="{00000000-0008-0000-0C00-000005000000}"/>
            </a:ext>
          </a:extLst>
        </xdr:cNvPr>
        <xdr:cNvSpPr/>
      </xdr:nvSpPr>
      <xdr:spPr bwMode="auto">
        <a:xfrm>
          <a:off x="3196166"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391583</xdr:colOff>
      <xdr:row>0</xdr:row>
      <xdr:rowOff>74084</xdr:rowOff>
    </xdr:from>
    <xdr:to>
      <xdr:col>2</xdr:col>
      <xdr:colOff>124114</xdr:colOff>
      <xdr:row>0</xdr:row>
      <xdr:rowOff>420448</xdr:rowOff>
    </xdr:to>
    <xdr:pic>
      <xdr:nvPicPr>
        <xdr:cNvPr id="6" name="รูปภาพ 20" descr="kivio.png">
          <a:hlinkClick xmlns:r="http://schemas.openxmlformats.org/officeDocument/2006/relationships" r:id="rId6" tooltip="กำหนดเกณฑ์คะแนน"/>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cstate="print"/>
        <a:stretch>
          <a:fillRect/>
        </a:stretch>
      </xdr:blipFill>
      <xdr:spPr>
        <a:xfrm>
          <a:off x="645583" y="74084"/>
          <a:ext cx="346364" cy="346364"/>
        </a:xfrm>
        <a:prstGeom prst="rect">
          <a:avLst/>
        </a:prstGeom>
      </xdr:spPr>
    </xdr:pic>
    <xdr:clientData/>
  </xdr:twoCellAnchor>
  <xdr:twoCellAnchor editAs="oneCell">
    <xdr:from>
      <xdr:col>2</xdr:col>
      <xdr:colOff>179917</xdr:colOff>
      <xdr:row>0</xdr:row>
      <xdr:rowOff>63500</xdr:rowOff>
    </xdr:from>
    <xdr:to>
      <xdr:col>2</xdr:col>
      <xdr:colOff>534940</xdr:colOff>
      <xdr:row>0</xdr:row>
      <xdr:rowOff>418523</xdr:rowOff>
    </xdr:to>
    <xdr:pic>
      <xdr:nvPicPr>
        <xdr:cNvPr id="7" name="รูปภาพ 5" descr="kwrite.png">
          <a:hlinkClick xmlns:r="http://schemas.openxmlformats.org/officeDocument/2006/relationships" r:id="rId8" tooltip="บันทึกคะแนนสอบ"/>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9" cstate="print"/>
        <a:stretch>
          <a:fillRect/>
        </a:stretch>
      </xdr:blipFill>
      <xdr:spPr>
        <a:xfrm>
          <a:off x="1047750" y="63500"/>
          <a:ext cx="355023" cy="355023"/>
        </a:xfrm>
        <a:prstGeom prst="rect">
          <a:avLst/>
        </a:prstGeom>
      </xdr:spPr>
    </xdr:pic>
    <xdr:clientData/>
  </xdr:twoCellAnchor>
  <xdr:twoCellAnchor editAs="oneCell">
    <xdr:from>
      <xdr:col>2</xdr:col>
      <xdr:colOff>560917</xdr:colOff>
      <xdr:row>0</xdr:row>
      <xdr:rowOff>84667</xdr:rowOff>
    </xdr:from>
    <xdr:to>
      <xdr:col>3</xdr:col>
      <xdr:colOff>284788</xdr:colOff>
      <xdr:row>0</xdr:row>
      <xdr:rowOff>422372</xdr:rowOff>
    </xdr:to>
    <xdr:pic>
      <xdr:nvPicPr>
        <xdr:cNvPr id="8" name="รูปภาพ 8" descr="lswitch.png">
          <a:hlinkClick xmlns:r="http://schemas.openxmlformats.org/officeDocument/2006/relationships" r:id="rId10" tooltip="บันทึกคะแนนอ่าน/คิด/เขียน"/>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1" cstate="print"/>
        <a:stretch>
          <a:fillRect/>
        </a:stretch>
      </xdr:blipFill>
      <xdr:spPr>
        <a:xfrm>
          <a:off x="1428750" y="84667"/>
          <a:ext cx="337705" cy="337705"/>
        </a:xfrm>
        <a:prstGeom prst="rect">
          <a:avLst/>
        </a:prstGeom>
      </xdr:spPr>
    </xdr:pic>
    <xdr:clientData/>
  </xdr:twoCellAnchor>
  <xdr:twoCellAnchor editAs="oneCell">
    <xdr:from>
      <xdr:col>3</xdr:col>
      <xdr:colOff>306916</xdr:colOff>
      <xdr:row>0</xdr:row>
      <xdr:rowOff>63500</xdr:rowOff>
    </xdr:from>
    <xdr:to>
      <xdr:col>4</xdr:col>
      <xdr:colOff>30787</xdr:colOff>
      <xdr:row>0</xdr:row>
      <xdr:rowOff>401204</xdr:rowOff>
    </xdr:to>
    <xdr:pic>
      <xdr:nvPicPr>
        <xdr:cNvPr id="9" name="รูปภาพ 7" descr="aim_protocol.png">
          <a:hlinkClick xmlns:r="http://schemas.openxmlformats.org/officeDocument/2006/relationships" r:id="rId12" tooltip="บันทึกคะแนนคุณลักษณะ"/>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3" cstate="print"/>
        <a:stretch>
          <a:fillRect/>
        </a:stretch>
      </xdr:blipFill>
      <xdr:spPr>
        <a:xfrm>
          <a:off x="1788583" y="63500"/>
          <a:ext cx="337704" cy="337704"/>
        </a:xfrm>
        <a:prstGeom prst="rect">
          <a:avLst/>
        </a:prstGeom>
      </xdr:spPr>
    </xdr:pic>
    <xdr:clientData/>
  </xdr:twoCellAnchor>
  <xdr:twoCellAnchor editAs="oneCell">
    <xdr:from>
      <xdr:col>4</xdr:col>
      <xdr:colOff>74083</xdr:colOff>
      <xdr:row>0</xdr:row>
      <xdr:rowOff>74083</xdr:rowOff>
    </xdr:from>
    <xdr:to>
      <xdr:col>4</xdr:col>
      <xdr:colOff>411788</xdr:colOff>
      <xdr:row>0</xdr:row>
      <xdr:rowOff>411788</xdr:rowOff>
    </xdr:to>
    <xdr:pic>
      <xdr:nvPicPr>
        <xdr:cNvPr id="10" name="รูปภาพ 3" descr="Community Help.png">
          <a:hlinkClick xmlns:r="http://schemas.openxmlformats.org/officeDocument/2006/relationships" r:id="rId14" tooltip="บันทึกผลกิจกรรมผู้เรียน"/>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5" cstate="print"/>
        <a:stretch>
          <a:fillRect/>
        </a:stretch>
      </xdr:blipFill>
      <xdr:spPr>
        <a:xfrm>
          <a:off x="2169583" y="74083"/>
          <a:ext cx="337705" cy="337705"/>
        </a:xfrm>
        <a:prstGeom prst="rect">
          <a:avLst/>
        </a:prstGeom>
      </xdr:spPr>
    </xdr:pic>
    <xdr:clientData/>
  </xdr:twoCellAnchor>
  <xdr:twoCellAnchor>
    <xdr:from>
      <xdr:col>6</xdr:col>
      <xdr:colOff>402166</xdr:colOff>
      <xdr:row>0</xdr:row>
      <xdr:rowOff>95250</xdr:rowOff>
    </xdr:from>
    <xdr:to>
      <xdr:col>7</xdr:col>
      <xdr:colOff>569749</xdr:colOff>
      <xdr:row>0</xdr:row>
      <xdr:rowOff>355023</xdr:rowOff>
    </xdr:to>
    <xdr:sp macro="" textlink="">
      <xdr:nvSpPr>
        <xdr:cNvPr id="11" name="Rounded Rectangle 10">
          <a:hlinkClick xmlns:r="http://schemas.openxmlformats.org/officeDocument/2006/relationships" r:id="rId16" tooltip="พิมพ์รายงาน1--บันทึกข้อความ"/>
          <a:extLst>
            <a:ext uri="{FF2B5EF4-FFF2-40B4-BE49-F238E27FC236}">
              <a16:creationId xmlns:a16="http://schemas.microsoft.com/office/drawing/2014/main" id="{00000000-0008-0000-0C00-00000B000000}"/>
            </a:ext>
          </a:extLst>
        </xdr:cNvPr>
        <xdr:cNvSpPr/>
      </xdr:nvSpPr>
      <xdr:spPr bwMode="auto">
        <a:xfrm>
          <a:off x="4085166"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21166</xdr:colOff>
      <xdr:row>0</xdr:row>
      <xdr:rowOff>84667</xdr:rowOff>
    </xdr:from>
    <xdr:to>
      <xdr:col>9</xdr:col>
      <xdr:colOff>199333</xdr:colOff>
      <xdr:row>0</xdr:row>
      <xdr:rowOff>344440</xdr:rowOff>
    </xdr:to>
    <xdr:sp macro="" textlink="">
      <xdr:nvSpPr>
        <xdr:cNvPr id="12" name="Rounded Rectangle 11">
          <a:hlinkClick xmlns:r="http://schemas.openxmlformats.org/officeDocument/2006/relationships" r:id="rId17" tooltip="พิมพ์รายงาน2--คะแนนผลการเรียน"/>
          <a:extLst>
            <a:ext uri="{FF2B5EF4-FFF2-40B4-BE49-F238E27FC236}">
              <a16:creationId xmlns:a16="http://schemas.microsoft.com/office/drawing/2014/main" id="{00000000-0008-0000-0C00-00000C000000}"/>
            </a:ext>
          </a:extLst>
        </xdr:cNvPr>
        <xdr:cNvSpPr/>
      </xdr:nvSpPr>
      <xdr:spPr bwMode="auto">
        <a:xfrm>
          <a:off x="4942416" y="8466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243417</xdr:colOff>
      <xdr:row>0</xdr:row>
      <xdr:rowOff>84666</xdr:rowOff>
    </xdr:from>
    <xdr:to>
      <xdr:col>10</xdr:col>
      <xdr:colOff>421583</xdr:colOff>
      <xdr:row>0</xdr:row>
      <xdr:rowOff>344439</xdr:rowOff>
    </xdr:to>
    <xdr:sp macro="" textlink="">
      <xdr:nvSpPr>
        <xdr:cNvPr id="13" name="Rounded Rectangle 12">
          <a:hlinkClick xmlns:r="http://schemas.openxmlformats.org/officeDocument/2006/relationships" r:id="rId18" tooltip="พิมพ์รายงาน3--ระดับผลการเรียน"/>
          <a:extLst>
            <a:ext uri="{FF2B5EF4-FFF2-40B4-BE49-F238E27FC236}">
              <a16:creationId xmlns:a16="http://schemas.microsoft.com/office/drawing/2014/main" id="{00000000-0008-0000-0C00-00000D000000}"/>
            </a:ext>
          </a:extLst>
        </xdr:cNvPr>
        <xdr:cNvSpPr/>
      </xdr:nvSpPr>
      <xdr:spPr bwMode="auto">
        <a:xfrm>
          <a:off x="5778500" y="84666"/>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10</xdr:col>
      <xdr:colOff>465666</xdr:colOff>
      <xdr:row>0</xdr:row>
      <xdr:rowOff>95250</xdr:rowOff>
    </xdr:from>
    <xdr:to>
      <xdr:col>12</xdr:col>
      <xdr:colOff>30000</xdr:colOff>
      <xdr:row>0</xdr:row>
      <xdr:rowOff>355023</xdr:rowOff>
    </xdr:to>
    <xdr:sp macro="" textlink="">
      <xdr:nvSpPr>
        <xdr:cNvPr id="14" name="Rounded Rectangle 13">
          <a:hlinkClick xmlns:r="http://schemas.openxmlformats.org/officeDocument/2006/relationships" r:id="rId19" tooltip="พิมพ์รายงาน4--ผลประเมินกิจกรรม"/>
          <a:extLst>
            <a:ext uri="{FF2B5EF4-FFF2-40B4-BE49-F238E27FC236}">
              <a16:creationId xmlns:a16="http://schemas.microsoft.com/office/drawing/2014/main" id="{00000000-0008-0000-0C00-00000E000000}"/>
            </a:ext>
          </a:extLst>
        </xdr:cNvPr>
        <xdr:cNvSpPr/>
      </xdr:nvSpPr>
      <xdr:spPr bwMode="auto">
        <a:xfrm>
          <a:off x="6614583"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12</xdr:col>
      <xdr:colOff>74084</xdr:colOff>
      <xdr:row>0</xdr:row>
      <xdr:rowOff>84667</xdr:rowOff>
    </xdr:from>
    <xdr:to>
      <xdr:col>13</xdr:col>
      <xdr:colOff>252250</xdr:colOff>
      <xdr:row>0</xdr:row>
      <xdr:rowOff>344440</xdr:rowOff>
    </xdr:to>
    <xdr:sp macro="" textlink="">
      <xdr:nvSpPr>
        <xdr:cNvPr id="15" name="Rounded Rectangle 14">
          <a:hlinkClick xmlns:r="http://schemas.openxmlformats.org/officeDocument/2006/relationships" r:id="rId20" tooltip="พิมพ์รายงาน5--ผลประเมินคิดวิเคราะห์"/>
          <a:extLst>
            <a:ext uri="{FF2B5EF4-FFF2-40B4-BE49-F238E27FC236}">
              <a16:creationId xmlns:a16="http://schemas.microsoft.com/office/drawing/2014/main" id="{00000000-0008-0000-0C00-00000F000000}"/>
            </a:ext>
          </a:extLst>
        </xdr:cNvPr>
        <xdr:cNvSpPr/>
      </xdr:nvSpPr>
      <xdr:spPr bwMode="auto">
        <a:xfrm>
          <a:off x="7450667" y="8466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13</xdr:col>
      <xdr:colOff>275166</xdr:colOff>
      <xdr:row>0</xdr:row>
      <xdr:rowOff>84667</xdr:rowOff>
    </xdr:from>
    <xdr:to>
      <xdr:col>14</xdr:col>
      <xdr:colOff>347500</xdr:colOff>
      <xdr:row>0</xdr:row>
      <xdr:rowOff>344440</xdr:rowOff>
    </xdr:to>
    <xdr:sp macro="" textlink="">
      <xdr:nvSpPr>
        <xdr:cNvPr id="16" name="Rounded Rectangle 15">
          <a:hlinkClick xmlns:r="http://schemas.openxmlformats.org/officeDocument/2006/relationships" r:id="rId21" tooltip="พิมพ์รายงาน6--ผลประเมินคุณลักษณะ"/>
          <a:extLst>
            <a:ext uri="{FF2B5EF4-FFF2-40B4-BE49-F238E27FC236}">
              <a16:creationId xmlns:a16="http://schemas.microsoft.com/office/drawing/2014/main" id="{00000000-0008-0000-0C00-000010000000}"/>
            </a:ext>
          </a:extLst>
        </xdr:cNvPr>
        <xdr:cNvSpPr/>
      </xdr:nvSpPr>
      <xdr:spPr bwMode="auto">
        <a:xfrm>
          <a:off x="8265583" y="8466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14</xdr:col>
      <xdr:colOff>381001</xdr:colOff>
      <xdr:row>0</xdr:row>
      <xdr:rowOff>84667</xdr:rowOff>
    </xdr:from>
    <xdr:to>
      <xdr:col>16</xdr:col>
      <xdr:colOff>122767</xdr:colOff>
      <xdr:row>0</xdr:row>
      <xdr:rowOff>344440</xdr:rowOff>
    </xdr:to>
    <xdr:sp macro="" textlink="">
      <xdr:nvSpPr>
        <xdr:cNvPr id="17" name="Rounded Rectangle 16">
          <a:hlinkClick xmlns:r="http://schemas.openxmlformats.org/officeDocument/2006/relationships" r:id="rId22" tooltip="พิมพ์ ปพ.6--นักเรียนรายบุคคล"/>
          <a:extLst>
            <a:ext uri="{FF2B5EF4-FFF2-40B4-BE49-F238E27FC236}">
              <a16:creationId xmlns:a16="http://schemas.microsoft.com/office/drawing/2014/main" id="{00000000-0008-0000-0C00-000011000000}"/>
            </a:ext>
          </a:extLst>
        </xdr:cNvPr>
        <xdr:cNvSpPr/>
      </xdr:nvSpPr>
      <xdr:spPr bwMode="auto">
        <a:xfrm>
          <a:off x="9091084" y="84667"/>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552450</xdr:colOff>
      <xdr:row>0</xdr:row>
      <xdr:rowOff>619125</xdr:rowOff>
    </xdr:to>
    <xdr:pic>
      <xdr:nvPicPr>
        <xdr:cNvPr id="14357" name="Picture 1" descr="krut5">
          <a:extLst>
            <a:ext uri="{FF2B5EF4-FFF2-40B4-BE49-F238E27FC236}">
              <a16:creationId xmlns:a16="http://schemas.microsoft.com/office/drawing/2014/main" id="{00000000-0008-0000-0F00-00001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76200"/>
          <a:ext cx="504825" cy="542925"/>
        </a:xfrm>
        <a:prstGeom prst="rect">
          <a:avLst/>
        </a:prstGeom>
        <a:noFill/>
        <a:ln w="9525">
          <a:noFill/>
          <a:miter lim="800000"/>
          <a:headEnd/>
          <a:tailEnd/>
        </a:ln>
      </xdr:spPr>
    </xdr:pic>
    <xdr:clientData/>
  </xdr:twoCellAnchor>
  <xdr:twoCellAnchor>
    <xdr:from>
      <xdr:col>1</xdr:col>
      <xdr:colOff>161925</xdr:colOff>
      <xdr:row>0</xdr:row>
      <xdr:rowOff>152400</xdr:rowOff>
    </xdr:from>
    <xdr:to>
      <xdr:col>6</xdr:col>
      <xdr:colOff>409575</xdr:colOff>
      <xdr:row>0</xdr:row>
      <xdr:rowOff>609600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1485900" y="1524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0</xdr:col>
      <xdr:colOff>47625</xdr:colOff>
      <xdr:row>0</xdr:row>
      <xdr:rowOff>76200</xdr:rowOff>
    </xdr:from>
    <xdr:to>
      <xdr:col>0</xdr:col>
      <xdr:colOff>552450</xdr:colOff>
      <xdr:row>0</xdr:row>
      <xdr:rowOff>619125</xdr:rowOff>
    </xdr:to>
    <xdr:pic>
      <xdr:nvPicPr>
        <xdr:cNvPr id="14359" name="Picture 1" descr="krut5">
          <a:extLst>
            <a:ext uri="{FF2B5EF4-FFF2-40B4-BE49-F238E27FC236}">
              <a16:creationId xmlns:a16="http://schemas.microsoft.com/office/drawing/2014/main" id="{00000000-0008-0000-0F00-00001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76200"/>
          <a:ext cx="504825" cy="542925"/>
        </a:xfrm>
        <a:prstGeom prst="rect">
          <a:avLst/>
        </a:prstGeom>
        <a:noFill/>
        <a:ln w="9525">
          <a:noFill/>
          <a:miter lim="800000"/>
          <a:headEnd/>
          <a:tailEnd/>
        </a:ln>
      </xdr:spPr>
    </xdr:pic>
    <xdr:clientData/>
  </xdr:twoCellAnchor>
  <xdr:twoCellAnchor>
    <xdr:from>
      <xdr:col>1</xdr:col>
      <xdr:colOff>161925</xdr:colOff>
      <xdr:row>0</xdr:row>
      <xdr:rowOff>152400</xdr:rowOff>
    </xdr:from>
    <xdr:to>
      <xdr:col>6</xdr:col>
      <xdr:colOff>409575</xdr:colOff>
      <xdr:row>0</xdr:row>
      <xdr:rowOff>609600</xdr:rowOff>
    </xdr:to>
    <xdr:sp macro="" textlink="">
      <xdr:nvSpPr>
        <xdr:cNvPr id="5" name="Text Box 2">
          <a:extLst>
            <a:ext uri="{FF2B5EF4-FFF2-40B4-BE49-F238E27FC236}">
              <a16:creationId xmlns:a16="http://schemas.microsoft.com/office/drawing/2014/main" id="{00000000-0008-0000-0F00-000005000000}"/>
            </a:ext>
          </a:extLst>
        </xdr:cNvPr>
        <xdr:cNvSpPr txBox="1">
          <a:spLocks noChangeArrowheads="1"/>
        </xdr:cNvSpPr>
      </xdr:nvSpPr>
      <xdr:spPr bwMode="auto">
        <a:xfrm>
          <a:off x="1485900" y="1524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15381" name="Picture 1" descr="krut5">
          <a:extLst>
            <a:ext uri="{FF2B5EF4-FFF2-40B4-BE49-F238E27FC236}">
              <a16:creationId xmlns:a16="http://schemas.microsoft.com/office/drawing/2014/main" id="{00000000-0008-0000-1600-000015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5944" y="561108"/>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7</xdr:col>
      <xdr:colOff>409575</xdr:colOff>
      <xdr:row>1</xdr:row>
      <xdr:rowOff>609600</xdr:rowOff>
    </xdr:to>
    <xdr:sp macro="" textlink="">
      <xdr:nvSpPr>
        <xdr:cNvPr id="1026" name="Text Box 2">
          <a:extLst>
            <a:ext uri="{FF2B5EF4-FFF2-40B4-BE49-F238E27FC236}">
              <a16:creationId xmlns:a16="http://schemas.microsoft.com/office/drawing/2014/main" id="{00000000-0008-0000-1600-000002040000}"/>
            </a:ext>
          </a:extLst>
        </xdr:cNvPr>
        <xdr:cNvSpPr txBox="1">
          <a:spLocks noChangeArrowheads="1"/>
        </xdr:cNvSpPr>
      </xdr:nvSpPr>
      <xdr:spPr bwMode="auto">
        <a:xfrm>
          <a:off x="1485900" y="1524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330200</xdr:colOff>
      <xdr:row>1</xdr:row>
      <xdr:rowOff>593725</xdr:rowOff>
    </xdr:to>
    <xdr:sp macro="" textlink="">
      <xdr:nvSpPr>
        <xdr:cNvPr id="5" name="Text Box 2">
          <a:extLst>
            <a:ext uri="{FF2B5EF4-FFF2-40B4-BE49-F238E27FC236}">
              <a16:creationId xmlns:a16="http://schemas.microsoft.com/office/drawing/2014/main" id="{00000000-0008-0000-1600-000005000000}"/>
            </a:ext>
          </a:extLst>
        </xdr:cNvPr>
        <xdr:cNvSpPr txBox="1">
          <a:spLocks noChangeArrowheads="1"/>
        </xdr:cNvSpPr>
      </xdr:nvSpPr>
      <xdr:spPr bwMode="auto">
        <a:xfrm>
          <a:off x="2257425" y="557213"/>
          <a:ext cx="2486025"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11" name="Straight Connector 10">
          <a:extLst>
            <a:ext uri="{FF2B5EF4-FFF2-40B4-BE49-F238E27FC236}">
              <a16:creationId xmlns:a16="http://schemas.microsoft.com/office/drawing/2014/main" id="{00000000-0008-0000-1600-00000B000000}"/>
            </a:ext>
          </a:extLst>
        </xdr:cNvPr>
        <xdr:cNvCxnSpPr/>
      </xdr:nvCxnSpPr>
      <xdr:spPr bwMode="auto">
        <a:xfrm>
          <a:off x="1158875" y="1325560"/>
          <a:ext cx="5945188"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13" name="Straight Connector 12">
          <a:extLst>
            <a:ext uri="{FF2B5EF4-FFF2-40B4-BE49-F238E27FC236}">
              <a16:creationId xmlns:a16="http://schemas.microsoft.com/office/drawing/2014/main" id="{00000000-0008-0000-1600-00000D000000}"/>
            </a:ext>
          </a:extLst>
        </xdr:cNvPr>
        <xdr:cNvCxnSpPr/>
      </xdr:nvCxnSpPr>
      <xdr:spPr bwMode="auto">
        <a:xfrm>
          <a:off x="547688" y="1619250"/>
          <a:ext cx="1230312"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15" name="Straight Connector 14">
          <a:extLst>
            <a:ext uri="{FF2B5EF4-FFF2-40B4-BE49-F238E27FC236}">
              <a16:creationId xmlns:a16="http://schemas.microsoft.com/office/drawing/2014/main" id="{00000000-0008-0000-1600-00000F000000}"/>
            </a:ext>
          </a:extLst>
        </xdr:cNvPr>
        <xdr:cNvCxnSpPr/>
      </xdr:nvCxnSpPr>
      <xdr:spPr bwMode="auto">
        <a:xfrm>
          <a:off x="2039938" y="1619250"/>
          <a:ext cx="505618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17" name="Straight Connector 16">
          <a:extLst>
            <a:ext uri="{FF2B5EF4-FFF2-40B4-BE49-F238E27FC236}">
              <a16:creationId xmlns:a16="http://schemas.microsoft.com/office/drawing/2014/main" id="{00000000-0008-0000-1600-000011000000}"/>
            </a:ext>
          </a:extLst>
        </xdr:cNvPr>
        <xdr:cNvCxnSpPr/>
      </xdr:nvCxnSpPr>
      <xdr:spPr bwMode="auto">
        <a:xfrm>
          <a:off x="690563" y="1928813"/>
          <a:ext cx="642937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18"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3</xdr:col>
      <xdr:colOff>349250</xdr:colOff>
      <xdr:row>0</xdr:row>
      <xdr:rowOff>79375</xdr:rowOff>
    </xdr:from>
    <xdr:to>
      <xdr:col>5</xdr:col>
      <xdr:colOff>299875</xdr:colOff>
      <xdr:row>0</xdr:row>
      <xdr:rowOff>339148</xdr:rowOff>
    </xdr:to>
    <xdr:sp macro="" textlink="">
      <xdr:nvSpPr>
        <xdr:cNvPr id="19"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600-000013000000}"/>
            </a:ext>
          </a:extLst>
        </xdr:cNvPr>
        <xdr:cNvSpPr/>
      </xdr:nvSpPr>
      <xdr:spPr bwMode="auto">
        <a:xfrm>
          <a:off x="2659063" y="793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20"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21"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22"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7705"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23"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12" cstate="print"/>
        <a:stretch>
          <a:fillRect/>
        </a:stretch>
      </xdr:blipFill>
      <xdr:spPr>
        <a:xfrm>
          <a:off x="1841501"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24"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14" cstate="print"/>
        <a:stretch>
          <a:fillRect/>
        </a:stretch>
      </xdr:blipFill>
      <xdr:spPr>
        <a:xfrm>
          <a:off x="2238376" y="23813"/>
          <a:ext cx="337705" cy="337705"/>
        </a:xfrm>
        <a:prstGeom prst="rect">
          <a:avLst/>
        </a:prstGeom>
      </xdr:spPr>
    </xdr:pic>
    <xdr:clientData/>
  </xdr:twoCellAnchor>
  <xdr:twoCellAnchor>
    <xdr:from>
      <xdr:col>5</xdr:col>
      <xdr:colOff>325437</xdr:colOff>
      <xdr:row>0</xdr:row>
      <xdr:rowOff>79375</xdr:rowOff>
    </xdr:from>
    <xdr:to>
      <xdr:col>7</xdr:col>
      <xdr:colOff>276062</xdr:colOff>
      <xdr:row>0</xdr:row>
      <xdr:rowOff>339148</xdr:rowOff>
    </xdr:to>
    <xdr:sp macro="" textlink="">
      <xdr:nvSpPr>
        <xdr:cNvPr id="25"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600-000019000000}"/>
            </a:ext>
          </a:extLst>
        </xdr:cNvPr>
        <xdr:cNvSpPr/>
      </xdr:nvSpPr>
      <xdr:spPr bwMode="auto">
        <a:xfrm>
          <a:off x="3476625" y="793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295275</xdr:colOff>
      <xdr:row>0</xdr:row>
      <xdr:rowOff>80962</xdr:rowOff>
    </xdr:from>
    <xdr:to>
      <xdr:col>9</xdr:col>
      <xdr:colOff>245900</xdr:colOff>
      <xdr:row>0</xdr:row>
      <xdr:rowOff>340735</xdr:rowOff>
    </xdr:to>
    <xdr:sp macro="" textlink="">
      <xdr:nvSpPr>
        <xdr:cNvPr id="26"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600-00001A000000}"/>
            </a:ext>
          </a:extLst>
        </xdr:cNvPr>
        <xdr:cNvSpPr/>
      </xdr:nvSpPr>
      <xdr:spPr bwMode="auto">
        <a:xfrm>
          <a:off x="4287838" y="8096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257175</xdr:colOff>
      <xdr:row>0</xdr:row>
      <xdr:rowOff>82550</xdr:rowOff>
    </xdr:from>
    <xdr:to>
      <xdr:col>11</xdr:col>
      <xdr:colOff>207800</xdr:colOff>
      <xdr:row>0</xdr:row>
      <xdr:rowOff>342323</xdr:rowOff>
    </xdr:to>
    <xdr:sp macro="" textlink="">
      <xdr:nvSpPr>
        <xdr:cNvPr id="27"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600-00001B000000}"/>
            </a:ext>
          </a:extLst>
        </xdr:cNvPr>
        <xdr:cNvSpPr/>
      </xdr:nvSpPr>
      <xdr:spPr bwMode="auto">
        <a:xfrm>
          <a:off x="5091113" y="825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11</xdr:col>
      <xdr:colOff>219075</xdr:colOff>
      <xdr:row>0</xdr:row>
      <xdr:rowOff>84138</xdr:rowOff>
    </xdr:from>
    <xdr:to>
      <xdr:col>12</xdr:col>
      <xdr:colOff>122075</xdr:colOff>
      <xdr:row>0</xdr:row>
      <xdr:rowOff>343911</xdr:rowOff>
    </xdr:to>
    <xdr:sp macro="" textlink="">
      <xdr:nvSpPr>
        <xdr:cNvPr id="28" name="Rounded Rectangle 27">
          <a:hlinkClick xmlns:r="http://schemas.openxmlformats.org/officeDocument/2006/relationships" r:id="rId18" tooltip="พิมพ์รายงาน4--ผลประเมินกิจกรรม"/>
          <a:extLst>
            <a:ext uri="{FF2B5EF4-FFF2-40B4-BE49-F238E27FC236}">
              <a16:creationId xmlns:a16="http://schemas.microsoft.com/office/drawing/2014/main" id="{00000000-0008-0000-1600-00001C000000}"/>
            </a:ext>
          </a:extLst>
        </xdr:cNvPr>
        <xdr:cNvSpPr/>
      </xdr:nvSpPr>
      <xdr:spPr bwMode="auto">
        <a:xfrm>
          <a:off x="5894388" y="84138"/>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29" name="Rounded Rectangle 28">
          <a:hlinkClick xmlns:r="http://schemas.openxmlformats.org/officeDocument/2006/relationships" r:id="rId19" tooltip="พิมพ์รายงาน5--ผลประเมินคิดวิเคราะห์"/>
          <a:extLst>
            <a:ext uri="{FF2B5EF4-FFF2-40B4-BE49-F238E27FC236}">
              <a16:creationId xmlns:a16="http://schemas.microsoft.com/office/drawing/2014/main" id="{00000000-0008-0000-1600-00001D000000}"/>
            </a:ext>
          </a:extLst>
        </xdr:cNvPr>
        <xdr:cNvSpPr/>
      </xdr:nvSpPr>
      <xdr:spPr bwMode="auto">
        <a:xfrm>
          <a:off x="6705600" y="857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30" name="Rounded Rectangle 29">
          <a:hlinkClick xmlns:r="http://schemas.openxmlformats.org/officeDocument/2006/relationships" r:id="rId20" tooltip="พิมพ์รายงาน6--ผลประเมินคุณลักษณะ"/>
          <a:extLst>
            <a:ext uri="{FF2B5EF4-FFF2-40B4-BE49-F238E27FC236}">
              <a16:creationId xmlns:a16="http://schemas.microsoft.com/office/drawing/2014/main" id="{00000000-0008-0000-1600-00001E000000}"/>
            </a:ext>
          </a:extLst>
        </xdr:cNvPr>
        <xdr:cNvSpPr/>
      </xdr:nvSpPr>
      <xdr:spPr bwMode="auto">
        <a:xfrm>
          <a:off x="7516812" y="8731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14</xdr:col>
      <xdr:colOff>355744</xdr:colOff>
      <xdr:row>0</xdr:row>
      <xdr:rowOff>399040</xdr:rowOff>
    </xdr:from>
    <xdr:to>
      <xdr:col>16</xdr:col>
      <xdr:colOff>134072</xdr:colOff>
      <xdr:row>1</xdr:row>
      <xdr:rowOff>243177</xdr:rowOff>
    </xdr:to>
    <xdr:sp macro="" textlink="">
      <xdr:nvSpPr>
        <xdr:cNvPr id="31" name="Rounded Rectangle 30">
          <a:hlinkClick xmlns:r="http://schemas.openxmlformats.org/officeDocument/2006/relationships" r:id="rId21" tooltip="พิมพ์ ปพ.6--นักเรียนรายบุคคล"/>
          <a:extLst>
            <a:ext uri="{FF2B5EF4-FFF2-40B4-BE49-F238E27FC236}">
              <a16:creationId xmlns:a16="http://schemas.microsoft.com/office/drawing/2014/main" id="{00000000-0008-0000-1600-00001F000000}"/>
            </a:ext>
          </a:extLst>
        </xdr:cNvPr>
        <xdr:cNvSpPr/>
      </xdr:nvSpPr>
      <xdr:spPr bwMode="auto">
        <a:xfrm>
          <a:off x="7456199" y="399040"/>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51954</xdr:rowOff>
    </xdr:from>
    <xdr:to>
      <xdr:col>2</xdr:col>
      <xdr:colOff>77066</xdr:colOff>
      <xdr:row>0</xdr:row>
      <xdr:rowOff>406977</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606136" y="51954"/>
          <a:ext cx="354157" cy="355023"/>
        </a:xfrm>
        <a:prstGeom prst="rect">
          <a:avLst/>
        </a:prstGeom>
      </xdr:spPr>
    </xdr:pic>
    <xdr:clientData/>
  </xdr:twoCellAnchor>
  <xdr:twoCellAnchor>
    <xdr:from>
      <xdr:col>3</xdr:col>
      <xdr:colOff>1584613</xdr:colOff>
      <xdr:row>0</xdr:row>
      <xdr:rowOff>103909</xdr:rowOff>
    </xdr:from>
    <xdr:to>
      <xdr:col>6</xdr:col>
      <xdr:colOff>12681</xdr:colOff>
      <xdr:row>0</xdr:row>
      <xdr:rowOff>363682</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700-000003000000}"/>
            </a:ext>
          </a:extLst>
        </xdr:cNvPr>
        <xdr:cNvSpPr/>
      </xdr:nvSpPr>
      <xdr:spPr bwMode="auto">
        <a:xfrm>
          <a:off x="2900795" y="103909"/>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112568</xdr:colOff>
      <xdr:row>0</xdr:row>
      <xdr:rowOff>43295</xdr:rowOff>
    </xdr:from>
    <xdr:to>
      <xdr:col>3</xdr:col>
      <xdr:colOff>25977</xdr:colOff>
      <xdr:row>0</xdr:row>
      <xdr:rowOff>389659</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5" cstate="print"/>
        <a:stretch>
          <a:fillRect/>
        </a:stretch>
      </xdr:blipFill>
      <xdr:spPr>
        <a:xfrm>
          <a:off x="995795" y="43295"/>
          <a:ext cx="346364" cy="346364"/>
        </a:xfrm>
        <a:prstGeom prst="rect">
          <a:avLst/>
        </a:prstGeom>
      </xdr:spPr>
    </xdr:pic>
    <xdr:clientData/>
  </xdr:twoCellAnchor>
  <xdr:twoCellAnchor editAs="oneCell">
    <xdr:from>
      <xdr:col>3</xdr:col>
      <xdr:colOff>25977</xdr:colOff>
      <xdr:row>0</xdr:row>
      <xdr:rowOff>43295</xdr:rowOff>
    </xdr:from>
    <xdr:to>
      <xdr:col>3</xdr:col>
      <xdr:colOff>381000</xdr:colOff>
      <xdr:row>0</xdr:row>
      <xdr:rowOff>398318</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7" cstate="print"/>
        <a:stretch>
          <a:fillRect/>
        </a:stretch>
      </xdr:blipFill>
      <xdr:spPr>
        <a:xfrm>
          <a:off x="1342159" y="43295"/>
          <a:ext cx="355023" cy="355023"/>
        </a:xfrm>
        <a:prstGeom prst="rect">
          <a:avLst/>
        </a:prstGeom>
      </xdr:spPr>
    </xdr:pic>
    <xdr:clientData/>
  </xdr:twoCellAnchor>
  <xdr:twoCellAnchor editAs="oneCell">
    <xdr:from>
      <xdr:col>3</xdr:col>
      <xdr:colOff>389659</xdr:colOff>
      <xdr:row>0</xdr:row>
      <xdr:rowOff>69272</xdr:rowOff>
    </xdr:from>
    <xdr:to>
      <xdr:col>3</xdr:col>
      <xdr:colOff>727364</xdr:colOff>
      <xdr:row>0</xdr:row>
      <xdr:rowOff>406977</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9" cstate="print"/>
        <a:stretch>
          <a:fillRect/>
        </a:stretch>
      </xdr:blipFill>
      <xdr:spPr>
        <a:xfrm>
          <a:off x="1705841" y="69272"/>
          <a:ext cx="337705" cy="337705"/>
        </a:xfrm>
        <a:prstGeom prst="rect">
          <a:avLst/>
        </a:prstGeom>
      </xdr:spPr>
    </xdr:pic>
    <xdr:clientData/>
  </xdr:twoCellAnchor>
  <xdr:twoCellAnchor editAs="oneCell">
    <xdr:from>
      <xdr:col>3</xdr:col>
      <xdr:colOff>692727</xdr:colOff>
      <xdr:row>0</xdr:row>
      <xdr:rowOff>60613</xdr:rowOff>
    </xdr:from>
    <xdr:to>
      <xdr:col>3</xdr:col>
      <xdr:colOff>1030431</xdr:colOff>
      <xdr:row>0</xdr:row>
      <xdr:rowOff>398317</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11" cstate="print"/>
        <a:stretch>
          <a:fillRect/>
        </a:stretch>
      </xdr:blipFill>
      <xdr:spPr>
        <a:xfrm>
          <a:off x="2008909" y="60613"/>
          <a:ext cx="337704" cy="337704"/>
        </a:xfrm>
        <a:prstGeom prst="rect">
          <a:avLst/>
        </a:prstGeom>
      </xdr:spPr>
    </xdr:pic>
    <xdr:clientData/>
  </xdr:twoCellAnchor>
  <xdr:twoCellAnchor editAs="oneCell">
    <xdr:from>
      <xdr:col>3</xdr:col>
      <xdr:colOff>1065068</xdr:colOff>
      <xdr:row>0</xdr:row>
      <xdr:rowOff>34635</xdr:rowOff>
    </xdr:from>
    <xdr:to>
      <xdr:col>3</xdr:col>
      <xdr:colOff>1402773</xdr:colOff>
      <xdr:row>0</xdr:row>
      <xdr:rowOff>372340</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13" cstate="print"/>
        <a:stretch>
          <a:fillRect/>
        </a:stretch>
      </xdr:blipFill>
      <xdr:spPr>
        <a:xfrm>
          <a:off x="2381250" y="34635"/>
          <a:ext cx="337705" cy="337705"/>
        </a:xfrm>
        <a:prstGeom prst="rect">
          <a:avLst/>
        </a:prstGeom>
      </xdr:spPr>
    </xdr:pic>
    <xdr:clientData/>
  </xdr:twoCellAnchor>
  <xdr:twoCellAnchor>
    <xdr:from>
      <xdr:col>6</xdr:col>
      <xdr:colOff>22513</xdr:colOff>
      <xdr:row>0</xdr:row>
      <xdr:rowOff>100445</xdr:rowOff>
    </xdr:from>
    <xdr:to>
      <xdr:col>8</xdr:col>
      <xdr:colOff>191059</xdr:colOff>
      <xdr:row>0</xdr:row>
      <xdr:rowOff>360218</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700-000009000000}"/>
            </a:ext>
          </a:extLst>
        </xdr:cNvPr>
        <xdr:cNvSpPr/>
      </xdr:nvSpPr>
      <xdr:spPr bwMode="auto">
        <a:xfrm>
          <a:off x="3702627" y="10044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218209</xdr:colOff>
      <xdr:row>0</xdr:row>
      <xdr:rowOff>96981</xdr:rowOff>
    </xdr:from>
    <xdr:to>
      <xdr:col>11</xdr:col>
      <xdr:colOff>75027</xdr:colOff>
      <xdr:row>0</xdr:row>
      <xdr:rowOff>356754</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700-00000A000000}"/>
            </a:ext>
          </a:extLst>
        </xdr:cNvPr>
        <xdr:cNvSpPr/>
      </xdr:nvSpPr>
      <xdr:spPr bwMode="auto">
        <a:xfrm>
          <a:off x="4521777" y="96981"/>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11</xdr:col>
      <xdr:colOff>84858</xdr:colOff>
      <xdr:row>0</xdr:row>
      <xdr:rowOff>93517</xdr:rowOff>
    </xdr:from>
    <xdr:to>
      <xdr:col>14</xdr:col>
      <xdr:colOff>173182</xdr:colOff>
      <xdr:row>0</xdr:row>
      <xdr:rowOff>353290</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700-00000B000000}"/>
            </a:ext>
          </a:extLst>
        </xdr:cNvPr>
        <xdr:cNvSpPr/>
      </xdr:nvSpPr>
      <xdr:spPr bwMode="auto">
        <a:xfrm>
          <a:off x="5237017" y="93517"/>
          <a:ext cx="1023506"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14</xdr:col>
      <xdr:colOff>202622</xdr:colOff>
      <xdr:row>0</xdr:row>
      <xdr:rowOff>90053</xdr:rowOff>
    </xdr:from>
    <xdr:to>
      <xdr:col>17</xdr:col>
      <xdr:colOff>59440</xdr:colOff>
      <xdr:row>0</xdr:row>
      <xdr:rowOff>349826</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700-00000C000000}"/>
            </a:ext>
          </a:extLst>
        </xdr:cNvPr>
        <xdr:cNvSpPr/>
      </xdr:nvSpPr>
      <xdr:spPr bwMode="auto">
        <a:xfrm>
          <a:off x="6289963" y="9005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17</xdr:col>
      <xdr:colOff>95248</xdr:colOff>
      <xdr:row>0</xdr:row>
      <xdr:rowOff>95248</xdr:rowOff>
    </xdr:from>
    <xdr:to>
      <xdr:col>19</xdr:col>
      <xdr:colOff>194522</xdr:colOff>
      <xdr:row>0</xdr:row>
      <xdr:rowOff>355021</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700-00000D000000}"/>
            </a:ext>
          </a:extLst>
        </xdr:cNvPr>
        <xdr:cNvSpPr/>
      </xdr:nvSpPr>
      <xdr:spPr bwMode="auto">
        <a:xfrm>
          <a:off x="7117771" y="95248"/>
          <a:ext cx="792001"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19</xdr:col>
      <xdr:colOff>204353</xdr:colOff>
      <xdr:row>0</xdr:row>
      <xdr:rowOff>100443</xdr:rowOff>
    </xdr:from>
    <xdr:to>
      <xdr:col>21</xdr:col>
      <xdr:colOff>173739</xdr:colOff>
      <xdr:row>0</xdr:row>
      <xdr:rowOff>360216</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700-00000E000000}"/>
            </a:ext>
          </a:extLst>
        </xdr:cNvPr>
        <xdr:cNvSpPr/>
      </xdr:nvSpPr>
      <xdr:spPr bwMode="auto">
        <a:xfrm>
          <a:off x="7919603" y="10044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21</xdr:col>
      <xdr:colOff>178376</xdr:colOff>
      <xdr:row>0</xdr:row>
      <xdr:rowOff>91784</xdr:rowOff>
    </xdr:from>
    <xdr:to>
      <xdr:col>24</xdr:col>
      <xdr:colOff>95249</xdr:colOff>
      <xdr:row>0</xdr:row>
      <xdr:rowOff>351557</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700-00000F000000}"/>
            </a:ext>
          </a:extLst>
        </xdr:cNvPr>
        <xdr:cNvSpPr/>
      </xdr:nvSpPr>
      <xdr:spPr bwMode="auto">
        <a:xfrm>
          <a:off x="8716240" y="91784"/>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277813</xdr:colOff>
      <xdr:row>0</xdr:row>
      <xdr:rowOff>47625</xdr:rowOff>
    </xdr:from>
    <xdr:to>
      <xdr:col>1</xdr:col>
      <xdr:colOff>171595</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277813" y="47625"/>
          <a:ext cx="354157" cy="355023"/>
        </a:xfrm>
        <a:prstGeom prst="rect">
          <a:avLst/>
        </a:prstGeom>
      </xdr:spPr>
    </xdr:pic>
    <xdr:clientData/>
  </xdr:twoCellAnchor>
  <xdr:twoCellAnchor>
    <xdr:from>
      <xdr:col>3</xdr:col>
      <xdr:colOff>1317625</xdr:colOff>
      <xdr:row>0</xdr:row>
      <xdr:rowOff>111125</xdr:rowOff>
    </xdr:from>
    <xdr:to>
      <xdr:col>5</xdr:col>
      <xdr:colOff>101437</xdr:colOff>
      <xdr:row>0</xdr:row>
      <xdr:rowOff>370898</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800-000003000000}"/>
            </a:ext>
          </a:extLst>
        </xdr:cNvPr>
        <xdr:cNvSpPr/>
      </xdr:nvSpPr>
      <xdr:spPr bwMode="auto">
        <a:xfrm>
          <a:off x="2571750" y="1111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206375</xdr:colOff>
      <xdr:row>0</xdr:row>
      <xdr:rowOff>39688</xdr:rowOff>
    </xdr:from>
    <xdr:to>
      <xdr:col>2</xdr:col>
      <xdr:colOff>203489</xdr:colOff>
      <xdr:row>0</xdr:row>
      <xdr:rowOff>386052</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5" cstate="print"/>
        <a:stretch>
          <a:fillRect/>
        </a:stretch>
      </xdr:blipFill>
      <xdr:spPr>
        <a:xfrm>
          <a:off x="666750" y="39688"/>
          <a:ext cx="346364" cy="346364"/>
        </a:xfrm>
        <a:prstGeom prst="rect">
          <a:avLst/>
        </a:prstGeom>
      </xdr:spPr>
    </xdr:pic>
    <xdr:clientData/>
  </xdr:twoCellAnchor>
  <xdr:twoCellAnchor editAs="oneCell">
    <xdr:from>
      <xdr:col>2</xdr:col>
      <xdr:colOff>206375</xdr:colOff>
      <xdr:row>0</xdr:row>
      <xdr:rowOff>55563</xdr:rowOff>
    </xdr:from>
    <xdr:to>
      <xdr:col>3</xdr:col>
      <xdr:colOff>116898</xdr:colOff>
      <xdr:row>0</xdr:row>
      <xdr:rowOff>410586</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7" cstate="print"/>
        <a:stretch>
          <a:fillRect/>
        </a:stretch>
      </xdr:blipFill>
      <xdr:spPr>
        <a:xfrm>
          <a:off x="1016000" y="55563"/>
          <a:ext cx="355023" cy="355023"/>
        </a:xfrm>
        <a:prstGeom prst="rect">
          <a:avLst/>
        </a:prstGeom>
      </xdr:spPr>
    </xdr:pic>
    <xdr:clientData/>
  </xdr:twoCellAnchor>
  <xdr:twoCellAnchor editAs="oneCell">
    <xdr:from>
      <xdr:col>3</xdr:col>
      <xdr:colOff>111126</xdr:colOff>
      <xdr:row>0</xdr:row>
      <xdr:rowOff>63500</xdr:rowOff>
    </xdr:from>
    <xdr:to>
      <xdr:col>3</xdr:col>
      <xdr:colOff>448831</xdr:colOff>
      <xdr:row>0</xdr:row>
      <xdr:rowOff>401205</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9" cstate="print"/>
        <a:stretch>
          <a:fillRect/>
        </a:stretch>
      </xdr:blipFill>
      <xdr:spPr>
        <a:xfrm>
          <a:off x="1365251" y="63500"/>
          <a:ext cx="337705" cy="337705"/>
        </a:xfrm>
        <a:prstGeom prst="rect">
          <a:avLst/>
        </a:prstGeom>
      </xdr:spPr>
    </xdr:pic>
    <xdr:clientData/>
  </xdr:twoCellAnchor>
  <xdr:twoCellAnchor editAs="oneCell">
    <xdr:from>
      <xdr:col>3</xdr:col>
      <xdr:colOff>436563</xdr:colOff>
      <xdr:row>0</xdr:row>
      <xdr:rowOff>39688</xdr:rowOff>
    </xdr:from>
    <xdr:to>
      <xdr:col>3</xdr:col>
      <xdr:colOff>774267</xdr:colOff>
      <xdr:row>0</xdr:row>
      <xdr:rowOff>377392</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1" cstate="print"/>
        <a:stretch>
          <a:fillRect/>
        </a:stretch>
      </xdr:blipFill>
      <xdr:spPr>
        <a:xfrm>
          <a:off x="1690688" y="39688"/>
          <a:ext cx="337704" cy="337704"/>
        </a:xfrm>
        <a:prstGeom prst="rect">
          <a:avLst/>
        </a:prstGeom>
      </xdr:spPr>
    </xdr:pic>
    <xdr:clientData/>
  </xdr:twoCellAnchor>
  <xdr:twoCellAnchor editAs="oneCell">
    <xdr:from>
      <xdr:col>3</xdr:col>
      <xdr:colOff>809625</xdr:colOff>
      <xdr:row>0</xdr:row>
      <xdr:rowOff>55563</xdr:rowOff>
    </xdr:from>
    <xdr:to>
      <xdr:col>3</xdr:col>
      <xdr:colOff>1147330</xdr:colOff>
      <xdr:row>0</xdr:row>
      <xdr:rowOff>393268</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3" cstate="print"/>
        <a:stretch>
          <a:fillRect/>
        </a:stretch>
      </xdr:blipFill>
      <xdr:spPr>
        <a:xfrm>
          <a:off x="2063750" y="55563"/>
          <a:ext cx="337705" cy="337705"/>
        </a:xfrm>
        <a:prstGeom prst="rect">
          <a:avLst/>
        </a:prstGeom>
      </xdr:spPr>
    </xdr:pic>
    <xdr:clientData/>
  </xdr:twoCellAnchor>
  <xdr:twoCellAnchor>
    <xdr:from>
      <xdr:col>5</xdr:col>
      <xdr:colOff>112712</xdr:colOff>
      <xdr:row>0</xdr:row>
      <xdr:rowOff>112712</xdr:rowOff>
    </xdr:from>
    <xdr:to>
      <xdr:col>7</xdr:col>
      <xdr:colOff>206212</xdr:colOff>
      <xdr:row>0</xdr:row>
      <xdr:rowOff>372485</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800-000009000000}"/>
            </a:ext>
          </a:extLst>
        </xdr:cNvPr>
        <xdr:cNvSpPr/>
      </xdr:nvSpPr>
      <xdr:spPr bwMode="auto">
        <a:xfrm>
          <a:off x="3375025" y="11271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225424</xdr:colOff>
      <xdr:row>0</xdr:row>
      <xdr:rowOff>106362</xdr:rowOff>
    </xdr:from>
    <xdr:to>
      <xdr:col>9</xdr:col>
      <xdr:colOff>318924</xdr:colOff>
      <xdr:row>0</xdr:row>
      <xdr:rowOff>366135</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800-00000A000000}"/>
            </a:ext>
          </a:extLst>
        </xdr:cNvPr>
        <xdr:cNvSpPr/>
      </xdr:nvSpPr>
      <xdr:spPr bwMode="auto">
        <a:xfrm>
          <a:off x="4186237" y="10636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333374</xdr:colOff>
      <xdr:row>0</xdr:row>
      <xdr:rowOff>103188</xdr:rowOff>
    </xdr:from>
    <xdr:to>
      <xdr:col>12</xdr:col>
      <xdr:colOff>77624</xdr:colOff>
      <xdr:row>0</xdr:row>
      <xdr:rowOff>362961</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800-00000B000000}"/>
            </a:ext>
          </a:extLst>
        </xdr:cNvPr>
        <xdr:cNvSpPr/>
      </xdr:nvSpPr>
      <xdr:spPr bwMode="auto">
        <a:xfrm>
          <a:off x="4992687" y="103188"/>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80961</xdr:colOff>
      <xdr:row>0</xdr:row>
      <xdr:rowOff>104775</xdr:rowOff>
    </xdr:from>
    <xdr:to>
      <xdr:col>14</xdr:col>
      <xdr:colOff>190500</xdr:colOff>
      <xdr:row>0</xdr:row>
      <xdr:rowOff>364548</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800-00000C000000}"/>
            </a:ext>
          </a:extLst>
        </xdr:cNvPr>
        <xdr:cNvSpPr/>
      </xdr:nvSpPr>
      <xdr:spPr bwMode="auto">
        <a:xfrm>
          <a:off x="5328370" y="104775"/>
          <a:ext cx="698357"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14</xdr:col>
      <xdr:colOff>186458</xdr:colOff>
      <xdr:row>0</xdr:row>
      <xdr:rowOff>106362</xdr:rowOff>
    </xdr:from>
    <xdr:to>
      <xdr:col>17</xdr:col>
      <xdr:colOff>101002</xdr:colOff>
      <xdr:row>0</xdr:row>
      <xdr:rowOff>366135</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800-00000D000000}"/>
            </a:ext>
          </a:extLst>
        </xdr:cNvPr>
        <xdr:cNvSpPr/>
      </xdr:nvSpPr>
      <xdr:spPr bwMode="auto">
        <a:xfrm>
          <a:off x="6022685" y="106362"/>
          <a:ext cx="797772"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17</xdr:col>
      <xdr:colOff>112998</xdr:colOff>
      <xdr:row>0</xdr:row>
      <xdr:rowOff>108671</xdr:rowOff>
    </xdr:from>
    <xdr:to>
      <xdr:col>19</xdr:col>
      <xdr:colOff>309685</xdr:colOff>
      <xdr:row>0</xdr:row>
      <xdr:rowOff>368444</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800-00000E000000}"/>
            </a:ext>
          </a:extLst>
        </xdr:cNvPr>
        <xdr:cNvSpPr/>
      </xdr:nvSpPr>
      <xdr:spPr bwMode="auto">
        <a:xfrm>
          <a:off x="6832453" y="108671"/>
          <a:ext cx="78550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19</xdr:col>
      <xdr:colOff>312158</xdr:colOff>
      <xdr:row>0</xdr:row>
      <xdr:rowOff>106505</xdr:rowOff>
    </xdr:from>
    <xdr:to>
      <xdr:col>21</xdr:col>
      <xdr:colOff>421696</xdr:colOff>
      <xdr:row>0</xdr:row>
      <xdr:rowOff>372051</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800-00000F000000}"/>
            </a:ext>
          </a:extLst>
        </xdr:cNvPr>
        <xdr:cNvSpPr/>
      </xdr:nvSpPr>
      <xdr:spPr bwMode="auto">
        <a:xfrm>
          <a:off x="7620431" y="106505"/>
          <a:ext cx="984106" cy="265546"/>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412751</xdr:colOff>
      <xdr:row>0</xdr:row>
      <xdr:rowOff>31750</xdr:rowOff>
    </xdr:from>
    <xdr:to>
      <xdr:col>1</xdr:col>
      <xdr:colOff>322408</xdr:colOff>
      <xdr:row>0</xdr:row>
      <xdr:rowOff>386773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stretch>
          <a:fillRect/>
        </a:stretch>
      </xdr:blipFill>
      <xdr:spPr>
        <a:xfrm>
          <a:off x="412751" y="31750"/>
          <a:ext cx="354157" cy="355023"/>
        </a:xfrm>
        <a:prstGeom prst="rect">
          <a:avLst/>
        </a:prstGeom>
      </xdr:spPr>
    </xdr:pic>
    <xdr:clientData/>
  </xdr:twoCellAnchor>
  <xdr:twoCellAnchor>
    <xdr:from>
      <xdr:col>7</xdr:col>
      <xdr:colOff>230187</xdr:colOff>
      <xdr:row>0</xdr:row>
      <xdr:rowOff>95250</xdr:rowOff>
    </xdr:from>
    <xdr:to>
      <xdr:col>11</xdr:col>
      <xdr:colOff>37937</xdr:colOff>
      <xdr:row>0</xdr:row>
      <xdr:rowOff>355023</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900-000003000000}"/>
            </a:ext>
          </a:extLst>
        </xdr:cNvPr>
        <xdr:cNvSpPr/>
      </xdr:nvSpPr>
      <xdr:spPr bwMode="auto">
        <a:xfrm>
          <a:off x="279400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0</xdr:colOff>
      <xdr:row>0</xdr:row>
      <xdr:rowOff>23813</xdr:rowOff>
    </xdr:from>
    <xdr:to>
      <xdr:col>2</xdr:col>
      <xdr:colOff>346364</xdr:colOff>
      <xdr:row>0</xdr:row>
      <xdr:rowOff>370177</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cstate="print"/>
        <a:stretch>
          <a:fillRect/>
        </a:stretch>
      </xdr:blipFill>
      <xdr:spPr>
        <a:xfrm>
          <a:off x="793750" y="23813"/>
          <a:ext cx="346364" cy="346364"/>
        </a:xfrm>
        <a:prstGeom prst="rect">
          <a:avLst/>
        </a:prstGeom>
      </xdr:spPr>
    </xdr:pic>
    <xdr:clientData/>
  </xdr:twoCellAnchor>
  <xdr:twoCellAnchor editAs="oneCell">
    <xdr:from>
      <xdr:col>2</xdr:col>
      <xdr:colOff>349250</xdr:colOff>
      <xdr:row>0</xdr:row>
      <xdr:rowOff>23813</xdr:rowOff>
    </xdr:from>
    <xdr:to>
      <xdr:col>3</xdr:col>
      <xdr:colOff>323273</xdr:colOff>
      <xdr:row>0</xdr:row>
      <xdr:rowOff>378836</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7" cstate="print"/>
        <a:stretch>
          <a:fillRect/>
        </a:stretch>
      </xdr:blipFill>
      <xdr:spPr>
        <a:xfrm>
          <a:off x="1143000" y="23813"/>
          <a:ext cx="355023" cy="355023"/>
        </a:xfrm>
        <a:prstGeom prst="rect">
          <a:avLst/>
        </a:prstGeom>
      </xdr:spPr>
    </xdr:pic>
    <xdr:clientData/>
  </xdr:twoCellAnchor>
  <xdr:twoCellAnchor editAs="oneCell">
    <xdr:from>
      <xdr:col>3</xdr:col>
      <xdr:colOff>333375</xdr:colOff>
      <xdr:row>0</xdr:row>
      <xdr:rowOff>39688</xdr:rowOff>
    </xdr:from>
    <xdr:to>
      <xdr:col>4</xdr:col>
      <xdr:colOff>290080</xdr:colOff>
      <xdr:row>0</xdr:row>
      <xdr:rowOff>377393</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9" cstate="print"/>
        <a:stretch>
          <a:fillRect/>
        </a:stretch>
      </xdr:blipFill>
      <xdr:spPr>
        <a:xfrm>
          <a:off x="1508125" y="39688"/>
          <a:ext cx="337705" cy="337705"/>
        </a:xfrm>
        <a:prstGeom prst="rect">
          <a:avLst/>
        </a:prstGeom>
      </xdr:spPr>
    </xdr:pic>
    <xdr:clientData/>
  </xdr:twoCellAnchor>
  <xdr:twoCellAnchor editAs="oneCell">
    <xdr:from>
      <xdr:col>4</xdr:col>
      <xdr:colOff>254000</xdr:colOff>
      <xdr:row>0</xdr:row>
      <xdr:rowOff>31751</xdr:rowOff>
    </xdr:from>
    <xdr:to>
      <xdr:col>5</xdr:col>
      <xdr:colOff>210704</xdr:colOff>
      <xdr:row>0</xdr:row>
      <xdr:rowOff>369455</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1" cstate="print"/>
        <a:stretch>
          <a:fillRect/>
        </a:stretch>
      </xdr:blipFill>
      <xdr:spPr>
        <a:xfrm>
          <a:off x="1809750" y="31751"/>
          <a:ext cx="337704" cy="337704"/>
        </a:xfrm>
        <a:prstGeom prst="rect">
          <a:avLst/>
        </a:prstGeom>
      </xdr:spPr>
    </xdr:pic>
    <xdr:clientData/>
  </xdr:twoCellAnchor>
  <xdr:twoCellAnchor editAs="oneCell">
    <xdr:from>
      <xdr:col>5</xdr:col>
      <xdr:colOff>269875</xdr:colOff>
      <xdr:row>0</xdr:row>
      <xdr:rowOff>23813</xdr:rowOff>
    </xdr:from>
    <xdr:to>
      <xdr:col>6</xdr:col>
      <xdr:colOff>226580</xdr:colOff>
      <xdr:row>0</xdr:row>
      <xdr:rowOff>361518</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3" cstate="print"/>
        <a:stretch>
          <a:fillRect/>
        </a:stretch>
      </xdr:blipFill>
      <xdr:spPr>
        <a:xfrm>
          <a:off x="2206625" y="23813"/>
          <a:ext cx="337705" cy="337705"/>
        </a:xfrm>
        <a:prstGeom prst="rect">
          <a:avLst/>
        </a:prstGeom>
      </xdr:spPr>
    </xdr:pic>
    <xdr:clientData/>
  </xdr:twoCellAnchor>
  <xdr:twoCellAnchor>
    <xdr:from>
      <xdr:col>11</xdr:col>
      <xdr:colOff>55562</xdr:colOff>
      <xdr:row>0</xdr:row>
      <xdr:rowOff>87314</xdr:rowOff>
    </xdr:from>
    <xdr:to>
      <xdr:col>14</xdr:col>
      <xdr:colOff>109375</xdr:colOff>
      <xdr:row>0</xdr:row>
      <xdr:rowOff>347087</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900-000009000000}"/>
            </a:ext>
          </a:extLst>
        </xdr:cNvPr>
        <xdr:cNvSpPr/>
      </xdr:nvSpPr>
      <xdr:spPr bwMode="auto">
        <a:xfrm>
          <a:off x="3603625" y="87314"/>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14</xdr:col>
      <xdr:colOff>128587</xdr:colOff>
      <xdr:row>0</xdr:row>
      <xdr:rowOff>80964</xdr:rowOff>
    </xdr:from>
    <xdr:to>
      <xdr:col>15</xdr:col>
      <xdr:colOff>675409</xdr:colOff>
      <xdr:row>0</xdr:row>
      <xdr:rowOff>340737</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900-00000A000000}"/>
            </a:ext>
          </a:extLst>
        </xdr:cNvPr>
        <xdr:cNvSpPr/>
      </xdr:nvSpPr>
      <xdr:spPr bwMode="auto">
        <a:xfrm>
          <a:off x="4466792" y="80964"/>
          <a:ext cx="79793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15</xdr:col>
      <xdr:colOff>710047</xdr:colOff>
      <xdr:row>0</xdr:row>
      <xdr:rowOff>82551</xdr:rowOff>
    </xdr:from>
    <xdr:to>
      <xdr:col>19</xdr:col>
      <xdr:colOff>381000</xdr:colOff>
      <xdr:row>0</xdr:row>
      <xdr:rowOff>342324</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900-00000B000000}"/>
            </a:ext>
          </a:extLst>
        </xdr:cNvPr>
        <xdr:cNvSpPr/>
      </xdr:nvSpPr>
      <xdr:spPr bwMode="auto">
        <a:xfrm>
          <a:off x="5299365" y="82551"/>
          <a:ext cx="727362"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19</xdr:col>
      <xdr:colOff>398318</xdr:colOff>
      <xdr:row>0</xdr:row>
      <xdr:rowOff>76201</xdr:rowOff>
    </xdr:from>
    <xdr:to>
      <xdr:col>20</xdr:col>
      <xdr:colOff>106200</xdr:colOff>
      <xdr:row>0</xdr:row>
      <xdr:rowOff>335974</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900-00000C000000}"/>
            </a:ext>
          </a:extLst>
        </xdr:cNvPr>
        <xdr:cNvSpPr/>
      </xdr:nvSpPr>
      <xdr:spPr bwMode="auto">
        <a:xfrm>
          <a:off x="6044045" y="76201"/>
          <a:ext cx="816246"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20</xdr:col>
      <xdr:colOff>117475</xdr:colOff>
      <xdr:row>0</xdr:row>
      <xdr:rowOff>69851</xdr:rowOff>
    </xdr:from>
    <xdr:to>
      <xdr:col>21</xdr:col>
      <xdr:colOff>115725</xdr:colOff>
      <xdr:row>0</xdr:row>
      <xdr:rowOff>329624</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900-00000D000000}"/>
            </a:ext>
          </a:extLst>
        </xdr:cNvPr>
        <xdr:cNvSpPr/>
      </xdr:nvSpPr>
      <xdr:spPr bwMode="auto">
        <a:xfrm>
          <a:off x="6816725" y="69851"/>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21</xdr:col>
      <xdr:colOff>127000</xdr:colOff>
      <xdr:row>0</xdr:row>
      <xdr:rowOff>63501</xdr:rowOff>
    </xdr:from>
    <xdr:to>
      <xdr:col>23</xdr:col>
      <xdr:colOff>164937</xdr:colOff>
      <xdr:row>0</xdr:row>
      <xdr:rowOff>323274</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900-00000E000000}"/>
            </a:ext>
          </a:extLst>
        </xdr:cNvPr>
        <xdr:cNvSpPr/>
      </xdr:nvSpPr>
      <xdr:spPr bwMode="auto">
        <a:xfrm>
          <a:off x="7620000" y="63501"/>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21</xdr:col>
      <xdr:colOff>119063</xdr:colOff>
      <xdr:row>0</xdr:row>
      <xdr:rowOff>373064</xdr:rowOff>
    </xdr:from>
    <xdr:to>
      <xdr:col>23</xdr:col>
      <xdr:colOff>355600</xdr:colOff>
      <xdr:row>1</xdr:row>
      <xdr:rowOff>212149</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900-00000F000000}"/>
            </a:ext>
          </a:extLst>
        </xdr:cNvPr>
        <xdr:cNvSpPr/>
      </xdr:nvSpPr>
      <xdr:spPr bwMode="auto">
        <a:xfrm>
          <a:off x="7612063" y="373064"/>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2" name="Picture 1" descr="krut5">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14" y="564572"/>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7</xdr:col>
      <xdr:colOff>409575</xdr:colOff>
      <xdr:row>1</xdr:row>
      <xdr:rowOff>609600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914525" y="5715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330200</xdr:colOff>
      <xdr:row>1</xdr:row>
      <xdr:rowOff>593725</xdr:rowOff>
    </xdr:to>
    <xdr:sp macro="" textlink="">
      <xdr:nvSpPr>
        <xdr:cNvPr id="4" name="Text Box 2">
          <a:extLst>
            <a:ext uri="{FF2B5EF4-FFF2-40B4-BE49-F238E27FC236}">
              <a16:creationId xmlns:a16="http://schemas.microsoft.com/office/drawing/2014/main" id="{00000000-0008-0000-1A00-000004000000}"/>
            </a:ext>
          </a:extLst>
        </xdr:cNvPr>
        <xdr:cNvSpPr txBox="1">
          <a:spLocks noChangeArrowheads="1"/>
        </xdr:cNvSpPr>
      </xdr:nvSpPr>
      <xdr:spPr bwMode="auto">
        <a:xfrm>
          <a:off x="2255837" y="555625"/>
          <a:ext cx="2474913"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5" name="Straight Connector 10">
          <a:extLst>
            <a:ext uri="{FF2B5EF4-FFF2-40B4-BE49-F238E27FC236}">
              <a16:creationId xmlns:a16="http://schemas.microsoft.com/office/drawing/2014/main" id="{00000000-0008-0000-1A00-000005000000}"/>
            </a:ext>
          </a:extLst>
        </xdr:cNvPr>
        <xdr:cNvCxnSpPr/>
      </xdr:nvCxnSpPr>
      <xdr:spPr bwMode="auto">
        <a:xfrm>
          <a:off x="1158875" y="1323972"/>
          <a:ext cx="592455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6" name="Straight Connector 12">
          <a:extLst>
            <a:ext uri="{FF2B5EF4-FFF2-40B4-BE49-F238E27FC236}">
              <a16:creationId xmlns:a16="http://schemas.microsoft.com/office/drawing/2014/main" id="{00000000-0008-0000-1A00-000006000000}"/>
            </a:ext>
          </a:extLst>
        </xdr:cNvPr>
        <xdr:cNvCxnSpPr/>
      </xdr:nvCxnSpPr>
      <xdr:spPr bwMode="auto">
        <a:xfrm>
          <a:off x="547688" y="1620837"/>
          <a:ext cx="1228724"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7" name="Straight Connector 14">
          <a:extLst>
            <a:ext uri="{FF2B5EF4-FFF2-40B4-BE49-F238E27FC236}">
              <a16:creationId xmlns:a16="http://schemas.microsoft.com/office/drawing/2014/main" id="{00000000-0008-0000-1A00-000007000000}"/>
            </a:ext>
          </a:extLst>
        </xdr:cNvPr>
        <xdr:cNvCxnSpPr/>
      </xdr:nvCxnSpPr>
      <xdr:spPr bwMode="auto">
        <a:xfrm>
          <a:off x="2038350" y="1620837"/>
          <a:ext cx="50371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8" name="Straight Connector 16">
          <a:extLst>
            <a:ext uri="{FF2B5EF4-FFF2-40B4-BE49-F238E27FC236}">
              <a16:creationId xmlns:a16="http://schemas.microsoft.com/office/drawing/2014/main" id="{00000000-0008-0000-1A00-000008000000}"/>
            </a:ext>
          </a:extLst>
        </xdr:cNvPr>
        <xdr:cNvCxnSpPr/>
      </xdr:nvCxnSpPr>
      <xdr:spPr bwMode="auto">
        <a:xfrm>
          <a:off x="690563" y="1933575"/>
          <a:ext cx="64087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9"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3</xdr:col>
      <xdr:colOff>349250</xdr:colOff>
      <xdr:row>0</xdr:row>
      <xdr:rowOff>79375</xdr:rowOff>
    </xdr:from>
    <xdr:to>
      <xdr:col>5</xdr:col>
      <xdr:colOff>299875</xdr:colOff>
      <xdr:row>0</xdr:row>
      <xdr:rowOff>339148</xdr:rowOff>
    </xdr:to>
    <xdr:sp macro="" textlink="">
      <xdr:nvSpPr>
        <xdr:cNvPr id="10"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A00-00000A000000}"/>
            </a:ext>
          </a:extLst>
        </xdr:cNvPr>
        <xdr:cNvSpPr/>
      </xdr:nvSpPr>
      <xdr:spPr bwMode="auto">
        <a:xfrm>
          <a:off x="2654300"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11"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12"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13"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6117"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14"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12" cstate="print"/>
        <a:stretch>
          <a:fillRect/>
        </a:stretch>
      </xdr:blipFill>
      <xdr:spPr>
        <a:xfrm>
          <a:off x="1839913"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15"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2236788" y="23813"/>
          <a:ext cx="334530" cy="337705"/>
        </a:xfrm>
        <a:prstGeom prst="rect">
          <a:avLst/>
        </a:prstGeom>
      </xdr:spPr>
    </xdr:pic>
    <xdr:clientData/>
  </xdr:twoCellAnchor>
  <xdr:twoCellAnchor>
    <xdr:from>
      <xdr:col>5</xdr:col>
      <xdr:colOff>325437</xdr:colOff>
      <xdr:row>0</xdr:row>
      <xdr:rowOff>79375</xdr:rowOff>
    </xdr:from>
    <xdr:to>
      <xdr:col>7</xdr:col>
      <xdr:colOff>276062</xdr:colOff>
      <xdr:row>0</xdr:row>
      <xdr:rowOff>339148</xdr:rowOff>
    </xdr:to>
    <xdr:sp macro="" textlink="">
      <xdr:nvSpPr>
        <xdr:cNvPr id="16"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A00-000010000000}"/>
            </a:ext>
          </a:extLst>
        </xdr:cNvPr>
        <xdr:cNvSpPr/>
      </xdr:nvSpPr>
      <xdr:spPr bwMode="auto">
        <a:xfrm>
          <a:off x="3468687"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295275</xdr:colOff>
      <xdr:row>0</xdr:row>
      <xdr:rowOff>80962</xdr:rowOff>
    </xdr:from>
    <xdr:to>
      <xdr:col>9</xdr:col>
      <xdr:colOff>245900</xdr:colOff>
      <xdr:row>0</xdr:row>
      <xdr:rowOff>340735</xdr:rowOff>
    </xdr:to>
    <xdr:sp macro="" textlink="">
      <xdr:nvSpPr>
        <xdr:cNvPr id="17"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A00-000011000000}"/>
            </a:ext>
          </a:extLst>
        </xdr:cNvPr>
        <xdr:cNvSpPr/>
      </xdr:nvSpPr>
      <xdr:spPr bwMode="auto">
        <a:xfrm>
          <a:off x="4276725" y="80962"/>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257175</xdr:colOff>
      <xdr:row>0</xdr:row>
      <xdr:rowOff>82550</xdr:rowOff>
    </xdr:from>
    <xdr:to>
      <xdr:col>11</xdr:col>
      <xdr:colOff>207800</xdr:colOff>
      <xdr:row>0</xdr:row>
      <xdr:rowOff>342323</xdr:rowOff>
    </xdr:to>
    <xdr:sp macro="" textlink="">
      <xdr:nvSpPr>
        <xdr:cNvPr id="18"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A00-000012000000}"/>
            </a:ext>
          </a:extLst>
        </xdr:cNvPr>
        <xdr:cNvSpPr/>
      </xdr:nvSpPr>
      <xdr:spPr bwMode="auto">
        <a:xfrm>
          <a:off x="5076825" y="82550"/>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11</xdr:col>
      <xdr:colOff>219075</xdr:colOff>
      <xdr:row>0</xdr:row>
      <xdr:rowOff>84138</xdr:rowOff>
    </xdr:from>
    <xdr:to>
      <xdr:col>12</xdr:col>
      <xdr:colOff>122075</xdr:colOff>
      <xdr:row>0</xdr:row>
      <xdr:rowOff>343911</xdr:rowOff>
    </xdr:to>
    <xdr:sp macro="" textlink="">
      <xdr:nvSpPr>
        <xdr:cNvPr id="19" name="Rounded Rectangle 27">
          <a:hlinkClick xmlns:r="http://schemas.openxmlformats.org/officeDocument/2006/relationships" r:id="rId18" tooltip="พิมพ์รายงาน4--ผลประเมินกิจกรรม"/>
          <a:extLst>
            <a:ext uri="{FF2B5EF4-FFF2-40B4-BE49-F238E27FC236}">
              <a16:creationId xmlns:a16="http://schemas.microsoft.com/office/drawing/2014/main" id="{00000000-0008-0000-1A00-000013000000}"/>
            </a:ext>
          </a:extLst>
        </xdr:cNvPr>
        <xdr:cNvSpPr/>
      </xdr:nvSpPr>
      <xdr:spPr bwMode="auto">
        <a:xfrm>
          <a:off x="5876925" y="84138"/>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20" name="Rounded Rectangle 28">
          <a:hlinkClick xmlns:r="http://schemas.openxmlformats.org/officeDocument/2006/relationships" r:id="rId19" tooltip="พิมพ์รายงาน5--ผลประเมินคิดวิเคราะห์"/>
          <a:extLst>
            <a:ext uri="{FF2B5EF4-FFF2-40B4-BE49-F238E27FC236}">
              <a16:creationId xmlns:a16="http://schemas.microsoft.com/office/drawing/2014/main" id="{00000000-0008-0000-1A00-000014000000}"/>
            </a:ext>
          </a:extLst>
        </xdr:cNvPr>
        <xdr:cNvSpPr/>
      </xdr:nvSpPr>
      <xdr:spPr bwMode="auto">
        <a:xfrm>
          <a:off x="6684962" y="857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21" name="Rounded Rectangle 29">
          <a:hlinkClick xmlns:r="http://schemas.openxmlformats.org/officeDocument/2006/relationships" r:id="rId20" tooltip="พิมพ์รายงาน6--ผลประเมินคุณลักษณะ"/>
          <a:extLst>
            <a:ext uri="{FF2B5EF4-FFF2-40B4-BE49-F238E27FC236}">
              <a16:creationId xmlns:a16="http://schemas.microsoft.com/office/drawing/2014/main" id="{00000000-0008-0000-1A00-000015000000}"/>
            </a:ext>
          </a:extLst>
        </xdr:cNvPr>
        <xdr:cNvSpPr/>
      </xdr:nvSpPr>
      <xdr:spPr bwMode="auto">
        <a:xfrm>
          <a:off x="7496174" y="87312"/>
          <a:ext cx="790413"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14</xdr:col>
      <xdr:colOff>355744</xdr:colOff>
      <xdr:row>0</xdr:row>
      <xdr:rowOff>399040</xdr:rowOff>
    </xdr:from>
    <xdr:to>
      <xdr:col>16</xdr:col>
      <xdr:colOff>134072</xdr:colOff>
      <xdr:row>1</xdr:row>
      <xdr:rowOff>243177</xdr:rowOff>
    </xdr:to>
    <xdr:sp macro="" textlink="">
      <xdr:nvSpPr>
        <xdr:cNvPr id="22" name="Rounded Rectangle 30">
          <a:hlinkClick xmlns:r="http://schemas.openxmlformats.org/officeDocument/2006/relationships" r:id="rId21" tooltip="พิมพ์ ปพ.6--นักเรียนรายบุคคล"/>
          <a:extLst>
            <a:ext uri="{FF2B5EF4-FFF2-40B4-BE49-F238E27FC236}">
              <a16:creationId xmlns:a16="http://schemas.microsoft.com/office/drawing/2014/main" id="{00000000-0008-0000-1A00-000016000000}"/>
            </a:ext>
          </a:extLst>
        </xdr:cNvPr>
        <xdr:cNvSpPr/>
      </xdr:nvSpPr>
      <xdr:spPr bwMode="auto">
        <a:xfrm>
          <a:off x="7470919" y="399040"/>
          <a:ext cx="997528" cy="263237"/>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2" name="Picture 1" descr="krut5">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14" y="564572"/>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8</xdr:col>
      <xdr:colOff>409575</xdr:colOff>
      <xdr:row>1</xdr:row>
      <xdr:rowOff>609600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914525" y="571500"/>
          <a:ext cx="2476500"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142875</xdr:colOff>
      <xdr:row>1</xdr:row>
      <xdr:rowOff>593725</xdr:rowOff>
    </xdr:to>
    <xdr:sp macro="" textlink="">
      <xdr:nvSpPr>
        <xdr:cNvPr id="4" name="Text Box 2">
          <a:extLst>
            <a:ext uri="{FF2B5EF4-FFF2-40B4-BE49-F238E27FC236}">
              <a16:creationId xmlns:a16="http://schemas.microsoft.com/office/drawing/2014/main" id="{00000000-0008-0000-1B00-000004000000}"/>
            </a:ext>
          </a:extLst>
        </xdr:cNvPr>
        <xdr:cNvSpPr txBox="1">
          <a:spLocks noChangeArrowheads="1"/>
        </xdr:cNvSpPr>
      </xdr:nvSpPr>
      <xdr:spPr bwMode="auto">
        <a:xfrm>
          <a:off x="2255837" y="555625"/>
          <a:ext cx="2849563"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5" name="Straight Connector 10">
          <a:extLst>
            <a:ext uri="{FF2B5EF4-FFF2-40B4-BE49-F238E27FC236}">
              <a16:creationId xmlns:a16="http://schemas.microsoft.com/office/drawing/2014/main" id="{00000000-0008-0000-1B00-000005000000}"/>
            </a:ext>
          </a:extLst>
        </xdr:cNvPr>
        <xdr:cNvCxnSpPr/>
      </xdr:nvCxnSpPr>
      <xdr:spPr bwMode="auto">
        <a:xfrm>
          <a:off x="1158875" y="1323972"/>
          <a:ext cx="592455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6" name="Straight Connector 12">
          <a:extLst>
            <a:ext uri="{FF2B5EF4-FFF2-40B4-BE49-F238E27FC236}">
              <a16:creationId xmlns:a16="http://schemas.microsoft.com/office/drawing/2014/main" id="{00000000-0008-0000-1B00-000006000000}"/>
            </a:ext>
          </a:extLst>
        </xdr:cNvPr>
        <xdr:cNvCxnSpPr/>
      </xdr:nvCxnSpPr>
      <xdr:spPr bwMode="auto">
        <a:xfrm>
          <a:off x="547688" y="1620837"/>
          <a:ext cx="1228724"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7" name="Straight Connector 14">
          <a:extLst>
            <a:ext uri="{FF2B5EF4-FFF2-40B4-BE49-F238E27FC236}">
              <a16:creationId xmlns:a16="http://schemas.microsoft.com/office/drawing/2014/main" id="{00000000-0008-0000-1B00-000007000000}"/>
            </a:ext>
          </a:extLst>
        </xdr:cNvPr>
        <xdr:cNvCxnSpPr/>
      </xdr:nvCxnSpPr>
      <xdr:spPr bwMode="auto">
        <a:xfrm>
          <a:off x="2038350" y="1620837"/>
          <a:ext cx="50371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8" name="Straight Connector 16">
          <a:extLst>
            <a:ext uri="{FF2B5EF4-FFF2-40B4-BE49-F238E27FC236}">
              <a16:creationId xmlns:a16="http://schemas.microsoft.com/office/drawing/2014/main" id="{00000000-0008-0000-1B00-000008000000}"/>
            </a:ext>
          </a:extLst>
        </xdr:cNvPr>
        <xdr:cNvCxnSpPr/>
      </xdr:nvCxnSpPr>
      <xdr:spPr bwMode="auto">
        <a:xfrm>
          <a:off x="690563" y="1933575"/>
          <a:ext cx="640873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9"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4</xdr:col>
      <xdr:colOff>349250</xdr:colOff>
      <xdr:row>0</xdr:row>
      <xdr:rowOff>79375</xdr:rowOff>
    </xdr:from>
    <xdr:to>
      <xdr:col>6</xdr:col>
      <xdr:colOff>299875</xdr:colOff>
      <xdr:row>0</xdr:row>
      <xdr:rowOff>339148</xdr:rowOff>
    </xdr:to>
    <xdr:sp macro="" textlink="">
      <xdr:nvSpPr>
        <xdr:cNvPr id="10"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B00-00000A000000}"/>
            </a:ext>
          </a:extLst>
        </xdr:cNvPr>
        <xdr:cNvSpPr/>
      </xdr:nvSpPr>
      <xdr:spPr bwMode="auto">
        <a:xfrm>
          <a:off x="2654300"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11"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12"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13"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6117"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14"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B00-00000E000000}"/>
            </a:ext>
          </a:extLst>
        </xdr:cNvPr>
        <xdr:cNvPicPr>
          <a:picLocks noChangeAspect="1"/>
        </xdr:cNvPicPr>
      </xdr:nvPicPr>
      <xdr:blipFill>
        <a:blip xmlns:r="http://schemas.openxmlformats.org/officeDocument/2006/relationships" r:embed="rId12" cstate="print"/>
        <a:stretch>
          <a:fillRect/>
        </a:stretch>
      </xdr:blipFill>
      <xdr:spPr>
        <a:xfrm>
          <a:off x="1839913"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15"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B00-00000F000000}"/>
            </a:ext>
          </a:extLst>
        </xdr:cNvPr>
        <xdr:cNvPicPr>
          <a:picLocks noChangeAspect="1"/>
        </xdr:cNvPicPr>
      </xdr:nvPicPr>
      <xdr:blipFill>
        <a:blip xmlns:r="http://schemas.openxmlformats.org/officeDocument/2006/relationships" r:embed="rId14" cstate="print"/>
        <a:stretch>
          <a:fillRect/>
        </a:stretch>
      </xdr:blipFill>
      <xdr:spPr>
        <a:xfrm>
          <a:off x="2236788" y="23813"/>
          <a:ext cx="334530" cy="337705"/>
        </a:xfrm>
        <a:prstGeom prst="rect">
          <a:avLst/>
        </a:prstGeom>
      </xdr:spPr>
    </xdr:pic>
    <xdr:clientData/>
  </xdr:twoCellAnchor>
  <xdr:twoCellAnchor>
    <xdr:from>
      <xdr:col>6</xdr:col>
      <xdr:colOff>325437</xdr:colOff>
      <xdr:row>0</xdr:row>
      <xdr:rowOff>79375</xdr:rowOff>
    </xdr:from>
    <xdr:to>
      <xdr:col>8</xdr:col>
      <xdr:colOff>276062</xdr:colOff>
      <xdr:row>0</xdr:row>
      <xdr:rowOff>339148</xdr:rowOff>
    </xdr:to>
    <xdr:sp macro="" textlink="">
      <xdr:nvSpPr>
        <xdr:cNvPr id="16"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B00-000010000000}"/>
            </a:ext>
          </a:extLst>
        </xdr:cNvPr>
        <xdr:cNvSpPr/>
      </xdr:nvSpPr>
      <xdr:spPr bwMode="auto">
        <a:xfrm>
          <a:off x="3468687" y="79375"/>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295275</xdr:colOff>
      <xdr:row>0</xdr:row>
      <xdr:rowOff>80962</xdr:rowOff>
    </xdr:from>
    <xdr:to>
      <xdr:col>10</xdr:col>
      <xdr:colOff>245900</xdr:colOff>
      <xdr:row>0</xdr:row>
      <xdr:rowOff>340735</xdr:rowOff>
    </xdr:to>
    <xdr:sp macro="" textlink="">
      <xdr:nvSpPr>
        <xdr:cNvPr id="17"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B00-000011000000}"/>
            </a:ext>
          </a:extLst>
        </xdr:cNvPr>
        <xdr:cNvSpPr/>
      </xdr:nvSpPr>
      <xdr:spPr bwMode="auto">
        <a:xfrm>
          <a:off x="4276725" y="80962"/>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10</xdr:col>
      <xdr:colOff>257175</xdr:colOff>
      <xdr:row>0</xdr:row>
      <xdr:rowOff>82550</xdr:rowOff>
    </xdr:from>
    <xdr:to>
      <xdr:col>12</xdr:col>
      <xdr:colOff>0</xdr:colOff>
      <xdr:row>0</xdr:row>
      <xdr:rowOff>342323</xdr:rowOff>
    </xdr:to>
    <xdr:sp macro="" textlink="">
      <xdr:nvSpPr>
        <xdr:cNvPr id="18"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B00-000012000000}"/>
            </a:ext>
          </a:extLst>
        </xdr:cNvPr>
        <xdr:cNvSpPr/>
      </xdr:nvSpPr>
      <xdr:spPr bwMode="auto">
        <a:xfrm>
          <a:off x="5076825" y="82550"/>
          <a:ext cx="7888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20" name="Rounded Rectangle 28">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B00-000014000000}"/>
            </a:ext>
          </a:extLst>
        </xdr:cNvPr>
        <xdr:cNvSpPr/>
      </xdr:nvSpPr>
      <xdr:spPr bwMode="auto">
        <a:xfrm>
          <a:off x="6684962" y="8572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21" name="Rounded Rectangle 29">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B00-000015000000}"/>
            </a:ext>
          </a:extLst>
        </xdr:cNvPr>
        <xdr:cNvSpPr/>
      </xdr:nvSpPr>
      <xdr:spPr bwMode="auto">
        <a:xfrm>
          <a:off x="7496174" y="87312"/>
          <a:ext cx="790413"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2</xdr:col>
      <xdr:colOff>135082</xdr:colOff>
      <xdr:row>0</xdr:row>
      <xdr:rowOff>393123</xdr:rowOff>
    </xdr:to>
    <xdr:pic>
      <xdr:nvPicPr>
        <xdr:cNvPr id="3"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stretch>
          <a:fillRect/>
        </a:stretch>
      </xdr:blipFill>
      <xdr:spPr>
        <a:xfrm>
          <a:off x="476250" y="38100"/>
          <a:ext cx="354157" cy="355023"/>
        </a:xfrm>
        <a:prstGeom prst="rect">
          <a:avLst/>
        </a:prstGeom>
      </xdr:spPr>
    </xdr:pic>
    <xdr:clientData/>
  </xdr:twoCellAnchor>
  <xdr:twoCellAnchor>
    <xdr:from>
      <xdr:col>3</xdr:col>
      <xdr:colOff>1562100</xdr:colOff>
      <xdr:row>0</xdr:row>
      <xdr:rowOff>114300</xdr:rowOff>
    </xdr:from>
    <xdr:to>
      <xdr:col>4</xdr:col>
      <xdr:colOff>601500</xdr:colOff>
      <xdr:row>0</xdr:row>
      <xdr:rowOff>374073</xdr:rowOff>
    </xdr:to>
    <xdr:sp macro="" textlink="">
      <xdr:nvSpPr>
        <xdr:cNvPr id="4" name="Rounded Rectangle 3">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C00-000004000000}"/>
            </a:ext>
          </a:extLst>
        </xdr:cNvPr>
        <xdr:cNvSpPr/>
      </xdr:nvSpPr>
      <xdr:spPr bwMode="auto">
        <a:xfrm>
          <a:off x="2876550" y="11430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180975</xdr:colOff>
      <xdr:row>0</xdr:row>
      <xdr:rowOff>28575</xdr:rowOff>
    </xdr:from>
    <xdr:to>
      <xdr:col>2</xdr:col>
      <xdr:colOff>527339</xdr:colOff>
      <xdr:row>0</xdr:row>
      <xdr:rowOff>374939</xdr:rowOff>
    </xdr:to>
    <xdr:pic>
      <xdr:nvPicPr>
        <xdr:cNvPr id="5"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5" cstate="print"/>
        <a:stretch>
          <a:fillRect/>
        </a:stretch>
      </xdr:blipFill>
      <xdr:spPr>
        <a:xfrm>
          <a:off x="876300" y="28575"/>
          <a:ext cx="346364" cy="346364"/>
        </a:xfrm>
        <a:prstGeom prst="rect">
          <a:avLst/>
        </a:prstGeom>
      </xdr:spPr>
    </xdr:pic>
    <xdr:clientData/>
  </xdr:twoCellAnchor>
  <xdr:twoCellAnchor editAs="oneCell">
    <xdr:from>
      <xdr:col>2</xdr:col>
      <xdr:colOff>542925</xdr:colOff>
      <xdr:row>0</xdr:row>
      <xdr:rowOff>38100</xdr:rowOff>
    </xdr:from>
    <xdr:to>
      <xdr:col>3</xdr:col>
      <xdr:colOff>278823</xdr:colOff>
      <xdr:row>0</xdr:row>
      <xdr:rowOff>393123</xdr:rowOff>
    </xdr:to>
    <xdr:pic>
      <xdr:nvPicPr>
        <xdr:cNvPr id="6"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7" cstate="print"/>
        <a:stretch>
          <a:fillRect/>
        </a:stretch>
      </xdr:blipFill>
      <xdr:spPr>
        <a:xfrm>
          <a:off x="1238250" y="38100"/>
          <a:ext cx="355023" cy="355023"/>
        </a:xfrm>
        <a:prstGeom prst="rect">
          <a:avLst/>
        </a:prstGeom>
      </xdr:spPr>
    </xdr:pic>
    <xdr:clientData/>
  </xdr:twoCellAnchor>
  <xdr:twoCellAnchor editAs="oneCell">
    <xdr:from>
      <xdr:col>3</xdr:col>
      <xdr:colOff>295275</xdr:colOff>
      <xdr:row>0</xdr:row>
      <xdr:rowOff>38100</xdr:rowOff>
    </xdr:from>
    <xdr:to>
      <xdr:col>3</xdr:col>
      <xdr:colOff>632980</xdr:colOff>
      <xdr:row>0</xdr:row>
      <xdr:rowOff>375805</xdr:rowOff>
    </xdr:to>
    <xdr:pic>
      <xdr:nvPicPr>
        <xdr:cNvPr id="7"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9" cstate="print"/>
        <a:stretch>
          <a:fillRect/>
        </a:stretch>
      </xdr:blipFill>
      <xdr:spPr>
        <a:xfrm>
          <a:off x="1609725" y="38100"/>
          <a:ext cx="337705" cy="337705"/>
        </a:xfrm>
        <a:prstGeom prst="rect">
          <a:avLst/>
        </a:prstGeom>
      </xdr:spPr>
    </xdr:pic>
    <xdr:clientData/>
  </xdr:twoCellAnchor>
  <xdr:twoCellAnchor editAs="oneCell">
    <xdr:from>
      <xdr:col>3</xdr:col>
      <xdr:colOff>619125</xdr:colOff>
      <xdr:row>0</xdr:row>
      <xdr:rowOff>47625</xdr:rowOff>
    </xdr:from>
    <xdr:to>
      <xdr:col>3</xdr:col>
      <xdr:colOff>956829</xdr:colOff>
      <xdr:row>0</xdr:row>
      <xdr:rowOff>385329</xdr:rowOff>
    </xdr:to>
    <xdr:pic>
      <xdr:nvPicPr>
        <xdr:cNvPr id="8"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11" cstate="print"/>
        <a:stretch>
          <a:fillRect/>
        </a:stretch>
      </xdr:blipFill>
      <xdr:spPr>
        <a:xfrm>
          <a:off x="1933575" y="47625"/>
          <a:ext cx="337704" cy="337704"/>
        </a:xfrm>
        <a:prstGeom prst="rect">
          <a:avLst/>
        </a:prstGeom>
      </xdr:spPr>
    </xdr:pic>
    <xdr:clientData/>
  </xdr:twoCellAnchor>
  <xdr:twoCellAnchor editAs="oneCell">
    <xdr:from>
      <xdr:col>3</xdr:col>
      <xdr:colOff>1047750</xdr:colOff>
      <xdr:row>0</xdr:row>
      <xdr:rowOff>47625</xdr:rowOff>
    </xdr:from>
    <xdr:to>
      <xdr:col>3</xdr:col>
      <xdr:colOff>1385455</xdr:colOff>
      <xdr:row>0</xdr:row>
      <xdr:rowOff>385330</xdr:rowOff>
    </xdr:to>
    <xdr:pic>
      <xdr:nvPicPr>
        <xdr:cNvPr id="9"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3" cstate="print"/>
        <a:stretch>
          <a:fillRect/>
        </a:stretch>
      </xdr:blipFill>
      <xdr:spPr>
        <a:xfrm>
          <a:off x="2362200" y="47625"/>
          <a:ext cx="337705" cy="337705"/>
        </a:xfrm>
        <a:prstGeom prst="rect">
          <a:avLst/>
        </a:prstGeom>
      </xdr:spPr>
    </xdr:pic>
    <xdr:clientData/>
  </xdr:twoCellAnchor>
  <xdr:twoCellAnchor>
    <xdr:from>
      <xdr:col>4</xdr:col>
      <xdr:colOff>628650</xdr:colOff>
      <xdr:row>0</xdr:row>
      <xdr:rowOff>104775</xdr:rowOff>
    </xdr:from>
    <xdr:to>
      <xdr:col>6</xdr:col>
      <xdr:colOff>87150</xdr:colOff>
      <xdr:row>0</xdr:row>
      <xdr:rowOff>364548</xdr:rowOff>
    </xdr:to>
    <xdr:sp macro="" textlink="">
      <xdr:nvSpPr>
        <xdr:cNvPr id="10" name="Rounded Rectangle 9">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C00-00000A000000}"/>
            </a:ext>
          </a:extLst>
        </xdr:cNvPr>
        <xdr:cNvSpPr/>
      </xdr:nvSpPr>
      <xdr:spPr bwMode="auto">
        <a:xfrm>
          <a:off x="3695700"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6</xdr:col>
      <xdr:colOff>104775</xdr:colOff>
      <xdr:row>0</xdr:row>
      <xdr:rowOff>95250</xdr:rowOff>
    </xdr:from>
    <xdr:to>
      <xdr:col>7</xdr:col>
      <xdr:colOff>258600</xdr:colOff>
      <xdr:row>0</xdr:row>
      <xdr:rowOff>355023</xdr:rowOff>
    </xdr:to>
    <xdr:sp macro="" textlink="">
      <xdr:nvSpPr>
        <xdr:cNvPr id="11" name="Rounded Rectangle 10">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C00-00000B000000}"/>
            </a:ext>
          </a:extLst>
        </xdr:cNvPr>
        <xdr:cNvSpPr/>
      </xdr:nvSpPr>
      <xdr:spPr bwMode="auto">
        <a:xfrm>
          <a:off x="4505325"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7</xdr:col>
      <xdr:colOff>266700</xdr:colOff>
      <xdr:row>0</xdr:row>
      <xdr:rowOff>104775</xdr:rowOff>
    </xdr:from>
    <xdr:to>
      <xdr:col>8</xdr:col>
      <xdr:colOff>439575</xdr:colOff>
      <xdr:row>0</xdr:row>
      <xdr:rowOff>364548</xdr:rowOff>
    </xdr:to>
    <xdr:sp macro="" textlink="">
      <xdr:nvSpPr>
        <xdr:cNvPr id="12" name="Rounded Rectangle 11">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C00-00000C000000}"/>
            </a:ext>
          </a:extLst>
        </xdr:cNvPr>
        <xdr:cNvSpPr/>
      </xdr:nvSpPr>
      <xdr:spPr bwMode="auto">
        <a:xfrm>
          <a:off x="530542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8</xdr:col>
      <xdr:colOff>447675</xdr:colOff>
      <xdr:row>0</xdr:row>
      <xdr:rowOff>104775</xdr:rowOff>
    </xdr:from>
    <xdr:to>
      <xdr:col>9</xdr:col>
      <xdr:colOff>687225</xdr:colOff>
      <xdr:row>0</xdr:row>
      <xdr:rowOff>364548</xdr:rowOff>
    </xdr:to>
    <xdr:sp macro="" textlink="">
      <xdr:nvSpPr>
        <xdr:cNvPr id="13" name="Rounded Rectangle 12">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C00-00000D000000}"/>
            </a:ext>
          </a:extLst>
        </xdr:cNvPr>
        <xdr:cNvSpPr/>
      </xdr:nvSpPr>
      <xdr:spPr bwMode="auto">
        <a:xfrm>
          <a:off x="610552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9</xdr:col>
      <xdr:colOff>704850</xdr:colOff>
      <xdr:row>0</xdr:row>
      <xdr:rowOff>95250</xdr:rowOff>
    </xdr:from>
    <xdr:to>
      <xdr:col>10</xdr:col>
      <xdr:colOff>582450</xdr:colOff>
      <xdr:row>0</xdr:row>
      <xdr:rowOff>355023</xdr:rowOff>
    </xdr:to>
    <xdr:sp macro="" textlink="">
      <xdr:nvSpPr>
        <xdr:cNvPr id="14" name="Rounded Rectangle 13">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C00-00000E000000}"/>
            </a:ext>
          </a:extLst>
        </xdr:cNvPr>
        <xdr:cNvSpPr/>
      </xdr:nvSpPr>
      <xdr:spPr bwMode="auto">
        <a:xfrm>
          <a:off x="691515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10</xdr:col>
      <xdr:colOff>600075</xdr:colOff>
      <xdr:row>0</xdr:row>
      <xdr:rowOff>104775</xdr:rowOff>
    </xdr:from>
    <xdr:to>
      <xdr:col>12</xdr:col>
      <xdr:colOff>58575</xdr:colOff>
      <xdr:row>0</xdr:row>
      <xdr:rowOff>364548</xdr:rowOff>
    </xdr:to>
    <xdr:sp macro="" textlink="">
      <xdr:nvSpPr>
        <xdr:cNvPr id="15" name="Rounded Rectangle 14">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C00-00000F000000}"/>
            </a:ext>
          </a:extLst>
        </xdr:cNvPr>
        <xdr:cNvSpPr/>
      </xdr:nvSpPr>
      <xdr:spPr bwMode="auto">
        <a:xfrm>
          <a:off x="77247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12</xdr:col>
      <xdr:colOff>95250</xdr:colOff>
      <xdr:row>0</xdr:row>
      <xdr:rowOff>104775</xdr:rowOff>
    </xdr:from>
    <xdr:to>
      <xdr:col>13</xdr:col>
      <xdr:colOff>428625</xdr:colOff>
      <xdr:row>0</xdr:row>
      <xdr:rowOff>364548</xdr:rowOff>
    </xdr:to>
    <xdr:sp macro="" textlink="">
      <xdr:nvSpPr>
        <xdr:cNvPr id="16" name="Rounded Rectangle 15">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C00-000010000000}"/>
            </a:ext>
          </a:extLst>
        </xdr:cNvPr>
        <xdr:cNvSpPr/>
      </xdr:nvSpPr>
      <xdr:spPr bwMode="auto">
        <a:xfrm>
          <a:off x="8553450" y="104775"/>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207818</xdr:colOff>
      <xdr:row>0</xdr:row>
      <xdr:rowOff>69273</xdr:rowOff>
    </xdr:from>
    <xdr:to>
      <xdr:col>1</xdr:col>
      <xdr:colOff>280555</xdr:colOff>
      <xdr:row>0</xdr:row>
      <xdr:rowOff>424296</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207818" y="69273"/>
          <a:ext cx="354157" cy="355023"/>
        </a:xfrm>
        <a:prstGeom prst="rect">
          <a:avLst/>
        </a:prstGeom>
      </xdr:spPr>
    </xdr:pic>
    <xdr:clientData/>
  </xdr:twoCellAnchor>
  <xdr:twoCellAnchor editAs="oneCell">
    <xdr:from>
      <xdr:col>8</xdr:col>
      <xdr:colOff>1790700</xdr:colOff>
      <xdr:row>2</xdr:row>
      <xdr:rowOff>299088</xdr:rowOff>
    </xdr:from>
    <xdr:to>
      <xdr:col>8</xdr:col>
      <xdr:colOff>2171700</xdr:colOff>
      <xdr:row>4</xdr:row>
      <xdr:rowOff>4267</xdr:rowOff>
    </xdr:to>
    <xdr:pic>
      <xdr:nvPicPr>
        <xdr:cNvPr id="3" name="รูปภาพ 13" descr="access.png">
          <a:hlinkClick xmlns:r="http://schemas.openxmlformats.org/officeDocument/2006/relationships" r:id="rId3" tooltip="ผู้ออกแบบพัฒนาโปรแกรม"/>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8334375" y="1203963"/>
          <a:ext cx="381000" cy="371929"/>
        </a:xfrm>
        <a:prstGeom prst="rect">
          <a:avLst/>
        </a:prstGeom>
      </xdr:spPr>
    </xdr:pic>
    <xdr:clientData/>
  </xdr:twoCellAnchor>
  <xdr:twoCellAnchor editAs="oneCell">
    <xdr:from>
      <xdr:col>1</xdr:col>
      <xdr:colOff>293543</xdr:colOff>
      <xdr:row>0</xdr:row>
      <xdr:rowOff>87457</xdr:rowOff>
    </xdr:from>
    <xdr:to>
      <xdr:col>2</xdr:col>
      <xdr:colOff>135082</xdr:colOff>
      <xdr:row>0</xdr:row>
      <xdr:rowOff>433821</xdr:rowOff>
    </xdr:to>
    <xdr:pic>
      <xdr:nvPicPr>
        <xdr:cNvPr id="4"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569768" y="87457"/>
          <a:ext cx="346364" cy="346364"/>
        </a:xfrm>
        <a:prstGeom prst="rect">
          <a:avLst/>
        </a:prstGeom>
      </xdr:spPr>
    </xdr:pic>
    <xdr:clientData/>
  </xdr:twoCellAnchor>
  <xdr:twoCellAnchor editAs="oneCell">
    <xdr:from>
      <xdr:col>2</xdr:col>
      <xdr:colOff>131619</xdr:colOff>
      <xdr:row>0</xdr:row>
      <xdr:rowOff>59749</xdr:rowOff>
    </xdr:from>
    <xdr:to>
      <xdr:col>2</xdr:col>
      <xdr:colOff>483178</xdr:colOff>
      <xdr:row>0</xdr:row>
      <xdr:rowOff>414772</xdr:rowOff>
    </xdr:to>
    <xdr:pic>
      <xdr:nvPicPr>
        <xdr:cNvPr id="5"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 cstate="print"/>
        <a:stretch>
          <a:fillRect/>
        </a:stretch>
      </xdr:blipFill>
      <xdr:spPr>
        <a:xfrm>
          <a:off x="912669" y="59749"/>
          <a:ext cx="351559" cy="355023"/>
        </a:xfrm>
        <a:prstGeom prst="rect">
          <a:avLst/>
        </a:prstGeom>
      </xdr:spPr>
    </xdr:pic>
    <xdr:clientData/>
  </xdr:twoCellAnchor>
  <xdr:twoCellAnchor editAs="oneCell">
    <xdr:from>
      <xdr:col>2</xdr:col>
      <xdr:colOff>507423</xdr:colOff>
      <xdr:row>0</xdr:row>
      <xdr:rowOff>69273</xdr:rowOff>
    </xdr:from>
    <xdr:to>
      <xdr:col>3</xdr:col>
      <xdr:colOff>25978</xdr:colOff>
      <xdr:row>0</xdr:row>
      <xdr:rowOff>406978</xdr:rowOff>
    </xdr:to>
    <xdr:pic>
      <xdr:nvPicPr>
        <xdr:cNvPr id="6"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0" cstate="print"/>
        <a:stretch>
          <a:fillRect/>
        </a:stretch>
      </xdr:blipFill>
      <xdr:spPr>
        <a:xfrm>
          <a:off x="1288473" y="69273"/>
          <a:ext cx="337705" cy="337705"/>
        </a:xfrm>
        <a:prstGeom prst="rect">
          <a:avLst/>
        </a:prstGeom>
      </xdr:spPr>
    </xdr:pic>
    <xdr:clientData/>
  </xdr:twoCellAnchor>
  <xdr:twoCellAnchor editAs="oneCell">
    <xdr:from>
      <xdr:col>3</xdr:col>
      <xdr:colOff>9526</xdr:colOff>
      <xdr:row>0</xdr:row>
      <xdr:rowOff>87457</xdr:rowOff>
    </xdr:from>
    <xdr:to>
      <xdr:col>3</xdr:col>
      <xdr:colOff>347230</xdr:colOff>
      <xdr:row>0</xdr:row>
      <xdr:rowOff>425161</xdr:rowOff>
    </xdr:to>
    <xdr:pic>
      <xdr:nvPicPr>
        <xdr:cNvPr id="7"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2" cstate="print"/>
        <a:stretch>
          <a:fillRect/>
        </a:stretch>
      </xdr:blipFill>
      <xdr:spPr>
        <a:xfrm>
          <a:off x="1609726" y="87457"/>
          <a:ext cx="337704" cy="337704"/>
        </a:xfrm>
        <a:prstGeom prst="rect">
          <a:avLst/>
        </a:prstGeom>
      </xdr:spPr>
    </xdr:pic>
    <xdr:clientData/>
  </xdr:twoCellAnchor>
  <xdr:twoCellAnchor editAs="oneCell">
    <xdr:from>
      <xdr:col>3</xdr:col>
      <xdr:colOff>770659</xdr:colOff>
      <xdr:row>0</xdr:row>
      <xdr:rowOff>69273</xdr:rowOff>
    </xdr:from>
    <xdr:to>
      <xdr:col>3</xdr:col>
      <xdr:colOff>1108364</xdr:colOff>
      <xdr:row>0</xdr:row>
      <xdr:rowOff>406978</xdr:rowOff>
    </xdr:to>
    <xdr:pic>
      <xdr:nvPicPr>
        <xdr:cNvPr id="8"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4" cstate="print"/>
        <a:stretch>
          <a:fillRect/>
        </a:stretch>
      </xdr:blipFill>
      <xdr:spPr>
        <a:xfrm>
          <a:off x="2112818" y="69273"/>
          <a:ext cx="337705" cy="337705"/>
        </a:xfrm>
        <a:prstGeom prst="rect">
          <a:avLst/>
        </a:prstGeom>
      </xdr:spPr>
    </xdr:pic>
    <xdr:clientData/>
  </xdr:twoCellAnchor>
  <xdr:twoCellAnchor>
    <xdr:from>
      <xdr:col>3</xdr:col>
      <xdr:colOff>1212273</xdr:colOff>
      <xdr:row>0</xdr:row>
      <xdr:rowOff>121227</xdr:rowOff>
    </xdr:from>
    <xdr:to>
      <xdr:col>4</xdr:col>
      <xdr:colOff>774682</xdr:colOff>
      <xdr:row>0</xdr:row>
      <xdr:rowOff>381000</xdr:rowOff>
    </xdr:to>
    <xdr:sp macro="" textlink="">
      <xdr:nvSpPr>
        <xdr:cNvPr id="9" name="Rounded Rectangle 8">
          <a:hlinkClick xmlns:r="http://schemas.openxmlformats.org/officeDocument/2006/relationships" r:id="rId15" tooltip="พิมพ์แผนภูมิแสดงผลสัมฤทธิ์"/>
          <a:extLst>
            <a:ext uri="{FF2B5EF4-FFF2-40B4-BE49-F238E27FC236}">
              <a16:creationId xmlns:a16="http://schemas.microsoft.com/office/drawing/2014/main" id="{00000000-0008-0000-0200-000009000000}"/>
            </a:ext>
          </a:extLst>
        </xdr:cNvPr>
        <xdr:cNvSpPr/>
      </xdr:nvSpPr>
      <xdr:spPr bwMode="auto">
        <a:xfrm>
          <a:off x="2554432" y="121227"/>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xdr:from>
      <xdr:col>4</xdr:col>
      <xdr:colOff>813955</xdr:colOff>
      <xdr:row>0</xdr:row>
      <xdr:rowOff>121228</xdr:rowOff>
    </xdr:from>
    <xdr:to>
      <xdr:col>4</xdr:col>
      <xdr:colOff>1605955</xdr:colOff>
      <xdr:row>0</xdr:row>
      <xdr:rowOff>381001</xdr:rowOff>
    </xdr:to>
    <xdr:sp macro="" textlink="">
      <xdr:nvSpPr>
        <xdr:cNvPr id="10" name="Rounded Rectangle 9">
          <a:hlinkClick xmlns:r="http://schemas.openxmlformats.org/officeDocument/2006/relationships" r:id="rId16" tooltip="พิมพ์รายงาน1--บันทึกข้อความ"/>
          <a:extLst>
            <a:ext uri="{FF2B5EF4-FFF2-40B4-BE49-F238E27FC236}">
              <a16:creationId xmlns:a16="http://schemas.microsoft.com/office/drawing/2014/main" id="{00000000-0008-0000-0200-00000A000000}"/>
            </a:ext>
          </a:extLst>
        </xdr:cNvPr>
        <xdr:cNvSpPr/>
      </xdr:nvSpPr>
      <xdr:spPr bwMode="auto">
        <a:xfrm>
          <a:off x="3385705" y="121228"/>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4</xdr:col>
      <xdr:colOff>1633105</xdr:colOff>
      <xdr:row>0</xdr:row>
      <xdr:rowOff>126423</xdr:rowOff>
    </xdr:from>
    <xdr:to>
      <xdr:col>5</xdr:col>
      <xdr:colOff>563400</xdr:colOff>
      <xdr:row>0</xdr:row>
      <xdr:rowOff>386196</xdr:rowOff>
    </xdr:to>
    <xdr:sp macro="" textlink="">
      <xdr:nvSpPr>
        <xdr:cNvPr id="11" name="Rounded Rectangle 10">
          <a:hlinkClick xmlns:r="http://schemas.openxmlformats.org/officeDocument/2006/relationships" r:id="rId17" tooltip="พิมพ์รายงาน2--คะแนนผลการเรียน"/>
          <a:extLst>
            <a:ext uri="{FF2B5EF4-FFF2-40B4-BE49-F238E27FC236}">
              <a16:creationId xmlns:a16="http://schemas.microsoft.com/office/drawing/2014/main" id="{00000000-0008-0000-0200-00000B000000}"/>
            </a:ext>
          </a:extLst>
        </xdr:cNvPr>
        <xdr:cNvSpPr/>
      </xdr:nvSpPr>
      <xdr:spPr bwMode="auto">
        <a:xfrm>
          <a:off x="4204855" y="12642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5</xdr:col>
      <xdr:colOff>585354</xdr:colOff>
      <xdr:row>0</xdr:row>
      <xdr:rowOff>126423</xdr:rowOff>
    </xdr:from>
    <xdr:to>
      <xdr:col>6</xdr:col>
      <xdr:colOff>589377</xdr:colOff>
      <xdr:row>0</xdr:row>
      <xdr:rowOff>386196</xdr:rowOff>
    </xdr:to>
    <xdr:sp macro="" textlink="">
      <xdr:nvSpPr>
        <xdr:cNvPr id="12" name="Rounded Rectangle 11">
          <a:hlinkClick xmlns:r="http://schemas.openxmlformats.org/officeDocument/2006/relationships" r:id="rId18" tooltip="พิมพ์รายงาน3--ระดับผลการเรียน"/>
          <a:extLst>
            <a:ext uri="{FF2B5EF4-FFF2-40B4-BE49-F238E27FC236}">
              <a16:creationId xmlns:a16="http://schemas.microsoft.com/office/drawing/2014/main" id="{00000000-0008-0000-0200-00000C000000}"/>
            </a:ext>
          </a:extLst>
        </xdr:cNvPr>
        <xdr:cNvSpPr/>
      </xdr:nvSpPr>
      <xdr:spPr bwMode="auto">
        <a:xfrm>
          <a:off x="5018809" y="12642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7</xdr:col>
      <xdr:colOff>22514</xdr:colOff>
      <xdr:row>0</xdr:row>
      <xdr:rowOff>126423</xdr:rowOff>
    </xdr:from>
    <xdr:to>
      <xdr:col>8</xdr:col>
      <xdr:colOff>346923</xdr:colOff>
      <xdr:row>0</xdr:row>
      <xdr:rowOff>386196</xdr:rowOff>
    </xdr:to>
    <xdr:sp macro="" textlink="">
      <xdr:nvSpPr>
        <xdr:cNvPr id="13" name="Rounded Rectangle 12">
          <a:hlinkClick xmlns:r="http://schemas.openxmlformats.org/officeDocument/2006/relationships" r:id="rId19" tooltip="พิมพ์รายงาน4--ผลประเมินกิจกรรม"/>
          <a:extLst>
            <a:ext uri="{FF2B5EF4-FFF2-40B4-BE49-F238E27FC236}">
              <a16:creationId xmlns:a16="http://schemas.microsoft.com/office/drawing/2014/main" id="{00000000-0008-0000-0200-00000D000000}"/>
            </a:ext>
          </a:extLst>
        </xdr:cNvPr>
        <xdr:cNvSpPr/>
      </xdr:nvSpPr>
      <xdr:spPr bwMode="auto">
        <a:xfrm>
          <a:off x="5841423" y="126423"/>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8</xdr:col>
      <xdr:colOff>360218</xdr:colOff>
      <xdr:row>0</xdr:row>
      <xdr:rowOff>126422</xdr:rowOff>
    </xdr:from>
    <xdr:to>
      <xdr:col>8</xdr:col>
      <xdr:colOff>1152218</xdr:colOff>
      <xdr:row>0</xdr:row>
      <xdr:rowOff>386195</xdr:rowOff>
    </xdr:to>
    <xdr:sp macro="" textlink="">
      <xdr:nvSpPr>
        <xdr:cNvPr id="14" name="Rounded Rectangle 13">
          <a:hlinkClick xmlns:r="http://schemas.openxmlformats.org/officeDocument/2006/relationships" r:id="rId20" tooltip="พิมพ์รายงาน5--ผลประเมินคิดวิเคราะห์"/>
          <a:extLst>
            <a:ext uri="{FF2B5EF4-FFF2-40B4-BE49-F238E27FC236}">
              <a16:creationId xmlns:a16="http://schemas.microsoft.com/office/drawing/2014/main" id="{00000000-0008-0000-0200-00000E000000}"/>
            </a:ext>
          </a:extLst>
        </xdr:cNvPr>
        <xdr:cNvSpPr/>
      </xdr:nvSpPr>
      <xdr:spPr bwMode="auto">
        <a:xfrm>
          <a:off x="6646718" y="12642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8</xdr:col>
      <xdr:colOff>1165514</xdr:colOff>
      <xdr:row>0</xdr:row>
      <xdr:rowOff>126422</xdr:rowOff>
    </xdr:from>
    <xdr:to>
      <xdr:col>8</xdr:col>
      <xdr:colOff>1957514</xdr:colOff>
      <xdr:row>0</xdr:row>
      <xdr:rowOff>386195</xdr:rowOff>
    </xdr:to>
    <xdr:sp macro="" textlink="">
      <xdr:nvSpPr>
        <xdr:cNvPr id="15" name="Rounded Rectangle 14">
          <a:hlinkClick xmlns:r="http://schemas.openxmlformats.org/officeDocument/2006/relationships" r:id="rId21" tooltip="พิมพ์รายงาน6--ผลประเมินคุณลักษณะ"/>
          <a:extLst>
            <a:ext uri="{FF2B5EF4-FFF2-40B4-BE49-F238E27FC236}">
              <a16:creationId xmlns:a16="http://schemas.microsoft.com/office/drawing/2014/main" id="{00000000-0008-0000-0200-00000F000000}"/>
            </a:ext>
          </a:extLst>
        </xdr:cNvPr>
        <xdr:cNvSpPr/>
      </xdr:nvSpPr>
      <xdr:spPr bwMode="auto">
        <a:xfrm>
          <a:off x="7452014" y="126422"/>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8</xdr:col>
      <xdr:colOff>1979468</xdr:colOff>
      <xdr:row>0</xdr:row>
      <xdr:rowOff>135081</xdr:rowOff>
    </xdr:from>
    <xdr:to>
      <xdr:col>10</xdr:col>
      <xdr:colOff>0</xdr:colOff>
      <xdr:row>0</xdr:row>
      <xdr:rowOff>394854</xdr:rowOff>
    </xdr:to>
    <xdr:sp macro="" textlink="">
      <xdr:nvSpPr>
        <xdr:cNvPr id="16" name="Rounded Rectangle 15">
          <a:hlinkClick xmlns:r="http://schemas.openxmlformats.org/officeDocument/2006/relationships" r:id="rId22" tooltip="พิมพ์ ปพ.6--นักเรียนรายบุคคล"/>
          <a:extLst>
            <a:ext uri="{FF2B5EF4-FFF2-40B4-BE49-F238E27FC236}">
              <a16:creationId xmlns:a16="http://schemas.microsoft.com/office/drawing/2014/main" id="{00000000-0008-0000-0200-000010000000}"/>
            </a:ext>
          </a:extLst>
        </xdr:cNvPr>
        <xdr:cNvSpPr/>
      </xdr:nvSpPr>
      <xdr:spPr bwMode="auto">
        <a:xfrm>
          <a:off x="8265968" y="135081"/>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a:t>
          </a:r>
          <a:r>
            <a:rPr lang="th-TH" sz="1600" b="1" baseline="0">
              <a:latin typeface="TH SarabunPSK" pitchFamily="34" charset="-34"/>
              <a:cs typeface="TH SarabunPSK" pitchFamily="34" charset="-34"/>
            </a:rPr>
            <a:t>เลขที่ </a:t>
          </a:r>
          <a:r>
            <a:rPr lang="en-US" sz="1600" b="1" baseline="0">
              <a:latin typeface="TH SarabunPSK" pitchFamily="34" charset="-34"/>
              <a:cs typeface="TH SarabunPSK" pitchFamily="34" charset="-34"/>
            </a:rPr>
            <a:t>1</a:t>
          </a:r>
          <a:endParaRPr lang="en-US" sz="1600" b="1">
            <a:latin typeface="TH SarabunPSK" pitchFamily="34" charset="-34"/>
            <a:cs typeface="TH SarabunPSK" pitchFamily="34" charset="-34"/>
          </a:endParaRPr>
        </a:p>
      </xdr:txBody>
    </xdr:sp>
    <xdr:clientData/>
  </xdr:twoCellAnchor>
  <xdr:twoCellAnchor editAs="oneCell">
    <xdr:from>
      <xdr:col>4</xdr:col>
      <xdr:colOff>1809749</xdr:colOff>
      <xdr:row>44</xdr:row>
      <xdr:rowOff>28576</xdr:rowOff>
    </xdr:from>
    <xdr:to>
      <xdr:col>8</xdr:col>
      <xdr:colOff>1742970</xdr:colOff>
      <xdr:row>47</xdr:row>
      <xdr:rowOff>222975</xdr:rowOff>
    </xdr:to>
    <xdr:pic>
      <xdr:nvPicPr>
        <xdr:cNvPr id="17" name="Picture 16" descr="Untitled-3.jpg">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3" cstate="print"/>
        <a:stretch>
          <a:fillRect/>
        </a:stretch>
      </xdr:blipFill>
      <xdr:spPr>
        <a:xfrm>
          <a:off x="4371974" y="8172451"/>
          <a:ext cx="3647971" cy="1080224"/>
        </a:xfrm>
        <a:prstGeom prst="rect">
          <a:avLst/>
        </a:prstGeom>
      </xdr:spPr>
    </xdr:pic>
    <xdr:clientData/>
  </xdr:twoCellAnchor>
  <xdr:twoCellAnchor editAs="oneCell">
    <xdr:from>
      <xdr:col>10</xdr:col>
      <xdr:colOff>388792</xdr:colOff>
      <xdr:row>0</xdr:row>
      <xdr:rowOff>142875</xdr:rowOff>
    </xdr:from>
    <xdr:to>
      <xdr:col>12</xdr:col>
      <xdr:colOff>368047</xdr:colOff>
      <xdr:row>1</xdr:row>
      <xdr:rowOff>333375</xdr:rowOff>
    </xdr:to>
    <xdr:pic>
      <xdr:nvPicPr>
        <xdr:cNvPr id="18"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4" cstate="print"/>
        <a:stretch>
          <a:fillRect/>
        </a:stretch>
      </xdr:blipFill>
      <xdr:spPr>
        <a:xfrm>
          <a:off x="9894742" y="142875"/>
          <a:ext cx="646005" cy="657225"/>
        </a:xfrm>
        <a:prstGeom prst="rect">
          <a:avLst/>
        </a:prstGeom>
      </xdr:spPr>
    </xdr:pic>
    <xdr:clientData/>
  </xdr:twoCellAnchor>
  <xdr:twoCellAnchor editAs="oneCell">
    <xdr:from>
      <xdr:col>10</xdr:col>
      <xdr:colOff>303068</xdr:colOff>
      <xdr:row>9</xdr:row>
      <xdr:rowOff>11257</xdr:rowOff>
    </xdr:from>
    <xdr:to>
      <xdr:col>11</xdr:col>
      <xdr:colOff>258907</xdr:colOff>
      <xdr:row>10</xdr:row>
      <xdr:rowOff>62346</xdr:rowOff>
    </xdr:to>
    <xdr:pic>
      <xdr:nvPicPr>
        <xdr:cNvPr id="19"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6" cstate="print"/>
        <a:stretch>
          <a:fillRect/>
        </a:stretch>
      </xdr:blipFill>
      <xdr:spPr>
        <a:xfrm>
          <a:off x="9809018" y="3087832"/>
          <a:ext cx="346364" cy="346364"/>
        </a:xfrm>
        <a:prstGeom prst="rect">
          <a:avLst/>
        </a:prstGeom>
      </xdr:spPr>
    </xdr:pic>
    <xdr:clientData/>
  </xdr:twoCellAnchor>
  <xdr:twoCellAnchor editAs="oneCell">
    <xdr:from>
      <xdr:col>10</xdr:col>
      <xdr:colOff>226869</xdr:colOff>
      <xdr:row>2</xdr:row>
      <xdr:rowOff>307399</xdr:rowOff>
    </xdr:from>
    <xdr:to>
      <xdr:col>11</xdr:col>
      <xdr:colOff>247650</xdr:colOff>
      <xdr:row>4</xdr:row>
      <xdr:rowOff>56008</xdr:rowOff>
    </xdr:to>
    <xdr:pic>
      <xdr:nvPicPr>
        <xdr:cNvPr id="20"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5" cstate="print"/>
        <a:stretch>
          <a:fillRect/>
        </a:stretch>
      </xdr:blipFill>
      <xdr:spPr>
        <a:xfrm>
          <a:off x="9732819" y="1212274"/>
          <a:ext cx="411306" cy="415359"/>
        </a:xfrm>
        <a:prstGeom prst="rect">
          <a:avLst/>
        </a:prstGeom>
      </xdr:spPr>
    </xdr:pic>
    <xdr:clientData/>
  </xdr:twoCellAnchor>
  <xdr:twoCellAnchor editAs="oneCell">
    <xdr:from>
      <xdr:col>10</xdr:col>
      <xdr:colOff>212148</xdr:colOff>
      <xdr:row>3</xdr:row>
      <xdr:rowOff>314325</xdr:rowOff>
    </xdr:from>
    <xdr:to>
      <xdr:col>11</xdr:col>
      <xdr:colOff>219075</xdr:colOff>
      <xdr:row>5</xdr:row>
      <xdr:rowOff>83127</xdr:rowOff>
    </xdr:to>
    <xdr:pic>
      <xdr:nvPicPr>
        <xdr:cNvPr id="21"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6" cstate="print"/>
        <a:stretch>
          <a:fillRect/>
        </a:stretch>
      </xdr:blipFill>
      <xdr:spPr>
        <a:xfrm>
          <a:off x="9718098" y="1552575"/>
          <a:ext cx="397452" cy="397452"/>
        </a:xfrm>
        <a:prstGeom prst="rect">
          <a:avLst/>
        </a:prstGeom>
      </xdr:spPr>
    </xdr:pic>
    <xdr:clientData/>
  </xdr:twoCellAnchor>
  <xdr:twoCellAnchor editAs="oneCell">
    <xdr:from>
      <xdr:col>10</xdr:col>
      <xdr:colOff>200025</xdr:colOff>
      <xdr:row>4</xdr:row>
      <xdr:rowOff>258907</xdr:rowOff>
    </xdr:from>
    <xdr:to>
      <xdr:col>11</xdr:col>
      <xdr:colOff>166255</xdr:colOff>
      <xdr:row>6</xdr:row>
      <xdr:rowOff>25112</xdr:rowOff>
    </xdr:to>
    <xdr:pic>
      <xdr:nvPicPr>
        <xdr:cNvPr id="22"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7" cstate="print"/>
        <a:stretch>
          <a:fillRect/>
        </a:stretch>
      </xdr:blipFill>
      <xdr:spPr>
        <a:xfrm>
          <a:off x="9705975" y="1830532"/>
          <a:ext cx="356755" cy="356755"/>
        </a:xfrm>
        <a:prstGeom prst="rect">
          <a:avLst/>
        </a:prstGeom>
      </xdr:spPr>
    </xdr:pic>
    <xdr:clientData/>
  </xdr:twoCellAnchor>
  <xdr:twoCellAnchor editAs="oneCell">
    <xdr:from>
      <xdr:col>10</xdr:col>
      <xdr:colOff>206087</xdr:colOff>
      <xdr:row>6</xdr:row>
      <xdr:rowOff>276226</xdr:rowOff>
    </xdr:from>
    <xdr:to>
      <xdr:col>11</xdr:col>
      <xdr:colOff>247650</xdr:colOff>
      <xdr:row>8</xdr:row>
      <xdr:rowOff>117764</xdr:rowOff>
    </xdr:to>
    <xdr:pic>
      <xdr:nvPicPr>
        <xdr:cNvPr id="23"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8" cstate="print"/>
        <a:stretch>
          <a:fillRect/>
        </a:stretch>
      </xdr:blipFill>
      <xdr:spPr>
        <a:xfrm>
          <a:off x="9712037" y="2438401"/>
          <a:ext cx="432088" cy="432088"/>
        </a:xfrm>
        <a:prstGeom prst="rect">
          <a:avLst/>
        </a:prstGeom>
      </xdr:spPr>
    </xdr:pic>
    <xdr:clientData/>
  </xdr:twoCellAnchor>
  <xdr:twoCellAnchor editAs="oneCell">
    <xdr:from>
      <xdr:col>3</xdr:col>
      <xdr:colOff>323850</xdr:colOff>
      <xdr:row>0</xdr:row>
      <xdr:rowOff>47625</xdr:rowOff>
    </xdr:from>
    <xdr:to>
      <xdr:col>3</xdr:col>
      <xdr:colOff>723900</xdr:colOff>
      <xdr:row>0</xdr:row>
      <xdr:rowOff>447675</xdr:rowOff>
    </xdr:to>
    <xdr:pic>
      <xdr:nvPicPr>
        <xdr:cNvPr id="25" name="Picture 24" descr="gaimphone.png">
          <a:hlinkClick xmlns:r="http://schemas.openxmlformats.org/officeDocument/2006/relationships" r:id="rId29" tooltip="สมรรถนะผู้เรียน"/>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0" cstate="print"/>
        <a:stretch>
          <a:fillRect/>
        </a:stretch>
      </xdr:blipFill>
      <xdr:spPr>
        <a:xfrm>
          <a:off x="1924050" y="47625"/>
          <a:ext cx="400050" cy="400050"/>
        </a:xfrm>
        <a:prstGeom prst="rect">
          <a:avLst/>
        </a:prstGeom>
      </xdr:spPr>
    </xdr:pic>
    <xdr:clientData/>
  </xdr:twoCellAnchor>
  <xdr:twoCellAnchor editAs="oneCell">
    <xdr:from>
      <xdr:col>10</xdr:col>
      <xdr:colOff>190501</xdr:colOff>
      <xdr:row>5</xdr:row>
      <xdr:rowOff>257176</xdr:rowOff>
    </xdr:from>
    <xdr:to>
      <xdr:col>11</xdr:col>
      <xdr:colOff>190500</xdr:colOff>
      <xdr:row>7</xdr:row>
      <xdr:rowOff>57150</xdr:rowOff>
    </xdr:to>
    <xdr:pic>
      <xdr:nvPicPr>
        <xdr:cNvPr id="26" name="Picture 25" descr="gaimphone.png">
          <a:hlinkClick xmlns:r="http://schemas.openxmlformats.org/officeDocument/2006/relationships" r:id="rId29" tooltip="สมรรถนะผู้เรียน"/>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31" cstate="print"/>
        <a:stretch>
          <a:fillRect/>
        </a:stretch>
      </xdr:blipFill>
      <xdr:spPr>
        <a:xfrm>
          <a:off x="9696451" y="2124076"/>
          <a:ext cx="390524" cy="390524"/>
        </a:xfrm>
        <a:prstGeom prst="rect">
          <a:avLst/>
        </a:prstGeom>
      </xdr:spPr>
    </xdr:pic>
    <xdr:clientData/>
  </xdr:twoCellAnchor>
  <xdr:twoCellAnchor editAs="oneCell">
    <xdr:from>
      <xdr:col>10</xdr:col>
      <xdr:colOff>304800</xdr:colOff>
      <xdr:row>11</xdr:row>
      <xdr:rowOff>76199</xdr:rowOff>
    </xdr:from>
    <xdr:to>
      <xdr:col>12</xdr:col>
      <xdr:colOff>133349</xdr:colOff>
      <xdr:row>11</xdr:row>
      <xdr:rowOff>571498</xdr:rowOff>
    </xdr:to>
    <xdr:pic>
      <xdr:nvPicPr>
        <xdr:cNvPr id="27" name="Picture 26" descr="folder_print.png">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32" cstate="print"/>
        <a:stretch>
          <a:fillRect/>
        </a:stretch>
      </xdr:blipFill>
      <xdr:spPr>
        <a:xfrm>
          <a:off x="9810750" y="3800474"/>
          <a:ext cx="495299" cy="495299"/>
        </a:xfrm>
        <a:prstGeom prst="rect">
          <a:avLst/>
        </a:prstGeom>
      </xdr:spPr>
    </xdr:pic>
    <xdr:clientData/>
  </xdr:twoCellAnchor>
  <xdr:twoCellAnchor editAs="oneCell">
    <xdr:from>
      <xdr:col>11</xdr:col>
      <xdr:colOff>9525</xdr:colOff>
      <xdr:row>11</xdr:row>
      <xdr:rowOff>647700</xdr:rowOff>
    </xdr:from>
    <xdr:to>
      <xdr:col>12</xdr:col>
      <xdr:colOff>28574</xdr:colOff>
      <xdr:row>12</xdr:row>
      <xdr:rowOff>238124</xdr:rowOff>
    </xdr:to>
    <xdr:pic>
      <xdr:nvPicPr>
        <xdr:cNvPr id="29" name="Picture 28" descr="gedit.png">
          <a:hlinkClick xmlns:r="http://schemas.openxmlformats.org/officeDocument/2006/relationships" r:id="rId16" tooltip="รายงาน 1"/>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3" cstate="print"/>
        <a:stretch>
          <a:fillRect/>
        </a:stretch>
      </xdr:blipFill>
      <xdr:spPr>
        <a:xfrm>
          <a:off x="9906000" y="4371975"/>
          <a:ext cx="295274" cy="295274"/>
        </a:xfrm>
        <a:prstGeom prst="rect">
          <a:avLst/>
        </a:prstGeom>
      </xdr:spPr>
    </xdr:pic>
    <xdr:clientData/>
  </xdr:twoCellAnchor>
  <xdr:twoCellAnchor editAs="oneCell">
    <xdr:from>
      <xdr:col>11</xdr:col>
      <xdr:colOff>0</xdr:colOff>
      <xdr:row>15</xdr:row>
      <xdr:rowOff>238124</xdr:rowOff>
    </xdr:from>
    <xdr:to>
      <xdr:col>11</xdr:col>
      <xdr:colOff>247649</xdr:colOff>
      <xdr:row>17</xdr:row>
      <xdr:rowOff>9523</xdr:rowOff>
    </xdr:to>
    <xdr:pic>
      <xdr:nvPicPr>
        <xdr:cNvPr id="30" name="Picture 29" descr="gnumeric.png">
          <a:hlinkClick xmlns:r="http://schemas.openxmlformats.org/officeDocument/2006/relationships" r:id="rId15" tooltip="แผนภูมิ"/>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34" cstate="print"/>
        <a:stretch>
          <a:fillRect/>
        </a:stretch>
      </xdr:blipFill>
      <xdr:spPr>
        <a:xfrm>
          <a:off x="9896475" y="5381624"/>
          <a:ext cx="247649" cy="247649"/>
        </a:xfrm>
        <a:prstGeom prst="rect">
          <a:avLst/>
        </a:prstGeom>
      </xdr:spPr>
    </xdr:pic>
    <xdr:clientData/>
  </xdr:twoCellAnchor>
  <xdr:twoCellAnchor editAs="oneCell">
    <xdr:from>
      <xdr:col>11</xdr:col>
      <xdr:colOff>1</xdr:colOff>
      <xdr:row>14</xdr:row>
      <xdr:rowOff>209550</xdr:rowOff>
    </xdr:from>
    <xdr:to>
      <xdr:col>11</xdr:col>
      <xdr:colOff>247651</xdr:colOff>
      <xdr:row>15</xdr:row>
      <xdr:rowOff>219075</xdr:rowOff>
    </xdr:to>
    <xdr:pic>
      <xdr:nvPicPr>
        <xdr:cNvPr id="31" name="Picture 30" descr="folder_public.png">
          <a:hlinkClick xmlns:r="http://schemas.openxmlformats.org/officeDocument/2006/relationships" r:id="rId19" tooltip="รายงาน 4"/>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5" cstate="print"/>
        <a:stretch>
          <a:fillRect/>
        </a:stretch>
      </xdr:blipFill>
      <xdr:spPr>
        <a:xfrm>
          <a:off x="9896476" y="5114925"/>
          <a:ext cx="247650" cy="247650"/>
        </a:xfrm>
        <a:prstGeom prst="rect">
          <a:avLst/>
        </a:prstGeom>
      </xdr:spPr>
    </xdr:pic>
    <xdr:clientData/>
  </xdr:twoCellAnchor>
  <xdr:twoCellAnchor editAs="oneCell">
    <xdr:from>
      <xdr:col>11</xdr:col>
      <xdr:colOff>0</xdr:colOff>
      <xdr:row>13</xdr:row>
      <xdr:rowOff>228600</xdr:rowOff>
    </xdr:from>
    <xdr:to>
      <xdr:col>11</xdr:col>
      <xdr:colOff>238125</xdr:colOff>
      <xdr:row>14</xdr:row>
      <xdr:rowOff>228600</xdr:rowOff>
    </xdr:to>
    <xdr:pic>
      <xdr:nvPicPr>
        <xdr:cNvPr id="32" name="Picture 31" descr="folder_favorites.png">
          <a:hlinkClick xmlns:r="http://schemas.openxmlformats.org/officeDocument/2006/relationships" r:id="rId18" tooltip="รายงาน 3"/>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6" cstate="print"/>
        <a:stretch>
          <a:fillRect/>
        </a:stretch>
      </xdr:blipFill>
      <xdr:spPr>
        <a:xfrm>
          <a:off x="9896475" y="4895850"/>
          <a:ext cx="238125" cy="238125"/>
        </a:xfrm>
        <a:prstGeom prst="rect">
          <a:avLst/>
        </a:prstGeom>
      </xdr:spPr>
    </xdr:pic>
    <xdr:clientData/>
  </xdr:twoCellAnchor>
  <xdr:twoCellAnchor editAs="oneCell">
    <xdr:from>
      <xdr:col>10</xdr:col>
      <xdr:colOff>361949</xdr:colOff>
      <xdr:row>12</xdr:row>
      <xdr:rowOff>200024</xdr:rowOff>
    </xdr:from>
    <xdr:to>
      <xdr:col>11</xdr:col>
      <xdr:colOff>247649</xdr:colOff>
      <xdr:row>13</xdr:row>
      <xdr:rowOff>238124</xdr:rowOff>
    </xdr:to>
    <xdr:pic>
      <xdr:nvPicPr>
        <xdr:cNvPr id="33" name="Picture 32" descr="folder_documents.png">
          <a:hlinkClick xmlns:r="http://schemas.openxmlformats.org/officeDocument/2006/relationships" r:id="rId17" tooltip="รายงาน 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7" cstate="print"/>
        <a:stretch>
          <a:fillRect/>
        </a:stretch>
      </xdr:blipFill>
      <xdr:spPr>
        <a:xfrm>
          <a:off x="9867899" y="4629149"/>
          <a:ext cx="276225" cy="276225"/>
        </a:xfrm>
        <a:prstGeom prst="rect">
          <a:avLst/>
        </a:prstGeom>
      </xdr:spPr>
    </xdr:pic>
    <xdr:clientData/>
  </xdr:twoCellAnchor>
  <xdr:twoCellAnchor editAs="oneCell">
    <xdr:from>
      <xdr:col>11</xdr:col>
      <xdr:colOff>1</xdr:colOff>
      <xdr:row>18</xdr:row>
      <xdr:rowOff>200025</xdr:rowOff>
    </xdr:from>
    <xdr:to>
      <xdr:col>11</xdr:col>
      <xdr:colOff>257177</xdr:colOff>
      <xdr:row>19</xdr:row>
      <xdr:rowOff>219076</xdr:rowOff>
    </xdr:to>
    <xdr:pic>
      <xdr:nvPicPr>
        <xdr:cNvPr id="34" name="Picture 33" descr="folder_html.png">
          <a:hlinkClick xmlns:r="http://schemas.openxmlformats.org/officeDocument/2006/relationships" r:id="rId20" tooltip="รายงาน 5"/>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38" cstate="print"/>
        <a:stretch>
          <a:fillRect/>
        </a:stretch>
      </xdr:blipFill>
      <xdr:spPr>
        <a:xfrm>
          <a:off x="9896476" y="6057900"/>
          <a:ext cx="257176" cy="257176"/>
        </a:xfrm>
        <a:prstGeom prst="rect">
          <a:avLst/>
        </a:prstGeom>
      </xdr:spPr>
    </xdr:pic>
    <xdr:clientData/>
  </xdr:twoCellAnchor>
  <xdr:twoCellAnchor editAs="oneCell">
    <xdr:from>
      <xdr:col>10</xdr:col>
      <xdr:colOff>352426</xdr:colOff>
      <xdr:row>19</xdr:row>
      <xdr:rowOff>238124</xdr:rowOff>
    </xdr:from>
    <xdr:to>
      <xdr:col>11</xdr:col>
      <xdr:colOff>247651</xdr:colOff>
      <xdr:row>21</xdr:row>
      <xdr:rowOff>47624</xdr:rowOff>
    </xdr:to>
    <xdr:pic>
      <xdr:nvPicPr>
        <xdr:cNvPr id="35" name="Picture 34" descr="folder_images.png">
          <a:hlinkClick xmlns:r="http://schemas.openxmlformats.org/officeDocument/2006/relationships" r:id="rId21" tooltip="รายงาน 6"/>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9" cstate="print"/>
        <a:stretch>
          <a:fillRect/>
        </a:stretch>
      </xdr:blipFill>
      <xdr:spPr>
        <a:xfrm>
          <a:off x="9858376" y="6334124"/>
          <a:ext cx="285750" cy="285750"/>
        </a:xfrm>
        <a:prstGeom prst="rect">
          <a:avLst/>
        </a:prstGeom>
      </xdr:spPr>
    </xdr:pic>
    <xdr:clientData/>
  </xdr:twoCellAnchor>
  <xdr:twoCellAnchor editAs="oneCell">
    <xdr:from>
      <xdr:col>10</xdr:col>
      <xdr:colOff>352425</xdr:colOff>
      <xdr:row>17</xdr:row>
      <xdr:rowOff>171450</xdr:rowOff>
    </xdr:from>
    <xdr:to>
      <xdr:col>11</xdr:col>
      <xdr:colOff>209550</xdr:colOff>
      <xdr:row>18</xdr:row>
      <xdr:rowOff>180975</xdr:rowOff>
    </xdr:to>
    <xdr:pic>
      <xdr:nvPicPr>
        <xdr:cNvPr id="36" name="Picture 35" descr="preferences-composer.png">
          <a:hlinkClick xmlns:r="http://schemas.openxmlformats.org/officeDocument/2006/relationships" r:id="rId40" tooltip="รายงาน 1-1"/>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41" cstate="print"/>
        <a:stretch>
          <a:fillRect/>
        </a:stretch>
      </xdr:blipFill>
      <xdr:spPr>
        <a:xfrm>
          <a:off x="9858375" y="5791200"/>
          <a:ext cx="247650" cy="247650"/>
        </a:xfrm>
        <a:prstGeom prst="rect">
          <a:avLst/>
        </a:prstGeom>
      </xdr:spPr>
    </xdr:pic>
    <xdr:clientData/>
  </xdr:twoCellAnchor>
  <xdr:twoCellAnchor editAs="oneCell">
    <xdr:from>
      <xdr:col>10</xdr:col>
      <xdr:colOff>19050</xdr:colOff>
      <xdr:row>22</xdr:row>
      <xdr:rowOff>161925</xdr:rowOff>
    </xdr:from>
    <xdr:to>
      <xdr:col>12</xdr:col>
      <xdr:colOff>12030</xdr:colOff>
      <xdr:row>25</xdr:row>
      <xdr:rowOff>107280</xdr:rowOff>
    </xdr:to>
    <xdr:pic>
      <xdr:nvPicPr>
        <xdr:cNvPr id="37" name="Picture 36" descr="emesene.png">
          <a:hlinkClick xmlns:r="http://schemas.openxmlformats.org/officeDocument/2006/relationships" r:id="rId42" tooltip="รายงานนักเรียนรายบุคคล"/>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43" cstate="print"/>
        <a:stretch>
          <a:fillRect/>
        </a:stretch>
      </xdr:blipFill>
      <xdr:spPr>
        <a:xfrm>
          <a:off x="9525000" y="6972300"/>
          <a:ext cx="659730" cy="659730"/>
        </a:xfrm>
        <a:prstGeom prst="rect">
          <a:avLst/>
        </a:prstGeom>
      </xdr:spPr>
    </xdr:pic>
    <xdr:clientData/>
  </xdr:twoCellAnchor>
  <xdr:twoCellAnchor editAs="oneCell">
    <xdr:from>
      <xdr:col>6</xdr:col>
      <xdr:colOff>542925</xdr:colOff>
      <xdr:row>28</xdr:row>
      <xdr:rowOff>238124</xdr:rowOff>
    </xdr:from>
    <xdr:to>
      <xdr:col>8</xdr:col>
      <xdr:colOff>85724</xdr:colOff>
      <xdr:row>30</xdr:row>
      <xdr:rowOff>266698</xdr:rowOff>
    </xdr:to>
    <xdr:pic>
      <xdr:nvPicPr>
        <xdr:cNvPr id="39" name="Picture 38" descr="facebook-icon.png">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44" cstate="print"/>
        <a:stretch>
          <a:fillRect/>
        </a:stretch>
      </xdr:blipFill>
      <xdr:spPr>
        <a:xfrm>
          <a:off x="6019800" y="8515349"/>
          <a:ext cx="609599" cy="609599"/>
        </a:xfrm>
        <a:prstGeom prst="rect">
          <a:avLst/>
        </a:prstGeom>
      </xdr:spPr>
    </xdr:pic>
    <xdr:clientData/>
  </xdr:twoCellAnchor>
  <xdr:twoCellAnchor editAs="oneCell">
    <xdr:from>
      <xdr:col>8</xdr:col>
      <xdr:colOff>9524</xdr:colOff>
      <xdr:row>28</xdr:row>
      <xdr:rowOff>295275</xdr:rowOff>
    </xdr:from>
    <xdr:to>
      <xdr:col>8</xdr:col>
      <xdr:colOff>400049</xdr:colOff>
      <xdr:row>30</xdr:row>
      <xdr:rowOff>85725</xdr:rowOff>
    </xdr:to>
    <xdr:pic>
      <xdr:nvPicPr>
        <xdr:cNvPr id="40" name="Picture 39" descr="facebook-icon002.png">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45" cstate="print"/>
        <a:stretch>
          <a:fillRect/>
        </a:stretch>
      </xdr:blipFill>
      <xdr:spPr>
        <a:xfrm>
          <a:off x="6553199" y="8572500"/>
          <a:ext cx="390525" cy="390525"/>
        </a:xfrm>
        <a:prstGeom prst="rect">
          <a:avLst/>
        </a:prstGeom>
      </xdr:spPr>
    </xdr:pic>
    <xdr:clientData/>
  </xdr:twoCellAnchor>
  <xdr:twoCellAnchor>
    <xdr:from>
      <xdr:col>6</xdr:col>
      <xdr:colOff>95252</xdr:colOff>
      <xdr:row>31</xdr:row>
      <xdr:rowOff>76201</xdr:rowOff>
    </xdr:from>
    <xdr:to>
      <xdr:col>7</xdr:col>
      <xdr:colOff>419101</xdr:colOff>
      <xdr:row>32</xdr:row>
      <xdr:rowOff>180976</xdr:rowOff>
    </xdr:to>
    <xdr:sp macro="" textlink="">
      <xdr:nvSpPr>
        <xdr:cNvPr id="43" name="Rectangle 42">
          <a:extLst>
            <a:ext uri="{FF2B5EF4-FFF2-40B4-BE49-F238E27FC236}">
              <a16:creationId xmlns:a16="http://schemas.microsoft.com/office/drawing/2014/main" id="{00000000-0008-0000-0200-00002B000000}"/>
            </a:ext>
          </a:extLst>
        </xdr:cNvPr>
        <xdr:cNvSpPr/>
      </xdr:nvSpPr>
      <xdr:spPr bwMode="auto">
        <a:xfrm>
          <a:off x="5572127" y="9267826"/>
          <a:ext cx="923924" cy="4000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GB" sz="1200">
              <a:solidFill>
                <a:schemeClr val="accent6">
                  <a:lumMod val="75000"/>
                </a:schemeClr>
              </a:solidFill>
            </a:rPr>
            <a:t>ContactUS</a:t>
          </a:r>
          <a:endParaRPr lang="th-TH" sz="1200">
            <a:solidFill>
              <a:schemeClr val="accent6">
                <a:lumMod val="75000"/>
              </a:schemeClr>
            </a:solidFill>
          </a:endParaRPr>
        </a:p>
      </xdr:txBody>
    </xdr:sp>
    <xdr:clientData/>
  </xdr:twoCellAnchor>
  <xdr:twoCellAnchor>
    <xdr:from>
      <xdr:col>8</xdr:col>
      <xdr:colOff>400050</xdr:colOff>
      <xdr:row>28</xdr:row>
      <xdr:rowOff>161926</xdr:rowOff>
    </xdr:from>
    <xdr:to>
      <xdr:col>10</xdr:col>
      <xdr:colOff>123825</xdr:colOff>
      <xdr:row>30</xdr:row>
      <xdr:rowOff>152401</xdr:rowOff>
    </xdr:to>
    <xdr:sp macro="" textlink="">
      <xdr:nvSpPr>
        <xdr:cNvPr id="44" name="Rectangle 43">
          <a:hlinkClick xmlns:r="http://schemas.openxmlformats.org/officeDocument/2006/relationships" r:id="rId46"/>
          <a:extLst>
            <a:ext uri="{FF2B5EF4-FFF2-40B4-BE49-F238E27FC236}">
              <a16:creationId xmlns:a16="http://schemas.microsoft.com/office/drawing/2014/main" id="{00000000-0008-0000-0200-00002C000000}"/>
            </a:ext>
          </a:extLst>
        </xdr:cNvPr>
        <xdr:cNvSpPr/>
      </xdr:nvSpPr>
      <xdr:spPr bwMode="auto">
        <a:xfrm>
          <a:off x="6943725" y="8439151"/>
          <a:ext cx="2686050" cy="60007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accent6">
                  <a:lumMod val="75000"/>
                </a:schemeClr>
              </a:solidFill>
            </a:rPr>
            <a:t>https://www.facebook.com/suphi.si</a:t>
          </a:r>
          <a:endParaRPr lang="th-TH" sz="1200">
            <a:solidFill>
              <a:schemeClr val="accent6">
                <a:lumMod val="75000"/>
              </a:schemeClr>
            </a:solidFill>
          </a:endParaRPr>
        </a:p>
      </xdr:txBody>
    </xdr:sp>
    <xdr:clientData/>
  </xdr:twoCellAnchor>
  <xdr:twoCellAnchor>
    <xdr:from>
      <xdr:col>8</xdr:col>
      <xdr:colOff>371475</xdr:colOff>
      <xdr:row>30</xdr:row>
      <xdr:rowOff>85725</xdr:rowOff>
    </xdr:from>
    <xdr:to>
      <xdr:col>9</xdr:col>
      <xdr:colOff>247650</xdr:colOff>
      <xdr:row>31</xdr:row>
      <xdr:rowOff>171450</xdr:rowOff>
    </xdr:to>
    <xdr:sp macro="" textlink="">
      <xdr:nvSpPr>
        <xdr:cNvPr id="45" name="Rectangle 44">
          <a:hlinkClick xmlns:r="http://schemas.openxmlformats.org/officeDocument/2006/relationships" r:id="rId47"/>
          <a:extLst>
            <a:ext uri="{FF2B5EF4-FFF2-40B4-BE49-F238E27FC236}">
              <a16:creationId xmlns:a16="http://schemas.microsoft.com/office/drawing/2014/main" id="{00000000-0008-0000-0200-00002D000000}"/>
            </a:ext>
          </a:extLst>
        </xdr:cNvPr>
        <xdr:cNvSpPr/>
      </xdr:nvSpPr>
      <xdr:spPr bwMode="auto">
        <a:xfrm>
          <a:off x="6915150" y="8972550"/>
          <a:ext cx="2495550" cy="39052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accent6">
                  <a:lumMod val="75000"/>
                </a:schemeClr>
              </a:solidFill>
            </a:rPr>
            <a:t>http://madoodadi.wordpress.com/</a:t>
          </a:r>
          <a:endParaRPr lang="th-TH" sz="1200">
            <a:solidFill>
              <a:schemeClr val="accent6">
                <a:lumMod val="75000"/>
              </a:schemeClr>
            </a:solidFill>
          </a:endParaRPr>
        </a:p>
      </xdr:txBody>
    </xdr:sp>
    <xdr:clientData/>
  </xdr:twoCellAnchor>
  <xdr:twoCellAnchor>
    <xdr:from>
      <xdr:col>8</xdr:col>
      <xdr:colOff>361950</xdr:colOff>
      <xdr:row>31</xdr:row>
      <xdr:rowOff>114300</xdr:rowOff>
    </xdr:from>
    <xdr:to>
      <xdr:col>9</xdr:col>
      <xdr:colOff>238125</xdr:colOff>
      <xdr:row>32</xdr:row>
      <xdr:rowOff>142875</xdr:rowOff>
    </xdr:to>
    <xdr:sp macro="" textlink="">
      <xdr:nvSpPr>
        <xdr:cNvPr id="47" name="Rectangle 46">
          <a:hlinkClick xmlns:r="http://schemas.openxmlformats.org/officeDocument/2006/relationships" r:id="rId48"/>
          <a:extLst>
            <a:ext uri="{FF2B5EF4-FFF2-40B4-BE49-F238E27FC236}">
              <a16:creationId xmlns:a16="http://schemas.microsoft.com/office/drawing/2014/main" id="{00000000-0008-0000-0200-00002F000000}"/>
            </a:ext>
          </a:extLst>
        </xdr:cNvPr>
        <xdr:cNvSpPr/>
      </xdr:nvSpPr>
      <xdr:spPr bwMode="auto">
        <a:xfrm>
          <a:off x="6905625" y="9305925"/>
          <a:ext cx="2495550" cy="32385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GB" sz="1200">
              <a:solidFill>
                <a:schemeClr val="accent6">
                  <a:lumMod val="75000"/>
                </a:schemeClr>
              </a:solidFill>
            </a:rPr>
            <a:t>http://wnpschool.wordpress.com/</a:t>
          </a:r>
          <a:endParaRPr lang="th-TH" sz="1200">
            <a:solidFill>
              <a:schemeClr val="accent6">
                <a:lumMod val="75000"/>
              </a:schemeClr>
            </a:solidFill>
          </a:endParaRPr>
        </a:p>
      </xdr:txBody>
    </xdr:sp>
    <xdr:clientData/>
  </xdr:twoCellAnchor>
  <xdr:twoCellAnchor editAs="oneCell">
    <xdr:from>
      <xdr:col>7</xdr:col>
      <xdr:colOff>247649</xdr:colOff>
      <xdr:row>30</xdr:row>
      <xdr:rowOff>123825</xdr:rowOff>
    </xdr:from>
    <xdr:to>
      <xdr:col>8</xdr:col>
      <xdr:colOff>314324</xdr:colOff>
      <xdr:row>32</xdr:row>
      <xdr:rowOff>57150</xdr:rowOff>
    </xdr:to>
    <xdr:pic>
      <xdr:nvPicPr>
        <xdr:cNvPr id="48" name="Picture 47" descr="wordpress_logo1.png">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49" cstate="print"/>
        <a:stretch>
          <a:fillRect/>
        </a:stretch>
      </xdr:blipFill>
      <xdr:spPr>
        <a:xfrm>
          <a:off x="6324599" y="9010650"/>
          <a:ext cx="533400" cy="533400"/>
        </a:xfrm>
        <a:prstGeom prst="rect">
          <a:avLst/>
        </a:prstGeom>
      </xdr:spPr>
    </xdr:pic>
    <xdr:clientData/>
  </xdr:twoCellAnchor>
  <xdr:twoCellAnchor editAs="oneCell">
    <xdr:from>
      <xdr:col>6</xdr:col>
      <xdr:colOff>180975</xdr:colOff>
      <xdr:row>28</xdr:row>
      <xdr:rowOff>281418</xdr:rowOff>
    </xdr:from>
    <xdr:to>
      <xdr:col>7</xdr:col>
      <xdr:colOff>285749</xdr:colOff>
      <xdr:row>31</xdr:row>
      <xdr:rowOff>90917</xdr:rowOff>
    </xdr:to>
    <xdr:pic>
      <xdr:nvPicPr>
        <xdr:cNvPr id="49" name="Picture 48" descr="preferences-desktop-user.png">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50" cstate="print"/>
        <a:stretch>
          <a:fillRect/>
        </a:stretch>
      </xdr:blipFill>
      <xdr:spPr>
        <a:xfrm>
          <a:off x="5657850" y="8558643"/>
          <a:ext cx="704849" cy="704849"/>
        </a:xfrm>
        <a:prstGeom prst="rect">
          <a:avLst/>
        </a:prstGeom>
      </xdr:spPr>
    </xdr:pic>
    <xdr:clientData/>
  </xdr:twoCellAnchor>
  <xdr:twoCellAnchor editAs="oneCell">
    <xdr:from>
      <xdr:col>4</xdr:col>
      <xdr:colOff>533400</xdr:colOff>
      <xdr:row>32</xdr:row>
      <xdr:rowOff>114300</xdr:rowOff>
    </xdr:from>
    <xdr:to>
      <xdr:col>8</xdr:col>
      <xdr:colOff>428626</xdr:colOff>
      <xdr:row>34</xdr:row>
      <xdr:rowOff>278074</xdr:rowOff>
    </xdr:to>
    <xdr:pic>
      <xdr:nvPicPr>
        <xdr:cNvPr id="46" name="Picture 45" descr="Untitled-1.jpg">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51" cstate="print"/>
        <a:stretch>
          <a:fillRect/>
        </a:stretch>
      </xdr:blipFill>
      <xdr:spPr>
        <a:xfrm>
          <a:off x="3362325" y="9572625"/>
          <a:ext cx="3609976" cy="7543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2</xdr:col>
      <xdr:colOff>106507</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561975" y="38100"/>
          <a:ext cx="354157" cy="355023"/>
        </a:xfrm>
        <a:prstGeom prst="rect">
          <a:avLst/>
        </a:prstGeom>
      </xdr:spPr>
    </xdr:pic>
    <xdr:clientData/>
  </xdr:twoCellAnchor>
  <xdr:twoCellAnchor>
    <xdr:from>
      <xdr:col>3</xdr:col>
      <xdr:colOff>1562100</xdr:colOff>
      <xdr:row>0</xdr:row>
      <xdr:rowOff>95250</xdr:rowOff>
    </xdr:from>
    <xdr:to>
      <xdr:col>5</xdr:col>
      <xdr:colOff>249075</xdr:colOff>
      <xdr:row>0</xdr:row>
      <xdr:rowOff>355023</xdr:rowOff>
    </xdr:to>
    <xdr:sp macro="" textlink="">
      <xdr:nvSpPr>
        <xdr:cNvPr id="3" name="Rounded Rectangle 2">
          <a:hlinkClick xmlns:r="http://schemas.openxmlformats.org/officeDocument/2006/relationships" r:id="rId3" tooltip="พิมพ์แผนภูมิแสดงผลสัมฤทธิ์"/>
          <a:extLst>
            <a:ext uri="{FF2B5EF4-FFF2-40B4-BE49-F238E27FC236}">
              <a16:creationId xmlns:a16="http://schemas.microsoft.com/office/drawing/2014/main" id="{00000000-0008-0000-1D00-000003000000}"/>
            </a:ext>
          </a:extLst>
        </xdr:cNvPr>
        <xdr:cNvSpPr/>
      </xdr:nvSpPr>
      <xdr:spPr bwMode="auto">
        <a:xfrm>
          <a:off x="299085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2</xdr:col>
      <xdr:colOff>152400</xdr:colOff>
      <xdr:row>0</xdr:row>
      <xdr:rowOff>28575</xdr:rowOff>
    </xdr:from>
    <xdr:to>
      <xdr:col>2</xdr:col>
      <xdr:colOff>498764</xdr:colOff>
      <xdr:row>0</xdr:row>
      <xdr:rowOff>374939</xdr:rowOff>
    </xdr:to>
    <xdr:pic>
      <xdr:nvPicPr>
        <xdr:cNvPr id="4" name="รูปภาพ 20" descr="kivio.png">
          <a:hlinkClick xmlns:r="http://schemas.openxmlformats.org/officeDocument/2006/relationships" r:id="rId4" tooltip="กำหนดเกณฑ์คะแนน"/>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5" cstate="print"/>
        <a:stretch>
          <a:fillRect/>
        </a:stretch>
      </xdr:blipFill>
      <xdr:spPr>
        <a:xfrm>
          <a:off x="962025" y="28575"/>
          <a:ext cx="346364" cy="346364"/>
        </a:xfrm>
        <a:prstGeom prst="rect">
          <a:avLst/>
        </a:prstGeom>
      </xdr:spPr>
    </xdr:pic>
    <xdr:clientData/>
  </xdr:twoCellAnchor>
  <xdr:twoCellAnchor editAs="oneCell">
    <xdr:from>
      <xdr:col>2</xdr:col>
      <xdr:colOff>514350</xdr:colOff>
      <xdr:row>0</xdr:row>
      <xdr:rowOff>38100</xdr:rowOff>
    </xdr:from>
    <xdr:to>
      <xdr:col>3</xdr:col>
      <xdr:colOff>250248</xdr:colOff>
      <xdr:row>0</xdr:row>
      <xdr:rowOff>393123</xdr:rowOff>
    </xdr:to>
    <xdr:pic>
      <xdr:nvPicPr>
        <xdr:cNvPr id="5" name="รูปภาพ 5" descr="kwrite.png">
          <a:hlinkClick xmlns:r="http://schemas.openxmlformats.org/officeDocument/2006/relationships" r:id="rId6" tooltip="บันทึกคะแนนสอบ"/>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7" cstate="print"/>
        <a:stretch>
          <a:fillRect/>
        </a:stretch>
      </xdr:blipFill>
      <xdr:spPr>
        <a:xfrm>
          <a:off x="1323975" y="38100"/>
          <a:ext cx="355023" cy="355023"/>
        </a:xfrm>
        <a:prstGeom prst="rect">
          <a:avLst/>
        </a:prstGeom>
      </xdr:spPr>
    </xdr:pic>
    <xdr:clientData/>
  </xdr:twoCellAnchor>
  <xdr:twoCellAnchor editAs="oneCell">
    <xdr:from>
      <xdr:col>3</xdr:col>
      <xdr:colOff>285750</xdr:colOff>
      <xdr:row>0</xdr:row>
      <xdr:rowOff>57150</xdr:rowOff>
    </xdr:from>
    <xdr:to>
      <xdr:col>3</xdr:col>
      <xdr:colOff>623455</xdr:colOff>
      <xdr:row>0</xdr:row>
      <xdr:rowOff>394855</xdr:rowOff>
    </xdr:to>
    <xdr:pic>
      <xdr:nvPicPr>
        <xdr:cNvPr id="6" name="รูปภาพ 8" descr="lswitch.png">
          <a:hlinkClick xmlns:r="http://schemas.openxmlformats.org/officeDocument/2006/relationships" r:id="rId8" tooltip="บันทึกคะแนนอ่าน/คิด/เขียน"/>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9" cstate="print"/>
        <a:stretch>
          <a:fillRect/>
        </a:stretch>
      </xdr:blipFill>
      <xdr:spPr>
        <a:xfrm>
          <a:off x="1714500" y="57150"/>
          <a:ext cx="337705" cy="337705"/>
        </a:xfrm>
        <a:prstGeom prst="rect">
          <a:avLst/>
        </a:prstGeom>
      </xdr:spPr>
    </xdr:pic>
    <xdr:clientData/>
  </xdr:twoCellAnchor>
  <xdr:twoCellAnchor editAs="oneCell">
    <xdr:from>
      <xdr:col>3</xdr:col>
      <xdr:colOff>619125</xdr:colOff>
      <xdr:row>0</xdr:row>
      <xdr:rowOff>57150</xdr:rowOff>
    </xdr:from>
    <xdr:to>
      <xdr:col>3</xdr:col>
      <xdr:colOff>956829</xdr:colOff>
      <xdr:row>0</xdr:row>
      <xdr:rowOff>394854</xdr:rowOff>
    </xdr:to>
    <xdr:pic>
      <xdr:nvPicPr>
        <xdr:cNvPr id="7" name="รูปภาพ 7" descr="aim_protocol.png">
          <a:hlinkClick xmlns:r="http://schemas.openxmlformats.org/officeDocument/2006/relationships" r:id="rId10" tooltip="บันทึกคะแนนคุณลักษณะ"/>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1" cstate="print"/>
        <a:stretch>
          <a:fillRect/>
        </a:stretch>
      </xdr:blipFill>
      <xdr:spPr>
        <a:xfrm>
          <a:off x="2047875" y="57150"/>
          <a:ext cx="337704" cy="337704"/>
        </a:xfrm>
        <a:prstGeom prst="rect">
          <a:avLst/>
        </a:prstGeom>
      </xdr:spPr>
    </xdr:pic>
    <xdr:clientData/>
  </xdr:twoCellAnchor>
  <xdr:twoCellAnchor editAs="oneCell">
    <xdr:from>
      <xdr:col>3</xdr:col>
      <xdr:colOff>1066800</xdr:colOff>
      <xdr:row>0</xdr:row>
      <xdr:rowOff>38100</xdr:rowOff>
    </xdr:from>
    <xdr:to>
      <xdr:col>3</xdr:col>
      <xdr:colOff>1404505</xdr:colOff>
      <xdr:row>0</xdr:row>
      <xdr:rowOff>375805</xdr:rowOff>
    </xdr:to>
    <xdr:pic>
      <xdr:nvPicPr>
        <xdr:cNvPr id="8" name="รูปภาพ 3" descr="Community Help.png">
          <a:hlinkClick xmlns:r="http://schemas.openxmlformats.org/officeDocument/2006/relationships" r:id="rId12" tooltip="บันทึกผลกิจกรรมผู้เรียน"/>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13" cstate="print"/>
        <a:stretch>
          <a:fillRect/>
        </a:stretch>
      </xdr:blipFill>
      <xdr:spPr>
        <a:xfrm>
          <a:off x="2495550" y="38100"/>
          <a:ext cx="337705" cy="337705"/>
        </a:xfrm>
        <a:prstGeom prst="rect">
          <a:avLst/>
        </a:prstGeom>
      </xdr:spPr>
    </xdr:pic>
    <xdr:clientData/>
  </xdr:twoCellAnchor>
  <xdr:twoCellAnchor>
    <xdr:from>
      <xdr:col>5</xdr:col>
      <xdr:colOff>257175</xdr:colOff>
      <xdr:row>0</xdr:row>
      <xdr:rowOff>95250</xdr:rowOff>
    </xdr:from>
    <xdr:to>
      <xdr:col>7</xdr:col>
      <xdr:colOff>287175</xdr:colOff>
      <xdr:row>0</xdr:row>
      <xdr:rowOff>355023</xdr:rowOff>
    </xdr:to>
    <xdr:sp macro="" textlink="">
      <xdr:nvSpPr>
        <xdr:cNvPr id="9" name="Rounded Rectangle 8">
          <a:hlinkClick xmlns:r="http://schemas.openxmlformats.org/officeDocument/2006/relationships" r:id="rId14" tooltip="พิมพ์รายงาน1--บันทึกข้อความ"/>
          <a:extLst>
            <a:ext uri="{FF2B5EF4-FFF2-40B4-BE49-F238E27FC236}">
              <a16:creationId xmlns:a16="http://schemas.microsoft.com/office/drawing/2014/main" id="{00000000-0008-0000-1D00-000009000000}"/>
            </a:ext>
          </a:extLst>
        </xdr:cNvPr>
        <xdr:cNvSpPr/>
      </xdr:nvSpPr>
      <xdr:spPr bwMode="auto">
        <a:xfrm>
          <a:off x="3790950"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7</xdr:col>
      <xdr:colOff>304800</xdr:colOff>
      <xdr:row>0</xdr:row>
      <xdr:rowOff>95250</xdr:rowOff>
    </xdr:from>
    <xdr:to>
      <xdr:col>9</xdr:col>
      <xdr:colOff>334800</xdr:colOff>
      <xdr:row>0</xdr:row>
      <xdr:rowOff>355023</xdr:rowOff>
    </xdr:to>
    <xdr:sp macro="" textlink="">
      <xdr:nvSpPr>
        <xdr:cNvPr id="10" name="Rounded Rectangle 9">
          <a:hlinkClick xmlns:r="http://schemas.openxmlformats.org/officeDocument/2006/relationships" r:id="rId15" tooltip="พิมพ์รายงาน2--คะแนนผลการเรียน"/>
          <a:extLst>
            <a:ext uri="{FF2B5EF4-FFF2-40B4-BE49-F238E27FC236}">
              <a16:creationId xmlns:a16="http://schemas.microsoft.com/office/drawing/2014/main" id="{00000000-0008-0000-1D00-00000A000000}"/>
            </a:ext>
          </a:extLst>
        </xdr:cNvPr>
        <xdr:cNvSpPr/>
      </xdr:nvSpPr>
      <xdr:spPr bwMode="auto">
        <a:xfrm>
          <a:off x="4600575"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9</xdr:col>
      <xdr:colOff>342900</xdr:colOff>
      <xdr:row>0</xdr:row>
      <xdr:rowOff>95250</xdr:rowOff>
    </xdr:from>
    <xdr:to>
      <xdr:col>11</xdr:col>
      <xdr:colOff>372900</xdr:colOff>
      <xdr:row>0</xdr:row>
      <xdr:rowOff>355023</xdr:rowOff>
    </xdr:to>
    <xdr:sp macro="" textlink="">
      <xdr:nvSpPr>
        <xdr:cNvPr id="11" name="Rounded Rectangle 10">
          <a:hlinkClick xmlns:r="http://schemas.openxmlformats.org/officeDocument/2006/relationships" r:id="rId16" tooltip="พิมพ์รายงาน3--ระดับผลการเรียน"/>
          <a:extLst>
            <a:ext uri="{FF2B5EF4-FFF2-40B4-BE49-F238E27FC236}">
              <a16:creationId xmlns:a16="http://schemas.microsoft.com/office/drawing/2014/main" id="{00000000-0008-0000-1D00-00000B000000}"/>
            </a:ext>
          </a:extLst>
        </xdr:cNvPr>
        <xdr:cNvSpPr/>
      </xdr:nvSpPr>
      <xdr:spPr bwMode="auto">
        <a:xfrm>
          <a:off x="5400675" y="95250"/>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0</xdr:colOff>
      <xdr:row>0</xdr:row>
      <xdr:rowOff>104775</xdr:rowOff>
    </xdr:from>
    <xdr:to>
      <xdr:col>13</xdr:col>
      <xdr:colOff>344325</xdr:colOff>
      <xdr:row>0</xdr:row>
      <xdr:rowOff>364548</xdr:rowOff>
    </xdr:to>
    <xdr:sp macro="" textlink="">
      <xdr:nvSpPr>
        <xdr:cNvPr id="12" name="Rounded Rectangle 11">
          <a:hlinkClick xmlns:r="http://schemas.openxmlformats.org/officeDocument/2006/relationships" r:id="rId17" tooltip="พิมพ์รายงาน4--ผลประเมินกิจกรรม"/>
          <a:extLst>
            <a:ext uri="{FF2B5EF4-FFF2-40B4-BE49-F238E27FC236}">
              <a16:creationId xmlns:a16="http://schemas.microsoft.com/office/drawing/2014/main" id="{00000000-0008-0000-1D00-00000C000000}"/>
            </a:ext>
          </a:extLst>
        </xdr:cNvPr>
        <xdr:cNvSpPr/>
      </xdr:nvSpPr>
      <xdr:spPr bwMode="auto">
        <a:xfrm>
          <a:off x="62007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4</a:t>
          </a:r>
        </a:p>
      </xdr:txBody>
    </xdr:sp>
    <xdr:clientData/>
  </xdr:twoCellAnchor>
  <xdr:twoCellAnchor>
    <xdr:from>
      <xdr:col>13</xdr:col>
      <xdr:colOff>352425</xdr:colOff>
      <xdr:row>0</xdr:row>
      <xdr:rowOff>104775</xdr:rowOff>
    </xdr:from>
    <xdr:to>
      <xdr:col>15</xdr:col>
      <xdr:colOff>106200</xdr:colOff>
      <xdr:row>0</xdr:row>
      <xdr:rowOff>364548</xdr:rowOff>
    </xdr:to>
    <xdr:sp macro="" textlink="">
      <xdr:nvSpPr>
        <xdr:cNvPr id="13" name="Rounded Rectangle 12">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D00-00000D000000}"/>
            </a:ext>
          </a:extLst>
        </xdr:cNvPr>
        <xdr:cNvSpPr/>
      </xdr:nvSpPr>
      <xdr:spPr bwMode="auto">
        <a:xfrm>
          <a:off x="70008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15</xdr:col>
      <xdr:colOff>114300</xdr:colOff>
      <xdr:row>0</xdr:row>
      <xdr:rowOff>104775</xdr:rowOff>
    </xdr:from>
    <xdr:to>
      <xdr:col>17</xdr:col>
      <xdr:colOff>144300</xdr:colOff>
      <xdr:row>0</xdr:row>
      <xdr:rowOff>364548</xdr:rowOff>
    </xdr:to>
    <xdr:sp macro="" textlink="">
      <xdr:nvSpPr>
        <xdr:cNvPr id="14" name="Rounded Rectangle 13">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D00-00000E000000}"/>
            </a:ext>
          </a:extLst>
        </xdr:cNvPr>
        <xdr:cNvSpPr/>
      </xdr:nvSpPr>
      <xdr:spPr bwMode="auto">
        <a:xfrm>
          <a:off x="7800975" y="104775"/>
          <a:ext cx="7920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twoCellAnchor>
    <xdr:from>
      <xdr:col>17</xdr:col>
      <xdr:colOff>152400</xdr:colOff>
      <xdr:row>0</xdr:row>
      <xdr:rowOff>104775</xdr:rowOff>
    </xdr:from>
    <xdr:to>
      <xdr:col>20</xdr:col>
      <xdr:colOff>0</xdr:colOff>
      <xdr:row>0</xdr:row>
      <xdr:rowOff>364548</xdr:rowOff>
    </xdr:to>
    <xdr:sp macro="" textlink="">
      <xdr:nvSpPr>
        <xdr:cNvPr id="15" name="Rounded Rectangle 14">
          <a:hlinkClick xmlns:r="http://schemas.openxmlformats.org/officeDocument/2006/relationships" r:id="rId20" tooltip="พิมพ์ ปพ.6--นักเรียนรายบุคคล"/>
          <a:extLst>
            <a:ext uri="{FF2B5EF4-FFF2-40B4-BE49-F238E27FC236}">
              <a16:creationId xmlns:a16="http://schemas.microsoft.com/office/drawing/2014/main" id="{00000000-0008-0000-1D00-00000F000000}"/>
            </a:ext>
          </a:extLst>
        </xdr:cNvPr>
        <xdr:cNvSpPr/>
      </xdr:nvSpPr>
      <xdr:spPr bwMode="auto">
        <a:xfrm>
          <a:off x="8601075" y="104775"/>
          <a:ext cx="9906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a:t>
          </a:r>
          <a:endParaRPr lang="en-US" sz="1600" b="1">
            <a:latin typeface="TH SarabunPSK" pitchFamily="34" charset="-34"/>
            <a:cs typeface="TH SarabunPSK" pitchFamily="34" charset="-34"/>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12989</xdr:colOff>
      <xdr:row>1</xdr:row>
      <xdr:rowOff>145472</xdr:rowOff>
    </xdr:from>
    <xdr:to>
      <xdr:col>1</xdr:col>
      <xdr:colOff>517814</xdr:colOff>
      <xdr:row>2</xdr:row>
      <xdr:rowOff>21647</xdr:rowOff>
    </xdr:to>
    <xdr:pic>
      <xdr:nvPicPr>
        <xdr:cNvPr id="2" name="Picture 1" descr="krut5">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1614" y="564572"/>
          <a:ext cx="504825" cy="542925"/>
        </a:xfrm>
        <a:prstGeom prst="rect">
          <a:avLst/>
        </a:prstGeom>
        <a:noFill/>
        <a:ln w="9525">
          <a:noFill/>
          <a:miter lim="800000"/>
          <a:headEnd/>
          <a:tailEnd/>
        </a:ln>
      </xdr:spPr>
    </xdr:pic>
    <xdr:clientData/>
  </xdr:twoCellAnchor>
  <xdr:twoCellAnchor>
    <xdr:from>
      <xdr:col>2</xdr:col>
      <xdr:colOff>161925</xdr:colOff>
      <xdr:row>1</xdr:row>
      <xdr:rowOff>152400</xdr:rowOff>
    </xdr:from>
    <xdr:to>
      <xdr:col>8</xdr:col>
      <xdr:colOff>409575</xdr:colOff>
      <xdr:row>1</xdr:row>
      <xdr:rowOff>609600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914525" y="571500"/>
          <a:ext cx="3457575"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000" b="1" i="0" strike="noStrike">
              <a:solidFill>
                <a:srgbClr val="000000"/>
              </a:solidFill>
              <a:latin typeface="AngsanaUPC"/>
              <a:cs typeface="AngsanaUPC"/>
            </a:rPr>
            <a:t>บันทึกข้อความ</a:t>
          </a:r>
        </a:p>
        <a:p>
          <a:pPr algn="ctr" rtl="0">
            <a:defRPr sz="1000"/>
          </a:pPr>
          <a:endParaRPr lang="th-TH" sz="2000" b="1" i="0" strike="noStrike">
            <a:solidFill>
              <a:srgbClr val="000000"/>
            </a:solidFill>
            <a:latin typeface="AngsanaUPC"/>
            <a:cs typeface="AngsanaUPC"/>
          </a:endParaRPr>
        </a:p>
      </xdr:txBody>
    </xdr:sp>
    <xdr:clientData/>
  </xdr:twoCellAnchor>
  <xdr:twoCellAnchor>
    <xdr:from>
      <xdr:col>2</xdr:col>
      <xdr:colOff>503237</xdr:colOff>
      <xdr:row>1</xdr:row>
      <xdr:rowOff>136525</xdr:rowOff>
    </xdr:from>
    <xdr:to>
      <xdr:col>8</xdr:col>
      <xdr:colOff>142875</xdr:colOff>
      <xdr:row>1</xdr:row>
      <xdr:rowOff>593725</xdr:rowOff>
    </xdr:to>
    <xdr:sp macro="" textlink="">
      <xdr:nvSpPr>
        <xdr:cNvPr id="4" name="Text Box 2">
          <a:extLst>
            <a:ext uri="{FF2B5EF4-FFF2-40B4-BE49-F238E27FC236}">
              <a16:creationId xmlns:a16="http://schemas.microsoft.com/office/drawing/2014/main" id="{00000000-0008-0000-1E00-000004000000}"/>
            </a:ext>
          </a:extLst>
        </xdr:cNvPr>
        <xdr:cNvSpPr txBox="1">
          <a:spLocks noChangeArrowheads="1"/>
        </xdr:cNvSpPr>
      </xdr:nvSpPr>
      <xdr:spPr bwMode="auto">
        <a:xfrm>
          <a:off x="2255837" y="555625"/>
          <a:ext cx="2849563" cy="4572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0">
            <a:defRPr sz="1000"/>
          </a:pPr>
          <a:r>
            <a:rPr lang="th-TH" sz="2400" b="1" i="0" strike="noStrike">
              <a:solidFill>
                <a:srgbClr val="000000"/>
              </a:solidFill>
              <a:latin typeface="TH SarabunPSK" pitchFamily="34" charset="-34"/>
              <a:cs typeface="TH SarabunPSK" pitchFamily="34" charset="-34"/>
            </a:rPr>
            <a:t>บันทึกข้อความ</a:t>
          </a:r>
        </a:p>
        <a:p>
          <a:pPr algn="ctr" rtl="0">
            <a:defRPr sz="1000"/>
          </a:pPr>
          <a:endParaRPr lang="th-TH" sz="2400" b="1" i="0" strike="noStrike">
            <a:solidFill>
              <a:srgbClr val="000000"/>
            </a:solidFill>
            <a:latin typeface="TH SarabunPSK" pitchFamily="34" charset="-34"/>
            <a:cs typeface="TH SarabunPSK" pitchFamily="34" charset="-34"/>
          </a:endParaRPr>
        </a:p>
      </xdr:txBody>
    </xdr:sp>
    <xdr:clientData/>
  </xdr:twoCellAnchor>
  <xdr:twoCellAnchor>
    <xdr:from>
      <xdr:col>1</xdr:col>
      <xdr:colOff>730250</xdr:colOff>
      <xdr:row>2</xdr:row>
      <xdr:rowOff>238122</xdr:rowOff>
    </xdr:from>
    <xdr:to>
      <xdr:col>13</xdr:col>
      <xdr:colOff>206375</xdr:colOff>
      <xdr:row>2</xdr:row>
      <xdr:rowOff>238122</xdr:rowOff>
    </xdr:to>
    <xdr:cxnSp macro="">
      <xdr:nvCxnSpPr>
        <xdr:cNvPr id="5" name="Straight Connector 10">
          <a:extLst>
            <a:ext uri="{FF2B5EF4-FFF2-40B4-BE49-F238E27FC236}">
              <a16:creationId xmlns:a16="http://schemas.microsoft.com/office/drawing/2014/main" id="{00000000-0008-0000-1E00-000005000000}"/>
            </a:ext>
          </a:extLst>
        </xdr:cNvPr>
        <xdr:cNvCxnSpPr/>
      </xdr:nvCxnSpPr>
      <xdr:spPr bwMode="auto">
        <a:xfrm>
          <a:off x="1158875" y="1323972"/>
          <a:ext cx="621030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119063</xdr:colOff>
      <xdr:row>3</xdr:row>
      <xdr:rowOff>230187</xdr:rowOff>
    </xdr:from>
    <xdr:to>
      <xdr:col>2</xdr:col>
      <xdr:colOff>23812</xdr:colOff>
      <xdr:row>3</xdr:row>
      <xdr:rowOff>230187</xdr:rowOff>
    </xdr:to>
    <xdr:cxnSp macro="">
      <xdr:nvCxnSpPr>
        <xdr:cNvPr id="6" name="Straight Connector 12">
          <a:extLst>
            <a:ext uri="{FF2B5EF4-FFF2-40B4-BE49-F238E27FC236}">
              <a16:creationId xmlns:a16="http://schemas.microsoft.com/office/drawing/2014/main" id="{00000000-0008-0000-1E00-000006000000}"/>
            </a:ext>
          </a:extLst>
        </xdr:cNvPr>
        <xdr:cNvCxnSpPr/>
      </xdr:nvCxnSpPr>
      <xdr:spPr bwMode="auto">
        <a:xfrm>
          <a:off x="547688" y="1582737"/>
          <a:ext cx="1228724"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285750</xdr:colOff>
      <xdr:row>3</xdr:row>
      <xdr:rowOff>230187</xdr:rowOff>
    </xdr:from>
    <xdr:to>
      <xdr:col>13</xdr:col>
      <xdr:colOff>198437</xdr:colOff>
      <xdr:row>3</xdr:row>
      <xdr:rowOff>230187</xdr:rowOff>
    </xdr:to>
    <xdr:cxnSp macro="">
      <xdr:nvCxnSpPr>
        <xdr:cNvPr id="7" name="Straight Connector 14">
          <a:extLst>
            <a:ext uri="{FF2B5EF4-FFF2-40B4-BE49-F238E27FC236}">
              <a16:creationId xmlns:a16="http://schemas.microsoft.com/office/drawing/2014/main" id="{00000000-0008-0000-1E00-000007000000}"/>
            </a:ext>
          </a:extLst>
        </xdr:cNvPr>
        <xdr:cNvCxnSpPr/>
      </xdr:nvCxnSpPr>
      <xdr:spPr bwMode="auto">
        <a:xfrm>
          <a:off x="2038350" y="1582737"/>
          <a:ext cx="532288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261938</xdr:colOff>
      <xdr:row>4</xdr:row>
      <xdr:rowOff>238125</xdr:rowOff>
    </xdr:from>
    <xdr:to>
      <xdr:col>13</xdr:col>
      <xdr:colOff>222250</xdr:colOff>
      <xdr:row>4</xdr:row>
      <xdr:rowOff>238125</xdr:rowOff>
    </xdr:to>
    <xdr:cxnSp macro="">
      <xdr:nvCxnSpPr>
        <xdr:cNvPr id="8" name="Straight Connector 16">
          <a:extLst>
            <a:ext uri="{FF2B5EF4-FFF2-40B4-BE49-F238E27FC236}">
              <a16:creationId xmlns:a16="http://schemas.microsoft.com/office/drawing/2014/main" id="{00000000-0008-0000-1E00-000008000000}"/>
            </a:ext>
          </a:extLst>
        </xdr:cNvPr>
        <xdr:cNvCxnSpPr/>
      </xdr:nvCxnSpPr>
      <xdr:spPr bwMode="auto">
        <a:xfrm>
          <a:off x="690563" y="1857375"/>
          <a:ext cx="669448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editAs="oneCell">
    <xdr:from>
      <xdr:col>0</xdr:col>
      <xdr:colOff>420688</xdr:colOff>
      <xdr:row>0</xdr:row>
      <xdr:rowOff>31750</xdr:rowOff>
    </xdr:from>
    <xdr:to>
      <xdr:col>1</xdr:col>
      <xdr:colOff>346220</xdr:colOff>
      <xdr:row>0</xdr:row>
      <xdr:rowOff>386773</xdr:rowOff>
    </xdr:to>
    <xdr:pic>
      <xdr:nvPicPr>
        <xdr:cNvPr id="9"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cstate="print"/>
        <a:stretch>
          <a:fillRect/>
        </a:stretch>
      </xdr:blipFill>
      <xdr:spPr>
        <a:xfrm>
          <a:off x="420688" y="31750"/>
          <a:ext cx="354157" cy="355023"/>
        </a:xfrm>
        <a:prstGeom prst="rect">
          <a:avLst/>
        </a:prstGeom>
      </xdr:spPr>
    </xdr:pic>
    <xdr:clientData/>
  </xdr:twoCellAnchor>
  <xdr:twoCellAnchor>
    <xdr:from>
      <xdr:col>4</xdr:col>
      <xdr:colOff>349250</xdr:colOff>
      <xdr:row>0</xdr:row>
      <xdr:rowOff>79375</xdr:rowOff>
    </xdr:from>
    <xdr:to>
      <xdr:col>6</xdr:col>
      <xdr:colOff>299875</xdr:colOff>
      <xdr:row>0</xdr:row>
      <xdr:rowOff>339148</xdr:rowOff>
    </xdr:to>
    <xdr:sp macro="" textlink="">
      <xdr:nvSpPr>
        <xdr:cNvPr id="10" name="Rounded Rectangle 18">
          <a:hlinkClick xmlns:r="http://schemas.openxmlformats.org/officeDocument/2006/relationships" r:id="rId4" tooltip="พิมพ์แผนภูมิแสดงผลสัมฤทธิ์"/>
          <a:extLst>
            <a:ext uri="{FF2B5EF4-FFF2-40B4-BE49-F238E27FC236}">
              <a16:creationId xmlns:a16="http://schemas.microsoft.com/office/drawing/2014/main" id="{00000000-0008-0000-1E00-00000A000000}"/>
            </a:ext>
          </a:extLst>
        </xdr:cNvPr>
        <xdr:cNvSpPr/>
      </xdr:nvSpPr>
      <xdr:spPr bwMode="auto">
        <a:xfrm>
          <a:off x="3254375" y="79375"/>
          <a:ext cx="9793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แผนภูมิ</a:t>
          </a:r>
          <a:endParaRPr lang="en-US" sz="1600" b="1">
            <a:latin typeface="TH SarabunPSK" pitchFamily="34" charset="-34"/>
            <a:cs typeface="TH SarabunPSK" pitchFamily="34" charset="-34"/>
          </a:endParaRPr>
        </a:p>
      </xdr:txBody>
    </xdr:sp>
    <xdr:clientData/>
  </xdr:twoCellAnchor>
  <xdr:twoCellAnchor editAs="oneCell">
    <xdr:from>
      <xdr:col>1</xdr:col>
      <xdr:colOff>404813</xdr:colOff>
      <xdr:row>0</xdr:row>
      <xdr:rowOff>23812</xdr:rowOff>
    </xdr:from>
    <xdr:to>
      <xdr:col>1</xdr:col>
      <xdr:colOff>751177</xdr:colOff>
      <xdr:row>0</xdr:row>
      <xdr:rowOff>370176</xdr:rowOff>
    </xdr:to>
    <xdr:pic>
      <xdr:nvPicPr>
        <xdr:cNvPr id="11"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6" cstate="print"/>
        <a:stretch>
          <a:fillRect/>
        </a:stretch>
      </xdr:blipFill>
      <xdr:spPr>
        <a:xfrm>
          <a:off x="833438" y="23812"/>
          <a:ext cx="346364" cy="346364"/>
        </a:xfrm>
        <a:prstGeom prst="rect">
          <a:avLst/>
        </a:prstGeom>
      </xdr:spPr>
    </xdr:pic>
    <xdr:clientData/>
  </xdr:twoCellAnchor>
  <xdr:twoCellAnchor editAs="oneCell">
    <xdr:from>
      <xdr:col>1</xdr:col>
      <xdr:colOff>754063</xdr:colOff>
      <xdr:row>0</xdr:row>
      <xdr:rowOff>15875</xdr:rowOff>
    </xdr:from>
    <xdr:to>
      <xdr:col>1</xdr:col>
      <xdr:colOff>1109086</xdr:colOff>
      <xdr:row>0</xdr:row>
      <xdr:rowOff>370898</xdr:rowOff>
    </xdr:to>
    <xdr:pic>
      <xdr:nvPicPr>
        <xdr:cNvPr id="12"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1E00-00000C000000}"/>
            </a:ext>
          </a:extLst>
        </xdr:cNvPr>
        <xdr:cNvPicPr>
          <a:picLocks noChangeAspect="1"/>
        </xdr:cNvPicPr>
      </xdr:nvPicPr>
      <xdr:blipFill>
        <a:blip xmlns:r="http://schemas.openxmlformats.org/officeDocument/2006/relationships" r:embed="rId8" cstate="print"/>
        <a:stretch>
          <a:fillRect/>
        </a:stretch>
      </xdr:blipFill>
      <xdr:spPr>
        <a:xfrm>
          <a:off x="1182688" y="15875"/>
          <a:ext cx="355023" cy="355023"/>
        </a:xfrm>
        <a:prstGeom prst="rect">
          <a:avLst/>
        </a:prstGeom>
      </xdr:spPr>
    </xdr:pic>
    <xdr:clientData/>
  </xdr:twoCellAnchor>
  <xdr:twoCellAnchor editAs="oneCell">
    <xdr:from>
      <xdr:col>1</xdr:col>
      <xdr:colOff>1119188</xdr:colOff>
      <xdr:row>0</xdr:row>
      <xdr:rowOff>23812</xdr:rowOff>
    </xdr:from>
    <xdr:to>
      <xdr:col>2</xdr:col>
      <xdr:colOff>131330</xdr:colOff>
      <xdr:row>0</xdr:row>
      <xdr:rowOff>361517</xdr:rowOff>
    </xdr:to>
    <xdr:pic>
      <xdr:nvPicPr>
        <xdr:cNvPr id="13"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10" cstate="print"/>
        <a:stretch>
          <a:fillRect/>
        </a:stretch>
      </xdr:blipFill>
      <xdr:spPr>
        <a:xfrm>
          <a:off x="1547813" y="23812"/>
          <a:ext cx="336117" cy="337705"/>
        </a:xfrm>
        <a:prstGeom prst="rect">
          <a:avLst/>
        </a:prstGeom>
      </xdr:spPr>
    </xdr:pic>
    <xdr:clientData/>
  </xdr:twoCellAnchor>
  <xdr:twoCellAnchor editAs="oneCell">
    <xdr:from>
      <xdr:col>2</xdr:col>
      <xdr:colOff>87313</xdr:colOff>
      <xdr:row>0</xdr:row>
      <xdr:rowOff>15875</xdr:rowOff>
    </xdr:from>
    <xdr:to>
      <xdr:col>2</xdr:col>
      <xdr:colOff>425017</xdr:colOff>
      <xdr:row>0</xdr:row>
      <xdr:rowOff>353579</xdr:rowOff>
    </xdr:to>
    <xdr:pic>
      <xdr:nvPicPr>
        <xdr:cNvPr id="14"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1E00-00000E000000}"/>
            </a:ext>
          </a:extLst>
        </xdr:cNvPr>
        <xdr:cNvPicPr>
          <a:picLocks noChangeAspect="1"/>
        </xdr:cNvPicPr>
      </xdr:nvPicPr>
      <xdr:blipFill>
        <a:blip xmlns:r="http://schemas.openxmlformats.org/officeDocument/2006/relationships" r:embed="rId12" cstate="print"/>
        <a:stretch>
          <a:fillRect/>
        </a:stretch>
      </xdr:blipFill>
      <xdr:spPr>
        <a:xfrm>
          <a:off x="1839913" y="15875"/>
          <a:ext cx="337704" cy="337704"/>
        </a:xfrm>
        <a:prstGeom prst="rect">
          <a:avLst/>
        </a:prstGeom>
      </xdr:spPr>
    </xdr:pic>
    <xdr:clientData/>
  </xdr:twoCellAnchor>
  <xdr:twoCellAnchor editAs="oneCell">
    <xdr:from>
      <xdr:col>2</xdr:col>
      <xdr:colOff>484188</xdr:colOff>
      <xdr:row>0</xdr:row>
      <xdr:rowOff>23813</xdr:rowOff>
    </xdr:from>
    <xdr:to>
      <xdr:col>3</xdr:col>
      <xdr:colOff>266268</xdr:colOff>
      <xdr:row>0</xdr:row>
      <xdr:rowOff>361518</xdr:rowOff>
    </xdr:to>
    <xdr:pic>
      <xdr:nvPicPr>
        <xdr:cNvPr id="15" name="รูปภาพ 3" descr="Community Help.png">
          <a:hlinkClick xmlns:r="http://schemas.openxmlformats.org/officeDocument/2006/relationships" r:id="rId13" tooltip="บันทึกผลกิจกรรมผู้เรียน"/>
          <a:extLst>
            <a:ext uri="{FF2B5EF4-FFF2-40B4-BE49-F238E27FC236}">
              <a16:creationId xmlns:a16="http://schemas.microsoft.com/office/drawing/2014/main" id="{00000000-0008-0000-1E00-00000F000000}"/>
            </a:ext>
          </a:extLst>
        </xdr:cNvPr>
        <xdr:cNvPicPr>
          <a:picLocks noChangeAspect="1"/>
        </xdr:cNvPicPr>
      </xdr:nvPicPr>
      <xdr:blipFill>
        <a:blip xmlns:r="http://schemas.openxmlformats.org/officeDocument/2006/relationships" r:embed="rId14" cstate="print"/>
        <a:stretch>
          <a:fillRect/>
        </a:stretch>
      </xdr:blipFill>
      <xdr:spPr>
        <a:xfrm>
          <a:off x="2236788" y="23813"/>
          <a:ext cx="334530" cy="337705"/>
        </a:xfrm>
        <a:prstGeom prst="rect">
          <a:avLst/>
        </a:prstGeom>
      </xdr:spPr>
    </xdr:pic>
    <xdr:clientData/>
  </xdr:twoCellAnchor>
  <xdr:twoCellAnchor>
    <xdr:from>
      <xdr:col>6</xdr:col>
      <xdr:colOff>325437</xdr:colOff>
      <xdr:row>0</xdr:row>
      <xdr:rowOff>79375</xdr:rowOff>
    </xdr:from>
    <xdr:to>
      <xdr:col>8</xdr:col>
      <xdr:colOff>276062</xdr:colOff>
      <xdr:row>0</xdr:row>
      <xdr:rowOff>339148</xdr:rowOff>
    </xdr:to>
    <xdr:sp macro="" textlink="">
      <xdr:nvSpPr>
        <xdr:cNvPr id="16" name="Rounded Rectangle 24">
          <a:hlinkClick xmlns:r="http://schemas.openxmlformats.org/officeDocument/2006/relationships" r:id="rId15" tooltip="พิมพ์รายงาน1--บันทึกข้อความ"/>
          <a:extLst>
            <a:ext uri="{FF2B5EF4-FFF2-40B4-BE49-F238E27FC236}">
              <a16:creationId xmlns:a16="http://schemas.microsoft.com/office/drawing/2014/main" id="{00000000-0008-0000-1E00-000010000000}"/>
            </a:ext>
          </a:extLst>
        </xdr:cNvPr>
        <xdr:cNvSpPr/>
      </xdr:nvSpPr>
      <xdr:spPr bwMode="auto">
        <a:xfrm>
          <a:off x="4259262" y="79375"/>
          <a:ext cx="9793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1</a:t>
          </a:r>
        </a:p>
      </xdr:txBody>
    </xdr:sp>
    <xdr:clientData/>
  </xdr:twoCellAnchor>
  <xdr:twoCellAnchor>
    <xdr:from>
      <xdr:col>8</xdr:col>
      <xdr:colOff>295275</xdr:colOff>
      <xdr:row>0</xdr:row>
      <xdr:rowOff>80962</xdr:rowOff>
    </xdr:from>
    <xdr:to>
      <xdr:col>10</xdr:col>
      <xdr:colOff>245900</xdr:colOff>
      <xdr:row>0</xdr:row>
      <xdr:rowOff>340735</xdr:rowOff>
    </xdr:to>
    <xdr:sp macro="" textlink="">
      <xdr:nvSpPr>
        <xdr:cNvPr id="17" name="Rounded Rectangle 25">
          <a:hlinkClick xmlns:r="http://schemas.openxmlformats.org/officeDocument/2006/relationships" r:id="rId16" tooltip="พิมพ์รายงาน2--คะแนนผลการเรียน"/>
          <a:extLst>
            <a:ext uri="{FF2B5EF4-FFF2-40B4-BE49-F238E27FC236}">
              <a16:creationId xmlns:a16="http://schemas.microsoft.com/office/drawing/2014/main" id="{00000000-0008-0000-1E00-000011000000}"/>
            </a:ext>
          </a:extLst>
        </xdr:cNvPr>
        <xdr:cNvSpPr/>
      </xdr:nvSpPr>
      <xdr:spPr bwMode="auto">
        <a:xfrm>
          <a:off x="5257800" y="80962"/>
          <a:ext cx="9793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2</a:t>
          </a:r>
        </a:p>
      </xdr:txBody>
    </xdr:sp>
    <xdr:clientData/>
  </xdr:twoCellAnchor>
  <xdr:twoCellAnchor>
    <xdr:from>
      <xdr:col>10</xdr:col>
      <xdr:colOff>257175</xdr:colOff>
      <xdr:row>0</xdr:row>
      <xdr:rowOff>82550</xdr:rowOff>
    </xdr:from>
    <xdr:to>
      <xdr:col>12</xdr:col>
      <xdr:colOff>0</xdr:colOff>
      <xdr:row>0</xdr:row>
      <xdr:rowOff>342323</xdr:rowOff>
    </xdr:to>
    <xdr:sp macro="" textlink="">
      <xdr:nvSpPr>
        <xdr:cNvPr id="18" name="Rounded Rectangle 26">
          <a:hlinkClick xmlns:r="http://schemas.openxmlformats.org/officeDocument/2006/relationships" r:id="rId17" tooltip="พิมพ์รายงาน3--ระดับผลการเรียน"/>
          <a:extLst>
            <a:ext uri="{FF2B5EF4-FFF2-40B4-BE49-F238E27FC236}">
              <a16:creationId xmlns:a16="http://schemas.microsoft.com/office/drawing/2014/main" id="{00000000-0008-0000-1E00-000012000000}"/>
            </a:ext>
          </a:extLst>
        </xdr:cNvPr>
        <xdr:cNvSpPr/>
      </xdr:nvSpPr>
      <xdr:spPr bwMode="auto">
        <a:xfrm>
          <a:off x="6248400" y="82550"/>
          <a:ext cx="771525"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3</a:t>
          </a:r>
        </a:p>
      </xdr:txBody>
    </xdr:sp>
    <xdr:clientData/>
  </xdr:twoCellAnchor>
  <xdr:twoCellAnchor>
    <xdr:from>
      <xdr:col>12</xdr:col>
      <xdr:colOff>141287</xdr:colOff>
      <xdr:row>0</xdr:row>
      <xdr:rowOff>85725</xdr:rowOff>
    </xdr:from>
    <xdr:to>
      <xdr:col>14</xdr:col>
      <xdr:colOff>361787</xdr:colOff>
      <xdr:row>0</xdr:row>
      <xdr:rowOff>345498</xdr:rowOff>
    </xdr:to>
    <xdr:sp macro="" textlink="">
      <xdr:nvSpPr>
        <xdr:cNvPr id="19" name="Rounded Rectangle 28">
          <a:hlinkClick xmlns:r="http://schemas.openxmlformats.org/officeDocument/2006/relationships" r:id="rId18" tooltip="พิมพ์รายงาน5--ผลประเมินคิดวิเคราะห์"/>
          <a:extLst>
            <a:ext uri="{FF2B5EF4-FFF2-40B4-BE49-F238E27FC236}">
              <a16:creationId xmlns:a16="http://schemas.microsoft.com/office/drawing/2014/main" id="{00000000-0008-0000-1E00-000013000000}"/>
            </a:ext>
          </a:extLst>
        </xdr:cNvPr>
        <xdr:cNvSpPr/>
      </xdr:nvSpPr>
      <xdr:spPr bwMode="auto">
        <a:xfrm>
          <a:off x="7161212" y="85725"/>
          <a:ext cx="677700"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5</a:t>
          </a:r>
        </a:p>
      </xdr:txBody>
    </xdr:sp>
    <xdr:clientData/>
  </xdr:twoCellAnchor>
  <xdr:twoCellAnchor>
    <xdr:from>
      <xdr:col>14</xdr:col>
      <xdr:colOff>380999</xdr:colOff>
      <xdr:row>0</xdr:row>
      <xdr:rowOff>87312</xdr:rowOff>
    </xdr:from>
    <xdr:to>
      <xdr:col>15</xdr:col>
      <xdr:colOff>561812</xdr:colOff>
      <xdr:row>0</xdr:row>
      <xdr:rowOff>347085</xdr:rowOff>
    </xdr:to>
    <xdr:sp macro="" textlink="">
      <xdr:nvSpPr>
        <xdr:cNvPr id="20" name="Rounded Rectangle 29">
          <a:hlinkClick xmlns:r="http://schemas.openxmlformats.org/officeDocument/2006/relationships" r:id="rId19" tooltip="พิมพ์รายงาน6--ผลประเมินคุณลักษณะ"/>
          <a:extLst>
            <a:ext uri="{FF2B5EF4-FFF2-40B4-BE49-F238E27FC236}">
              <a16:creationId xmlns:a16="http://schemas.microsoft.com/office/drawing/2014/main" id="{00000000-0008-0000-1E00-000014000000}"/>
            </a:ext>
          </a:extLst>
        </xdr:cNvPr>
        <xdr:cNvSpPr/>
      </xdr:nvSpPr>
      <xdr:spPr bwMode="auto">
        <a:xfrm>
          <a:off x="7858124" y="87312"/>
          <a:ext cx="790413" cy="259773"/>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รายงาน</a:t>
          </a:r>
          <a:r>
            <a:rPr lang="en-US" sz="1600" b="1">
              <a:latin typeface="TH SarabunPSK" pitchFamily="34" charset="-34"/>
              <a:cs typeface="TH SarabunPSK" pitchFamily="34" charset="-34"/>
            </a:rPr>
            <a:t>6</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348962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609600" y="66675"/>
          <a:ext cx="348962" cy="355023"/>
        </a:xfrm>
        <a:prstGeom prst="rect">
          <a:avLst/>
        </a:prstGeom>
      </xdr:spPr>
    </xdr:pic>
    <xdr:clientData/>
  </xdr:twoCellAnchor>
  <xdr:twoCellAnchor editAs="oneCell">
    <xdr:from>
      <xdr:col>1</xdr:col>
      <xdr:colOff>371475</xdr:colOff>
      <xdr:row>0</xdr:row>
      <xdr:rowOff>66675</xdr:rowOff>
    </xdr:from>
    <xdr:to>
      <xdr:col>2</xdr:col>
      <xdr:colOff>336839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981075" y="6667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8"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2100-000008000000}"/>
            </a:ext>
          </a:extLst>
        </xdr:cNvPr>
        <xdr:cNvSpPr/>
      </xdr:nvSpPr>
      <xdr:spPr bwMode="auto">
        <a:xfrm>
          <a:off x="5981699" y="10477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9"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2100-000009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10"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2100-00000A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11"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2100-00000B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r>
            <a:rPr lang="en-US" sz="1600" b="1" baseline="0">
              <a:latin typeface="TH SarabunPSK" pitchFamily="34" charset="-34"/>
              <a:cs typeface="TH SarabunPSK" pitchFamily="34" charset="-34"/>
            </a:rPr>
            <a:t>0</a:t>
          </a:r>
          <a:endParaRPr lang="en-US" sz="1600" b="1">
            <a:latin typeface="TH SarabunPSK" pitchFamily="34" charset="-34"/>
            <a:cs typeface="TH SarabunPSK" pitchFamily="34" charset="-34"/>
          </a:endParaRPr>
        </a:p>
      </xdr:txBody>
    </xdr:sp>
    <xdr:clientData/>
  </xdr:twoCellAnchor>
  <xdr:twoCellAnchor editAs="oneCell">
    <xdr:from>
      <xdr:col>1</xdr:col>
      <xdr:colOff>49857</xdr:colOff>
      <xdr:row>1</xdr:row>
      <xdr:rowOff>28575</xdr:rowOff>
    </xdr:from>
    <xdr:to>
      <xdr:col>2</xdr:col>
      <xdr:colOff>355155</xdr:colOff>
      <xdr:row>4</xdr:row>
      <xdr:rowOff>180976</xdr:rowOff>
    </xdr:to>
    <xdr:pic>
      <xdr:nvPicPr>
        <xdr:cNvPr id="12" name="Picture 11" descr="obeclogo002.jpg">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9" cstate="print"/>
        <a:stretch>
          <a:fillRect/>
        </a:stretch>
      </xdr:blipFill>
      <xdr:spPr>
        <a:xfrm>
          <a:off x="659457" y="514350"/>
          <a:ext cx="686298" cy="9810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571500</xdr:colOff>
      <xdr:row>0</xdr:row>
      <xdr:rowOff>57150</xdr:rowOff>
    </xdr:from>
    <xdr:to>
      <xdr:col>1</xdr:col>
      <xdr:colOff>310862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571500" y="57150"/>
          <a:ext cx="348962" cy="355023"/>
        </a:xfrm>
        <a:prstGeom prst="rect">
          <a:avLst/>
        </a:prstGeom>
      </xdr:spPr>
    </xdr:pic>
    <xdr:clientData/>
  </xdr:twoCellAnchor>
  <xdr:twoCellAnchor editAs="oneCell">
    <xdr:from>
      <xdr:col>1</xdr:col>
      <xdr:colOff>361950</xdr:colOff>
      <xdr:row>0</xdr:row>
      <xdr:rowOff>57150</xdr:rowOff>
    </xdr:from>
    <xdr:to>
      <xdr:col>2</xdr:col>
      <xdr:colOff>327314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4" cstate="print"/>
        <a:stretch>
          <a:fillRect/>
        </a:stretch>
      </xdr:blipFill>
      <xdr:spPr>
        <a:xfrm>
          <a:off x="971550" y="57150"/>
          <a:ext cx="346364" cy="346364"/>
        </a:xfrm>
        <a:prstGeom prst="rect">
          <a:avLst/>
        </a:prstGeom>
      </xdr:spPr>
    </xdr:pic>
    <xdr:clientData/>
  </xdr:twoCellAnchor>
  <xdr:twoCellAnchor editAs="oneCell">
    <xdr:from>
      <xdr:col>1</xdr:col>
      <xdr:colOff>38100</xdr:colOff>
      <xdr:row>1</xdr:row>
      <xdr:rowOff>47625</xdr:rowOff>
    </xdr:from>
    <xdr:to>
      <xdr:col>2</xdr:col>
      <xdr:colOff>343398</xdr:colOff>
      <xdr:row>4</xdr:row>
      <xdr:rowOff>200026</xdr:rowOff>
    </xdr:to>
    <xdr:pic>
      <xdr:nvPicPr>
        <xdr:cNvPr id="5" name="Picture 4" descr="obeclogo002.jp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5" cstate="print"/>
        <a:stretch>
          <a:fillRect/>
        </a:stretch>
      </xdr:blipFill>
      <xdr:spPr>
        <a:xfrm>
          <a:off x="647700" y="514350"/>
          <a:ext cx="686298" cy="98107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15587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stretch>
          <a:fillRect/>
        </a:stretch>
      </xdr:blipFill>
      <xdr:spPr>
        <a:xfrm>
          <a:off x="657225" y="47625"/>
          <a:ext cx="348962" cy="355023"/>
        </a:xfrm>
        <a:prstGeom prst="rect">
          <a:avLst/>
        </a:prstGeom>
      </xdr:spPr>
    </xdr:pic>
    <xdr:clientData/>
  </xdr:twoCellAnchor>
  <xdr:twoCellAnchor editAs="oneCell">
    <xdr:from>
      <xdr:col>2</xdr:col>
      <xdr:colOff>66675</xdr:colOff>
      <xdr:row>0</xdr:row>
      <xdr:rowOff>57150</xdr:rowOff>
    </xdr:from>
    <xdr:to>
      <xdr:col>2</xdr:col>
      <xdr:colOff>413039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stretch>
          <a:fillRect/>
        </a:stretch>
      </xdr:blipFill>
      <xdr:spPr>
        <a:xfrm>
          <a:off x="1057275" y="57150"/>
          <a:ext cx="346364" cy="346364"/>
        </a:xfrm>
        <a:prstGeom prst="rect">
          <a:avLst/>
        </a:prstGeom>
      </xdr:spPr>
    </xdr:pic>
    <xdr:clientData/>
  </xdr:twoCellAnchor>
  <xdr:twoCellAnchor editAs="oneCell">
    <xdr:from>
      <xdr:col>1</xdr:col>
      <xdr:colOff>66675</xdr:colOff>
      <xdr:row>1</xdr:row>
      <xdr:rowOff>47625</xdr:rowOff>
    </xdr:from>
    <xdr:to>
      <xdr:col>2</xdr:col>
      <xdr:colOff>371973</xdr:colOff>
      <xdr:row>4</xdr:row>
      <xdr:rowOff>200026</xdr:rowOff>
    </xdr:to>
    <xdr:pic>
      <xdr:nvPicPr>
        <xdr:cNvPr id="5" name="Picture 4" descr="obeclogo002.jp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5" cstate="print"/>
        <a:stretch>
          <a:fillRect/>
        </a:stretch>
      </xdr:blipFill>
      <xdr:spPr>
        <a:xfrm>
          <a:off x="676275" y="523875"/>
          <a:ext cx="686298" cy="98107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377537</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stretch>
          <a:fillRect/>
        </a:stretch>
      </xdr:blipFill>
      <xdr:spPr>
        <a:xfrm>
          <a:off x="638175" y="66675"/>
          <a:ext cx="348962" cy="355023"/>
        </a:xfrm>
        <a:prstGeom prst="rect">
          <a:avLst/>
        </a:prstGeom>
      </xdr:spPr>
    </xdr:pic>
    <xdr:clientData/>
  </xdr:twoCellAnchor>
  <xdr:twoCellAnchor editAs="oneCell">
    <xdr:from>
      <xdr:col>2</xdr:col>
      <xdr:colOff>47625</xdr:colOff>
      <xdr:row>0</xdr:row>
      <xdr:rowOff>57150</xdr:rowOff>
    </xdr:from>
    <xdr:to>
      <xdr:col>2</xdr:col>
      <xdr:colOff>393989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4" cstate="print"/>
        <a:stretch>
          <a:fillRect/>
        </a:stretch>
      </xdr:blipFill>
      <xdr:spPr>
        <a:xfrm>
          <a:off x="1038225" y="57150"/>
          <a:ext cx="346364" cy="346364"/>
        </a:xfrm>
        <a:prstGeom prst="rect">
          <a:avLst/>
        </a:prstGeom>
      </xdr:spPr>
    </xdr:pic>
    <xdr:clientData/>
  </xdr:twoCellAnchor>
  <xdr:twoCellAnchor editAs="oneCell">
    <xdr:from>
      <xdr:col>1</xdr:col>
      <xdr:colOff>57150</xdr:colOff>
      <xdr:row>1</xdr:row>
      <xdr:rowOff>57150</xdr:rowOff>
    </xdr:from>
    <xdr:to>
      <xdr:col>2</xdr:col>
      <xdr:colOff>362448</xdr:colOff>
      <xdr:row>4</xdr:row>
      <xdr:rowOff>209551</xdr:rowOff>
    </xdr:to>
    <xdr:pic>
      <xdr:nvPicPr>
        <xdr:cNvPr id="4" name="Picture 3" descr="obeclogo002.jpg">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5" cstate="print"/>
        <a:stretch>
          <a:fillRect/>
        </a:stretch>
      </xdr:blipFill>
      <xdr:spPr>
        <a:xfrm>
          <a:off x="666750" y="514350"/>
          <a:ext cx="686298" cy="98107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1</xdr:col>
      <xdr:colOff>377537</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stretch>
          <a:fillRect/>
        </a:stretch>
      </xdr:blipFill>
      <xdr:spPr>
        <a:xfrm>
          <a:off x="638175" y="38100"/>
          <a:ext cx="348962" cy="355023"/>
        </a:xfrm>
        <a:prstGeom prst="rect">
          <a:avLst/>
        </a:prstGeom>
      </xdr:spPr>
    </xdr:pic>
    <xdr:clientData/>
  </xdr:twoCellAnchor>
  <xdr:twoCellAnchor editAs="oneCell">
    <xdr:from>
      <xdr:col>2</xdr:col>
      <xdr:colOff>57150</xdr:colOff>
      <xdr:row>0</xdr:row>
      <xdr:rowOff>28575</xdr:rowOff>
    </xdr:from>
    <xdr:to>
      <xdr:col>2</xdr:col>
      <xdr:colOff>403514</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4" cstate="print"/>
        <a:stretch>
          <a:fillRect/>
        </a:stretch>
      </xdr:blipFill>
      <xdr:spPr>
        <a:xfrm>
          <a:off x="1047750" y="28575"/>
          <a:ext cx="346364" cy="346364"/>
        </a:xfrm>
        <a:prstGeom prst="rect">
          <a:avLst/>
        </a:prstGeom>
      </xdr:spPr>
    </xdr:pic>
    <xdr:clientData/>
  </xdr:twoCellAnchor>
  <xdr:twoCellAnchor editAs="oneCell">
    <xdr:from>
      <xdr:col>1</xdr:col>
      <xdr:colOff>43296</xdr:colOff>
      <xdr:row>1</xdr:row>
      <xdr:rowOff>69273</xdr:rowOff>
    </xdr:from>
    <xdr:to>
      <xdr:col>2</xdr:col>
      <xdr:colOff>345131</xdr:colOff>
      <xdr:row>4</xdr:row>
      <xdr:rowOff>221674</xdr:rowOff>
    </xdr:to>
    <xdr:pic>
      <xdr:nvPicPr>
        <xdr:cNvPr id="6" name="Picture 5" descr="obeclogo002.jpg">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stretch>
          <a:fillRect/>
        </a:stretch>
      </xdr:blipFill>
      <xdr:spPr>
        <a:xfrm>
          <a:off x="649432" y="510887"/>
          <a:ext cx="682835" cy="983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19050</xdr:colOff>
      <xdr:row>0</xdr:row>
      <xdr:rowOff>38100</xdr:rowOff>
    </xdr:from>
    <xdr:to>
      <xdr:col>1</xdr:col>
      <xdr:colOff>368012</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628650" y="38100"/>
          <a:ext cx="348962" cy="355023"/>
        </a:xfrm>
        <a:prstGeom prst="rect">
          <a:avLst/>
        </a:prstGeom>
      </xdr:spPr>
    </xdr:pic>
    <xdr:clientData/>
  </xdr:twoCellAnchor>
  <xdr:twoCellAnchor editAs="oneCell">
    <xdr:from>
      <xdr:col>2</xdr:col>
      <xdr:colOff>19050</xdr:colOff>
      <xdr:row>0</xdr:row>
      <xdr:rowOff>28575</xdr:rowOff>
    </xdr:from>
    <xdr:to>
      <xdr:col>2</xdr:col>
      <xdr:colOff>365414</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09650" y="28575"/>
          <a:ext cx="346364" cy="346364"/>
        </a:xfrm>
        <a:prstGeom prst="rect">
          <a:avLst/>
        </a:prstGeom>
      </xdr:spPr>
    </xdr:pic>
    <xdr:clientData/>
  </xdr:twoCellAnchor>
  <xdr:twoCellAnchor editAs="oneCell">
    <xdr:from>
      <xdr:col>1</xdr:col>
      <xdr:colOff>57150</xdr:colOff>
      <xdr:row>1</xdr:row>
      <xdr:rowOff>76200</xdr:rowOff>
    </xdr:from>
    <xdr:to>
      <xdr:col>2</xdr:col>
      <xdr:colOff>362448</xdr:colOff>
      <xdr:row>4</xdr:row>
      <xdr:rowOff>228601</xdr:rowOff>
    </xdr:to>
    <xdr:pic>
      <xdr:nvPicPr>
        <xdr:cNvPr id="4" name="Picture 3" descr="obeclogo002.jpg">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5" cstate="print"/>
        <a:stretch>
          <a:fillRect/>
        </a:stretch>
      </xdr:blipFill>
      <xdr:spPr>
        <a:xfrm>
          <a:off x="666750" y="542925"/>
          <a:ext cx="686298" cy="98107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1</xdr:col>
      <xdr:colOff>358487</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cstate="print"/>
        <a:stretch>
          <a:fillRect/>
        </a:stretch>
      </xdr:blipFill>
      <xdr:spPr>
        <a:xfrm>
          <a:off x="619125" y="66675"/>
          <a:ext cx="348962" cy="355023"/>
        </a:xfrm>
        <a:prstGeom prst="rect">
          <a:avLst/>
        </a:prstGeom>
      </xdr:spPr>
    </xdr:pic>
    <xdr:clientData/>
  </xdr:twoCellAnchor>
  <xdr:twoCellAnchor editAs="oneCell">
    <xdr:from>
      <xdr:col>2</xdr:col>
      <xdr:colOff>19050</xdr:colOff>
      <xdr:row>0</xdr:row>
      <xdr:rowOff>57150</xdr:rowOff>
    </xdr:from>
    <xdr:to>
      <xdr:col>2</xdr:col>
      <xdr:colOff>365414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4" cstate="print"/>
        <a:stretch>
          <a:fillRect/>
        </a:stretch>
      </xdr:blipFill>
      <xdr:spPr>
        <a:xfrm>
          <a:off x="1009650" y="57150"/>
          <a:ext cx="346364" cy="346364"/>
        </a:xfrm>
        <a:prstGeom prst="rect">
          <a:avLst/>
        </a:prstGeom>
      </xdr:spPr>
    </xdr:pic>
    <xdr:clientData/>
  </xdr:twoCellAnchor>
  <xdr:twoCellAnchor editAs="oneCell">
    <xdr:from>
      <xdr:col>1</xdr:col>
      <xdr:colOff>47625</xdr:colOff>
      <xdr:row>1</xdr:row>
      <xdr:rowOff>57150</xdr:rowOff>
    </xdr:from>
    <xdr:to>
      <xdr:col>2</xdr:col>
      <xdr:colOff>352923</xdr:colOff>
      <xdr:row>4</xdr:row>
      <xdr:rowOff>209551</xdr:rowOff>
    </xdr:to>
    <xdr:pic>
      <xdr:nvPicPr>
        <xdr:cNvPr id="4" name="Picture 3" descr="obeclogo002.jpg">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5" cstate="print"/>
        <a:stretch>
          <a:fillRect/>
        </a:stretch>
      </xdr:blipFill>
      <xdr:spPr>
        <a:xfrm>
          <a:off x="657225" y="533400"/>
          <a:ext cx="686298" cy="98107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85725</xdr:rowOff>
    </xdr:from>
    <xdr:to>
      <xdr:col>1</xdr:col>
      <xdr:colOff>348962</xdr:colOff>
      <xdr:row>0</xdr:row>
      <xdr:rowOff>440748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609600" y="85725"/>
          <a:ext cx="348962" cy="355023"/>
        </a:xfrm>
        <a:prstGeom prst="rect">
          <a:avLst/>
        </a:prstGeom>
      </xdr:spPr>
    </xdr:pic>
    <xdr:clientData/>
  </xdr:twoCellAnchor>
  <xdr:twoCellAnchor editAs="oneCell">
    <xdr:from>
      <xdr:col>2</xdr:col>
      <xdr:colOff>28575</xdr:colOff>
      <xdr:row>0</xdr:row>
      <xdr:rowOff>66675</xdr:rowOff>
    </xdr:from>
    <xdr:to>
      <xdr:col>2</xdr:col>
      <xdr:colOff>374939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4" cstate="print"/>
        <a:stretch>
          <a:fillRect/>
        </a:stretch>
      </xdr:blipFill>
      <xdr:spPr>
        <a:xfrm>
          <a:off x="1019175" y="66675"/>
          <a:ext cx="346364" cy="346364"/>
        </a:xfrm>
        <a:prstGeom prst="rect">
          <a:avLst/>
        </a:prstGeom>
      </xdr:spPr>
    </xdr:pic>
    <xdr:clientData/>
  </xdr:twoCellAnchor>
  <xdr:twoCellAnchor editAs="oneCell">
    <xdr:from>
      <xdr:col>1</xdr:col>
      <xdr:colOff>47625</xdr:colOff>
      <xdr:row>1</xdr:row>
      <xdr:rowOff>66675</xdr:rowOff>
    </xdr:from>
    <xdr:to>
      <xdr:col>2</xdr:col>
      <xdr:colOff>352923</xdr:colOff>
      <xdr:row>4</xdr:row>
      <xdr:rowOff>219076</xdr:rowOff>
    </xdr:to>
    <xdr:pic>
      <xdr:nvPicPr>
        <xdr:cNvPr id="4" name="Picture 3" descr="obeclogo002.jpg">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5" cstate="print"/>
        <a:stretch>
          <a:fillRect/>
        </a:stretch>
      </xdr:blipFill>
      <xdr:spPr>
        <a:xfrm>
          <a:off x="657225" y="561975"/>
          <a:ext cx="686298" cy="9810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704850</xdr:colOff>
      <xdr:row>0</xdr:row>
      <xdr:rowOff>95250</xdr:rowOff>
    </xdr:from>
    <xdr:to>
      <xdr:col>6</xdr:col>
      <xdr:colOff>704850</xdr:colOff>
      <xdr:row>1</xdr:row>
      <xdr:rowOff>57150</xdr:rowOff>
    </xdr:to>
    <xdr:pic>
      <xdr:nvPicPr>
        <xdr:cNvPr id="6" name="รูปภาพ 5" descr="access.png">
          <a:hlinkClick xmlns:r="http://schemas.openxmlformats.org/officeDocument/2006/relationships" r:id="rId1" tooltip="เกี่ยวกับผู้พัฒนาแบบบันทึก"/>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stretch>
          <a:fillRect/>
        </a:stretch>
      </xdr:blipFill>
      <xdr:spPr>
        <a:xfrm>
          <a:off x="4295775" y="95250"/>
          <a:ext cx="361950" cy="361950"/>
        </a:xfrm>
        <a:prstGeom prst="rect">
          <a:avLst/>
        </a:prstGeom>
      </xdr:spPr>
    </xdr:pic>
    <xdr:clientData/>
  </xdr:twoCellAnchor>
  <xdr:twoCellAnchor editAs="oneCell">
    <xdr:from>
      <xdr:col>8</xdr:col>
      <xdr:colOff>0</xdr:colOff>
      <xdr:row>0</xdr:row>
      <xdr:rowOff>247650</xdr:rowOff>
    </xdr:from>
    <xdr:to>
      <xdr:col>8</xdr:col>
      <xdr:colOff>354157</xdr:colOff>
      <xdr:row>1</xdr:row>
      <xdr:rowOff>202623</xdr:rowOff>
    </xdr:to>
    <xdr:pic>
      <xdr:nvPicPr>
        <xdr:cNvPr id="3" name="รูปภาพ 2" descr="home.png">
          <a:hlinkClick xmlns:r="http://schemas.openxmlformats.org/officeDocument/2006/relationships" r:id="rId3" tooltip="กลับหน้าแรก--ข้อมูลพื้นฐาน"/>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4943475" y="247650"/>
          <a:ext cx="354157" cy="355023"/>
        </a:xfrm>
        <a:prstGeom prst="rect">
          <a:avLst/>
        </a:prstGeom>
      </xdr:spPr>
    </xdr:pic>
    <xdr:clientData/>
  </xdr:twoCellAnchor>
  <xdr:twoCellAnchor editAs="oneCell">
    <xdr:from>
      <xdr:col>8</xdr:col>
      <xdr:colOff>381000</xdr:colOff>
      <xdr:row>0</xdr:row>
      <xdr:rowOff>238125</xdr:rowOff>
    </xdr:from>
    <xdr:to>
      <xdr:col>9</xdr:col>
      <xdr:colOff>298739</xdr:colOff>
      <xdr:row>1</xdr:row>
      <xdr:rowOff>184439</xdr:rowOff>
    </xdr:to>
    <xdr:pic>
      <xdr:nvPicPr>
        <xdr:cNvPr id="4" name="รูปภาพ 20" descr="kivio.png">
          <a:hlinkClick xmlns:r="http://schemas.openxmlformats.org/officeDocument/2006/relationships" r:id="rId5" tooltip="กำหนดเกณฑ์คะแนน"/>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5324475" y="238125"/>
          <a:ext cx="346364" cy="346364"/>
        </a:xfrm>
        <a:prstGeom prst="rect">
          <a:avLst/>
        </a:prstGeom>
      </xdr:spPr>
    </xdr:pic>
    <xdr:clientData/>
  </xdr:twoCellAnchor>
  <xdr:twoCellAnchor editAs="oneCell">
    <xdr:from>
      <xdr:col>9</xdr:col>
      <xdr:colOff>361950</xdr:colOff>
      <xdr:row>0</xdr:row>
      <xdr:rowOff>257175</xdr:rowOff>
    </xdr:from>
    <xdr:to>
      <xdr:col>10</xdr:col>
      <xdr:colOff>116898</xdr:colOff>
      <xdr:row>1</xdr:row>
      <xdr:rowOff>212148</xdr:rowOff>
    </xdr:to>
    <xdr:pic>
      <xdr:nvPicPr>
        <xdr:cNvPr id="5" name="รูปภาพ 5" descr="kwrite.png">
          <a:hlinkClick xmlns:r="http://schemas.openxmlformats.org/officeDocument/2006/relationships" r:id="rId7" tooltip="บันทึกคะแนนสอบ"/>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8" cstate="print"/>
        <a:stretch>
          <a:fillRect/>
        </a:stretch>
      </xdr:blipFill>
      <xdr:spPr>
        <a:xfrm>
          <a:off x="5734050" y="257175"/>
          <a:ext cx="355023" cy="355023"/>
        </a:xfrm>
        <a:prstGeom prst="rect">
          <a:avLst/>
        </a:prstGeom>
      </xdr:spPr>
    </xdr:pic>
    <xdr:clientData/>
  </xdr:twoCellAnchor>
  <xdr:twoCellAnchor editAs="oneCell">
    <xdr:from>
      <xdr:col>10</xdr:col>
      <xdr:colOff>142875</xdr:colOff>
      <xdr:row>0</xdr:row>
      <xdr:rowOff>285750</xdr:rowOff>
    </xdr:from>
    <xdr:to>
      <xdr:col>11</xdr:col>
      <xdr:colOff>4330</xdr:colOff>
      <xdr:row>1</xdr:row>
      <xdr:rowOff>223405</xdr:rowOff>
    </xdr:to>
    <xdr:pic>
      <xdr:nvPicPr>
        <xdr:cNvPr id="7" name="รูปภาพ 8" descr="lswitch.png">
          <a:hlinkClick xmlns:r="http://schemas.openxmlformats.org/officeDocument/2006/relationships" r:id="rId9" tooltip="บันทึกคะแนนอ่าน/คิด/เขียน"/>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0" cstate="print"/>
        <a:stretch>
          <a:fillRect/>
        </a:stretch>
      </xdr:blipFill>
      <xdr:spPr>
        <a:xfrm>
          <a:off x="6115050" y="285750"/>
          <a:ext cx="337705" cy="337705"/>
        </a:xfrm>
        <a:prstGeom prst="rect">
          <a:avLst/>
        </a:prstGeom>
      </xdr:spPr>
    </xdr:pic>
    <xdr:clientData/>
  </xdr:twoCellAnchor>
  <xdr:twoCellAnchor editAs="oneCell">
    <xdr:from>
      <xdr:col>10</xdr:col>
      <xdr:colOff>466725</xdr:colOff>
      <xdr:row>0</xdr:row>
      <xdr:rowOff>276225</xdr:rowOff>
    </xdr:from>
    <xdr:to>
      <xdr:col>11</xdr:col>
      <xdr:colOff>328179</xdr:colOff>
      <xdr:row>1</xdr:row>
      <xdr:rowOff>213879</xdr:rowOff>
    </xdr:to>
    <xdr:pic>
      <xdr:nvPicPr>
        <xdr:cNvPr id="8" name="รูปภาพ 7" descr="aim_protocol.png">
          <a:hlinkClick xmlns:r="http://schemas.openxmlformats.org/officeDocument/2006/relationships" r:id="rId11" tooltip="บันทึกคะแนนคุณลักษณะ"/>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2" cstate="print"/>
        <a:stretch>
          <a:fillRect/>
        </a:stretch>
      </xdr:blipFill>
      <xdr:spPr>
        <a:xfrm>
          <a:off x="6438900" y="276225"/>
          <a:ext cx="337704" cy="337704"/>
        </a:xfrm>
        <a:prstGeom prst="rect">
          <a:avLst/>
        </a:prstGeom>
      </xdr:spPr>
    </xdr:pic>
    <xdr:clientData/>
  </xdr:twoCellAnchor>
  <xdr:twoCellAnchor editAs="oneCell">
    <xdr:from>
      <xdr:col>13</xdr:col>
      <xdr:colOff>1066800</xdr:colOff>
      <xdr:row>0</xdr:row>
      <xdr:rowOff>266700</xdr:rowOff>
    </xdr:from>
    <xdr:to>
      <xdr:col>14</xdr:col>
      <xdr:colOff>135083</xdr:colOff>
      <xdr:row>1</xdr:row>
      <xdr:rowOff>230333</xdr:rowOff>
    </xdr:to>
    <xdr:pic>
      <xdr:nvPicPr>
        <xdr:cNvPr id="9"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4" cstate="print"/>
        <a:stretch>
          <a:fillRect/>
        </a:stretch>
      </xdr:blipFill>
      <xdr:spPr>
        <a:xfrm>
          <a:off x="9048750" y="266700"/>
          <a:ext cx="363683" cy="363683"/>
        </a:xfrm>
        <a:prstGeom prst="rect">
          <a:avLst/>
        </a:prstGeom>
      </xdr:spPr>
    </xdr:pic>
    <xdr:clientData/>
  </xdr:twoCellAnchor>
  <xdr:twoCellAnchor editAs="oneCell">
    <xdr:from>
      <xdr:col>11</xdr:col>
      <xdr:colOff>371475</xdr:colOff>
      <xdr:row>0</xdr:row>
      <xdr:rowOff>276225</xdr:rowOff>
    </xdr:from>
    <xdr:to>
      <xdr:col>12</xdr:col>
      <xdr:colOff>137680</xdr:colOff>
      <xdr:row>1</xdr:row>
      <xdr:rowOff>213880</xdr:rowOff>
    </xdr:to>
    <xdr:pic>
      <xdr:nvPicPr>
        <xdr:cNvPr id="10" name="รูปภาพ 3" descr="Community Help.png">
          <a:hlinkClick xmlns:r="http://schemas.openxmlformats.org/officeDocument/2006/relationships" r:id="rId15" tooltip="บันทึกผลกิจกรรมผู้เรียน"/>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6" cstate="print"/>
        <a:stretch>
          <a:fillRect/>
        </a:stretch>
      </xdr:blipFill>
      <xdr:spPr>
        <a:xfrm>
          <a:off x="6819900" y="276225"/>
          <a:ext cx="337705" cy="337705"/>
        </a:xfrm>
        <a:prstGeom prst="rect">
          <a:avLst/>
        </a:prstGeom>
      </xdr:spPr>
    </xdr:pic>
    <xdr:clientData/>
  </xdr:twoCellAnchor>
  <xdr:twoCellAnchor>
    <xdr:from>
      <xdr:col>3</xdr:col>
      <xdr:colOff>19050</xdr:colOff>
      <xdr:row>14</xdr:row>
      <xdr:rowOff>247650</xdr:rowOff>
    </xdr:from>
    <xdr:to>
      <xdr:col>3</xdr:col>
      <xdr:colOff>428625</xdr:colOff>
      <xdr:row>16</xdr:row>
      <xdr:rowOff>95250</xdr:rowOff>
    </xdr:to>
    <xdr:sp macro="" textlink="">
      <xdr:nvSpPr>
        <xdr:cNvPr id="11" name="Right Arrow 10">
          <a:extLst>
            <a:ext uri="{FF2B5EF4-FFF2-40B4-BE49-F238E27FC236}">
              <a16:creationId xmlns:a16="http://schemas.microsoft.com/office/drawing/2014/main" id="{00000000-0008-0000-0300-00000B000000}"/>
            </a:ext>
          </a:extLst>
        </xdr:cNvPr>
        <xdr:cNvSpPr/>
      </xdr:nvSpPr>
      <xdr:spPr bwMode="auto">
        <a:xfrm>
          <a:off x="1333500" y="5019675"/>
          <a:ext cx="409575" cy="5143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xdr:col>
      <xdr:colOff>28575</xdr:colOff>
      <xdr:row>16</xdr:row>
      <xdr:rowOff>190500</xdr:rowOff>
    </xdr:from>
    <xdr:to>
      <xdr:col>3</xdr:col>
      <xdr:colOff>438150</xdr:colOff>
      <xdr:row>18</xdr:row>
      <xdr:rowOff>85725</xdr:rowOff>
    </xdr:to>
    <xdr:sp macro="" textlink="">
      <xdr:nvSpPr>
        <xdr:cNvPr id="12" name="Right Arrow 11">
          <a:extLst>
            <a:ext uri="{FF2B5EF4-FFF2-40B4-BE49-F238E27FC236}">
              <a16:creationId xmlns:a16="http://schemas.microsoft.com/office/drawing/2014/main" id="{00000000-0008-0000-0300-00000C000000}"/>
            </a:ext>
          </a:extLst>
        </xdr:cNvPr>
        <xdr:cNvSpPr/>
      </xdr:nvSpPr>
      <xdr:spPr bwMode="auto">
        <a:xfrm>
          <a:off x="1343025" y="5629275"/>
          <a:ext cx="409575" cy="5143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47625</xdr:colOff>
      <xdr:row>18</xdr:row>
      <xdr:rowOff>219075</xdr:rowOff>
    </xdr:from>
    <xdr:to>
      <xdr:col>4</xdr:col>
      <xdr:colOff>457200</xdr:colOff>
      <xdr:row>20</xdr:row>
      <xdr:rowOff>114300</xdr:rowOff>
    </xdr:to>
    <xdr:sp macro="" textlink="">
      <xdr:nvSpPr>
        <xdr:cNvPr id="14" name="Right Arrow 13">
          <a:extLst>
            <a:ext uri="{FF2B5EF4-FFF2-40B4-BE49-F238E27FC236}">
              <a16:creationId xmlns:a16="http://schemas.microsoft.com/office/drawing/2014/main" id="{00000000-0008-0000-0300-00000E000000}"/>
            </a:ext>
          </a:extLst>
        </xdr:cNvPr>
        <xdr:cNvSpPr/>
      </xdr:nvSpPr>
      <xdr:spPr bwMode="auto">
        <a:xfrm>
          <a:off x="1828800" y="6276975"/>
          <a:ext cx="409575" cy="5143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600075</xdr:colOff>
      <xdr:row>0</xdr:row>
      <xdr:rowOff>76200</xdr:rowOff>
    </xdr:from>
    <xdr:to>
      <xdr:col>1</xdr:col>
      <xdr:colOff>339437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cstate="print"/>
        <a:stretch>
          <a:fillRect/>
        </a:stretch>
      </xdr:blipFill>
      <xdr:spPr>
        <a:xfrm>
          <a:off x="600075" y="76200"/>
          <a:ext cx="348962" cy="355023"/>
        </a:xfrm>
        <a:prstGeom prst="rect">
          <a:avLst/>
        </a:prstGeom>
      </xdr:spPr>
    </xdr:pic>
    <xdr:clientData/>
  </xdr:twoCellAnchor>
  <xdr:twoCellAnchor editAs="oneCell">
    <xdr:from>
      <xdr:col>2</xdr:col>
      <xdr:colOff>9525</xdr:colOff>
      <xdr:row>0</xdr:row>
      <xdr:rowOff>76200</xdr:rowOff>
    </xdr:from>
    <xdr:to>
      <xdr:col>2</xdr:col>
      <xdr:colOff>355889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4" cstate="print"/>
        <a:stretch>
          <a:fillRect/>
        </a:stretch>
      </xdr:blipFill>
      <xdr:spPr>
        <a:xfrm>
          <a:off x="1000125" y="76200"/>
          <a:ext cx="346364" cy="346364"/>
        </a:xfrm>
        <a:prstGeom prst="rect">
          <a:avLst/>
        </a:prstGeom>
      </xdr:spPr>
    </xdr:pic>
    <xdr:clientData/>
  </xdr:twoCellAnchor>
  <xdr:twoCellAnchor editAs="oneCell">
    <xdr:from>
      <xdr:col>1</xdr:col>
      <xdr:colOff>47625</xdr:colOff>
      <xdr:row>1</xdr:row>
      <xdr:rowOff>76200</xdr:rowOff>
    </xdr:from>
    <xdr:to>
      <xdr:col>2</xdr:col>
      <xdr:colOff>352923</xdr:colOff>
      <xdr:row>4</xdr:row>
      <xdr:rowOff>228601</xdr:rowOff>
    </xdr:to>
    <xdr:pic>
      <xdr:nvPicPr>
        <xdr:cNvPr id="4" name="Picture 3" descr="obeclogo002.jpg">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5" cstate="print"/>
        <a:stretch>
          <a:fillRect/>
        </a:stretch>
      </xdr:blipFill>
      <xdr:spPr>
        <a:xfrm>
          <a:off x="657225" y="571500"/>
          <a:ext cx="686298" cy="98107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368012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628650" y="66675"/>
          <a:ext cx="348962" cy="355023"/>
        </a:xfrm>
        <a:prstGeom prst="rect">
          <a:avLst/>
        </a:prstGeom>
      </xdr:spPr>
    </xdr:pic>
    <xdr:clientData/>
  </xdr:twoCellAnchor>
  <xdr:twoCellAnchor editAs="oneCell">
    <xdr:from>
      <xdr:col>2</xdr:col>
      <xdr:colOff>19050</xdr:colOff>
      <xdr:row>0</xdr:row>
      <xdr:rowOff>76200</xdr:rowOff>
    </xdr:from>
    <xdr:to>
      <xdr:col>2</xdr:col>
      <xdr:colOff>365414</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4" cstate="print"/>
        <a:stretch>
          <a:fillRect/>
        </a:stretch>
      </xdr:blipFill>
      <xdr:spPr>
        <a:xfrm>
          <a:off x="1009650" y="76200"/>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2A00-000004000000}"/>
            </a:ext>
          </a:extLst>
        </xdr:cNvPr>
        <xdr:cNvSpPr/>
      </xdr:nvSpPr>
      <xdr:spPr bwMode="auto">
        <a:xfrm>
          <a:off x="5981699" y="10477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2A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2A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2A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85725</xdr:rowOff>
    </xdr:from>
    <xdr:to>
      <xdr:col>2</xdr:col>
      <xdr:colOff>371973</xdr:colOff>
      <xdr:row>4</xdr:row>
      <xdr:rowOff>238126</xdr:rowOff>
    </xdr:to>
    <xdr:pic>
      <xdr:nvPicPr>
        <xdr:cNvPr id="8" name="Picture 7" descr="obeclogo002.jpg">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9" cstate="print"/>
        <a:stretch>
          <a:fillRect/>
        </a:stretch>
      </xdr:blipFill>
      <xdr:spPr>
        <a:xfrm>
          <a:off x="676275" y="571500"/>
          <a:ext cx="686298" cy="98107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1</xdr:col>
      <xdr:colOff>377537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cstate="print"/>
        <a:stretch>
          <a:fillRect/>
        </a:stretch>
      </xdr:blipFill>
      <xdr:spPr>
        <a:xfrm>
          <a:off x="638175" y="57150"/>
          <a:ext cx="348962" cy="355023"/>
        </a:xfrm>
        <a:prstGeom prst="rect">
          <a:avLst/>
        </a:prstGeom>
      </xdr:spPr>
    </xdr:pic>
    <xdr:clientData/>
  </xdr:twoCellAnchor>
  <xdr:twoCellAnchor editAs="oneCell">
    <xdr:from>
      <xdr:col>2</xdr:col>
      <xdr:colOff>47625</xdr:colOff>
      <xdr:row>0</xdr:row>
      <xdr:rowOff>47625</xdr:rowOff>
    </xdr:from>
    <xdr:to>
      <xdr:col>2</xdr:col>
      <xdr:colOff>393989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4" cstate="print"/>
        <a:stretch>
          <a:fillRect/>
        </a:stretch>
      </xdr:blipFill>
      <xdr:spPr>
        <a:xfrm>
          <a:off x="1038225" y="47625"/>
          <a:ext cx="346364" cy="346364"/>
        </a:xfrm>
        <a:prstGeom prst="rect">
          <a:avLst/>
        </a:prstGeom>
      </xdr:spPr>
    </xdr:pic>
    <xdr:clientData/>
  </xdr:twoCellAnchor>
  <xdr:twoCellAnchor editAs="oneCell">
    <xdr:from>
      <xdr:col>1</xdr:col>
      <xdr:colOff>66675</xdr:colOff>
      <xdr:row>1</xdr:row>
      <xdr:rowOff>76200</xdr:rowOff>
    </xdr:from>
    <xdr:to>
      <xdr:col>2</xdr:col>
      <xdr:colOff>371973</xdr:colOff>
      <xdr:row>4</xdr:row>
      <xdr:rowOff>228601</xdr:rowOff>
    </xdr:to>
    <xdr:pic>
      <xdr:nvPicPr>
        <xdr:cNvPr id="4" name="Picture 3" descr="obeclogo002.jpg">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5" cstate="print"/>
        <a:stretch>
          <a:fillRect/>
        </a:stretch>
      </xdr:blipFill>
      <xdr:spPr>
        <a:xfrm>
          <a:off x="676275" y="561975"/>
          <a:ext cx="686298" cy="98107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9525</xdr:colOff>
      <xdr:row>0</xdr:row>
      <xdr:rowOff>85725</xdr:rowOff>
    </xdr:from>
    <xdr:to>
      <xdr:col>1</xdr:col>
      <xdr:colOff>358487</xdr:colOff>
      <xdr:row>0</xdr:row>
      <xdr:rowOff>440748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cstate="print"/>
        <a:stretch>
          <a:fillRect/>
        </a:stretch>
      </xdr:blipFill>
      <xdr:spPr>
        <a:xfrm>
          <a:off x="619125" y="85725"/>
          <a:ext cx="348962" cy="355023"/>
        </a:xfrm>
        <a:prstGeom prst="rect">
          <a:avLst/>
        </a:prstGeom>
      </xdr:spPr>
    </xdr:pic>
    <xdr:clientData/>
  </xdr:twoCellAnchor>
  <xdr:twoCellAnchor editAs="oneCell">
    <xdr:from>
      <xdr:col>2</xdr:col>
      <xdr:colOff>9525</xdr:colOff>
      <xdr:row>0</xdr:row>
      <xdr:rowOff>76200</xdr:rowOff>
    </xdr:from>
    <xdr:to>
      <xdr:col>2</xdr:col>
      <xdr:colOff>355889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4" cstate="print"/>
        <a:stretch>
          <a:fillRect/>
        </a:stretch>
      </xdr:blipFill>
      <xdr:spPr>
        <a:xfrm>
          <a:off x="1000125" y="76200"/>
          <a:ext cx="346364" cy="346364"/>
        </a:xfrm>
        <a:prstGeom prst="rect">
          <a:avLst/>
        </a:prstGeom>
      </xdr:spPr>
    </xdr:pic>
    <xdr:clientData/>
  </xdr:twoCellAnchor>
  <xdr:twoCellAnchor editAs="oneCell">
    <xdr:from>
      <xdr:col>1</xdr:col>
      <xdr:colOff>57150</xdr:colOff>
      <xdr:row>1</xdr:row>
      <xdr:rowOff>66675</xdr:rowOff>
    </xdr:from>
    <xdr:to>
      <xdr:col>2</xdr:col>
      <xdr:colOff>362448</xdr:colOff>
      <xdr:row>4</xdr:row>
      <xdr:rowOff>219076</xdr:rowOff>
    </xdr:to>
    <xdr:pic>
      <xdr:nvPicPr>
        <xdr:cNvPr id="4" name="Picture 3" descr="obeclogo002.jpg">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5" cstate="print"/>
        <a:stretch>
          <a:fillRect/>
        </a:stretch>
      </xdr:blipFill>
      <xdr:spPr>
        <a:xfrm>
          <a:off x="666750" y="571500"/>
          <a:ext cx="686298" cy="98107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581025</xdr:colOff>
      <xdr:row>0</xdr:row>
      <xdr:rowOff>57150</xdr:rowOff>
    </xdr:from>
    <xdr:to>
      <xdr:col>1</xdr:col>
      <xdr:colOff>320387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cstate="print"/>
        <a:stretch>
          <a:fillRect/>
        </a:stretch>
      </xdr:blipFill>
      <xdr:spPr>
        <a:xfrm>
          <a:off x="581025" y="57150"/>
          <a:ext cx="348962" cy="355023"/>
        </a:xfrm>
        <a:prstGeom prst="rect">
          <a:avLst/>
        </a:prstGeom>
      </xdr:spPr>
    </xdr:pic>
    <xdr:clientData/>
  </xdr:twoCellAnchor>
  <xdr:twoCellAnchor editAs="oneCell">
    <xdr:from>
      <xdr:col>2</xdr:col>
      <xdr:colOff>0</xdr:colOff>
      <xdr:row>0</xdr:row>
      <xdr:rowOff>57150</xdr:rowOff>
    </xdr:from>
    <xdr:to>
      <xdr:col>2</xdr:col>
      <xdr:colOff>346364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4" cstate="print"/>
        <a:stretch>
          <a:fillRect/>
        </a:stretch>
      </xdr:blipFill>
      <xdr:spPr>
        <a:xfrm>
          <a:off x="990600" y="57150"/>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5" cstate="print"/>
        <a:stretch>
          <a:fillRect/>
        </a:stretch>
      </xdr:blipFill>
      <xdr:spPr>
        <a:xfrm>
          <a:off x="676275" y="533400"/>
          <a:ext cx="686298" cy="98107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368012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cstate="print"/>
        <a:stretch>
          <a:fillRect/>
        </a:stretch>
      </xdr:blipFill>
      <xdr:spPr>
        <a:xfrm>
          <a:off x="628650" y="66675"/>
          <a:ext cx="348962" cy="355023"/>
        </a:xfrm>
        <a:prstGeom prst="rect">
          <a:avLst/>
        </a:prstGeom>
      </xdr:spPr>
    </xdr:pic>
    <xdr:clientData/>
  </xdr:twoCellAnchor>
  <xdr:twoCellAnchor editAs="oneCell">
    <xdr:from>
      <xdr:col>2</xdr:col>
      <xdr:colOff>19050</xdr:colOff>
      <xdr:row>0</xdr:row>
      <xdr:rowOff>47625</xdr:rowOff>
    </xdr:from>
    <xdr:to>
      <xdr:col>2</xdr:col>
      <xdr:colOff>365414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4" cstate="print"/>
        <a:stretch>
          <a:fillRect/>
        </a:stretch>
      </xdr:blipFill>
      <xdr:spPr>
        <a:xfrm>
          <a:off x="1009650" y="47625"/>
          <a:ext cx="346364" cy="346364"/>
        </a:xfrm>
        <a:prstGeom prst="rect">
          <a:avLst/>
        </a:prstGeom>
      </xdr:spPr>
    </xdr:pic>
    <xdr:clientData/>
  </xdr:twoCellAnchor>
  <xdr:twoCellAnchor editAs="oneCell">
    <xdr:from>
      <xdr:col>1</xdr:col>
      <xdr:colOff>57150</xdr:colOff>
      <xdr:row>1</xdr:row>
      <xdr:rowOff>57150</xdr:rowOff>
    </xdr:from>
    <xdr:to>
      <xdr:col>2</xdr:col>
      <xdr:colOff>362448</xdr:colOff>
      <xdr:row>4</xdr:row>
      <xdr:rowOff>209551</xdr:rowOff>
    </xdr:to>
    <xdr:pic>
      <xdr:nvPicPr>
        <xdr:cNvPr id="4" name="Picture 3" descr="obeclogo002.jpg">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2</xdr:col>
      <xdr:colOff>6062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647700" y="66675"/>
          <a:ext cx="348962" cy="355023"/>
        </a:xfrm>
        <a:prstGeom prst="rect">
          <a:avLst/>
        </a:prstGeom>
      </xdr:spPr>
    </xdr:pic>
    <xdr:clientData/>
  </xdr:twoCellAnchor>
  <xdr:twoCellAnchor editAs="oneCell">
    <xdr:from>
      <xdr:col>2</xdr:col>
      <xdr:colOff>66675</xdr:colOff>
      <xdr:row>0</xdr:row>
      <xdr:rowOff>66675</xdr:rowOff>
    </xdr:from>
    <xdr:to>
      <xdr:col>2</xdr:col>
      <xdr:colOff>413039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4" cstate="print"/>
        <a:stretch>
          <a:fillRect/>
        </a:stretch>
      </xdr:blipFill>
      <xdr:spPr>
        <a:xfrm>
          <a:off x="1057275" y="66675"/>
          <a:ext cx="346364" cy="346364"/>
        </a:xfrm>
        <a:prstGeom prst="rect">
          <a:avLst/>
        </a:prstGeom>
      </xdr:spPr>
    </xdr:pic>
    <xdr:clientData/>
  </xdr:twoCellAnchor>
  <xdr:twoCellAnchor editAs="oneCell">
    <xdr:from>
      <xdr:col>1</xdr:col>
      <xdr:colOff>38100</xdr:colOff>
      <xdr:row>1</xdr:row>
      <xdr:rowOff>47625</xdr:rowOff>
    </xdr:from>
    <xdr:to>
      <xdr:col>2</xdr:col>
      <xdr:colOff>343398</xdr:colOff>
      <xdr:row>4</xdr:row>
      <xdr:rowOff>200026</xdr:rowOff>
    </xdr:to>
    <xdr:pic>
      <xdr:nvPicPr>
        <xdr:cNvPr id="4" name="Picture 3" descr="obeclogo002.jpg">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5" cstate="print"/>
        <a:stretch>
          <a:fillRect/>
        </a:stretch>
      </xdr:blipFill>
      <xdr:spPr>
        <a:xfrm>
          <a:off x="647700" y="533400"/>
          <a:ext cx="686298" cy="98107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348962</xdr:colOff>
      <xdr:row>0</xdr:row>
      <xdr:rowOff>393123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cstate="print"/>
        <a:stretch>
          <a:fillRect/>
        </a:stretch>
      </xdr:blipFill>
      <xdr:spPr>
        <a:xfrm>
          <a:off x="609600" y="38100"/>
          <a:ext cx="348962" cy="355023"/>
        </a:xfrm>
        <a:prstGeom prst="rect">
          <a:avLst/>
        </a:prstGeom>
      </xdr:spPr>
    </xdr:pic>
    <xdr:clientData/>
  </xdr:twoCellAnchor>
  <xdr:twoCellAnchor editAs="oneCell">
    <xdr:from>
      <xdr:col>2</xdr:col>
      <xdr:colOff>47625</xdr:colOff>
      <xdr:row>0</xdr:row>
      <xdr:rowOff>38100</xdr:rowOff>
    </xdr:from>
    <xdr:to>
      <xdr:col>2</xdr:col>
      <xdr:colOff>393989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4" cstate="print"/>
        <a:stretch>
          <a:fillRect/>
        </a:stretch>
      </xdr:blipFill>
      <xdr:spPr>
        <a:xfrm>
          <a:off x="1038225" y="38100"/>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5" cstate="print"/>
        <a:stretch>
          <a:fillRect/>
        </a:stretch>
      </xdr:blipFill>
      <xdr:spPr>
        <a:xfrm>
          <a:off x="666750" y="514350"/>
          <a:ext cx="686298" cy="98107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xdr:col>
      <xdr:colOff>368012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cstate="print"/>
        <a:stretch>
          <a:fillRect/>
        </a:stretch>
      </xdr:blipFill>
      <xdr:spPr>
        <a:xfrm>
          <a:off x="628650" y="76200"/>
          <a:ext cx="348962" cy="355023"/>
        </a:xfrm>
        <a:prstGeom prst="rect">
          <a:avLst/>
        </a:prstGeom>
      </xdr:spPr>
    </xdr:pic>
    <xdr:clientData/>
  </xdr:twoCellAnchor>
  <xdr:twoCellAnchor editAs="oneCell">
    <xdr:from>
      <xdr:col>2</xdr:col>
      <xdr:colOff>38100</xdr:colOff>
      <xdr:row>0</xdr:row>
      <xdr:rowOff>76200</xdr:rowOff>
    </xdr:from>
    <xdr:to>
      <xdr:col>2</xdr:col>
      <xdr:colOff>384464</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4" cstate="print"/>
        <a:stretch>
          <a:fillRect/>
        </a:stretch>
      </xdr:blipFill>
      <xdr:spPr>
        <a:xfrm>
          <a:off x="1028700" y="76200"/>
          <a:ext cx="346364" cy="346364"/>
        </a:xfrm>
        <a:prstGeom prst="rect">
          <a:avLst/>
        </a:prstGeom>
      </xdr:spPr>
    </xdr:pic>
    <xdr:clientData/>
  </xdr:twoCellAnchor>
  <xdr:twoCellAnchor editAs="oneCell">
    <xdr:from>
      <xdr:col>1</xdr:col>
      <xdr:colOff>47625</xdr:colOff>
      <xdr:row>1</xdr:row>
      <xdr:rowOff>66675</xdr:rowOff>
    </xdr:from>
    <xdr:to>
      <xdr:col>2</xdr:col>
      <xdr:colOff>352923</xdr:colOff>
      <xdr:row>4</xdr:row>
      <xdr:rowOff>219076</xdr:rowOff>
    </xdr:to>
    <xdr:pic>
      <xdr:nvPicPr>
        <xdr:cNvPr id="4" name="Picture 3" descr="obeclogo002.jpg">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5" cstate="print"/>
        <a:stretch>
          <a:fillRect/>
        </a:stretch>
      </xdr:blipFill>
      <xdr:spPr>
        <a:xfrm>
          <a:off x="657225" y="561975"/>
          <a:ext cx="686298" cy="98107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358487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cstate="print"/>
        <a:stretch>
          <a:fillRect/>
        </a:stretch>
      </xdr:blipFill>
      <xdr:spPr>
        <a:xfrm>
          <a:off x="619125" y="47625"/>
          <a:ext cx="348962" cy="355023"/>
        </a:xfrm>
        <a:prstGeom prst="rect">
          <a:avLst/>
        </a:prstGeom>
      </xdr:spPr>
    </xdr:pic>
    <xdr:clientData/>
  </xdr:twoCellAnchor>
  <xdr:twoCellAnchor editAs="oneCell">
    <xdr:from>
      <xdr:col>2</xdr:col>
      <xdr:colOff>28575</xdr:colOff>
      <xdr:row>0</xdr:row>
      <xdr:rowOff>38100</xdr:rowOff>
    </xdr:from>
    <xdr:to>
      <xdr:col>2</xdr:col>
      <xdr:colOff>374939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4" cstate="print"/>
        <a:stretch>
          <a:fillRect/>
        </a:stretch>
      </xdr:blipFill>
      <xdr:spPr>
        <a:xfrm>
          <a:off x="1019175" y="38100"/>
          <a:ext cx="346364" cy="346364"/>
        </a:xfrm>
        <a:prstGeom prst="rect">
          <a:avLst/>
        </a:prstGeom>
      </xdr:spPr>
    </xdr:pic>
    <xdr:clientData/>
  </xdr:twoCellAnchor>
  <xdr:twoCellAnchor editAs="oneCell">
    <xdr:from>
      <xdr:col>1</xdr:col>
      <xdr:colOff>66675</xdr:colOff>
      <xdr:row>1</xdr:row>
      <xdr:rowOff>47625</xdr:rowOff>
    </xdr:from>
    <xdr:to>
      <xdr:col>2</xdr:col>
      <xdr:colOff>371973</xdr:colOff>
      <xdr:row>4</xdr:row>
      <xdr:rowOff>200026</xdr:rowOff>
    </xdr:to>
    <xdr:pic>
      <xdr:nvPicPr>
        <xdr:cNvPr id="4" name="Picture 3" descr="obeclogo002.jpg">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5" cstate="print"/>
        <a:stretch>
          <a:fillRect/>
        </a:stretch>
      </xdr:blipFill>
      <xdr:spPr>
        <a:xfrm>
          <a:off x="676275" y="514350"/>
          <a:ext cx="686298" cy="981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0</xdr:row>
      <xdr:rowOff>47625</xdr:rowOff>
    </xdr:from>
    <xdr:to>
      <xdr:col>2</xdr:col>
      <xdr:colOff>58882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tretch>
          <a:fillRect/>
        </a:stretch>
      </xdr:blipFill>
      <xdr:spPr>
        <a:xfrm>
          <a:off x="276225" y="47625"/>
          <a:ext cx="354157" cy="355023"/>
        </a:xfrm>
        <a:prstGeom prst="rect">
          <a:avLst/>
        </a:prstGeom>
      </xdr:spPr>
    </xdr:pic>
    <xdr:clientData/>
  </xdr:twoCellAnchor>
  <xdr:twoCellAnchor editAs="oneCell">
    <xdr:from>
      <xdr:col>2</xdr:col>
      <xdr:colOff>85725</xdr:colOff>
      <xdr:row>0</xdr:row>
      <xdr:rowOff>38100</xdr:rowOff>
    </xdr:from>
    <xdr:to>
      <xdr:col>2</xdr:col>
      <xdr:colOff>432089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stretch>
          <a:fillRect/>
        </a:stretch>
      </xdr:blipFill>
      <xdr:spPr>
        <a:xfrm>
          <a:off x="657225" y="38100"/>
          <a:ext cx="346364" cy="346364"/>
        </a:xfrm>
        <a:prstGeom prst="rect">
          <a:avLst/>
        </a:prstGeom>
      </xdr:spPr>
    </xdr:pic>
    <xdr:clientData/>
  </xdr:twoCellAnchor>
  <xdr:twoCellAnchor editAs="oneCell">
    <xdr:from>
      <xdr:col>2</xdr:col>
      <xdr:colOff>457200</xdr:colOff>
      <xdr:row>0</xdr:row>
      <xdr:rowOff>38100</xdr:rowOff>
    </xdr:from>
    <xdr:to>
      <xdr:col>2</xdr:col>
      <xdr:colOff>812223</xdr:colOff>
      <xdr:row>0</xdr:row>
      <xdr:rowOff>393123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 cstate="print"/>
        <a:stretch>
          <a:fillRect/>
        </a:stretch>
      </xdr:blipFill>
      <xdr:spPr>
        <a:xfrm>
          <a:off x="1028700" y="38100"/>
          <a:ext cx="355023" cy="355023"/>
        </a:xfrm>
        <a:prstGeom prst="rect">
          <a:avLst/>
        </a:prstGeom>
      </xdr:spPr>
    </xdr:pic>
    <xdr:clientData/>
  </xdr:twoCellAnchor>
  <xdr:twoCellAnchor editAs="oneCell">
    <xdr:from>
      <xdr:col>3</xdr:col>
      <xdr:colOff>0</xdr:colOff>
      <xdr:row>0</xdr:row>
      <xdr:rowOff>57150</xdr:rowOff>
    </xdr:from>
    <xdr:to>
      <xdr:col>3</xdr:col>
      <xdr:colOff>337705</xdr:colOff>
      <xdr:row>0</xdr:row>
      <xdr:rowOff>394855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8" cstate="print"/>
        <a:stretch>
          <a:fillRect/>
        </a:stretch>
      </xdr:blipFill>
      <xdr:spPr>
        <a:xfrm>
          <a:off x="1419225" y="57150"/>
          <a:ext cx="337705" cy="337705"/>
        </a:xfrm>
        <a:prstGeom prst="rect">
          <a:avLst/>
        </a:prstGeom>
      </xdr:spPr>
    </xdr:pic>
    <xdr:clientData/>
  </xdr:twoCellAnchor>
  <xdr:twoCellAnchor editAs="oneCell">
    <xdr:from>
      <xdr:col>3</xdr:col>
      <xdr:colOff>352425</xdr:colOff>
      <xdr:row>0</xdr:row>
      <xdr:rowOff>47625</xdr:rowOff>
    </xdr:from>
    <xdr:to>
      <xdr:col>3</xdr:col>
      <xdr:colOff>690129</xdr:colOff>
      <xdr:row>0</xdr:row>
      <xdr:rowOff>385329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0" cstate="print"/>
        <a:stretch>
          <a:fillRect/>
        </a:stretch>
      </xdr:blipFill>
      <xdr:spPr>
        <a:xfrm>
          <a:off x="1771650" y="47625"/>
          <a:ext cx="337704" cy="337704"/>
        </a:xfrm>
        <a:prstGeom prst="rect">
          <a:avLst/>
        </a:prstGeom>
      </xdr:spPr>
    </xdr:pic>
    <xdr:clientData/>
  </xdr:twoCellAnchor>
  <xdr:twoCellAnchor editAs="oneCell">
    <xdr:from>
      <xdr:col>3</xdr:col>
      <xdr:colOff>685800</xdr:colOff>
      <xdr:row>0</xdr:row>
      <xdr:rowOff>57150</xdr:rowOff>
    </xdr:from>
    <xdr:to>
      <xdr:col>3</xdr:col>
      <xdr:colOff>1023505</xdr:colOff>
      <xdr:row>0</xdr:row>
      <xdr:rowOff>394855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2" cstate="print"/>
        <a:stretch>
          <a:fillRect/>
        </a:stretch>
      </xdr:blipFill>
      <xdr:spPr>
        <a:xfrm>
          <a:off x="2105025" y="57150"/>
          <a:ext cx="337705" cy="337705"/>
        </a:xfrm>
        <a:prstGeom prst="rect">
          <a:avLst/>
        </a:prstGeom>
      </xdr:spPr>
    </xdr:pic>
    <xdr:clientData/>
  </xdr:twoCellAnchor>
  <xdr:twoCellAnchor editAs="oneCell">
    <xdr:from>
      <xdr:col>3</xdr:col>
      <xdr:colOff>1828800</xdr:colOff>
      <xdr:row>0</xdr:row>
      <xdr:rowOff>38100</xdr:rowOff>
    </xdr:from>
    <xdr:to>
      <xdr:col>3</xdr:col>
      <xdr:colOff>2192483</xdr:colOff>
      <xdr:row>0</xdr:row>
      <xdr:rowOff>401783</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4" cstate="print"/>
        <a:stretch>
          <a:fillRect/>
        </a:stretch>
      </xdr:blipFill>
      <xdr:spPr>
        <a:xfrm>
          <a:off x="3248025" y="38100"/>
          <a:ext cx="363683" cy="36368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590550</xdr:colOff>
      <xdr:row>0</xdr:row>
      <xdr:rowOff>76200</xdr:rowOff>
    </xdr:from>
    <xdr:to>
      <xdr:col>1</xdr:col>
      <xdr:colOff>329912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590550" y="76200"/>
          <a:ext cx="348962" cy="355023"/>
        </a:xfrm>
        <a:prstGeom prst="rect">
          <a:avLst/>
        </a:prstGeom>
      </xdr:spPr>
    </xdr:pic>
    <xdr:clientData/>
  </xdr:twoCellAnchor>
  <xdr:twoCellAnchor editAs="oneCell">
    <xdr:from>
      <xdr:col>2</xdr:col>
      <xdr:colOff>0</xdr:colOff>
      <xdr:row>0</xdr:row>
      <xdr:rowOff>76200</xdr:rowOff>
    </xdr:from>
    <xdr:to>
      <xdr:col>2</xdr:col>
      <xdr:colOff>346364</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4" cstate="print"/>
        <a:stretch>
          <a:fillRect/>
        </a:stretch>
      </xdr:blipFill>
      <xdr:spPr>
        <a:xfrm>
          <a:off x="990600" y="76200"/>
          <a:ext cx="346364" cy="346364"/>
        </a:xfrm>
        <a:prstGeom prst="rect">
          <a:avLst/>
        </a:prstGeom>
      </xdr:spPr>
    </xdr:pic>
    <xdr:clientData/>
  </xdr:twoCellAnchor>
  <xdr:twoCellAnchor>
    <xdr:from>
      <xdr:col>7</xdr:col>
      <xdr:colOff>609599</xdr:colOff>
      <xdr:row>0</xdr:row>
      <xdr:rowOff>133350</xdr:rowOff>
    </xdr:from>
    <xdr:to>
      <xdr:col>9</xdr:col>
      <xdr:colOff>581024</xdr:colOff>
      <xdr:row>0</xdr:row>
      <xdr:rowOff>438150</xdr:rowOff>
    </xdr:to>
    <xdr:sp macro="" textlink="">
      <xdr:nvSpPr>
        <xdr:cNvPr id="7"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3400-000007000000}"/>
            </a:ext>
          </a:extLst>
        </xdr:cNvPr>
        <xdr:cNvSpPr/>
      </xdr:nvSpPr>
      <xdr:spPr bwMode="auto">
        <a:xfrm>
          <a:off x="5981699" y="133350"/>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123825</xdr:rowOff>
    </xdr:from>
    <xdr:to>
      <xdr:col>7</xdr:col>
      <xdr:colOff>552448</xdr:colOff>
      <xdr:row>0</xdr:row>
      <xdr:rowOff>428625</xdr:rowOff>
    </xdr:to>
    <xdr:sp macro="" textlink="">
      <xdr:nvSpPr>
        <xdr:cNvPr id="8"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3400-000008000000}"/>
            </a:ext>
          </a:extLst>
        </xdr:cNvPr>
        <xdr:cNvSpPr/>
      </xdr:nvSpPr>
      <xdr:spPr bwMode="auto">
        <a:xfrm>
          <a:off x="4524375" y="123825"/>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123825</xdr:rowOff>
    </xdr:from>
    <xdr:to>
      <xdr:col>5</xdr:col>
      <xdr:colOff>371475</xdr:colOff>
      <xdr:row>0</xdr:row>
      <xdr:rowOff>428625</xdr:rowOff>
    </xdr:to>
    <xdr:sp macro="" textlink="">
      <xdr:nvSpPr>
        <xdr:cNvPr id="9"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3400-000009000000}"/>
            </a:ext>
          </a:extLst>
        </xdr:cNvPr>
        <xdr:cNvSpPr/>
      </xdr:nvSpPr>
      <xdr:spPr bwMode="auto">
        <a:xfrm>
          <a:off x="3086100" y="123825"/>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114300</xdr:rowOff>
    </xdr:from>
    <xdr:to>
      <xdr:col>3</xdr:col>
      <xdr:colOff>1485900</xdr:colOff>
      <xdr:row>0</xdr:row>
      <xdr:rowOff>419100</xdr:rowOff>
    </xdr:to>
    <xdr:sp macro="" textlink="">
      <xdr:nvSpPr>
        <xdr:cNvPr id="10"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3400-00000A000000}"/>
            </a:ext>
          </a:extLst>
        </xdr:cNvPr>
        <xdr:cNvSpPr/>
      </xdr:nvSpPr>
      <xdr:spPr bwMode="auto">
        <a:xfrm>
          <a:off x="1571625" y="114300"/>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47625</xdr:rowOff>
    </xdr:from>
    <xdr:to>
      <xdr:col>2</xdr:col>
      <xdr:colOff>362448</xdr:colOff>
      <xdr:row>4</xdr:row>
      <xdr:rowOff>200026</xdr:rowOff>
    </xdr:to>
    <xdr:pic>
      <xdr:nvPicPr>
        <xdr:cNvPr id="11" name="Picture 10" descr="obeclogo002.jpg">
          <a:extLst>
            <a:ext uri="{FF2B5EF4-FFF2-40B4-BE49-F238E27FC236}">
              <a16:creationId xmlns:a16="http://schemas.microsoft.com/office/drawing/2014/main" id="{00000000-0008-0000-3400-00000B000000}"/>
            </a:ext>
          </a:extLst>
        </xdr:cNvPr>
        <xdr:cNvPicPr>
          <a:picLocks noChangeAspect="1"/>
        </xdr:cNvPicPr>
      </xdr:nvPicPr>
      <xdr:blipFill>
        <a:blip xmlns:r="http://schemas.openxmlformats.org/officeDocument/2006/relationships" r:embed="rId9" cstate="print"/>
        <a:stretch>
          <a:fillRect/>
        </a:stretch>
      </xdr:blipFill>
      <xdr:spPr>
        <a:xfrm>
          <a:off x="666750" y="561975"/>
          <a:ext cx="686298" cy="98107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xdr:col>
      <xdr:colOff>368012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628650" y="76200"/>
          <a:ext cx="348962" cy="355023"/>
        </a:xfrm>
        <a:prstGeom prst="rect">
          <a:avLst/>
        </a:prstGeom>
      </xdr:spPr>
    </xdr:pic>
    <xdr:clientData/>
  </xdr:twoCellAnchor>
  <xdr:twoCellAnchor editAs="oneCell">
    <xdr:from>
      <xdr:col>2</xdr:col>
      <xdr:colOff>19050</xdr:colOff>
      <xdr:row>0</xdr:row>
      <xdr:rowOff>57150</xdr:rowOff>
    </xdr:from>
    <xdr:to>
      <xdr:col>2</xdr:col>
      <xdr:colOff>365414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4" cstate="print"/>
        <a:stretch>
          <a:fillRect/>
        </a:stretch>
      </xdr:blipFill>
      <xdr:spPr>
        <a:xfrm>
          <a:off x="1009650" y="57150"/>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5" cstate="print"/>
        <a:stretch>
          <a:fillRect/>
        </a:stretch>
      </xdr:blipFill>
      <xdr:spPr>
        <a:xfrm>
          <a:off x="676275" y="571500"/>
          <a:ext cx="686298" cy="98107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1</xdr:col>
      <xdr:colOff>368012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cstate="print"/>
        <a:stretch>
          <a:fillRect/>
        </a:stretch>
      </xdr:blipFill>
      <xdr:spPr>
        <a:xfrm>
          <a:off x="628650" y="57150"/>
          <a:ext cx="348962" cy="355023"/>
        </a:xfrm>
        <a:prstGeom prst="rect">
          <a:avLst/>
        </a:prstGeom>
      </xdr:spPr>
    </xdr:pic>
    <xdr:clientData/>
  </xdr:twoCellAnchor>
  <xdr:twoCellAnchor editAs="oneCell">
    <xdr:from>
      <xdr:col>2</xdr:col>
      <xdr:colOff>47625</xdr:colOff>
      <xdr:row>0</xdr:row>
      <xdr:rowOff>57150</xdr:rowOff>
    </xdr:from>
    <xdr:to>
      <xdr:col>2</xdr:col>
      <xdr:colOff>393989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4" cstate="print"/>
        <a:stretch>
          <a:fillRect/>
        </a:stretch>
      </xdr:blipFill>
      <xdr:spPr>
        <a:xfrm>
          <a:off x="1038225" y="57150"/>
          <a:ext cx="346364" cy="346364"/>
        </a:xfrm>
        <a:prstGeom prst="rect">
          <a:avLst/>
        </a:prstGeom>
      </xdr:spPr>
    </xdr:pic>
    <xdr:clientData/>
  </xdr:twoCellAnchor>
  <xdr:twoCellAnchor editAs="oneCell">
    <xdr:from>
      <xdr:col>1</xdr:col>
      <xdr:colOff>76200</xdr:colOff>
      <xdr:row>1</xdr:row>
      <xdr:rowOff>85725</xdr:rowOff>
    </xdr:from>
    <xdr:to>
      <xdr:col>2</xdr:col>
      <xdr:colOff>381498</xdr:colOff>
      <xdr:row>4</xdr:row>
      <xdr:rowOff>238126</xdr:rowOff>
    </xdr:to>
    <xdr:pic>
      <xdr:nvPicPr>
        <xdr:cNvPr id="4" name="Picture 3" descr="obeclogo002.jpg">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5" cstate="print"/>
        <a:stretch>
          <a:fillRect/>
        </a:stretch>
      </xdr:blipFill>
      <xdr:spPr>
        <a:xfrm>
          <a:off x="685800" y="552450"/>
          <a:ext cx="686298" cy="98107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358487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619125" y="57150"/>
          <a:ext cx="348962" cy="355023"/>
        </a:xfrm>
        <a:prstGeom prst="rect">
          <a:avLst/>
        </a:prstGeom>
      </xdr:spPr>
    </xdr:pic>
    <xdr:clientData/>
  </xdr:twoCellAnchor>
  <xdr:twoCellAnchor editAs="oneCell">
    <xdr:from>
      <xdr:col>2</xdr:col>
      <xdr:colOff>9525</xdr:colOff>
      <xdr:row>0</xdr:row>
      <xdr:rowOff>38100</xdr:rowOff>
    </xdr:from>
    <xdr:to>
      <xdr:col>2</xdr:col>
      <xdr:colOff>355889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4" cstate="print"/>
        <a:stretch>
          <a:fillRect/>
        </a:stretch>
      </xdr:blipFill>
      <xdr:spPr>
        <a:xfrm>
          <a:off x="1000125" y="38100"/>
          <a:ext cx="346364" cy="346364"/>
        </a:xfrm>
        <a:prstGeom prst="rect">
          <a:avLst/>
        </a:prstGeom>
      </xdr:spPr>
    </xdr:pic>
    <xdr:clientData/>
  </xdr:twoCellAnchor>
  <xdr:twoCellAnchor editAs="oneCell">
    <xdr:from>
      <xdr:col>1</xdr:col>
      <xdr:colOff>57150</xdr:colOff>
      <xdr:row>1</xdr:row>
      <xdr:rowOff>76200</xdr:rowOff>
    </xdr:from>
    <xdr:to>
      <xdr:col>2</xdr:col>
      <xdr:colOff>362448</xdr:colOff>
      <xdr:row>4</xdr:row>
      <xdr:rowOff>228601</xdr:rowOff>
    </xdr:to>
    <xdr:pic>
      <xdr:nvPicPr>
        <xdr:cNvPr id="4" name="Picture 3" descr="obeclogo002.jpg">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5" cstate="print"/>
        <a:stretch>
          <a:fillRect/>
        </a:stretch>
      </xdr:blipFill>
      <xdr:spPr>
        <a:xfrm>
          <a:off x="666750" y="561975"/>
          <a:ext cx="686298" cy="98107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2</xdr:col>
      <xdr:colOff>0</xdr:colOff>
      <xdr:row>0</xdr:row>
      <xdr:rowOff>47625</xdr:rowOff>
    </xdr:from>
    <xdr:to>
      <xdr:col>2</xdr:col>
      <xdr:colOff>346364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4" cstate="print"/>
        <a:stretch>
          <a:fillRect/>
        </a:stretch>
      </xdr:blipFill>
      <xdr:spPr>
        <a:xfrm>
          <a:off x="990600" y="47625"/>
          <a:ext cx="346364" cy="346364"/>
        </a:xfrm>
        <a:prstGeom prst="rect">
          <a:avLst/>
        </a:prstGeom>
      </xdr:spPr>
    </xdr:pic>
    <xdr:clientData/>
  </xdr:twoCellAnchor>
  <xdr:twoCellAnchor editAs="oneCell">
    <xdr:from>
      <xdr:col>1</xdr:col>
      <xdr:colOff>66675</xdr:colOff>
      <xdr:row>1</xdr:row>
      <xdr:rowOff>47625</xdr:rowOff>
    </xdr:from>
    <xdr:to>
      <xdr:col>2</xdr:col>
      <xdr:colOff>371973</xdr:colOff>
      <xdr:row>4</xdr:row>
      <xdr:rowOff>200026</xdr:rowOff>
    </xdr:to>
    <xdr:pic>
      <xdr:nvPicPr>
        <xdr:cNvPr id="4" name="Picture 3" descr="obeclogo002.jpg">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5" cstate="print"/>
        <a:stretch>
          <a:fillRect/>
        </a:stretch>
      </xdr:blipFill>
      <xdr:spPr>
        <a:xfrm>
          <a:off x="676275" y="514350"/>
          <a:ext cx="686298" cy="98107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1</xdr:col>
      <xdr:colOff>371475</xdr:colOff>
      <xdr:row>0</xdr:row>
      <xdr:rowOff>57150</xdr:rowOff>
    </xdr:from>
    <xdr:to>
      <xdr:col>2</xdr:col>
      <xdr:colOff>336839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4" cstate="print"/>
        <a:stretch>
          <a:fillRect/>
        </a:stretch>
      </xdr:blipFill>
      <xdr:spPr>
        <a:xfrm>
          <a:off x="981075" y="57150"/>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5" cstate="print"/>
        <a:stretch>
          <a:fillRect/>
        </a:stretch>
      </xdr:blipFill>
      <xdr:spPr>
        <a:xfrm>
          <a:off x="666750" y="523875"/>
          <a:ext cx="686298" cy="9810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1</xdr:col>
      <xdr:colOff>371475</xdr:colOff>
      <xdr:row>0</xdr:row>
      <xdr:rowOff>47625</xdr:rowOff>
    </xdr:from>
    <xdr:to>
      <xdr:col>2</xdr:col>
      <xdr:colOff>336839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4" cstate="print"/>
        <a:stretch>
          <a:fillRect/>
        </a:stretch>
      </xdr:blipFill>
      <xdr:spPr>
        <a:xfrm>
          <a:off x="981075" y="47625"/>
          <a:ext cx="346364" cy="346364"/>
        </a:xfrm>
        <a:prstGeom prst="rect">
          <a:avLst/>
        </a:prstGeom>
      </xdr:spPr>
    </xdr:pic>
    <xdr:clientData/>
  </xdr:twoCellAnchor>
  <xdr:twoCellAnchor editAs="oneCell">
    <xdr:from>
      <xdr:col>1</xdr:col>
      <xdr:colOff>76200</xdr:colOff>
      <xdr:row>1</xdr:row>
      <xdr:rowOff>57150</xdr:rowOff>
    </xdr:from>
    <xdr:to>
      <xdr:col>2</xdr:col>
      <xdr:colOff>381498</xdr:colOff>
      <xdr:row>4</xdr:row>
      <xdr:rowOff>209551</xdr:rowOff>
    </xdr:to>
    <xdr:pic>
      <xdr:nvPicPr>
        <xdr:cNvPr id="4" name="Picture 3" descr="obeclogo002.jpg">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5" cstate="print"/>
        <a:stretch>
          <a:fillRect/>
        </a:stretch>
      </xdr:blipFill>
      <xdr:spPr>
        <a:xfrm>
          <a:off x="685800" y="523875"/>
          <a:ext cx="686298" cy="98107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2</xdr:col>
      <xdr:colOff>0</xdr:colOff>
      <xdr:row>0</xdr:row>
      <xdr:rowOff>47625</xdr:rowOff>
    </xdr:from>
    <xdr:to>
      <xdr:col>2</xdr:col>
      <xdr:colOff>346364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4" cstate="print"/>
        <a:stretch>
          <a:fillRect/>
        </a:stretch>
      </xdr:blipFill>
      <xdr:spPr>
        <a:xfrm>
          <a:off x="990600" y="47625"/>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5" cstate="print"/>
        <a:stretch>
          <a:fillRect/>
        </a:stretch>
      </xdr:blipFill>
      <xdr:spPr>
        <a:xfrm>
          <a:off x="676275" y="523875"/>
          <a:ext cx="686298" cy="98107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600075</xdr:colOff>
      <xdr:row>0</xdr:row>
      <xdr:rowOff>47625</xdr:rowOff>
    </xdr:from>
    <xdr:to>
      <xdr:col>1</xdr:col>
      <xdr:colOff>339437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cstate="print"/>
        <a:stretch>
          <a:fillRect/>
        </a:stretch>
      </xdr:blipFill>
      <xdr:spPr>
        <a:xfrm>
          <a:off x="600075" y="47625"/>
          <a:ext cx="348962" cy="355023"/>
        </a:xfrm>
        <a:prstGeom prst="rect">
          <a:avLst/>
        </a:prstGeom>
      </xdr:spPr>
    </xdr:pic>
    <xdr:clientData/>
  </xdr:twoCellAnchor>
  <xdr:twoCellAnchor editAs="oneCell">
    <xdr:from>
      <xdr:col>2</xdr:col>
      <xdr:colOff>28575</xdr:colOff>
      <xdr:row>0</xdr:row>
      <xdr:rowOff>47625</xdr:rowOff>
    </xdr:from>
    <xdr:to>
      <xdr:col>2</xdr:col>
      <xdr:colOff>374939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4" cstate="print"/>
        <a:stretch>
          <a:fillRect/>
        </a:stretch>
      </xdr:blipFill>
      <xdr:spPr>
        <a:xfrm>
          <a:off x="1019175" y="47625"/>
          <a:ext cx="346364" cy="346364"/>
        </a:xfrm>
        <a:prstGeom prst="rect">
          <a:avLst/>
        </a:prstGeom>
      </xdr:spPr>
    </xdr:pic>
    <xdr:clientData/>
  </xdr:twoCellAnchor>
  <xdr:twoCellAnchor editAs="oneCell">
    <xdr:from>
      <xdr:col>1</xdr:col>
      <xdr:colOff>66675</xdr:colOff>
      <xdr:row>1</xdr:row>
      <xdr:rowOff>57150</xdr:rowOff>
    </xdr:from>
    <xdr:to>
      <xdr:col>2</xdr:col>
      <xdr:colOff>371973</xdr:colOff>
      <xdr:row>4</xdr:row>
      <xdr:rowOff>209551</xdr:rowOff>
    </xdr:to>
    <xdr:pic>
      <xdr:nvPicPr>
        <xdr:cNvPr id="4" name="Picture 3" descr="obeclogo002.jpg">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5" cstate="print"/>
        <a:stretch>
          <a:fillRect/>
        </a:stretch>
      </xdr:blipFill>
      <xdr:spPr>
        <a:xfrm>
          <a:off x="676275" y="533400"/>
          <a:ext cx="686298" cy="98107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600075</xdr:colOff>
      <xdr:row>0</xdr:row>
      <xdr:rowOff>47625</xdr:rowOff>
    </xdr:from>
    <xdr:to>
      <xdr:col>1</xdr:col>
      <xdr:colOff>339437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600075" y="47625"/>
          <a:ext cx="348962" cy="355023"/>
        </a:xfrm>
        <a:prstGeom prst="rect">
          <a:avLst/>
        </a:prstGeom>
      </xdr:spPr>
    </xdr:pic>
    <xdr:clientData/>
  </xdr:twoCellAnchor>
  <xdr:twoCellAnchor editAs="oneCell">
    <xdr:from>
      <xdr:col>2</xdr:col>
      <xdr:colOff>0</xdr:colOff>
      <xdr:row>0</xdr:row>
      <xdr:rowOff>38100</xdr:rowOff>
    </xdr:from>
    <xdr:to>
      <xdr:col>2</xdr:col>
      <xdr:colOff>346364</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4" cstate="print"/>
        <a:stretch>
          <a:fillRect/>
        </a:stretch>
      </xdr:blipFill>
      <xdr:spPr>
        <a:xfrm>
          <a:off x="990600" y="38100"/>
          <a:ext cx="346364" cy="346364"/>
        </a:xfrm>
        <a:prstGeom prst="rect">
          <a:avLst/>
        </a:prstGeom>
      </xdr:spPr>
    </xdr:pic>
    <xdr:clientData/>
  </xdr:twoCellAnchor>
  <xdr:twoCellAnchor editAs="oneCell">
    <xdr:from>
      <xdr:col>1</xdr:col>
      <xdr:colOff>76200</xdr:colOff>
      <xdr:row>1</xdr:row>
      <xdr:rowOff>66675</xdr:rowOff>
    </xdr:from>
    <xdr:to>
      <xdr:col>2</xdr:col>
      <xdr:colOff>381498</xdr:colOff>
      <xdr:row>4</xdr:row>
      <xdr:rowOff>219076</xdr:rowOff>
    </xdr:to>
    <xdr:pic>
      <xdr:nvPicPr>
        <xdr:cNvPr id="4" name="Picture 3" descr="obeclogo002.jpg">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5" cstate="print"/>
        <a:stretch>
          <a:fillRect/>
        </a:stretch>
      </xdr:blipFill>
      <xdr:spPr>
        <a:xfrm>
          <a:off x="685800" y="533400"/>
          <a:ext cx="686298" cy="981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0</xdr:row>
      <xdr:rowOff>76200</xdr:rowOff>
    </xdr:from>
    <xdr:to>
      <xdr:col>2</xdr:col>
      <xdr:colOff>68407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209550" y="76200"/>
          <a:ext cx="354157" cy="355023"/>
        </a:xfrm>
        <a:prstGeom prst="rect">
          <a:avLst/>
        </a:prstGeom>
      </xdr:spPr>
    </xdr:pic>
    <xdr:clientData/>
  </xdr:twoCellAnchor>
  <xdr:twoCellAnchor editAs="oneCell">
    <xdr:from>
      <xdr:col>2</xdr:col>
      <xdr:colOff>104775</xdr:colOff>
      <xdr:row>0</xdr:row>
      <xdr:rowOff>76200</xdr:rowOff>
    </xdr:from>
    <xdr:to>
      <xdr:col>2</xdr:col>
      <xdr:colOff>451139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600075" y="76200"/>
          <a:ext cx="346364" cy="346364"/>
        </a:xfrm>
        <a:prstGeom prst="rect">
          <a:avLst/>
        </a:prstGeom>
      </xdr:spPr>
    </xdr:pic>
    <xdr:clientData/>
  </xdr:twoCellAnchor>
  <xdr:twoCellAnchor editAs="oneCell">
    <xdr:from>
      <xdr:col>2</xdr:col>
      <xdr:colOff>457200</xdr:colOff>
      <xdr:row>0</xdr:row>
      <xdr:rowOff>95250</xdr:rowOff>
    </xdr:from>
    <xdr:to>
      <xdr:col>2</xdr:col>
      <xdr:colOff>812223</xdr:colOff>
      <xdr:row>0</xdr:row>
      <xdr:rowOff>450273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952500" y="95250"/>
          <a:ext cx="355023" cy="355023"/>
        </a:xfrm>
        <a:prstGeom prst="rect">
          <a:avLst/>
        </a:prstGeom>
      </xdr:spPr>
    </xdr:pic>
    <xdr:clientData/>
  </xdr:twoCellAnchor>
  <xdr:twoCellAnchor editAs="oneCell">
    <xdr:from>
      <xdr:col>2</xdr:col>
      <xdr:colOff>819150</xdr:colOff>
      <xdr:row>0</xdr:row>
      <xdr:rowOff>95250</xdr:rowOff>
    </xdr:from>
    <xdr:to>
      <xdr:col>3</xdr:col>
      <xdr:colOff>309130</xdr:colOff>
      <xdr:row>0</xdr:row>
      <xdr:rowOff>432955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8" cstate="print"/>
        <a:stretch>
          <a:fillRect/>
        </a:stretch>
      </xdr:blipFill>
      <xdr:spPr>
        <a:xfrm>
          <a:off x="1314450" y="95250"/>
          <a:ext cx="337705" cy="337705"/>
        </a:xfrm>
        <a:prstGeom prst="rect">
          <a:avLst/>
        </a:prstGeom>
      </xdr:spPr>
    </xdr:pic>
    <xdr:clientData/>
  </xdr:twoCellAnchor>
  <xdr:twoCellAnchor editAs="oneCell">
    <xdr:from>
      <xdr:col>3</xdr:col>
      <xdr:colOff>285750</xdr:colOff>
      <xdr:row>0</xdr:row>
      <xdr:rowOff>85725</xdr:rowOff>
    </xdr:from>
    <xdr:to>
      <xdr:col>3</xdr:col>
      <xdr:colOff>623454</xdr:colOff>
      <xdr:row>0</xdr:row>
      <xdr:rowOff>423429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0" cstate="print"/>
        <a:stretch>
          <a:fillRect/>
        </a:stretch>
      </xdr:blipFill>
      <xdr:spPr>
        <a:xfrm>
          <a:off x="1628775" y="85725"/>
          <a:ext cx="337704" cy="337704"/>
        </a:xfrm>
        <a:prstGeom prst="rect">
          <a:avLst/>
        </a:prstGeom>
      </xdr:spPr>
    </xdr:pic>
    <xdr:clientData/>
  </xdr:twoCellAnchor>
  <xdr:twoCellAnchor editAs="oneCell">
    <xdr:from>
      <xdr:col>3</xdr:col>
      <xdr:colOff>666750</xdr:colOff>
      <xdr:row>0</xdr:row>
      <xdr:rowOff>85725</xdr:rowOff>
    </xdr:from>
    <xdr:to>
      <xdr:col>3</xdr:col>
      <xdr:colOff>1004455</xdr:colOff>
      <xdr:row>0</xdr:row>
      <xdr:rowOff>423430</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2" cstate="print"/>
        <a:stretch>
          <a:fillRect/>
        </a:stretch>
      </xdr:blipFill>
      <xdr:spPr>
        <a:xfrm>
          <a:off x="2009775" y="85725"/>
          <a:ext cx="337705" cy="337705"/>
        </a:xfrm>
        <a:prstGeom prst="rect">
          <a:avLst/>
        </a:prstGeom>
      </xdr:spPr>
    </xdr:pic>
    <xdr:clientData/>
  </xdr:twoCellAnchor>
  <xdr:twoCellAnchor editAs="oneCell">
    <xdr:from>
      <xdr:col>3</xdr:col>
      <xdr:colOff>1857375</xdr:colOff>
      <xdr:row>0</xdr:row>
      <xdr:rowOff>47625</xdr:rowOff>
    </xdr:from>
    <xdr:to>
      <xdr:col>3</xdr:col>
      <xdr:colOff>2221058</xdr:colOff>
      <xdr:row>0</xdr:row>
      <xdr:rowOff>411308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4" cstate="print"/>
        <a:stretch>
          <a:fillRect/>
        </a:stretch>
      </xdr:blipFill>
      <xdr:spPr>
        <a:xfrm>
          <a:off x="3200400" y="47625"/>
          <a:ext cx="363683" cy="36368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590550</xdr:colOff>
      <xdr:row>0</xdr:row>
      <xdr:rowOff>66675</xdr:rowOff>
    </xdr:from>
    <xdr:to>
      <xdr:col>1</xdr:col>
      <xdr:colOff>329912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cstate="print"/>
        <a:stretch>
          <a:fillRect/>
        </a:stretch>
      </xdr:blipFill>
      <xdr:spPr>
        <a:xfrm>
          <a:off x="590550" y="66675"/>
          <a:ext cx="348962" cy="355023"/>
        </a:xfrm>
        <a:prstGeom prst="rect">
          <a:avLst/>
        </a:prstGeom>
      </xdr:spPr>
    </xdr:pic>
    <xdr:clientData/>
  </xdr:twoCellAnchor>
  <xdr:twoCellAnchor editAs="oneCell">
    <xdr:from>
      <xdr:col>2</xdr:col>
      <xdr:colOff>0</xdr:colOff>
      <xdr:row>0</xdr:row>
      <xdr:rowOff>66675</xdr:rowOff>
    </xdr:from>
    <xdr:to>
      <xdr:col>2</xdr:col>
      <xdr:colOff>346364</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4" cstate="print"/>
        <a:stretch>
          <a:fillRect/>
        </a:stretch>
      </xdr:blipFill>
      <xdr:spPr>
        <a:xfrm>
          <a:off x="990600" y="66675"/>
          <a:ext cx="346364" cy="346364"/>
        </a:xfrm>
        <a:prstGeom prst="rect">
          <a:avLst/>
        </a:prstGeom>
      </xdr:spPr>
    </xdr:pic>
    <xdr:clientData/>
  </xdr:twoCellAnchor>
  <xdr:twoCellAnchor>
    <xdr:from>
      <xdr:col>7</xdr:col>
      <xdr:colOff>609599</xdr:colOff>
      <xdr:row>0</xdr:row>
      <xdr:rowOff>123825</xdr:rowOff>
    </xdr:from>
    <xdr:to>
      <xdr:col>9</xdr:col>
      <xdr:colOff>581024</xdr:colOff>
      <xdr:row>0</xdr:row>
      <xdr:rowOff>428625</xdr:rowOff>
    </xdr:to>
    <xdr:sp macro="" textlink="">
      <xdr:nvSpPr>
        <xdr:cNvPr id="8"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3E00-000008000000}"/>
            </a:ext>
          </a:extLst>
        </xdr:cNvPr>
        <xdr:cNvSpPr/>
      </xdr:nvSpPr>
      <xdr:spPr bwMode="auto">
        <a:xfrm>
          <a:off x="5981699" y="12382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114300</xdr:rowOff>
    </xdr:from>
    <xdr:to>
      <xdr:col>7</xdr:col>
      <xdr:colOff>552448</xdr:colOff>
      <xdr:row>0</xdr:row>
      <xdr:rowOff>419100</xdr:rowOff>
    </xdr:to>
    <xdr:sp macro="" textlink="">
      <xdr:nvSpPr>
        <xdr:cNvPr id="9"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3E00-000009000000}"/>
            </a:ext>
          </a:extLst>
        </xdr:cNvPr>
        <xdr:cNvSpPr/>
      </xdr:nvSpPr>
      <xdr:spPr bwMode="auto">
        <a:xfrm>
          <a:off x="4524375" y="11430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114300</xdr:rowOff>
    </xdr:from>
    <xdr:to>
      <xdr:col>5</xdr:col>
      <xdr:colOff>371475</xdr:colOff>
      <xdr:row>0</xdr:row>
      <xdr:rowOff>419100</xdr:rowOff>
    </xdr:to>
    <xdr:sp macro="" textlink="">
      <xdr:nvSpPr>
        <xdr:cNvPr id="10"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3E00-00000A000000}"/>
            </a:ext>
          </a:extLst>
        </xdr:cNvPr>
        <xdr:cNvSpPr/>
      </xdr:nvSpPr>
      <xdr:spPr bwMode="auto">
        <a:xfrm>
          <a:off x="3086100" y="11430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104775</xdr:rowOff>
    </xdr:from>
    <xdr:to>
      <xdr:col>3</xdr:col>
      <xdr:colOff>1485900</xdr:colOff>
      <xdr:row>0</xdr:row>
      <xdr:rowOff>409575</xdr:rowOff>
    </xdr:to>
    <xdr:sp macro="" textlink="">
      <xdr:nvSpPr>
        <xdr:cNvPr id="11"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3E00-00000B000000}"/>
            </a:ext>
          </a:extLst>
        </xdr:cNvPr>
        <xdr:cNvSpPr/>
      </xdr:nvSpPr>
      <xdr:spPr bwMode="auto">
        <a:xfrm>
          <a:off x="1571625" y="10477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66675</xdr:rowOff>
    </xdr:from>
    <xdr:to>
      <xdr:col>2</xdr:col>
      <xdr:colOff>371973</xdr:colOff>
      <xdr:row>4</xdr:row>
      <xdr:rowOff>219076</xdr:rowOff>
    </xdr:to>
    <xdr:pic>
      <xdr:nvPicPr>
        <xdr:cNvPr id="12" name="Picture 11" descr="obeclogo002.jpg">
          <a:extLst>
            <a:ext uri="{FF2B5EF4-FFF2-40B4-BE49-F238E27FC236}">
              <a16:creationId xmlns:a16="http://schemas.microsoft.com/office/drawing/2014/main" id="{00000000-0008-0000-3E00-00000C000000}"/>
            </a:ext>
          </a:extLst>
        </xdr:cNvPr>
        <xdr:cNvPicPr>
          <a:picLocks noChangeAspect="1"/>
        </xdr:cNvPicPr>
      </xdr:nvPicPr>
      <xdr:blipFill>
        <a:blip xmlns:r="http://schemas.openxmlformats.org/officeDocument/2006/relationships" r:embed="rId9" cstate="print"/>
        <a:stretch>
          <a:fillRect/>
        </a:stretch>
      </xdr:blipFill>
      <xdr:spPr>
        <a:xfrm>
          <a:off x="676275" y="561975"/>
          <a:ext cx="686298" cy="98107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2</xdr:col>
      <xdr:colOff>9525</xdr:colOff>
      <xdr:row>0</xdr:row>
      <xdr:rowOff>57150</xdr:rowOff>
    </xdr:from>
    <xdr:to>
      <xdr:col>2</xdr:col>
      <xdr:colOff>355889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4" cstate="print"/>
        <a:stretch>
          <a:fillRect/>
        </a:stretch>
      </xdr:blipFill>
      <xdr:spPr>
        <a:xfrm>
          <a:off x="1000125" y="57150"/>
          <a:ext cx="346364" cy="346364"/>
        </a:xfrm>
        <a:prstGeom prst="rect">
          <a:avLst/>
        </a:prstGeom>
      </xdr:spPr>
    </xdr:pic>
    <xdr:clientData/>
  </xdr:twoCellAnchor>
  <xdr:twoCellAnchor editAs="oneCell">
    <xdr:from>
      <xdr:col>1</xdr:col>
      <xdr:colOff>47625</xdr:colOff>
      <xdr:row>1</xdr:row>
      <xdr:rowOff>47625</xdr:rowOff>
    </xdr:from>
    <xdr:to>
      <xdr:col>2</xdr:col>
      <xdr:colOff>352923</xdr:colOff>
      <xdr:row>4</xdr:row>
      <xdr:rowOff>200026</xdr:rowOff>
    </xdr:to>
    <xdr:pic>
      <xdr:nvPicPr>
        <xdr:cNvPr id="4" name="Picture 3" descr="obeclogo002.jpg">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5" cstate="print"/>
        <a:stretch>
          <a:fillRect/>
        </a:stretch>
      </xdr:blipFill>
      <xdr:spPr>
        <a:xfrm>
          <a:off x="657225" y="504825"/>
          <a:ext cx="686298" cy="98107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2</xdr:col>
      <xdr:colOff>6062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cstate="print"/>
        <a:stretch>
          <a:fillRect/>
        </a:stretch>
      </xdr:blipFill>
      <xdr:spPr>
        <a:xfrm>
          <a:off x="647700" y="57150"/>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0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editAs="oneCell">
    <xdr:from>
      <xdr:col>1</xdr:col>
      <xdr:colOff>66675</xdr:colOff>
      <xdr:row>1</xdr:row>
      <xdr:rowOff>57150</xdr:rowOff>
    </xdr:from>
    <xdr:to>
      <xdr:col>2</xdr:col>
      <xdr:colOff>371973</xdr:colOff>
      <xdr:row>4</xdr:row>
      <xdr:rowOff>209551</xdr:rowOff>
    </xdr:to>
    <xdr:pic>
      <xdr:nvPicPr>
        <xdr:cNvPr id="4" name="Picture 3" descr="obeclogo002.jpg">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5" cstate="print"/>
        <a:stretch>
          <a:fillRect/>
        </a:stretch>
      </xdr:blipFill>
      <xdr:spPr>
        <a:xfrm>
          <a:off x="676275" y="542925"/>
          <a:ext cx="686298" cy="98107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2</xdr:col>
      <xdr:colOff>6062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cstate="print"/>
        <a:stretch>
          <a:fillRect/>
        </a:stretch>
      </xdr:blipFill>
      <xdr:spPr>
        <a:xfrm>
          <a:off x="647700" y="66675"/>
          <a:ext cx="348962" cy="355023"/>
        </a:xfrm>
        <a:prstGeom prst="rect">
          <a:avLst/>
        </a:prstGeom>
      </xdr:spPr>
    </xdr:pic>
    <xdr:clientData/>
  </xdr:twoCellAnchor>
  <xdr:twoCellAnchor editAs="oneCell">
    <xdr:from>
      <xdr:col>2</xdr:col>
      <xdr:colOff>47625</xdr:colOff>
      <xdr:row>0</xdr:row>
      <xdr:rowOff>66675</xdr:rowOff>
    </xdr:from>
    <xdr:to>
      <xdr:col>2</xdr:col>
      <xdr:colOff>393989</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4" cstate="print"/>
        <a:stretch>
          <a:fillRect/>
        </a:stretch>
      </xdr:blipFill>
      <xdr:spPr>
        <a:xfrm>
          <a:off x="1038225" y="66675"/>
          <a:ext cx="346364" cy="346364"/>
        </a:xfrm>
        <a:prstGeom prst="rect">
          <a:avLst/>
        </a:prstGeom>
      </xdr:spPr>
    </xdr:pic>
    <xdr:clientData/>
  </xdr:twoCellAnchor>
  <xdr:twoCellAnchor editAs="oneCell">
    <xdr:from>
      <xdr:col>1</xdr:col>
      <xdr:colOff>47625</xdr:colOff>
      <xdr:row>1</xdr:row>
      <xdr:rowOff>38100</xdr:rowOff>
    </xdr:from>
    <xdr:to>
      <xdr:col>2</xdr:col>
      <xdr:colOff>352923</xdr:colOff>
      <xdr:row>4</xdr:row>
      <xdr:rowOff>190501</xdr:rowOff>
    </xdr:to>
    <xdr:pic>
      <xdr:nvPicPr>
        <xdr:cNvPr id="4" name="Picture 3" descr="obeclogo002.jpg">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5" cstate="print"/>
        <a:stretch>
          <a:fillRect/>
        </a:stretch>
      </xdr:blipFill>
      <xdr:spPr>
        <a:xfrm>
          <a:off x="657225" y="514350"/>
          <a:ext cx="686298" cy="98107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2</xdr:col>
      <xdr:colOff>19050</xdr:colOff>
      <xdr:row>0</xdr:row>
      <xdr:rowOff>66675</xdr:rowOff>
    </xdr:from>
    <xdr:to>
      <xdr:col>2</xdr:col>
      <xdr:colOff>365414</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200-000003000000}"/>
            </a:ext>
          </a:extLst>
        </xdr:cNvPr>
        <xdr:cNvPicPr>
          <a:picLocks noChangeAspect="1"/>
        </xdr:cNvPicPr>
      </xdr:nvPicPr>
      <xdr:blipFill>
        <a:blip xmlns:r="http://schemas.openxmlformats.org/officeDocument/2006/relationships" r:embed="rId4" cstate="print"/>
        <a:stretch>
          <a:fillRect/>
        </a:stretch>
      </xdr:blipFill>
      <xdr:spPr>
        <a:xfrm>
          <a:off x="1009650" y="66675"/>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600075</xdr:colOff>
      <xdr:row>0</xdr:row>
      <xdr:rowOff>95250</xdr:rowOff>
    </xdr:from>
    <xdr:to>
      <xdr:col>1</xdr:col>
      <xdr:colOff>339437</xdr:colOff>
      <xdr:row>0</xdr:row>
      <xdr:rowOff>450273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cstate="print"/>
        <a:stretch>
          <a:fillRect/>
        </a:stretch>
      </xdr:blipFill>
      <xdr:spPr>
        <a:xfrm>
          <a:off x="600075" y="95250"/>
          <a:ext cx="348962" cy="355023"/>
        </a:xfrm>
        <a:prstGeom prst="rect">
          <a:avLst/>
        </a:prstGeom>
      </xdr:spPr>
    </xdr:pic>
    <xdr:clientData/>
  </xdr:twoCellAnchor>
  <xdr:twoCellAnchor editAs="oneCell">
    <xdr:from>
      <xdr:col>1</xdr:col>
      <xdr:colOff>371475</xdr:colOff>
      <xdr:row>0</xdr:row>
      <xdr:rowOff>85725</xdr:rowOff>
    </xdr:from>
    <xdr:to>
      <xdr:col>2</xdr:col>
      <xdr:colOff>336839</xdr:colOff>
      <xdr:row>0</xdr:row>
      <xdr:rowOff>432089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4" cstate="print"/>
        <a:stretch>
          <a:fillRect/>
        </a:stretch>
      </xdr:blipFill>
      <xdr:spPr>
        <a:xfrm>
          <a:off x="981075" y="85725"/>
          <a:ext cx="346364" cy="346364"/>
        </a:xfrm>
        <a:prstGeom prst="rect">
          <a:avLst/>
        </a:prstGeom>
      </xdr:spPr>
    </xdr:pic>
    <xdr:clientData/>
  </xdr:twoCellAnchor>
  <xdr:twoCellAnchor editAs="oneCell">
    <xdr:from>
      <xdr:col>1</xdr:col>
      <xdr:colOff>38100</xdr:colOff>
      <xdr:row>1</xdr:row>
      <xdr:rowOff>38100</xdr:rowOff>
    </xdr:from>
    <xdr:to>
      <xdr:col>2</xdr:col>
      <xdr:colOff>343398</xdr:colOff>
      <xdr:row>4</xdr:row>
      <xdr:rowOff>190501</xdr:rowOff>
    </xdr:to>
    <xdr:pic>
      <xdr:nvPicPr>
        <xdr:cNvPr id="4" name="Picture 3" descr="obeclogo002.jpg">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5" cstate="print"/>
        <a:stretch>
          <a:fillRect/>
        </a:stretch>
      </xdr:blipFill>
      <xdr:spPr>
        <a:xfrm>
          <a:off x="647700" y="552450"/>
          <a:ext cx="686298" cy="98107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600075</xdr:colOff>
      <xdr:row>0</xdr:row>
      <xdr:rowOff>57150</xdr:rowOff>
    </xdr:from>
    <xdr:to>
      <xdr:col>1</xdr:col>
      <xdr:colOff>339437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cstate="print"/>
        <a:stretch>
          <a:fillRect/>
        </a:stretch>
      </xdr:blipFill>
      <xdr:spPr>
        <a:xfrm>
          <a:off x="600075" y="57150"/>
          <a:ext cx="348962" cy="355023"/>
        </a:xfrm>
        <a:prstGeom prst="rect">
          <a:avLst/>
        </a:prstGeom>
      </xdr:spPr>
    </xdr:pic>
    <xdr:clientData/>
  </xdr:twoCellAnchor>
  <xdr:twoCellAnchor editAs="oneCell">
    <xdr:from>
      <xdr:col>2</xdr:col>
      <xdr:colOff>28575</xdr:colOff>
      <xdr:row>0</xdr:row>
      <xdr:rowOff>57150</xdr:rowOff>
    </xdr:from>
    <xdr:to>
      <xdr:col>2</xdr:col>
      <xdr:colOff>374939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4" cstate="print"/>
        <a:stretch>
          <a:fillRect/>
        </a:stretch>
      </xdr:blipFill>
      <xdr:spPr>
        <a:xfrm>
          <a:off x="1019175" y="57150"/>
          <a:ext cx="346364" cy="346364"/>
        </a:xfrm>
        <a:prstGeom prst="rect">
          <a:avLst/>
        </a:prstGeom>
      </xdr:spPr>
    </xdr:pic>
    <xdr:clientData/>
  </xdr:twoCellAnchor>
  <xdr:twoCellAnchor editAs="oneCell">
    <xdr:from>
      <xdr:col>1</xdr:col>
      <xdr:colOff>47625</xdr:colOff>
      <xdr:row>1</xdr:row>
      <xdr:rowOff>57150</xdr:rowOff>
    </xdr:from>
    <xdr:to>
      <xdr:col>2</xdr:col>
      <xdr:colOff>352923</xdr:colOff>
      <xdr:row>4</xdr:row>
      <xdr:rowOff>209551</xdr:rowOff>
    </xdr:to>
    <xdr:pic>
      <xdr:nvPicPr>
        <xdr:cNvPr id="4" name="Picture 3" descr="obeclogo002.jpg">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5" cstate="print"/>
        <a:stretch>
          <a:fillRect/>
        </a:stretch>
      </xdr:blipFill>
      <xdr:spPr>
        <a:xfrm>
          <a:off x="657225" y="542925"/>
          <a:ext cx="686298" cy="98107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19050</xdr:colOff>
      <xdr:row>0</xdr:row>
      <xdr:rowOff>76200</xdr:rowOff>
    </xdr:from>
    <xdr:to>
      <xdr:col>1</xdr:col>
      <xdr:colOff>368012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cstate="print"/>
        <a:stretch>
          <a:fillRect/>
        </a:stretch>
      </xdr:blipFill>
      <xdr:spPr>
        <a:xfrm>
          <a:off x="628650" y="76200"/>
          <a:ext cx="348962" cy="355023"/>
        </a:xfrm>
        <a:prstGeom prst="rect">
          <a:avLst/>
        </a:prstGeom>
      </xdr:spPr>
    </xdr:pic>
    <xdr:clientData/>
  </xdr:twoCellAnchor>
  <xdr:twoCellAnchor editAs="oneCell">
    <xdr:from>
      <xdr:col>2</xdr:col>
      <xdr:colOff>47625</xdr:colOff>
      <xdr:row>0</xdr:row>
      <xdr:rowOff>57150</xdr:rowOff>
    </xdr:from>
    <xdr:to>
      <xdr:col>2</xdr:col>
      <xdr:colOff>393989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4" cstate="print"/>
        <a:stretch>
          <a:fillRect/>
        </a:stretch>
      </xdr:blipFill>
      <xdr:spPr>
        <a:xfrm>
          <a:off x="1038225" y="57150"/>
          <a:ext cx="346364" cy="346364"/>
        </a:xfrm>
        <a:prstGeom prst="rect">
          <a:avLst/>
        </a:prstGeom>
      </xdr:spPr>
    </xdr:pic>
    <xdr:clientData/>
  </xdr:twoCellAnchor>
  <xdr:twoCellAnchor editAs="oneCell">
    <xdr:from>
      <xdr:col>1</xdr:col>
      <xdr:colOff>66675</xdr:colOff>
      <xdr:row>1</xdr:row>
      <xdr:rowOff>66675</xdr:rowOff>
    </xdr:from>
    <xdr:to>
      <xdr:col>2</xdr:col>
      <xdr:colOff>371973</xdr:colOff>
      <xdr:row>4</xdr:row>
      <xdr:rowOff>219076</xdr:rowOff>
    </xdr:to>
    <xdr:pic>
      <xdr:nvPicPr>
        <xdr:cNvPr id="4" name="Picture 3" descr="obeclogo002.jpg">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5" cstate="print"/>
        <a:stretch>
          <a:fillRect/>
        </a:stretch>
      </xdr:blipFill>
      <xdr:spPr>
        <a:xfrm>
          <a:off x="676275" y="542925"/>
          <a:ext cx="686298" cy="98107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2</xdr:col>
      <xdr:colOff>6062</xdr:colOff>
      <xdr:row>0</xdr:row>
      <xdr:rowOff>421698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cstate="print"/>
        <a:stretch>
          <a:fillRect/>
        </a:stretch>
      </xdr:blipFill>
      <xdr:spPr>
        <a:xfrm>
          <a:off x="647700" y="66675"/>
          <a:ext cx="348962" cy="355023"/>
        </a:xfrm>
        <a:prstGeom prst="rect">
          <a:avLst/>
        </a:prstGeom>
      </xdr:spPr>
    </xdr:pic>
    <xdr:clientData/>
  </xdr:twoCellAnchor>
  <xdr:twoCellAnchor editAs="oneCell">
    <xdr:from>
      <xdr:col>2</xdr:col>
      <xdr:colOff>38100</xdr:colOff>
      <xdr:row>0</xdr:row>
      <xdr:rowOff>57150</xdr:rowOff>
    </xdr:from>
    <xdr:to>
      <xdr:col>2</xdr:col>
      <xdr:colOff>384464</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4" cstate="print"/>
        <a:stretch>
          <a:fillRect/>
        </a:stretch>
      </xdr:blipFill>
      <xdr:spPr>
        <a:xfrm>
          <a:off x="1028700" y="57150"/>
          <a:ext cx="346364" cy="346364"/>
        </a:xfrm>
        <a:prstGeom prst="rect">
          <a:avLst/>
        </a:prstGeom>
      </xdr:spPr>
    </xdr:pic>
    <xdr:clientData/>
  </xdr:twoCellAnchor>
  <xdr:twoCellAnchor editAs="oneCell">
    <xdr:from>
      <xdr:col>1</xdr:col>
      <xdr:colOff>66675</xdr:colOff>
      <xdr:row>1</xdr:row>
      <xdr:rowOff>76200</xdr:rowOff>
    </xdr:from>
    <xdr:to>
      <xdr:col>2</xdr:col>
      <xdr:colOff>371973</xdr:colOff>
      <xdr:row>4</xdr:row>
      <xdr:rowOff>228601</xdr:rowOff>
    </xdr:to>
    <xdr:pic>
      <xdr:nvPicPr>
        <xdr:cNvPr id="4" name="Picture 3" descr="obeclogo002.jpg">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5" cstate="print"/>
        <a:stretch>
          <a:fillRect/>
        </a:stretch>
      </xdr:blipFill>
      <xdr:spPr>
        <a:xfrm>
          <a:off x="676275" y="561975"/>
          <a:ext cx="686298" cy="98107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348962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2" cstate="print"/>
        <a:stretch>
          <a:fillRect/>
        </a:stretch>
      </xdr:blipFill>
      <xdr:spPr>
        <a:xfrm>
          <a:off x="609600" y="57150"/>
          <a:ext cx="348962" cy="355023"/>
        </a:xfrm>
        <a:prstGeom prst="rect">
          <a:avLst/>
        </a:prstGeom>
      </xdr:spPr>
    </xdr:pic>
    <xdr:clientData/>
  </xdr:twoCellAnchor>
  <xdr:twoCellAnchor editAs="oneCell">
    <xdr:from>
      <xdr:col>2</xdr:col>
      <xdr:colOff>9525</xdr:colOff>
      <xdr:row>0</xdr:row>
      <xdr:rowOff>57150</xdr:rowOff>
    </xdr:from>
    <xdr:to>
      <xdr:col>2</xdr:col>
      <xdr:colOff>355889</xdr:colOff>
      <xdr:row>0</xdr:row>
      <xdr:rowOff>403514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4" cstate="print"/>
        <a:stretch>
          <a:fillRect/>
        </a:stretch>
      </xdr:blipFill>
      <xdr:spPr>
        <a:xfrm>
          <a:off x="1000125" y="57150"/>
          <a:ext cx="346364" cy="346364"/>
        </a:xfrm>
        <a:prstGeom prst="rect">
          <a:avLst/>
        </a:prstGeom>
      </xdr:spPr>
    </xdr:pic>
    <xdr:clientData/>
  </xdr:twoCellAnchor>
  <xdr:twoCellAnchor editAs="oneCell">
    <xdr:from>
      <xdr:col>1</xdr:col>
      <xdr:colOff>57150</xdr:colOff>
      <xdr:row>1</xdr:row>
      <xdr:rowOff>47625</xdr:rowOff>
    </xdr:from>
    <xdr:to>
      <xdr:col>2</xdr:col>
      <xdr:colOff>362448</xdr:colOff>
      <xdr:row>4</xdr:row>
      <xdr:rowOff>200026</xdr:rowOff>
    </xdr:to>
    <xdr:pic>
      <xdr:nvPicPr>
        <xdr:cNvPr id="4" name="Picture 3" descr="obeclogo002.jpg">
          <a:extLst>
            <a:ext uri="{FF2B5EF4-FFF2-40B4-BE49-F238E27FC236}">
              <a16:creationId xmlns:a16="http://schemas.microsoft.com/office/drawing/2014/main" id="{00000000-0008-0000-4700-000004000000}"/>
            </a:ext>
          </a:extLst>
        </xdr:cNvPr>
        <xdr:cNvPicPr>
          <a:picLocks noChangeAspect="1"/>
        </xdr:cNvPicPr>
      </xdr:nvPicPr>
      <xdr:blipFill>
        <a:blip xmlns:r="http://schemas.openxmlformats.org/officeDocument/2006/relationships" r:embed="rId5" cstate="print"/>
        <a:stretch>
          <a:fillRect/>
        </a:stretch>
      </xdr:blipFill>
      <xdr:spPr>
        <a:xfrm>
          <a:off x="666750" y="523875"/>
          <a:ext cx="686298" cy="981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209550</xdr:colOff>
      <xdr:row>0</xdr:row>
      <xdr:rowOff>76200</xdr:rowOff>
    </xdr:from>
    <xdr:to>
      <xdr:col>2</xdr:col>
      <xdr:colOff>68407</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tretch>
          <a:fillRect/>
        </a:stretch>
      </xdr:blipFill>
      <xdr:spPr>
        <a:xfrm>
          <a:off x="209550" y="76200"/>
          <a:ext cx="354157" cy="355023"/>
        </a:xfrm>
        <a:prstGeom prst="rect">
          <a:avLst/>
        </a:prstGeom>
      </xdr:spPr>
    </xdr:pic>
    <xdr:clientData/>
  </xdr:twoCellAnchor>
  <xdr:twoCellAnchor editAs="oneCell">
    <xdr:from>
      <xdr:col>2</xdr:col>
      <xdr:colOff>104775</xdr:colOff>
      <xdr:row>0</xdr:row>
      <xdr:rowOff>76200</xdr:rowOff>
    </xdr:from>
    <xdr:to>
      <xdr:col>2</xdr:col>
      <xdr:colOff>451139</xdr:colOff>
      <xdr:row>0</xdr:row>
      <xdr:rowOff>422564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cstate="print"/>
        <a:stretch>
          <a:fillRect/>
        </a:stretch>
      </xdr:blipFill>
      <xdr:spPr>
        <a:xfrm>
          <a:off x="600075" y="76200"/>
          <a:ext cx="346364" cy="346364"/>
        </a:xfrm>
        <a:prstGeom prst="rect">
          <a:avLst/>
        </a:prstGeom>
      </xdr:spPr>
    </xdr:pic>
    <xdr:clientData/>
  </xdr:twoCellAnchor>
  <xdr:twoCellAnchor editAs="oneCell">
    <xdr:from>
      <xdr:col>2</xdr:col>
      <xdr:colOff>457200</xdr:colOff>
      <xdr:row>0</xdr:row>
      <xdr:rowOff>95250</xdr:rowOff>
    </xdr:from>
    <xdr:to>
      <xdr:col>2</xdr:col>
      <xdr:colOff>812223</xdr:colOff>
      <xdr:row>0</xdr:row>
      <xdr:rowOff>450273</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6" cstate="print"/>
        <a:stretch>
          <a:fillRect/>
        </a:stretch>
      </xdr:blipFill>
      <xdr:spPr>
        <a:xfrm>
          <a:off x="952500" y="95250"/>
          <a:ext cx="355023" cy="355023"/>
        </a:xfrm>
        <a:prstGeom prst="rect">
          <a:avLst/>
        </a:prstGeom>
      </xdr:spPr>
    </xdr:pic>
    <xdr:clientData/>
  </xdr:twoCellAnchor>
  <xdr:twoCellAnchor editAs="oneCell">
    <xdr:from>
      <xdr:col>2</xdr:col>
      <xdr:colOff>819150</xdr:colOff>
      <xdr:row>0</xdr:row>
      <xdr:rowOff>95250</xdr:rowOff>
    </xdr:from>
    <xdr:to>
      <xdr:col>3</xdr:col>
      <xdr:colOff>309130</xdr:colOff>
      <xdr:row>0</xdr:row>
      <xdr:rowOff>432955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8" cstate="print"/>
        <a:stretch>
          <a:fillRect/>
        </a:stretch>
      </xdr:blipFill>
      <xdr:spPr>
        <a:xfrm>
          <a:off x="1314450" y="95250"/>
          <a:ext cx="337705" cy="337705"/>
        </a:xfrm>
        <a:prstGeom prst="rect">
          <a:avLst/>
        </a:prstGeom>
      </xdr:spPr>
    </xdr:pic>
    <xdr:clientData/>
  </xdr:twoCellAnchor>
  <xdr:twoCellAnchor editAs="oneCell">
    <xdr:from>
      <xdr:col>3</xdr:col>
      <xdr:colOff>285750</xdr:colOff>
      <xdr:row>0</xdr:row>
      <xdr:rowOff>85725</xdr:rowOff>
    </xdr:from>
    <xdr:to>
      <xdr:col>3</xdr:col>
      <xdr:colOff>623454</xdr:colOff>
      <xdr:row>0</xdr:row>
      <xdr:rowOff>423429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0" cstate="print"/>
        <a:stretch>
          <a:fillRect/>
        </a:stretch>
      </xdr:blipFill>
      <xdr:spPr>
        <a:xfrm>
          <a:off x="1628775" y="85725"/>
          <a:ext cx="337704" cy="337704"/>
        </a:xfrm>
        <a:prstGeom prst="rect">
          <a:avLst/>
        </a:prstGeom>
      </xdr:spPr>
    </xdr:pic>
    <xdr:clientData/>
  </xdr:twoCellAnchor>
  <xdr:twoCellAnchor editAs="oneCell">
    <xdr:from>
      <xdr:col>3</xdr:col>
      <xdr:colOff>666750</xdr:colOff>
      <xdr:row>0</xdr:row>
      <xdr:rowOff>85725</xdr:rowOff>
    </xdr:from>
    <xdr:to>
      <xdr:col>3</xdr:col>
      <xdr:colOff>1004455</xdr:colOff>
      <xdr:row>0</xdr:row>
      <xdr:rowOff>423430</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2" cstate="print"/>
        <a:stretch>
          <a:fillRect/>
        </a:stretch>
      </xdr:blipFill>
      <xdr:spPr>
        <a:xfrm>
          <a:off x="2009775" y="85725"/>
          <a:ext cx="337705" cy="337705"/>
        </a:xfrm>
        <a:prstGeom prst="rect">
          <a:avLst/>
        </a:prstGeom>
      </xdr:spPr>
    </xdr:pic>
    <xdr:clientData/>
  </xdr:twoCellAnchor>
  <xdr:twoCellAnchor editAs="oneCell">
    <xdr:from>
      <xdr:col>3</xdr:col>
      <xdr:colOff>1857375</xdr:colOff>
      <xdr:row>0</xdr:row>
      <xdr:rowOff>47625</xdr:rowOff>
    </xdr:from>
    <xdr:to>
      <xdr:col>3</xdr:col>
      <xdr:colOff>2221058</xdr:colOff>
      <xdr:row>0</xdr:row>
      <xdr:rowOff>411308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4" cstate="print"/>
        <a:stretch>
          <a:fillRect/>
        </a:stretch>
      </xdr:blipFill>
      <xdr:spPr>
        <a:xfrm>
          <a:off x="3200400" y="47625"/>
          <a:ext cx="363683" cy="36368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348962</xdr:colOff>
      <xdr:row>0</xdr:row>
      <xdr:rowOff>431223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2" cstate="print"/>
        <a:stretch>
          <a:fillRect/>
        </a:stretch>
      </xdr:blipFill>
      <xdr:spPr>
        <a:xfrm>
          <a:off x="609600" y="76200"/>
          <a:ext cx="348962" cy="355023"/>
        </a:xfrm>
        <a:prstGeom prst="rect">
          <a:avLst/>
        </a:prstGeom>
      </xdr:spPr>
    </xdr:pic>
    <xdr:clientData/>
  </xdr:twoCellAnchor>
  <xdr:twoCellAnchor editAs="oneCell">
    <xdr:from>
      <xdr:col>2</xdr:col>
      <xdr:colOff>0</xdr:colOff>
      <xdr:row>0</xdr:row>
      <xdr:rowOff>66675</xdr:rowOff>
    </xdr:from>
    <xdr:to>
      <xdr:col>2</xdr:col>
      <xdr:colOff>346364</xdr:colOff>
      <xdr:row>0</xdr:row>
      <xdr:rowOff>413039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4" cstate="print"/>
        <a:stretch>
          <a:fillRect/>
        </a:stretch>
      </xdr:blipFill>
      <xdr:spPr>
        <a:xfrm>
          <a:off x="990600" y="66675"/>
          <a:ext cx="346364" cy="346364"/>
        </a:xfrm>
        <a:prstGeom prst="rect">
          <a:avLst/>
        </a:prstGeom>
      </xdr:spPr>
    </xdr:pic>
    <xdr:clientData/>
  </xdr:twoCellAnchor>
  <xdr:twoCellAnchor>
    <xdr:from>
      <xdr:col>7</xdr:col>
      <xdr:colOff>609599</xdr:colOff>
      <xdr:row>0</xdr:row>
      <xdr:rowOff>123825</xdr:rowOff>
    </xdr:from>
    <xdr:to>
      <xdr:col>9</xdr:col>
      <xdr:colOff>581024</xdr:colOff>
      <xdr:row>0</xdr:row>
      <xdr:rowOff>428625</xdr:rowOff>
    </xdr:to>
    <xdr:sp macro="" textlink="">
      <xdr:nvSpPr>
        <xdr:cNvPr id="11"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800-00000B000000}"/>
            </a:ext>
          </a:extLst>
        </xdr:cNvPr>
        <xdr:cNvSpPr/>
      </xdr:nvSpPr>
      <xdr:spPr bwMode="auto">
        <a:xfrm>
          <a:off x="5981699" y="12382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40-45</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114300</xdr:rowOff>
    </xdr:from>
    <xdr:to>
      <xdr:col>7</xdr:col>
      <xdr:colOff>552448</xdr:colOff>
      <xdr:row>0</xdr:row>
      <xdr:rowOff>419100</xdr:rowOff>
    </xdr:to>
    <xdr:sp macro="" textlink="">
      <xdr:nvSpPr>
        <xdr:cNvPr id="12"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800-00000C000000}"/>
            </a:ext>
          </a:extLst>
        </xdr:cNvPr>
        <xdr:cNvSpPr/>
      </xdr:nvSpPr>
      <xdr:spPr bwMode="auto">
        <a:xfrm>
          <a:off x="4524375" y="11430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30-39</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114300</xdr:rowOff>
    </xdr:from>
    <xdr:to>
      <xdr:col>5</xdr:col>
      <xdr:colOff>371475</xdr:colOff>
      <xdr:row>0</xdr:row>
      <xdr:rowOff>419100</xdr:rowOff>
    </xdr:to>
    <xdr:sp macro="" textlink="">
      <xdr:nvSpPr>
        <xdr:cNvPr id="13"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800-00000D000000}"/>
            </a:ext>
          </a:extLst>
        </xdr:cNvPr>
        <xdr:cNvSpPr/>
      </xdr:nvSpPr>
      <xdr:spPr bwMode="auto">
        <a:xfrm>
          <a:off x="3086100" y="11430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20-29</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104775</xdr:rowOff>
    </xdr:from>
    <xdr:to>
      <xdr:col>3</xdr:col>
      <xdr:colOff>1485900</xdr:colOff>
      <xdr:row>0</xdr:row>
      <xdr:rowOff>409575</xdr:rowOff>
    </xdr:to>
    <xdr:sp macro="" textlink="">
      <xdr:nvSpPr>
        <xdr:cNvPr id="14"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800-00000E000000}"/>
            </a:ext>
          </a:extLst>
        </xdr:cNvPr>
        <xdr:cNvSpPr/>
      </xdr:nvSpPr>
      <xdr:spPr bwMode="auto">
        <a:xfrm>
          <a:off x="1571625" y="10477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a:latin typeface="TH SarabunPSK" pitchFamily="34" charset="-34"/>
              <a:cs typeface="TH SarabunPSK" pitchFamily="34" charset="-34"/>
            </a:rPr>
            <a:t>พิมพ์</a:t>
          </a:r>
          <a:r>
            <a:rPr lang="th-TH" sz="1600" b="1" baseline="0">
              <a:latin typeface="TH SarabunPSK" pitchFamily="34" charset="-34"/>
              <a:cs typeface="TH SarabunPSK" pitchFamily="34" charset="-34"/>
            </a:rPr>
            <a:t> 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1-19</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76200</xdr:rowOff>
    </xdr:from>
    <xdr:to>
      <xdr:col>2</xdr:col>
      <xdr:colOff>362448</xdr:colOff>
      <xdr:row>4</xdr:row>
      <xdr:rowOff>228601</xdr:rowOff>
    </xdr:to>
    <xdr:pic>
      <xdr:nvPicPr>
        <xdr:cNvPr id="8" name="Picture 7" descr="obeclogo002.jpg">
          <a:extLst>
            <a:ext uri="{FF2B5EF4-FFF2-40B4-BE49-F238E27FC236}">
              <a16:creationId xmlns:a16="http://schemas.microsoft.com/office/drawing/2014/main" id="{00000000-0008-0000-4800-000008000000}"/>
            </a:ext>
          </a:extLst>
        </xdr:cNvPr>
        <xdr:cNvPicPr>
          <a:picLocks noChangeAspect="1"/>
        </xdr:cNvPicPr>
      </xdr:nvPicPr>
      <xdr:blipFill>
        <a:blip xmlns:r="http://schemas.openxmlformats.org/officeDocument/2006/relationships" r:embed="rId9" cstate="print"/>
        <a:stretch>
          <a:fillRect/>
        </a:stretch>
      </xdr:blipFill>
      <xdr:spPr>
        <a:xfrm>
          <a:off x="666750" y="561975"/>
          <a:ext cx="686298" cy="98107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348962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2" cstate="print"/>
        <a:stretch>
          <a:fillRect/>
        </a:stretch>
      </xdr:blipFill>
      <xdr:spPr>
        <a:xfrm>
          <a:off x="609600" y="47625"/>
          <a:ext cx="348962" cy="355023"/>
        </a:xfrm>
        <a:prstGeom prst="rect">
          <a:avLst/>
        </a:prstGeom>
      </xdr:spPr>
    </xdr:pic>
    <xdr:clientData/>
  </xdr:twoCellAnchor>
  <xdr:twoCellAnchor editAs="oneCell">
    <xdr:from>
      <xdr:col>2</xdr:col>
      <xdr:colOff>0</xdr:colOff>
      <xdr:row>0</xdr:row>
      <xdr:rowOff>47625</xdr:rowOff>
    </xdr:from>
    <xdr:to>
      <xdr:col>2</xdr:col>
      <xdr:colOff>346364</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4" cstate="print"/>
        <a:stretch>
          <a:fillRect/>
        </a:stretch>
      </xdr:blipFill>
      <xdr:spPr>
        <a:xfrm>
          <a:off x="990600" y="47625"/>
          <a:ext cx="346364" cy="346364"/>
        </a:xfrm>
        <a:prstGeom prst="rect">
          <a:avLst/>
        </a:prstGeom>
      </xdr:spPr>
    </xdr:pic>
    <xdr:clientData/>
  </xdr:twoCellAnchor>
  <xdr:twoCellAnchor editAs="oneCell">
    <xdr:from>
      <xdr:col>1</xdr:col>
      <xdr:colOff>57150</xdr:colOff>
      <xdr:row>1</xdr:row>
      <xdr:rowOff>66675</xdr:rowOff>
    </xdr:from>
    <xdr:to>
      <xdr:col>2</xdr:col>
      <xdr:colOff>362448</xdr:colOff>
      <xdr:row>4</xdr:row>
      <xdr:rowOff>219076</xdr:rowOff>
    </xdr:to>
    <xdr:pic>
      <xdr:nvPicPr>
        <xdr:cNvPr id="4" name="Picture 3" descr="obeclogo002.jpg">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38100</xdr:colOff>
      <xdr:row>0</xdr:row>
      <xdr:rowOff>57150</xdr:rowOff>
    </xdr:from>
    <xdr:to>
      <xdr:col>2</xdr:col>
      <xdr:colOff>6062</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cstate="print"/>
        <a:stretch>
          <a:fillRect/>
        </a:stretch>
      </xdr:blipFill>
      <xdr:spPr>
        <a:xfrm>
          <a:off x="647700" y="57150"/>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A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editAs="oneCell">
    <xdr:from>
      <xdr:col>1</xdr:col>
      <xdr:colOff>47625</xdr:colOff>
      <xdr:row>1</xdr:row>
      <xdr:rowOff>47625</xdr:rowOff>
    </xdr:from>
    <xdr:to>
      <xdr:col>2</xdr:col>
      <xdr:colOff>352923</xdr:colOff>
      <xdr:row>4</xdr:row>
      <xdr:rowOff>200026</xdr:rowOff>
    </xdr:to>
    <xdr:pic>
      <xdr:nvPicPr>
        <xdr:cNvPr id="4" name="Picture 3" descr="obeclogo002.jpg">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5" cstate="print"/>
        <a:stretch>
          <a:fillRect/>
        </a:stretch>
      </xdr:blipFill>
      <xdr:spPr>
        <a:xfrm>
          <a:off x="657225" y="514350"/>
          <a:ext cx="686298" cy="98107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581025</xdr:colOff>
      <xdr:row>0</xdr:row>
      <xdr:rowOff>47625</xdr:rowOff>
    </xdr:from>
    <xdr:to>
      <xdr:col>1</xdr:col>
      <xdr:colOff>320387</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cstate="print"/>
        <a:stretch>
          <a:fillRect/>
        </a:stretch>
      </xdr:blipFill>
      <xdr:spPr>
        <a:xfrm>
          <a:off x="581025" y="47625"/>
          <a:ext cx="348962" cy="355023"/>
        </a:xfrm>
        <a:prstGeom prst="rect">
          <a:avLst/>
        </a:prstGeom>
      </xdr:spPr>
    </xdr:pic>
    <xdr:clientData/>
  </xdr:twoCellAnchor>
  <xdr:twoCellAnchor editAs="oneCell">
    <xdr:from>
      <xdr:col>2</xdr:col>
      <xdr:colOff>9525</xdr:colOff>
      <xdr:row>0</xdr:row>
      <xdr:rowOff>47625</xdr:rowOff>
    </xdr:from>
    <xdr:to>
      <xdr:col>2</xdr:col>
      <xdr:colOff>355889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4" cstate="print"/>
        <a:stretch>
          <a:fillRect/>
        </a:stretch>
      </xdr:blipFill>
      <xdr:spPr>
        <a:xfrm>
          <a:off x="1000125" y="47625"/>
          <a:ext cx="346364" cy="346364"/>
        </a:xfrm>
        <a:prstGeom prst="rect">
          <a:avLst/>
        </a:prstGeom>
      </xdr:spPr>
    </xdr:pic>
    <xdr:clientData/>
  </xdr:twoCellAnchor>
  <xdr:twoCellAnchor editAs="oneCell">
    <xdr:from>
      <xdr:col>1</xdr:col>
      <xdr:colOff>57150</xdr:colOff>
      <xdr:row>1</xdr:row>
      <xdr:rowOff>66675</xdr:rowOff>
    </xdr:from>
    <xdr:to>
      <xdr:col>2</xdr:col>
      <xdr:colOff>362448</xdr:colOff>
      <xdr:row>4</xdr:row>
      <xdr:rowOff>219076</xdr:rowOff>
    </xdr:to>
    <xdr:pic>
      <xdr:nvPicPr>
        <xdr:cNvPr id="4" name="Picture 3" descr="obeclogo002.jpg">
          <a:extLst>
            <a:ext uri="{FF2B5EF4-FFF2-40B4-BE49-F238E27FC236}">
              <a16:creationId xmlns:a16="http://schemas.microsoft.com/office/drawing/2014/main" id="{00000000-0008-0000-4B00-000004000000}"/>
            </a:ext>
          </a:extLst>
        </xdr:cNvPr>
        <xdr:cNvPicPr>
          <a:picLocks noChangeAspect="1"/>
        </xdr:cNvPicPr>
      </xdr:nvPicPr>
      <xdr:blipFill>
        <a:blip xmlns:r="http://schemas.openxmlformats.org/officeDocument/2006/relationships" r:embed="rId5" cstate="print"/>
        <a:stretch>
          <a:fillRect/>
        </a:stretch>
      </xdr:blipFill>
      <xdr:spPr>
        <a:xfrm>
          <a:off x="666750" y="533400"/>
          <a:ext cx="686298" cy="98107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28575</xdr:colOff>
      <xdr:row>0</xdr:row>
      <xdr:rowOff>57150</xdr:rowOff>
    </xdr:from>
    <xdr:to>
      <xdr:col>1</xdr:col>
      <xdr:colOff>377537</xdr:colOff>
      <xdr:row>0</xdr:row>
      <xdr:rowOff>412173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cstate="print"/>
        <a:stretch>
          <a:fillRect/>
        </a:stretch>
      </xdr:blipFill>
      <xdr:spPr>
        <a:xfrm>
          <a:off x="638175" y="57150"/>
          <a:ext cx="348962" cy="355023"/>
        </a:xfrm>
        <a:prstGeom prst="rect">
          <a:avLst/>
        </a:prstGeom>
      </xdr:spPr>
    </xdr:pic>
    <xdr:clientData/>
  </xdr:twoCellAnchor>
  <xdr:twoCellAnchor editAs="oneCell">
    <xdr:from>
      <xdr:col>2</xdr:col>
      <xdr:colOff>47625</xdr:colOff>
      <xdr:row>0</xdr:row>
      <xdr:rowOff>38100</xdr:rowOff>
    </xdr:from>
    <xdr:to>
      <xdr:col>2</xdr:col>
      <xdr:colOff>393989</xdr:colOff>
      <xdr:row>0</xdr:row>
      <xdr:rowOff>384464</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4" cstate="print"/>
        <a:stretch>
          <a:fillRect/>
        </a:stretch>
      </xdr:blipFill>
      <xdr:spPr>
        <a:xfrm>
          <a:off x="1038225" y="38100"/>
          <a:ext cx="346364" cy="346364"/>
        </a:xfrm>
        <a:prstGeom prst="rect">
          <a:avLst/>
        </a:prstGeom>
      </xdr:spPr>
    </xdr:pic>
    <xdr:clientData/>
  </xdr:twoCellAnchor>
  <xdr:twoCellAnchor editAs="oneCell">
    <xdr:from>
      <xdr:col>1</xdr:col>
      <xdr:colOff>66675</xdr:colOff>
      <xdr:row>1</xdr:row>
      <xdr:rowOff>57150</xdr:rowOff>
    </xdr:from>
    <xdr:to>
      <xdr:col>2</xdr:col>
      <xdr:colOff>371973</xdr:colOff>
      <xdr:row>4</xdr:row>
      <xdr:rowOff>209551</xdr:rowOff>
    </xdr:to>
    <xdr:pic>
      <xdr:nvPicPr>
        <xdr:cNvPr id="4" name="Picture 3" descr="obeclogo002.jpg">
          <a:extLst>
            <a:ext uri="{FF2B5EF4-FFF2-40B4-BE49-F238E27FC236}">
              <a16:creationId xmlns:a16="http://schemas.microsoft.com/office/drawing/2014/main" id="{00000000-0008-0000-4C00-000004000000}"/>
            </a:ext>
          </a:extLst>
        </xdr:cNvPr>
        <xdr:cNvPicPr>
          <a:picLocks noChangeAspect="1"/>
        </xdr:cNvPicPr>
      </xdr:nvPicPr>
      <xdr:blipFill>
        <a:blip xmlns:r="http://schemas.openxmlformats.org/officeDocument/2006/relationships" r:embed="rId5" cstate="print"/>
        <a:stretch>
          <a:fillRect/>
        </a:stretch>
      </xdr:blipFill>
      <xdr:spPr>
        <a:xfrm>
          <a:off x="676275" y="533400"/>
          <a:ext cx="686298" cy="98107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D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11"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D00-00000B000000}"/>
            </a:ext>
          </a:extLst>
        </xdr:cNvPr>
        <xdr:cNvSpPr/>
      </xdr:nvSpPr>
      <xdr:spPr bwMode="auto">
        <a:xfrm>
          <a:off x="5981699" y="104775"/>
          <a:ext cx="15335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12"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D00-00000C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13"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D00-00000D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14"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D00-00000E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76200</xdr:rowOff>
    </xdr:from>
    <xdr:to>
      <xdr:col>2</xdr:col>
      <xdr:colOff>371973</xdr:colOff>
      <xdr:row>4</xdr:row>
      <xdr:rowOff>228601</xdr:rowOff>
    </xdr:to>
    <xdr:pic>
      <xdr:nvPicPr>
        <xdr:cNvPr id="8" name="Picture 7" descr="obeclogo002.jpg">
          <a:extLst>
            <a:ext uri="{FF2B5EF4-FFF2-40B4-BE49-F238E27FC236}">
              <a16:creationId xmlns:a16="http://schemas.microsoft.com/office/drawing/2014/main" id="{00000000-0008-0000-4D00-000008000000}"/>
            </a:ext>
          </a:extLst>
        </xdr:cNvPr>
        <xdr:cNvPicPr>
          <a:picLocks noChangeAspect="1"/>
        </xdr:cNvPicPr>
      </xdr:nvPicPr>
      <xdr:blipFill>
        <a:blip xmlns:r="http://schemas.openxmlformats.org/officeDocument/2006/relationships" r:embed="rId9" cstate="print"/>
        <a:stretch>
          <a:fillRect/>
        </a:stretch>
      </xdr:blipFill>
      <xdr:spPr>
        <a:xfrm>
          <a:off x="676275" y="533400"/>
          <a:ext cx="686298" cy="98107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E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E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E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E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66675</xdr:rowOff>
    </xdr:from>
    <xdr:to>
      <xdr:col>2</xdr:col>
      <xdr:colOff>362448</xdr:colOff>
      <xdr:row>4</xdr:row>
      <xdr:rowOff>219076</xdr:rowOff>
    </xdr:to>
    <xdr:pic>
      <xdr:nvPicPr>
        <xdr:cNvPr id="8" name="Picture 7" descr="obeclogo002.jpg">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9" cstate="print"/>
        <a:stretch>
          <a:fillRect/>
        </a:stretch>
      </xdr:blipFill>
      <xdr:spPr>
        <a:xfrm>
          <a:off x="666750" y="523875"/>
          <a:ext cx="686298" cy="98107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4F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4F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4F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4F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4F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57150</xdr:rowOff>
    </xdr:from>
    <xdr:to>
      <xdr:col>2</xdr:col>
      <xdr:colOff>371973</xdr:colOff>
      <xdr:row>4</xdr:row>
      <xdr:rowOff>209551</xdr:rowOff>
    </xdr:to>
    <xdr:pic>
      <xdr:nvPicPr>
        <xdr:cNvPr id="8" name="Picture 7" descr="obeclogo002.jpg">
          <a:extLst>
            <a:ext uri="{FF2B5EF4-FFF2-40B4-BE49-F238E27FC236}">
              <a16:creationId xmlns:a16="http://schemas.microsoft.com/office/drawing/2014/main" id="{00000000-0008-0000-4F00-000008000000}"/>
            </a:ext>
          </a:extLst>
        </xdr:cNvPr>
        <xdr:cNvPicPr>
          <a:picLocks noChangeAspect="1"/>
        </xdr:cNvPicPr>
      </xdr:nvPicPr>
      <xdr:blipFill>
        <a:blip xmlns:r="http://schemas.openxmlformats.org/officeDocument/2006/relationships" r:embed="rId9" cstate="print"/>
        <a:stretch>
          <a:fillRect/>
        </a:stretch>
      </xdr:blipFill>
      <xdr:spPr>
        <a:xfrm>
          <a:off x="676275" y="514350"/>
          <a:ext cx="686298" cy="98107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50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50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50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50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57150</xdr:rowOff>
    </xdr:from>
    <xdr:to>
      <xdr:col>2</xdr:col>
      <xdr:colOff>362448</xdr:colOff>
      <xdr:row>4</xdr:row>
      <xdr:rowOff>209551</xdr:rowOff>
    </xdr:to>
    <xdr:pic>
      <xdr:nvPicPr>
        <xdr:cNvPr id="8" name="Picture 7" descr="obeclogo002.jpg">
          <a:extLst>
            <a:ext uri="{FF2B5EF4-FFF2-40B4-BE49-F238E27FC236}">
              <a16:creationId xmlns:a16="http://schemas.microsoft.com/office/drawing/2014/main" id="{00000000-0008-0000-5000-000008000000}"/>
            </a:ext>
          </a:extLst>
        </xdr:cNvPr>
        <xdr:cNvPicPr>
          <a:picLocks noChangeAspect="1"/>
        </xdr:cNvPicPr>
      </xdr:nvPicPr>
      <xdr:blipFill>
        <a:blip xmlns:r="http://schemas.openxmlformats.org/officeDocument/2006/relationships" r:embed="rId9" cstate="print"/>
        <a:stretch>
          <a:fillRect/>
        </a:stretch>
      </xdr:blipFill>
      <xdr:spPr>
        <a:xfrm>
          <a:off x="666750" y="514350"/>
          <a:ext cx="686298" cy="98107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51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51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51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51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51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66675</xdr:colOff>
      <xdr:row>1</xdr:row>
      <xdr:rowOff>47625</xdr:rowOff>
    </xdr:from>
    <xdr:to>
      <xdr:col>2</xdr:col>
      <xdr:colOff>371973</xdr:colOff>
      <xdr:row>4</xdr:row>
      <xdr:rowOff>200026</xdr:rowOff>
    </xdr:to>
    <xdr:pic>
      <xdr:nvPicPr>
        <xdr:cNvPr id="8" name="Picture 7" descr="obeclogo002.jpg">
          <a:extLst>
            <a:ext uri="{FF2B5EF4-FFF2-40B4-BE49-F238E27FC236}">
              <a16:creationId xmlns:a16="http://schemas.microsoft.com/office/drawing/2014/main" id="{00000000-0008-0000-5100-000008000000}"/>
            </a:ext>
          </a:extLst>
        </xdr:cNvPr>
        <xdr:cNvPicPr>
          <a:picLocks noChangeAspect="1"/>
        </xdr:cNvPicPr>
      </xdr:nvPicPr>
      <xdr:blipFill>
        <a:blip xmlns:r="http://schemas.openxmlformats.org/officeDocument/2006/relationships" r:embed="rId9" cstate="print"/>
        <a:stretch>
          <a:fillRect/>
        </a:stretch>
      </xdr:blipFill>
      <xdr:spPr>
        <a:xfrm>
          <a:off x="676275" y="504825"/>
          <a:ext cx="686298" cy="9810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2</xdr:col>
      <xdr:colOff>96982</xdr:colOff>
      <xdr:row>0</xdr:row>
      <xdr:rowOff>374073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438150" y="19050"/>
          <a:ext cx="354157" cy="355023"/>
        </a:xfrm>
        <a:prstGeom prst="rect">
          <a:avLst/>
        </a:prstGeom>
      </xdr:spPr>
    </xdr:pic>
    <xdr:clientData/>
  </xdr:twoCellAnchor>
  <xdr:twoCellAnchor editAs="oneCell">
    <xdr:from>
      <xdr:col>2</xdr:col>
      <xdr:colOff>142875</xdr:colOff>
      <xdr:row>0</xdr:row>
      <xdr:rowOff>28575</xdr:rowOff>
    </xdr:from>
    <xdr:to>
      <xdr:col>2</xdr:col>
      <xdr:colOff>489239</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838200" y="28575"/>
          <a:ext cx="346364" cy="346364"/>
        </a:xfrm>
        <a:prstGeom prst="rect">
          <a:avLst/>
        </a:prstGeom>
      </xdr:spPr>
    </xdr:pic>
    <xdr:clientData/>
  </xdr:twoCellAnchor>
  <xdr:twoCellAnchor editAs="oneCell">
    <xdr:from>
      <xdr:col>2</xdr:col>
      <xdr:colOff>485775</xdr:colOff>
      <xdr:row>0</xdr:row>
      <xdr:rowOff>28575</xdr:rowOff>
    </xdr:from>
    <xdr:to>
      <xdr:col>2</xdr:col>
      <xdr:colOff>840798</xdr:colOff>
      <xdr:row>0</xdr:row>
      <xdr:rowOff>383598</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1181100" y="28575"/>
          <a:ext cx="355023" cy="355023"/>
        </a:xfrm>
        <a:prstGeom prst="rect">
          <a:avLst/>
        </a:prstGeom>
      </xdr:spPr>
    </xdr:pic>
    <xdr:clientData/>
  </xdr:twoCellAnchor>
  <xdr:twoCellAnchor editAs="oneCell">
    <xdr:from>
      <xdr:col>3</xdr:col>
      <xdr:colOff>19050</xdr:colOff>
      <xdr:row>0</xdr:row>
      <xdr:rowOff>38100</xdr:rowOff>
    </xdr:from>
    <xdr:to>
      <xdr:col>3</xdr:col>
      <xdr:colOff>356755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8" cstate="print"/>
        <a:stretch>
          <a:fillRect/>
        </a:stretch>
      </xdr:blipFill>
      <xdr:spPr>
        <a:xfrm>
          <a:off x="1562100" y="38100"/>
          <a:ext cx="337705" cy="337705"/>
        </a:xfrm>
        <a:prstGeom prst="rect">
          <a:avLst/>
        </a:prstGeom>
      </xdr:spPr>
    </xdr:pic>
    <xdr:clientData/>
  </xdr:twoCellAnchor>
  <xdr:twoCellAnchor editAs="oneCell">
    <xdr:from>
      <xdr:col>3</xdr:col>
      <xdr:colOff>323850</xdr:colOff>
      <xdr:row>0</xdr:row>
      <xdr:rowOff>28575</xdr:rowOff>
    </xdr:from>
    <xdr:to>
      <xdr:col>3</xdr:col>
      <xdr:colOff>661554</xdr:colOff>
      <xdr:row>0</xdr:row>
      <xdr:rowOff>366279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0" cstate="print"/>
        <a:stretch>
          <a:fillRect/>
        </a:stretch>
      </xdr:blipFill>
      <xdr:spPr>
        <a:xfrm>
          <a:off x="1866900" y="28575"/>
          <a:ext cx="337704" cy="337704"/>
        </a:xfrm>
        <a:prstGeom prst="rect">
          <a:avLst/>
        </a:prstGeom>
      </xdr:spPr>
    </xdr:pic>
    <xdr:clientData/>
  </xdr:twoCellAnchor>
  <xdr:twoCellAnchor editAs="oneCell">
    <xdr:from>
      <xdr:col>3</xdr:col>
      <xdr:colOff>723900</xdr:colOff>
      <xdr:row>0</xdr:row>
      <xdr:rowOff>38100</xdr:rowOff>
    </xdr:from>
    <xdr:to>
      <xdr:col>3</xdr:col>
      <xdr:colOff>1061605</xdr:colOff>
      <xdr:row>0</xdr:row>
      <xdr:rowOff>375805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2" cstate="print"/>
        <a:stretch>
          <a:fillRect/>
        </a:stretch>
      </xdr:blipFill>
      <xdr:spPr>
        <a:xfrm>
          <a:off x="2266950" y="38100"/>
          <a:ext cx="337705" cy="337705"/>
        </a:xfrm>
        <a:prstGeom prst="rect">
          <a:avLst/>
        </a:prstGeom>
      </xdr:spPr>
    </xdr:pic>
    <xdr:clientData/>
  </xdr:twoCellAnchor>
  <xdr:twoCellAnchor editAs="oneCell">
    <xdr:from>
      <xdr:col>3</xdr:col>
      <xdr:colOff>1857375</xdr:colOff>
      <xdr:row>0</xdr:row>
      <xdr:rowOff>28575</xdr:rowOff>
    </xdr:from>
    <xdr:to>
      <xdr:col>3</xdr:col>
      <xdr:colOff>2221058</xdr:colOff>
      <xdr:row>0</xdr:row>
      <xdr:rowOff>392258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4" cstate="print"/>
        <a:stretch>
          <a:fillRect/>
        </a:stretch>
      </xdr:blipFill>
      <xdr:spPr>
        <a:xfrm>
          <a:off x="3400425" y="28575"/>
          <a:ext cx="363683" cy="36368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2</xdr:col>
      <xdr:colOff>6062</xdr:colOff>
      <xdr:row>0</xdr:row>
      <xdr:rowOff>402648</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2" cstate="print"/>
        <a:stretch>
          <a:fillRect/>
        </a:stretch>
      </xdr:blipFill>
      <xdr:spPr>
        <a:xfrm>
          <a:off x="647700" y="47625"/>
          <a:ext cx="348962" cy="355023"/>
        </a:xfrm>
        <a:prstGeom prst="rect">
          <a:avLst/>
        </a:prstGeom>
      </xdr:spPr>
    </xdr:pic>
    <xdr:clientData/>
  </xdr:twoCellAnchor>
  <xdr:twoCellAnchor editAs="oneCell">
    <xdr:from>
      <xdr:col>2</xdr:col>
      <xdr:colOff>66675</xdr:colOff>
      <xdr:row>0</xdr:row>
      <xdr:rowOff>47625</xdr:rowOff>
    </xdr:from>
    <xdr:to>
      <xdr:col>2</xdr:col>
      <xdr:colOff>413039</xdr:colOff>
      <xdr:row>0</xdr:row>
      <xdr:rowOff>393989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4" cstate="print"/>
        <a:stretch>
          <a:fillRect/>
        </a:stretch>
      </xdr:blipFill>
      <xdr:spPr>
        <a:xfrm>
          <a:off x="1057275" y="47625"/>
          <a:ext cx="346364" cy="346364"/>
        </a:xfrm>
        <a:prstGeom prst="rect">
          <a:avLst/>
        </a:prstGeom>
      </xdr:spPr>
    </xdr:pic>
    <xdr:clientData/>
  </xdr:twoCellAnchor>
  <xdr:twoCellAnchor>
    <xdr:from>
      <xdr:col>7</xdr:col>
      <xdr:colOff>609599</xdr:colOff>
      <xdr:row>0</xdr:row>
      <xdr:rowOff>104775</xdr:rowOff>
    </xdr:from>
    <xdr:to>
      <xdr:col>9</xdr:col>
      <xdr:colOff>581024</xdr:colOff>
      <xdr:row>0</xdr:row>
      <xdr:rowOff>409575</xdr:rowOff>
    </xdr:to>
    <xdr:sp macro="" textlink="">
      <xdr:nvSpPr>
        <xdr:cNvPr id="4" name="Rounded Rectangle 15">
          <a:hlinkClick xmlns:r="http://schemas.openxmlformats.org/officeDocument/2006/relationships" r:id="rId5" tooltip="พิมพ์ ปพ.6--นักเรียนรายบุคคล"/>
          <a:extLst>
            <a:ext uri="{FF2B5EF4-FFF2-40B4-BE49-F238E27FC236}">
              <a16:creationId xmlns:a16="http://schemas.microsoft.com/office/drawing/2014/main" id="{00000000-0008-0000-5200-000004000000}"/>
            </a:ext>
          </a:extLst>
        </xdr:cNvPr>
        <xdr:cNvSpPr/>
      </xdr:nvSpPr>
      <xdr:spPr bwMode="auto">
        <a:xfrm>
          <a:off x="5981699" y="104775"/>
          <a:ext cx="14192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40</a:t>
          </a:r>
          <a:endParaRPr lang="en-US" sz="1600" b="1">
            <a:latin typeface="TH SarabunPSK" pitchFamily="34" charset="-34"/>
            <a:cs typeface="TH SarabunPSK" pitchFamily="34" charset="-34"/>
          </a:endParaRPr>
        </a:p>
      </xdr:txBody>
    </xdr:sp>
    <xdr:clientData/>
  </xdr:twoCellAnchor>
  <xdr:twoCellAnchor>
    <xdr:from>
      <xdr:col>5</xdr:col>
      <xdr:colOff>466725</xdr:colOff>
      <xdr:row>0</xdr:row>
      <xdr:rowOff>95250</xdr:rowOff>
    </xdr:from>
    <xdr:to>
      <xdr:col>7</xdr:col>
      <xdr:colOff>552448</xdr:colOff>
      <xdr:row>0</xdr:row>
      <xdr:rowOff>400050</xdr:rowOff>
    </xdr:to>
    <xdr:sp macro="" textlink="">
      <xdr:nvSpPr>
        <xdr:cNvPr id="5" name="Rounded Rectangle 15">
          <a:hlinkClick xmlns:r="http://schemas.openxmlformats.org/officeDocument/2006/relationships" r:id="rId6" tooltip="พิมพ์ ปพ.6--นักเรียนรายบุคคล"/>
          <a:extLst>
            <a:ext uri="{FF2B5EF4-FFF2-40B4-BE49-F238E27FC236}">
              <a16:creationId xmlns:a16="http://schemas.microsoft.com/office/drawing/2014/main" id="{00000000-0008-0000-5200-000005000000}"/>
            </a:ext>
          </a:extLst>
        </xdr:cNvPr>
        <xdr:cNvSpPr/>
      </xdr:nvSpPr>
      <xdr:spPr bwMode="auto">
        <a:xfrm>
          <a:off x="4524375" y="95250"/>
          <a:ext cx="1400173"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30</a:t>
          </a:r>
          <a:endParaRPr lang="en-US" sz="1600" b="1">
            <a:latin typeface="TH SarabunPSK" pitchFamily="34" charset="-34"/>
            <a:cs typeface="TH SarabunPSK" pitchFamily="34" charset="-34"/>
          </a:endParaRPr>
        </a:p>
      </xdr:txBody>
    </xdr:sp>
    <xdr:clientData/>
  </xdr:twoCellAnchor>
  <xdr:twoCellAnchor>
    <xdr:from>
      <xdr:col>3</xdr:col>
      <xdr:colOff>1514475</xdr:colOff>
      <xdr:row>0</xdr:row>
      <xdr:rowOff>95250</xdr:rowOff>
    </xdr:from>
    <xdr:to>
      <xdr:col>5</xdr:col>
      <xdr:colOff>371475</xdr:colOff>
      <xdr:row>0</xdr:row>
      <xdr:rowOff>400050</xdr:rowOff>
    </xdr:to>
    <xdr:sp macro="" textlink="">
      <xdr:nvSpPr>
        <xdr:cNvPr id="6" name="Rounded Rectangle 15">
          <a:hlinkClick xmlns:r="http://schemas.openxmlformats.org/officeDocument/2006/relationships" r:id="rId7" tooltip="พิมพ์ ปพ.6--นักเรียนรายบุคคล"/>
          <a:extLst>
            <a:ext uri="{FF2B5EF4-FFF2-40B4-BE49-F238E27FC236}">
              <a16:creationId xmlns:a16="http://schemas.microsoft.com/office/drawing/2014/main" id="{00000000-0008-0000-5200-000006000000}"/>
            </a:ext>
          </a:extLst>
        </xdr:cNvPr>
        <xdr:cNvSpPr/>
      </xdr:nvSpPr>
      <xdr:spPr bwMode="auto">
        <a:xfrm>
          <a:off x="3086100" y="95250"/>
          <a:ext cx="1343025"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20</a:t>
          </a:r>
          <a:endParaRPr lang="en-US" sz="1600" b="1">
            <a:latin typeface="TH SarabunPSK" pitchFamily="34" charset="-34"/>
            <a:cs typeface="TH SarabunPSK" pitchFamily="34" charset="-34"/>
          </a:endParaRPr>
        </a:p>
      </xdr:txBody>
    </xdr:sp>
    <xdr:clientData/>
  </xdr:twoCellAnchor>
  <xdr:twoCellAnchor>
    <xdr:from>
      <xdr:col>3</xdr:col>
      <xdr:colOff>0</xdr:colOff>
      <xdr:row>0</xdr:row>
      <xdr:rowOff>85725</xdr:rowOff>
    </xdr:from>
    <xdr:to>
      <xdr:col>3</xdr:col>
      <xdr:colOff>1485900</xdr:colOff>
      <xdr:row>0</xdr:row>
      <xdr:rowOff>390525</xdr:rowOff>
    </xdr:to>
    <xdr:sp macro="" textlink="">
      <xdr:nvSpPr>
        <xdr:cNvPr id="7" name="Rounded Rectangle 15">
          <a:hlinkClick xmlns:r="http://schemas.openxmlformats.org/officeDocument/2006/relationships" r:id="rId8" tooltip="พิมพ์ ปพ.6--นักเรียนรายบุคคล"/>
          <a:extLst>
            <a:ext uri="{FF2B5EF4-FFF2-40B4-BE49-F238E27FC236}">
              <a16:creationId xmlns:a16="http://schemas.microsoft.com/office/drawing/2014/main" id="{00000000-0008-0000-5200-000007000000}"/>
            </a:ext>
          </a:extLst>
        </xdr:cNvPr>
        <xdr:cNvSpPr/>
      </xdr:nvSpPr>
      <xdr:spPr bwMode="auto">
        <a:xfrm>
          <a:off x="1571625" y="85725"/>
          <a:ext cx="1485900" cy="304800"/>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th-TH" sz="1600" b="1" baseline="0">
              <a:latin typeface="TH SarabunPSK" pitchFamily="34" charset="-34"/>
              <a:cs typeface="TH SarabunPSK" pitchFamily="34" charset="-34"/>
            </a:rPr>
            <a:t>ปพ</a:t>
          </a:r>
          <a:r>
            <a:rPr lang="en-US" sz="1600" b="1" baseline="0">
              <a:latin typeface="TH SarabunPSK" pitchFamily="34" charset="-34"/>
              <a:cs typeface="TH SarabunPSK" pitchFamily="34" charset="-34"/>
            </a:rPr>
            <a:t>.6 </a:t>
          </a:r>
          <a:r>
            <a:rPr lang="th-TH" sz="1600" b="1" baseline="0">
              <a:latin typeface="TH SarabunPSK" pitchFamily="34" charset="-34"/>
              <a:cs typeface="TH SarabunPSK" pitchFamily="34" charset="-34"/>
            </a:rPr>
            <a:t>เลขที่ 1</a:t>
          </a:r>
          <a:endParaRPr lang="en-US" sz="1600" b="1">
            <a:latin typeface="TH SarabunPSK" pitchFamily="34" charset="-34"/>
            <a:cs typeface="TH SarabunPSK" pitchFamily="34" charset="-34"/>
          </a:endParaRPr>
        </a:p>
      </xdr:txBody>
    </xdr:sp>
    <xdr:clientData/>
  </xdr:twoCellAnchor>
  <xdr:twoCellAnchor editAs="oneCell">
    <xdr:from>
      <xdr:col>1</xdr:col>
      <xdr:colOff>57150</xdr:colOff>
      <xdr:row>1</xdr:row>
      <xdr:rowOff>28575</xdr:rowOff>
    </xdr:from>
    <xdr:to>
      <xdr:col>2</xdr:col>
      <xdr:colOff>362448</xdr:colOff>
      <xdr:row>4</xdr:row>
      <xdr:rowOff>180976</xdr:rowOff>
    </xdr:to>
    <xdr:pic>
      <xdr:nvPicPr>
        <xdr:cNvPr id="8" name="Picture 7" descr="obeclogo002.jpg">
          <a:extLst>
            <a:ext uri="{FF2B5EF4-FFF2-40B4-BE49-F238E27FC236}">
              <a16:creationId xmlns:a16="http://schemas.microsoft.com/office/drawing/2014/main" id="{00000000-0008-0000-5200-000008000000}"/>
            </a:ext>
          </a:extLst>
        </xdr:cNvPr>
        <xdr:cNvPicPr>
          <a:picLocks noChangeAspect="1"/>
        </xdr:cNvPicPr>
      </xdr:nvPicPr>
      <xdr:blipFill>
        <a:blip xmlns:r="http://schemas.openxmlformats.org/officeDocument/2006/relationships" r:embed="rId9" cstate="print"/>
        <a:stretch>
          <a:fillRect/>
        </a:stretch>
      </xdr:blipFill>
      <xdr:spPr>
        <a:xfrm>
          <a:off x="666750" y="485775"/>
          <a:ext cx="686298" cy="98107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323274</xdr:colOff>
      <xdr:row>0</xdr:row>
      <xdr:rowOff>222250</xdr:rowOff>
    </xdr:from>
    <xdr:to>
      <xdr:col>15</xdr:col>
      <xdr:colOff>111126</xdr:colOff>
      <xdr:row>7</xdr:row>
      <xdr:rowOff>166687</xdr:rowOff>
    </xdr:to>
    <xdr:pic>
      <xdr:nvPicPr>
        <xdr:cNvPr id="14" name="รูปภาพ 13" descr="DSC07939.JPG">
          <a:extLst>
            <a:ext uri="{FF2B5EF4-FFF2-40B4-BE49-F238E27FC236}">
              <a16:creationId xmlns:a16="http://schemas.microsoft.com/office/drawing/2014/main" id="{00000000-0008-0000-5300-00000E000000}"/>
            </a:ext>
          </a:extLst>
        </xdr:cNvPr>
        <xdr:cNvPicPr>
          <a:picLocks noChangeAspect="1"/>
        </xdr:cNvPicPr>
      </xdr:nvPicPr>
      <xdr:blipFill>
        <a:blip xmlns:r="http://schemas.openxmlformats.org/officeDocument/2006/relationships" r:embed="rId1" cstate="print">
          <a:lum bright="10000"/>
        </a:blip>
        <a:srcRect l="20920" t="9211" r="24408"/>
        <a:stretch>
          <a:fillRect/>
        </a:stretch>
      </xdr:blipFill>
      <xdr:spPr>
        <a:xfrm>
          <a:off x="5315962" y="222250"/>
          <a:ext cx="1756352" cy="2095500"/>
        </a:xfrm>
        <a:prstGeom prst="ellipse">
          <a:avLst/>
        </a:prstGeom>
        <a:ln>
          <a:noFill/>
        </a:ln>
        <a:effectLst>
          <a:softEdge rad="112500"/>
        </a:effectLst>
      </xdr:spPr>
    </xdr:pic>
    <xdr:clientData/>
  </xdr:twoCellAnchor>
  <xdr:twoCellAnchor editAs="oneCell">
    <xdr:from>
      <xdr:col>0</xdr:col>
      <xdr:colOff>341312</xdr:colOff>
      <xdr:row>0</xdr:row>
      <xdr:rowOff>31750</xdr:rowOff>
    </xdr:from>
    <xdr:to>
      <xdr:col>2</xdr:col>
      <xdr:colOff>131906</xdr:colOff>
      <xdr:row>0</xdr:row>
      <xdr:rowOff>386773</xdr:rowOff>
    </xdr:to>
    <xdr:pic>
      <xdr:nvPicPr>
        <xdr:cNvPr id="3" name="รูปภาพ 2" descr="home.png">
          <a:hlinkClick xmlns:r="http://schemas.openxmlformats.org/officeDocument/2006/relationships" r:id="rId2" tooltip="กลับหน้าแรก--ข้อมูลพื้นฐาน"/>
          <a:extLst>
            <a:ext uri="{FF2B5EF4-FFF2-40B4-BE49-F238E27FC236}">
              <a16:creationId xmlns:a16="http://schemas.microsoft.com/office/drawing/2014/main" id="{00000000-0008-0000-5300-000003000000}"/>
            </a:ext>
          </a:extLst>
        </xdr:cNvPr>
        <xdr:cNvPicPr>
          <a:picLocks noChangeAspect="1"/>
        </xdr:cNvPicPr>
      </xdr:nvPicPr>
      <xdr:blipFill>
        <a:blip xmlns:r="http://schemas.openxmlformats.org/officeDocument/2006/relationships" r:embed="rId3" cstate="print"/>
        <a:stretch>
          <a:fillRect/>
        </a:stretch>
      </xdr:blipFill>
      <xdr:spPr>
        <a:xfrm>
          <a:off x="341312" y="31750"/>
          <a:ext cx="354157" cy="355023"/>
        </a:xfrm>
        <a:prstGeom prst="rect">
          <a:avLst/>
        </a:prstGeom>
      </xdr:spPr>
    </xdr:pic>
    <xdr:clientData/>
  </xdr:twoCellAnchor>
  <xdr:twoCellAnchor editAs="oneCell">
    <xdr:from>
      <xdr:col>14</xdr:col>
      <xdr:colOff>309562</xdr:colOff>
      <xdr:row>0</xdr:row>
      <xdr:rowOff>39688</xdr:rowOff>
    </xdr:from>
    <xdr:to>
      <xdr:col>15</xdr:col>
      <xdr:colOff>181120</xdr:colOff>
      <xdr:row>0</xdr:row>
      <xdr:rowOff>403371</xdr:rowOff>
    </xdr:to>
    <xdr:pic>
      <xdr:nvPicPr>
        <xdr:cNvPr id="4" name="รูปภาพ 13" descr="access.png">
          <a:hlinkClick xmlns:r="http://schemas.openxmlformats.org/officeDocument/2006/relationships" r:id="rId4" tooltip="ผู้ออกแบบพัฒนาโปรแกรม"/>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5" cstate="print"/>
        <a:stretch>
          <a:fillRect/>
        </a:stretch>
      </xdr:blipFill>
      <xdr:spPr>
        <a:xfrm>
          <a:off x="6778625" y="39688"/>
          <a:ext cx="363683" cy="363683"/>
        </a:xfrm>
        <a:prstGeom prst="rect">
          <a:avLst/>
        </a:prstGeom>
      </xdr:spPr>
    </xdr:pic>
    <xdr:clientData/>
  </xdr:twoCellAnchor>
  <xdr:twoCellAnchor editAs="oneCell">
    <xdr:from>
      <xdr:col>2</xdr:col>
      <xdr:colOff>166687</xdr:colOff>
      <xdr:row>0</xdr:row>
      <xdr:rowOff>39688</xdr:rowOff>
    </xdr:from>
    <xdr:to>
      <xdr:col>3</xdr:col>
      <xdr:colOff>20926</xdr:colOff>
      <xdr:row>0</xdr:row>
      <xdr:rowOff>386052</xdr:rowOff>
    </xdr:to>
    <xdr:pic>
      <xdr:nvPicPr>
        <xdr:cNvPr id="5" name="รูปภาพ 20" descr="kivio.png">
          <a:hlinkClick xmlns:r="http://schemas.openxmlformats.org/officeDocument/2006/relationships" r:id="rId6" tooltip="กำหนดเกณฑ์คะแนน"/>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7" cstate="print"/>
        <a:stretch>
          <a:fillRect/>
        </a:stretch>
      </xdr:blipFill>
      <xdr:spPr>
        <a:xfrm>
          <a:off x="730250" y="39688"/>
          <a:ext cx="346364" cy="346364"/>
        </a:xfrm>
        <a:prstGeom prst="rect">
          <a:avLst/>
        </a:prstGeom>
      </xdr:spPr>
    </xdr:pic>
    <xdr:clientData/>
  </xdr:twoCellAnchor>
  <xdr:twoCellAnchor editAs="oneCell">
    <xdr:from>
      <xdr:col>3</xdr:col>
      <xdr:colOff>79375</xdr:colOff>
      <xdr:row>0</xdr:row>
      <xdr:rowOff>39688</xdr:rowOff>
    </xdr:from>
    <xdr:to>
      <xdr:col>3</xdr:col>
      <xdr:colOff>434398</xdr:colOff>
      <xdr:row>0</xdr:row>
      <xdr:rowOff>394711</xdr:rowOff>
    </xdr:to>
    <xdr:pic>
      <xdr:nvPicPr>
        <xdr:cNvPr id="6" name="รูปภาพ 5" descr="kwrite.png">
          <a:hlinkClick xmlns:r="http://schemas.openxmlformats.org/officeDocument/2006/relationships" r:id="rId8" tooltip="บันทึกคะแนนสอบ"/>
          <a:extLst>
            <a:ext uri="{FF2B5EF4-FFF2-40B4-BE49-F238E27FC236}">
              <a16:creationId xmlns:a16="http://schemas.microsoft.com/office/drawing/2014/main" id="{00000000-0008-0000-5300-000006000000}"/>
            </a:ext>
          </a:extLst>
        </xdr:cNvPr>
        <xdr:cNvPicPr>
          <a:picLocks noChangeAspect="1"/>
        </xdr:cNvPicPr>
      </xdr:nvPicPr>
      <xdr:blipFill>
        <a:blip xmlns:r="http://schemas.openxmlformats.org/officeDocument/2006/relationships" r:embed="rId9" cstate="print"/>
        <a:stretch>
          <a:fillRect/>
        </a:stretch>
      </xdr:blipFill>
      <xdr:spPr>
        <a:xfrm>
          <a:off x="1135063" y="39688"/>
          <a:ext cx="355023" cy="355023"/>
        </a:xfrm>
        <a:prstGeom prst="rect">
          <a:avLst/>
        </a:prstGeom>
      </xdr:spPr>
    </xdr:pic>
    <xdr:clientData/>
  </xdr:twoCellAnchor>
  <xdr:twoCellAnchor editAs="oneCell">
    <xdr:from>
      <xdr:col>3</xdr:col>
      <xdr:colOff>452437</xdr:colOff>
      <xdr:row>0</xdr:row>
      <xdr:rowOff>47626</xdr:rowOff>
    </xdr:from>
    <xdr:to>
      <xdr:col>4</xdr:col>
      <xdr:colOff>298017</xdr:colOff>
      <xdr:row>0</xdr:row>
      <xdr:rowOff>385331</xdr:rowOff>
    </xdr:to>
    <xdr:pic>
      <xdr:nvPicPr>
        <xdr:cNvPr id="7" name="รูปภาพ 8" descr="lswitch.png">
          <a:hlinkClick xmlns:r="http://schemas.openxmlformats.org/officeDocument/2006/relationships" r:id="rId10" tooltip="บันทึกคะแนนอ่าน/คิด/เขียน"/>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11" cstate="print"/>
        <a:stretch>
          <a:fillRect/>
        </a:stretch>
      </xdr:blipFill>
      <xdr:spPr>
        <a:xfrm>
          <a:off x="1508125" y="47626"/>
          <a:ext cx="337705" cy="337705"/>
        </a:xfrm>
        <a:prstGeom prst="rect">
          <a:avLst/>
        </a:prstGeom>
      </xdr:spPr>
    </xdr:pic>
    <xdr:clientData/>
  </xdr:twoCellAnchor>
  <xdr:twoCellAnchor editAs="oneCell">
    <xdr:from>
      <xdr:col>4</xdr:col>
      <xdr:colOff>317500</xdr:colOff>
      <xdr:row>0</xdr:row>
      <xdr:rowOff>23812</xdr:rowOff>
    </xdr:from>
    <xdr:to>
      <xdr:col>5</xdr:col>
      <xdr:colOff>163079</xdr:colOff>
      <xdr:row>0</xdr:row>
      <xdr:rowOff>361516</xdr:rowOff>
    </xdr:to>
    <xdr:pic>
      <xdr:nvPicPr>
        <xdr:cNvPr id="8" name="รูปภาพ 7" descr="aim_protocol.png">
          <a:hlinkClick xmlns:r="http://schemas.openxmlformats.org/officeDocument/2006/relationships" r:id="rId12" tooltip="บันทึกคะแนนคุณลักษณะ"/>
          <a:extLst>
            <a:ext uri="{FF2B5EF4-FFF2-40B4-BE49-F238E27FC236}">
              <a16:creationId xmlns:a16="http://schemas.microsoft.com/office/drawing/2014/main" id="{00000000-0008-0000-5300-000008000000}"/>
            </a:ext>
          </a:extLst>
        </xdr:cNvPr>
        <xdr:cNvPicPr>
          <a:picLocks noChangeAspect="1"/>
        </xdr:cNvPicPr>
      </xdr:nvPicPr>
      <xdr:blipFill>
        <a:blip xmlns:r="http://schemas.openxmlformats.org/officeDocument/2006/relationships" r:embed="rId13" cstate="print"/>
        <a:stretch>
          <a:fillRect/>
        </a:stretch>
      </xdr:blipFill>
      <xdr:spPr>
        <a:xfrm>
          <a:off x="1865313" y="23812"/>
          <a:ext cx="337704" cy="3377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2</xdr:col>
      <xdr:colOff>96982</xdr:colOff>
      <xdr:row>0</xdr:row>
      <xdr:rowOff>374073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tretch>
          <a:fillRect/>
        </a:stretch>
      </xdr:blipFill>
      <xdr:spPr>
        <a:xfrm>
          <a:off x="438150" y="19050"/>
          <a:ext cx="354157" cy="355023"/>
        </a:xfrm>
        <a:prstGeom prst="rect">
          <a:avLst/>
        </a:prstGeom>
      </xdr:spPr>
    </xdr:pic>
    <xdr:clientData/>
  </xdr:twoCellAnchor>
  <xdr:twoCellAnchor editAs="oneCell">
    <xdr:from>
      <xdr:col>2</xdr:col>
      <xdr:colOff>142875</xdr:colOff>
      <xdr:row>0</xdr:row>
      <xdr:rowOff>28575</xdr:rowOff>
    </xdr:from>
    <xdr:to>
      <xdr:col>2</xdr:col>
      <xdr:colOff>489239</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stretch>
          <a:fillRect/>
        </a:stretch>
      </xdr:blipFill>
      <xdr:spPr>
        <a:xfrm>
          <a:off x="838200" y="28575"/>
          <a:ext cx="346364" cy="346364"/>
        </a:xfrm>
        <a:prstGeom prst="rect">
          <a:avLst/>
        </a:prstGeom>
      </xdr:spPr>
    </xdr:pic>
    <xdr:clientData/>
  </xdr:twoCellAnchor>
  <xdr:twoCellAnchor editAs="oneCell">
    <xdr:from>
      <xdr:col>2</xdr:col>
      <xdr:colOff>485775</xdr:colOff>
      <xdr:row>0</xdr:row>
      <xdr:rowOff>28575</xdr:rowOff>
    </xdr:from>
    <xdr:to>
      <xdr:col>2</xdr:col>
      <xdr:colOff>840798</xdr:colOff>
      <xdr:row>0</xdr:row>
      <xdr:rowOff>383598</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stretch>
          <a:fillRect/>
        </a:stretch>
      </xdr:blipFill>
      <xdr:spPr>
        <a:xfrm>
          <a:off x="1181100" y="28575"/>
          <a:ext cx="355023" cy="355023"/>
        </a:xfrm>
        <a:prstGeom prst="rect">
          <a:avLst/>
        </a:prstGeom>
      </xdr:spPr>
    </xdr:pic>
    <xdr:clientData/>
  </xdr:twoCellAnchor>
  <xdr:twoCellAnchor editAs="oneCell">
    <xdr:from>
      <xdr:col>3</xdr:col>
      <xdr:colOff>19050</xdr:colOff>
      <xdr:row>0</xdr:row>
      <xdr:rowOff>38100</xdr:rowOff>
    </xdr:from>
    <xdr:to>
      <xdr:col>3</xdr:col>
      <xdr:colOff>356755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8" cstate="print"/>
        <a:stretch>
          <a:fillRect/>
        </a:stretch>
      </xdr:blipFill>
      <xdr:spPr>
        <a:xfrm>
          <a:off x="1562100" y="38100"/>
          <a:ext cx="337705" cy="337705"/>
        </a:xfrm>
        <a:prstGeom prst="rect">
          <a:avLst/>
        </a:prstGeom>
      </xdr:spPr>
    </xdr:pic>
    <xdr:clientData/>
  </xdr:twoCellAnchor>
  <xdr:twoCellAnchor editAs="oneCell">
    <xdr:from>
      <xdr:col>3</xdr:col>
      <xdr:colOff>323850</xdr:colOff>
      <xdr:row>0</xdr:row>
      <xdr:rowOff>28575</xdr:rowOff>
    </xdr:from>
    <xdr:to>
      <xdr:col>3</xdr:col>
      <xdr:colOff>661554</xdr:colOff>
      <xdr:row>0</xdr:row>
      <xdr:rowOff>366279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0" cstate="print"/>
        <a:stretch>
          <a:fillRect/>
        </a:stretch>
      </xdr:blipFill>
      <xdr:spPr>
        <a:xfrm>
          <a:off x="1866900" y="28575"/>
          <a:ext cx="337704" cy="337704"/>
        </a:xfrm>
        <a:prstGeom prst="rect">
          <a:avLst/>
        </a:prstGeom>
      </xdr:spPr>
    </xdr:pic>
    <xdr:clientData/>
  </xdr:twoCellAnchor>
  <xdr:twoCellAnchor editAs="oneCell">
    <xdr:from>
      <xdr:col>3</xdr:col>
      <xdr:colOff>723900</xdr:colOff>
      <xdr:row>0</xdr:row>
      <xdr:rowOff>38100</xdr:rowOff>
    </xdr:from>
    <xdr:to>
      <xdr:col>3</xdr:col>
      <xdr:colOff>1061605</xdr:colOff>
      <xdr:row>0</xdr:row>
      <xdr:rowOff>375805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2" cstate="print"/>
        <a:stretch>
          <a:fillRect/>
        </a:stretch>
      </xdr:blipFill>
      <xdr:spPr>
        <a:xfrm>
          <a:off x="2266950" y="38100"/>
          <a:ext cx="337705" cy="337705"/>
        </a:xfrm>
        <a:prstGeom prst="rect">
          <a:avLst/>
        </a:prstGeom>
      </xdr:spPr>
    </xdr:pic>
    <xdr:clientData/>
  </xdr:twoCellAnchor>
  <xdr:twoCellAnchor editAs="oneCell">
    <xdr:from>
      <xdr:col>3</xdr:col>
      <xdr:colOff>1857375</xdr:colOff>
      <xdr:row>0</xdr:row>
      <xdr:rowOff>28575</xdr:rowOff>
    </xdr:from>
    <xdr:to>
      <xdr:col>3</xdr:col>
      <xdr:colOff>2221058</xdr:colOff>
      <xdr:row>0</xdr:row>
      <xdr:rowOff>392258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4" cstate="print"/>
        <a:stretch>
          <a:fillRect/>
        </a:stretch>
      </xdr:blipFill>
      <xdr:spPr>
        <a:xfrm>
          <a:off x="3400425" y="28575"/>
          <a:ext cx="363683" cy="3636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2</xdr:col>
      <xdr:colOff>96982</xdr:colOff>
      <xdr:row>0</xdr:row>
      <xdr:rowOff>374073</xdr:rowOff>
    </xdr:to>
    <xdr:pic>
      <xdr:nvPicPr>
        <xdr:cNvPr id="2" name="รูปภาพ 2" descr="home.png">
          <a:hlinkClick xmlns:r="http://schemas.openxmlformats.org/officeDocument/2006/relationships" r:id="rId1" tooltip="กลับหน้าแรก--ข้อมูลพื้นฐาน"/>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438150" y="19050"/>
          <a:ext cx="354157" cy="355023"/>
        </a:xfrm>
        <a:prstGeom prst="rect">
          <a:avLst/>
        </a:prstGeom>
      </xdr:spPr>
    </xdr:pic>
    <xdr:clientData/>
  </xdr:twoCellAnchor>
  <xdr:twoCellAnchor editAs="oneCell">
    <xdr:from>
      <xdr:col>2</xdr:col>
      <xdr:colOff>142875</xdr:colOff>
      <xdr:row>0</xdr:row>
      <xdr:rowOff>28575</xdr:rowOff>
    </xdr:from>
    <xdr:to>
      <xdr:col>2</xdr:col>
      <xdr:colOff>489239</xdr:colOff>
      <xdr:row>0</xdr:row>
      <xdr:rowOff>374939</xdr:rowOff>
    </xdr:to>
    <xdr:pic>
      <xdr:nvPicPr>
        <xdr:cNvPr id="3" name="รูปภาพ 20" descr="kivio.png">
          <a:hlinkClick xmlns:r="http://schemas.openxmlformats.org/officeDocument/2006/relationships" r:id="rId3" tooltip="กำหนดเกณฑ์คะแนน"/>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stretch>
          <a:fillRect/>
        </a:stretch>
      </xdr:blipFill>
      <xdr:spPr>
        <a:xfrm>
          <a:off x="838200" y="28575"/>
          <a:ext cx="346364" cy="346364"/>
        </a:xfrm>
        <a:prstGeom prst="rect">
          <a:avLst/>
        </a:prstGeom>
      </xdr:spPr>
    </xdr:pic>
    <xdr:clientData/>
  </xdr:twoCellAnchor>
  <xdr:twoCellAnchor editAs="oneCell">
    <xdr:from>
      <xdr:col>2</xdr:col>
      <xdr:colOff>485775</xdr:colOff>
      <xdr:row>0</xdr:row>
      <xdr:rowOff>28575</xdr:rowOff>
    </xdr:from>
    <xdr:to>
      <xdr:col>2</xdr:col>
      <xdr:colOff>840798</xdr:colOff>
      <xdr:row>0</xdr:row>
      <xdr:rowOff>383598</xdr:rowOff>
    </xdr:to>
    <xdr:pic>
      <xdr:nvPicPr>
        <xdr:cNvPr id="4" name="รูปภาพ 5" descr="kwrite.png">
          <a:hlinkClick xmlns:r="http://schemas.openxmlformats.org/officeDocument/2006/relationships" r:id="rId5" tooltip="บันทึกคะแนนสอบ"/>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6" cstate="print"/>
        <a:stretch>
          <a:fillRect/>
        </a:stretch>
      </xdr:blipFill>
      <xdr:spPr>
        <a:xfrm>
          <a:off x="1181100" y="28575"/>
          <a:ext cx="355023" cy="355023"/>
        </a:xfrm>
        <a:prstGeom prst="rect">
          <a:avLst/>
        </a:prstGeom>
      </xdr:spPr>
    </xdr:pic>
    <xdr:clientData/>
  </xdr:twoCellAnchor>
  <xdr:twoCellAnchor editAs="oneCell">
    <xdr:from>
      <xdr:col>3</xdr:col>
      <xdr:colOff>19050</xdr:colOff>
      <xdr:row>0</xdr:row>
      <xdr:rowOff>38100</xdr:rowOff>
    </xdr:from>
    <xdr:to>
      <xdr:col>3</xdr:col>
      <xdr:colOff>356755</xdr:colOff>
      <xdr:row>0</xdr:row>
      <xdr:rowOff>375805</xdr:rowOff>
    </xdr:to>
    <xdr:pic>
      <xdr:nvPicPr>
        <xdr:cNvPr id="5" name="รูปภาพ 8" descr="lswitch.png">
          <a:hlinkClick xmlns:r="http://schemas.openxmlformats.org/officeDocument/2006/relationships" r:id="rId7" tooltip="บันทึกคะแนนอ่าน/คิด/เขียน"/>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8" cstate="print"/>
        <a:stretch>
          <a:fillRect/>
        </a:stretch>
      </xdr:blipFill>
      <xdr:spPr>
        <a:xfrm>
          <a:off x="1562100" y="38100"/>
          <a:ext cx="337705" cy="337705"/>
        </a:xfrm>
        <a:prstGeom prst="rect">
          <a:avLst/>
        </a:prstGeom>
      </xdr:spPr>
    </xdr:pic>
    <xdr:clientData/>
  </xdr:twoCellAnchor>
  <xdr:twoCellAnchor editAs="oneCell">
    <xdr:from>
      <xdr:col>3</xdr:col>
      <xdr:colOff>323850</xdr:colOff>
      <xdr:row>0</xdr:row>
      <xdr:rowOff>28575</xdr:rowOff>
    </xdr:from>
    <xdr:to>
      <xdr:col>3</xdr:col>
      <xdr:colOff>661554</xdr:colOff>
      <xdr:row>0</xdr:row>
      <xdr:rowOff>366279</xdr:rowOff>
    </xdr:to>
    <xdr:pic>
      <xdr:nvPicPr>
        <xdr:cNvPr id="6" name="รูปภาพ 7" descr="aim_protocol.png">
          <a:hlinkClick xmlns:r="http://schemas.openxmlformats.org/officeDocument/2006/relationships" r:id="rId9" tooltip="บันทึกคะแนนคุณลักษณะ"/>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cstate="print"/>
        <a:stretch>
          <a:fillRect/>
        </a:stretch>
      </xdr:blipFill>
      <xdr:spPr>
        <a:xfrm>
          <a:off x="1866900" y="28575"/>
          <a:ext cx="337704" cy="337704"/>
        </a:xfrm>
        <a:prstGeom prst="rect">
          <a:avLst/>
        </a:prstGeom>
      </xdr:spPr>
    </xdr:pic>
    <xdr:clientData/>
  </xdr:twoCellAnchor>
  <xdr:twoCellAnchor editAs="oneCell">
    <xdr:from>
      <xdr:col>3</xdr:col>
      <xdr:colOff>723900</xdr:colOff>
      <xdr:row>0</xdr:row>
      <xdr:rowOff>38100</xdr:rowOff>
    </xdr:from>
    <xdr:to>
      <xdr:col>3</xdr:col>
      <xdr:colOff>1061605</xdr:colOff>
      <xdr:row>0</xdr:row>
      <xdr:rowOff>375805</xdr:rowOff>
    </xdr:to>
    <xdr:pic>
      <xdr:nvPicPr>
        <xdr:cNvPr id="7" name="รูปภาพ 3" descr="Community Help.png">
          <a:hlinkClick xmlns:r="http://schemas.openxmlformats.org/officeDocument/2006/relationships" r:id="rId11" tooltip="บันทึกผลกิจกรรมผู้เรียน"/>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2" cstate="print"/>
        <a:stretch>
          <a:fillRect/>
        </a:stretch>
      </xdr:blipFill>
      <xdr:spPr>
        <a:xfrm>
          <a:off x="2266950" y="38100"/>
          <a:ext cx="337705" cy="337705"/>
        </a:xfrm>
        <a:prstGeom prst="rect">
          <a:avLst/>
        </a:prstGeom>
      </xdr:spPr>
    </xdr:pic>
    <xdr:clientData/>
  </xdr:twoCellAnchor>
  <xdr:twoCellAnchor editAs="oneCell">
    <xdr:from>
      <xdr:col>3</xdr:col>
      <xdr:colOff>1857375</xdr:colOff>
      <xdr:row>0</xdr:row>
      <xdr:rowOff>28575</xdr:rowOff>
    </xdr:from>
    <xdr:to>
      <xdr:col>3</xdr:col>
      <xdr:colOff>2221058</xdr:colOff>
      <xdr:row>0</xdr:row>
      <xdr:rowOff>392258</xdr:rowOff>
    </xdr:to>
    <xdr:pic>
      <xdr:nvPicPr>
        <xdr:cNvPr id="8" name="รูปภาพ 13" descr="access.png">
          <a:hlinkClick xmlns:r="http://schemas.openxmlformats.org/officeDocument/2006/relationships" r:id="rId13" tooltip="ผู้ออกแบบพัฒนาโปรแกรม"/>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4" cstate="print"/>
        <a:stretch>
          <a:fillRect/>
        </a:stretch>
      </xdr:blipFill>
      <xdr:spPr>
        <a:xfrm>
          <a:off x="3400425" y="28575"/>
          <a:ext cx="363683" cy="3636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P~1\AppData\Local\Temp\&#3611;&#3614;.5-2555\&#3611;&#3614;.5&#3611;-2554%20&#3611;&#3619;&#3632;&#3606;&#3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อ่านก่อนทำ"/>
      <sheetName val="เกณฑ์"/>
      <sheetName val="นักเรียน"/>
      <sheetName val="ปก"/>
      <sheetName val="เวลาเรียน"/>
      <sheetName val="list01"/>
      <sheetName val="คะแนน1"/>
      <sheetName val="คะแนน2"/>
      <sheetName val="คุณลักษณะ"/>
      <sheetName val="คุณลักษณะรายข้อ"/>
      <sheetName val="คิดวิเคราะห์"/>
      <sheetName val="คิดวิเคราะห์รายข้อ"/>
      <sheetName val="ตัวชีวัด"/>
      <sheetName val="คำอธิบาย"/>
      <sheetName val="ตัวชี้วัดคุณลักษณะ"/>
      <sheetName val="ตัวชี้วัดการอ่าน"/>
      <sheetName val="บันทึกข้อความ"/>
      <sheetName val="รายงาน1"/>
      <sheetName val="แผนภูมิ"/>
      <sheetName val="aboutme"/>
    </sheetNames>
    <sheetDataSet>
      <sheetData sheetId="0">
        <row r="5">
          <cell r="E5" t="str">
            <v>ปีการศึกษา</v>
          </cell>
        </row>
      </sheetData>
      <sheetData sheetId="1" refreshError="1"/>
      <sheetData sheetId="2" refreshError="1"/>
      <sheetData sheetId="3" refreshError="1"/>
      <sheetData sheetId="4" refreshError="1"/>
      <sheetData sheetId="5" refreshError="1"/>
      <sheetData sheetId="6">
        <row r="2">
          <cell r="M2">
            <v>10</v>
          </cell>
        </row>
        <row r="3">
          <cell r="M3">
            <v>20</v>
          </cell>
        </row>
        <row r="4">
          <cell r="M4">
            <v>30</v>
          </cell>
        </row>
        <row r="5">
          <cell r="M5">
            <v>40</v>
          </cell>
        </row>
        <row r="6">
          <cell r="M6">
            <v>50</v>
          </cell>
        </row>
        <row r="7">
          <cell r="M7">
            <v>60</v>
          </cell>
        </row>
        <row r="8">
          <cell r="M8">
            <v>70</v>
          </cell>
        </row>
        <row r="9">
          <cell r="M9">
            <v>80</v>
          </cell>
        </row>
        <row r="10">
          <cell r="M10">
            <v>90</v>
          </cell>
        </row>
        <row r="11">
          <cell r="M11">
            <v>100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hyperlink" Target="http://madoodadi.wordpress.com/" TargetMode="External"/><Relationship Id="rId7" Type="http://schemas.openxmlformats.org/officeDocument/2006/relationships/drawing" Target="../drawings/drawing71.xml"/><Relationship Id="rId2" Type="http://schemas.openxmlformats.org/officeDocument/2006/relationships/hyperlink" Target="mailto:suphinan_si@hotmail.com" TargetMode="External"/><Relationship Id="rId1" Type="http://schemas.openxmlformats.org/officeDocument/2006/relationships/hyperlink" Target="mailto:suphinan_si@hotmail.com" TargetMode="External"/><Relationship Id="rId6" Type="http://schemas.openxmlformats.org/officeDocument/2006/relationships/hyperlink" Target="http://www.kroobannok.com/suphi" TargetMode="External"/><Relationship Id="rId5" Type="http://schemas.openxmlformats.org/officeDocument/2006/relationships/hyperlink" Target="http://madoodadi.wordpress.com/" TargetMode="External"/><Relationship Id="rId4" Type="http://schemas.openxmlformats.org/officeDocument/2006/relationships/hyperlink" Target="http://www.facebook.com/madoodadi"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npschool.wordpress.com/" TargetMode="External"/><Relationship Id="rId1" Type="http://schemas.openxmlformats.org/officeDocument/2006/relationships/hyperlink" Target="http://wnpschool.wordpress.com/"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1"/>
  <sheetViews>
    <sheetView workbookViewId="0">
      <selection activeCell="C12" sqref="C12"/>
    </sheetView>
  </sheetViews>
  <sheetFormatPr defaultRowHeight="21.75"/>
  <cols>
    <col min="1" max="1" width="14.140625" customWidth="1"/>
    <col min="2" max="2" width="13.85546875" customWidth="1"/>
    <col min="3" max="3" width="16.7109375" customWidth="1"/>
    <col min="4" max="4" width="11.28515625" customWidth="1"/>
    <col min="5" max="5" width="7" customWidth="1"/>
    <col min="6" max="6" width="5.5703125" customWidth="1"/>
    <col min="7" max="7" width="23.7109375" customWidth="1"/>
    <col min="8" max="8" width="30.5703125" customWidth="1"/>
    <col min="11" max="11" width="20.5703125" customWidth="1"/>
  </cols>
  <sheetData>
    <row r="1" spans="1:11">
      <c r="A1" t="s">
        <v>146</v>
      </c>
      <c r="B1" s="169"/>
      <c r="C1" s="169" t="s">
        <v>122</v>
      </c>
      <c r="D1" s="169" t="s">
        <v>131</v>
      </c>
      <c r="E1">
        <v>2554</v>
      </c>
      <c r="F1">
        <v>1</v>
      </c>
      <c r="G1" s="169"/>
      <c r="H1" s="169" t="s">
        <v>338</v>
      </c>
      <c r="K1" t="s">
        <v>421</v>
      </c>
    </row>
    <row r="2" spans="1:11">
      <c r="A2" t="s">
        <v>147</v>
      </c>
      <c r="B2" t="s">
        <v>119</v>
      </c>
      <c r="C2" s="169" t="s">
        <v>123</v>
      </c>
      <c r="D2" s="169" t="s">
        <v>132</v>
      </c>
      <c r="E2">
        <v>2555</v>
      </c>
      <c r="F2">
        <v>2</v>
      </c>
      <c r="G2" t="s">
        <v>146</v>
      </c>
      <c r="H2" s="169" t="s">
        <v>339</v>
      </c>
      <c r="I2" s="169" t="s">
        <v>347</v>
      </c>
      <c r="J2" t="s">
        <v>293</v>
      </c>
      <c r="K2" t="s">
        <v>418</v>
      </c>
    </row>
    <row r="3" spans="1:11">
      <c r="A3" s="169" t="s">
        <v>163</v>
      </c>
      <c r="B3" s="169" t="s">
        <v>120</v>
      </c>
      <c r="C3" s="169" t="s">
        <v>124</v>
      </c>
      <c r="D3" s="169" t="s">
        <v>133</v>
      </c>
      <c r="E3">
        <v>2556</v>
      </c>
      <c r="F3">
        <v>3</v>
      </c>
      <c r="G3" t="s">
        <v>154</v>
      </c>
      <c r="H3" s="169" t="s">
        <v>340</v>
      </c>
      <c r="I3" s="169" t="s">
        <v>348</v>
      </c>
      <c r="J3" t="s">
        <v>4</v>
      </c>
      <c r="K3" t="s">
        <v>419</v>
      </c>
    </row>
    <row r="4" spans="1:11">
      <c r="A4" t="s">
        <v>148</v>
      </c>
      <c r="B4" s="169" t="s">
        <v>121</v>
      </c>
      <c r="C4" s="169" t="s">
        <v>125</v>
      </c>
      <c r="D4" s="169" t="s">
        <v>134</v>
      </c>
      <c r="E4">
        <v>2557</v>
      </c>
      <c r="F4">
        <v>4</v>
      </c>
      <c r="G4" s="169" t="s">
        <v>151</v>
      </c>
      <c r="K4" t="s">
        <v>420</v>
      </c>
    </row>
    <row r="5" spans="1:11">
      <c r="C5" s="169" t="s">
        <v>126</v>
      </c>
      <c r="D5" s="169" t="s">
        <v>135</v>
      </c>
      <c r="E5">
        <v>2558</v>
      </c>
      <c r="F5">
        <v>5</v>
      </c>
      <c r="G5" s="169" t="s">
        <v>152</v>
      </c>
      <c r="H5" s="169" t="s">
        <v>403</v>
      </c>
    </row>
    <row r="6" spans="1:11">
      <c r="C6" s="169" t="s">
        <v>127</v>
      </c>
      <c r="D6" s="169" t="s">
        <v>136</v>
      </c>
      <c r="E6">
        <v>2559</v>
      </c>
      <c r="F6">
        <v>6</v>
      </c>
      <c r="G6" s="169" t="s">
        <v>153</v>
      </c>
      <c r="H6" s="169" t="s">
        <v>405</v>
      </c>
    </row>
    <row r="7" spans="1:11">
      <c r="C7" s="169" t="s">
        <v>128</v>
      </c>
      <c r="D7" s="169" t="s">
        <v>137</v>
      </c>
      <c r="E7">
        <v>2560</v>
      </c>
      <c r="F7">
        <v>7</v>
      </c>
      <c r="H7" s="169" t="s">
        <v>404</v>
      </c>
    </row>
    <row r="8" spans="1:11">
      <c r="C8" s="169" t="s">
        <v>129</v>
      </c>
      <c r="D8" s="169" t="s">
        <v>138</v>
      </c>
      <c r="E8">
        <v>2561</v>
      </c>
      <c r="F8">
        <v>8</v>
      </c>
    </row>
    <row r="9" spans="1:11">
      <c r="A9" t="s">
        <v>443</v>
      </c>
      <c r="C9" s="169" t="s">
        <v>130</v>
      </c>
      <c r="D9" s="169" t="s">
        <v>139</v>
      </c>
      <c r="E9">
        <v>2562</v>
      </c>
      <c r="F9">
        <v>9</v>
      </c>
    </row>
    <row r="10" spans="1:11">
      <c r="A10" t="s">
        <v>444</v>
      </c>
      <c r="D10" s="169" t="s">
        <v>140</v>
      </c>
      <c r="E10">
        <v>2563</v>
      </c>
      <c r="F10">
        <v>10</v>
      </c>
    </row>
    <row r="11" spans="1:11">
      <c r="A11" t="s">
        <v>441</v>
      </c>
      <c r="D11" s="169" t="s">
        <v>141</v>
      </c>
      <c r="E11">
        <v>2564</v>
      </c>
      <c r="F11">
        <v>11</v>
      </c>
    </row>
    <row r="12" spans="1:11">
      <c r="A12" t="s">
        <v>442</v>
      </c>
      <c r="D12" s="169" t="s">
        <v>142</v>
      </c>
      <c r="E12">
        <v>2565</v>
      </c>
      <c r="F12">
        <v>12</v>
      </c>
    </row>
    <row r="13" spans="1:11">
      <c r="E13">
        <v>2566</v>
      </c>
      <c r="F13">
        <v>13</v>
      </c>
    </row>
    <row r="14" spans="1:11">
      <c r="E14">
        <v>2567</v>
      </c>
      <c r="F14">
        <v>14</v>
      </c>
    </row>
    <row r="15" spans="1:11">
      <c r="E15">
        <v>2568</v>
      </c>
      <c r="F15">
        <v>15</v>
      </c>
    </row>
    <row r="16" spans="1:11">
      <c r="E16">
        <v>2569</v>
      </c>
      <c r="F16">
        <v>16</v>
      </c>
    </row>
    <row r="17" spans="5:6">
      <c r="E17">
        <v>2570</v>
      </c>
      <c r="F17">
        <v>17</v>
      </c>
    </row>
    <row r="18" spans="5:6">
      <c r="F18">
        <v>18</v>
      </c>
    </row>
    <row r="19" spans="5:6">
      <c r="F19">
        <v>19</v>
      </c>
    </row>
    <row r="20" spans="5:6">
      <c r="F20">
        <v>20</v>
      </c>
    </row>
    <row r="21" spans="5:6">
      <c r="F21">
        <v>21</v>
      </c>
    </row>
    <row r="22" spans="5:6">
      <c r="F22">
        <v>22</v>
      </c>
    </row>
    <row r="23" spans="5:6">
      <c r="F23">
        <v>23</v>
      </c>
    </row>
    <row r="24" spans="5:6">
      <c r="F24">
        <v>24</v>
      </c>
    </row>
    <row r="25" spans="5:6">
      <c r="F25">
        <v>25</v>
      </c>
    </row>
    <row r="26" spans="5:6">
      <c r="F26">
        <v>26</v>
      </c>
    </row>
    <row r="27" spans="5:6">
      <c r="F27">
        <v>27</v>
      </c>
    </row>
    <row r="28" spans="5:6">
      <c r="F28">
        <v>28</v>
      </c>
    </row>
    <row r="29" spans="5:6">
      <c r="F29">
        <v>29</v>
      </c>
    </row>
    <row r="30" spans="5:6">
      <c r="F30">
        <v>30</v>
      </c>
    </row>
    <row r="31" spans="5:6">
      <c r="F31">
        <v>31</v>
      </c>
    </row>
  </sheetData>
  <sheetProtection password="CCC5" sheet="1" objects="1" scenarios="1" selectLockedCell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CT61"/>
  <sheetViews>
    <sheetView showGridLines="0" showZeros="0" workbookViewId="0">
      <pane xSplit="4" ySplit="6" topLeftCell="E7" activePane="bottomRight" state="frozen"/>
      <selection activeCell="AF5" sqref="AF5"/>
      <selection pane="topRight" activeCell="AF5" sqref="AF5"/>
      <selection pane="bottomLeft" activeCell="AF5" sqref="AF5"/>
      <selection pane="bottomRight" activeCell="H13" sqref="H13"/>
    </sheetView>
  </sheetViews>
  <sheetFormatPr defaultColWidth="9.140625" defaultRowHeight="21.75"/>
  <cols>
    <col min="1" max="1" width="6.28515625" style="23" customWidth="1"/>
    <col min="2" max="2" width="4.140625" style="23" customWidth="1"/>
    <col min="3" max="3" width="12.7109375" style="23" customWidth="1"/>
    <col min="4" max="4" width="33.85546875" style="23" customWidth="1"/>
    <col min="5" max="9" width="7.7109375" style="23" customWidth="1"/>
    <col min="10" max="51" width="5.7109375" style="23" customWidth="1"/>
    <col min="52" max="52" width="6.28515625" style="23" customWidth="1"/>
    <col min="53" max="92" width="5.7109375" style="23" customWidth="1"/>
    <col min="93" max="93" width="4.5703125" style="23" customWidth="1"/>
    <col min="94" max="94" width="1.85546875" style="23" customWidth="1"/>
    <col min="95" max="16384" width="9.140625" style="23"/>
  </cols>
  <sheetData>
    <row r="1" spans="1:98" ht="33" customHeight="1">
      <c r="A1" s="172"/>
      <c r="B1" s="172"/>
      <c r="C1" s="172"/>
      <c r="D1" s="172"/>
      <c r="E1" s="333" t="s">
        <v>172</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row>
    <row r="2" spans="1:98" ht="18.95" customHeight="1">
      <c r="A2" s="172"/>
      <c r="B2" s="600"/>
      <c r="C2" s="20" t="str">
        <f>"แบบบันทึกผลการประเมินสมรรถนะสำคัญของผู้เรียน  " &amp;'ข้อมูลพื้นฐาน  '!D9 &amp;"   ปีการศึกษา  "   &amp;'ข้อมูลพื้นฐาน  '!F9</f>
        <v>แบบบันทึกผลการประเมินสมรรถนะสำคัญของผู้เรียน  ภาคเรียนที่ 2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2"/>
      <c r="CP2" s="172"/>
      <c r="CQ2" s="172"/>
      <c r="CR2" s="172"/>
      <c r="CS2" s="172"/>
      <c r="CT2" s="172"/>
    </row>
    <row r="3" spans="1:98" ht="18.95" customHeight="1">
      <c r="A3" s="172"/>
      <c r="B3" s="600"/>
      <c r="C3" s="20" t="str">
        <f>'ข้อมูลพื้นฐาน  '!C10 &amp;'ข้อมูลพื้นฐาน  '!D10      &amp;"  "&amp;'ข้อมูลพื้นฐาน  '!D3  &amp;"   "&amp;'ข้อมูลพื้นฐาน  '!D4</f>
        <v>ระดับชั้นมัธยมศึกษาปีที่ 1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2"/>
      <c r="CP3" s="172"/>
      <c r="CQ3" s="172"/>
      <c r="CR3" s="172"/>
      <c r="CS3" s="172"/>
      <c r="CT3" s="172"/>
    </row>
    <row r="4" spans="1:98" ht="21" customHeight="1">
      <c r="A4" s="172"/>
      <c r="B4" s="601" t="s">
        <v>2</v>
      </c>
      <c r="C4" s="602" t="s">
        <v>28</v>
      </c>
      <c r="D4" s="603" t="s">
        <v>6</v>
      </c>
      <c r="E4" s="597" t="str">
        <f>'ข้อมูลพื้นฐาน  '!$E13</f>
        <v>ภาษาไทย</v>
      </c>
      <c r="F4" s="598"/>
      <c r="G4" s="598"/>
      <c r="H4" s="598"/>
      <c r="I4" s="598"/>
      <c r="J4" s="598"/>
      <c r="K4" s="598"/>
      <c r="L4" s="599"/>
      <c r="M4" s="597" t="str">
        <f>'ข้อมูลพื้นฐาน  '!$E14</f>
        <v>คณิตศาสตร์</v>
      </c>
      <c r="N4" s="598"/>
      <c r="O4" s="598"/>
      <c r="P4" s="598"/>
      <c r="Q4" s="598"/>
      <c r="R4" s="598"/>
      <c r="S4" s="598"/>
      <c r="T4" s="599"/>
      <c r="U4" s="597" t="str">
        <f>'ข้อมูลพื้นฐาน  '!$E15</f>
        <v>วิทยาศาสตร์และเทคโนโลยี</v>
      </c>
      <c r="V4" s="598"/>
      <c r="W4" s="598"/>
      <c r="X4" s="598"/>
      <c r="Y4" s="598"/>
      <c r="Z4" s="598"/>
      <c r="AA4" s="598"/>
      <c r="AB4" s="599"/>
      <c r="AC4" s="597" t="str">
        <f>'ข้อมูลพื้นฐาน  '!$E16</f>
        <v>การออกแบบและเทคโนโลยี</v>
      </c>
      <c r="AD4" s="598"/>
      <c r="AE4" s="598"/>
      <c r="AF4" s="598"/>
      <c r="AG4" s="598"/>
      <c r="AH4" s="598"/>
      <c r="AI4" s="598"/>
      <c r="AJ4" s="599"/>
      <c r="AK4" s="597" t="str">
        <f>'ข้อมูลพื้นฐาน  '!$E17</f>
        <v>สังคมศึกษา ศาสนาและ วัฒนธรรม</v>
      </c>
      <c r="AL4" s="598"/>
      <c r="AM4" s="598"/>
      <c r="AN4" s="598"/>
      <c r="AO4" s="598"/>
      <c r="AP4" s="598"/>
      <c r="AQ4" s="598"/>
      <c r="AR4" s="599"/>
      <c r="AS4" s="597" t="str">
        <f>'ข้อมูลพื้นฐาน  '!$E18</f>
        <v>ประวัติศาสตร์</v>
      </c>
      <c r="AT4" s="598"/>
      <c r="AU4" s="598"/>
      <c r="AV4" s="598"/>
      <c r="AW4" s="598"/>
      <c r="AX4" s="598"/>
      <c r="AY4" s="598"/>
      <c r="AZ4" s="599"/>
      <c r="BA4" s="597" t="str">
        <f>'ข้อมูลพื้นฐาน  '!$E19</f>
        <v>สุขศึกษาและพลศึกษา</v>
      </c>
      <c r="BB4" s="598"/>
      <c r="BC4" s="598"/>
      <c r="BD4" s="598"/>
      <c r="BE4" s="598"/>
      <c r="BF4" s="598"/>
      <c r="BG4" s="598"/>
      <c r="BH4" s="599"/>
      <c r="BI4" s="597" t="str">
        <f>'ข้อมูลพื้นฐาน  '!$E20</f>
        <v>ศิลปะ</v>
      </c>
      <c r="BJ4" s="598"/>
      <c r="BK4" s="598"/>
      <c r="BL4" s="598"/>
      <c r="BM4" s="598"/>
      <c r="BN4" s="598"/>
      <c r="BO4" s="598"/>
      <c r="BP4" s="599"/>
      <c r="BQ4" s="597" t="str">
        <f>'ข้อมูลพื้นฐาน  '!$E21</f>
        <v>การงานอาชีพ</v>
      </c>
      <c r="BR4" s="598"/>
      <c r="BS4" s="598"/>
      <c r="BT4" s="598"/>
      <c r="BU4" s="598"/>
      <c r="BV4" s="598"/>
      <c r="BW4" s="598"/>
      <c r="BX4" s="599"/>
      <c r="BY4" s="597" t="str">
        <f>'ข้อมูลพื้นฐาน  '!$E22</f>
        <v>ภาษาอังกฤษพื้นฐาน</v>
      </c>
      <c r="BZ4" s="598"/>
      <c r="CA4" s="598"/>
      <c r="CB4" s="598"/>
      <c r="CC4" s="598"/>
      <c r="CD4" s="598"/>
      <c r="CE4" s="598"/>
      <c r="CF4" s="599"/>
      <c r="CG4" s="597" t="str">
        <f>'ข้อมูลพื้นฐาน  '!$E27</f>
        <v>การว่ายน้ำเพื่อการเอาชีวิตรอด</v>
      </c>
      <c r="CH4" s="598"/>
      <c r="CI4" s="598"/>
      <c r="CJ4" s="598"/>
      <c r="CK4" s="598"/>
      <c r="CL4" s="598"/>
      <c r="CM4" s="598"/>
      <c r="CN4" s="599"/>
      <c r="CO4" s="22"/>
      <c r="CP4" s="172"/>
      <c r="CQ4" s="172"/>
      <c r="CR4" s="172"/>
      <c r="CS4" s="172"/>
      <c r="CT4" s="172"/>
    </row>
    <row r="5" spans="1:98" ht="21" customHeight="1">
      <c r="A5" s="172"/>
      <c r="B5" s="601"/>
      <c r="C5" s="602"/>
      <c r="D5" s="604"/>
      <c r="E5" s="400" t="s">
        <v>360</v>
      </c>
      <c r="F5" s="400" t="s">
        <v>361</v>
      </c>
      <c r="G5" s="400" t="s">
        <v>362</v>
      </c>
      <c r="H5" s="400" t="s">
        <v>363</v>
      </c>
      <c r="I5" s="400" t="s">
        <v>364</v>
      </c>
      <c r="J5" s="400"/>
      <c r="K5" s="400"/>
      <c r="L5" s="400"/>
      <c r="M5" s="400" t="s">
        <v>360</v>
      </c>
      <c r="N5" s="400" t="s">
        <v>361</v>
      </c>
      <c r="O5" s="400" t="s">
        <v>362</v>
      </c>
      <c r="P5" s="400" t="s">
        <v>363</v>
      </c>
      <c r="Q5" s="400" t="s">
        <v>364</v>
      </c>
      <c r="R5" s="400"/>
      <c r="S5" s="400"/>
      <c r="T5" s="400"/>
      <c r="U5" s="400" t="s">
        <v>360</v>
      </c>
      <c r="V5" s="400" t="s">
        <v>361</v>
      </c>
      <c r="W5" s="400" t="s">
        <v>362</v>
      </c>
      <c r="X5" s="400" t="s">
        <v>363</v>
      </c>
      <c r="Y5" s="400" t="s">
        <v>364</v>
      </c>
      <c r="Z5" s="400"/>
      <c r="AA5" s="400"/>
      <c r="AB5" s="400"/>
      <c r="AC5" s="400" t="s">
        <v>360</v>
      </c>
      <c r="AD5" s="400" t="s">
        <v>361</v>
      </c>
      <c r="AE5" s="400" t="s">
        <v>362</v>
      </c>
      <c r="AF5" s="400" t="s">
        <v>363</v>
      </c>
      <c r="AG5" s="400" t="s">
        <v>364</v>
      </c>
      <c r="AH5" s="400"/>
      <c r="AI5" s="400"/>
      <c r="AJ5" s="400"/>
      <c r="AK5" s="400" t="s">
        <v>360</v>
      </c>
      <c r="AL5" s="400" t="s">
        <v>361</v>
      </c>
      <c r="AM5" s="400" t="s">
        <v>362</v>
      </c>
      <c r="AN5" s="400" t="s">
        <v>363</v>
      </c>
      <c r="AO5" s="400" t="s">
        <v>364</v>
      </c>
      <c r="AP5" s="400"/>
      <c r="AQ5" s="400"/>
      <c r="AR5" s="400"/>
      <c r="AS5" s="400" t="s">
        <v>360</v>
      </c>
      <c r="AT5" s="400" t="s">
        <v>361</v>
      </c>
      <c r="AU5" s="400" t="s">
        <v>362</v>
      </c>
      <c r="AV5" s="400" t="s">
        <v>363</v>
      </c>
      <c r="AW5" s="400" t="s">
        <v>364</v>
      </c>
      <c r="AX5" s="400"/>
      <c r="AY5" s="400"/>
      <c r="AZ5" s="400"/>
      <c r="BA5" s="400" t="s">
        <v>360</v>
      </c>
      <c r="BB5" s="400" t="s">
        <v>361</v>
      </c>
      <c r="BC5" s="400" t="s">
        <v>362</v>
      </c>
      <c r="BD5" s="400" t="s">
        <v>363</v>
      </c>
      <c r="BE5" s="400" t="s">
        <v>364</v>
      </c>
      <c r="BF5" s="400"/>
      <c r="BG5" s="400"/>
      <c r="BH5" s="400"/>
      <c r="BI5" s="400" t="s">
        <v>360</v>
      </c>
      <c r="BJ5" s="400" t="s">
        <v>361</v>
      </c>
      <c r="BK5" s="400" t="s">
        <v>362</v>
      </c>
      <c r="BL5" s="400" t="s">
        <v>363</v>
      </c>
      <c r="BM5" s="400" t="s">
        <v>364</v>
      </c>
      <c r="BN5" s="400"/>
      <c r="BO5" s="400"/>
      <c r="BP5" s="400"/>
      <c r="BQ5" s="400" t="s">
        <v>360</v>
      </c>
      <c r="BR5" s="400" t="s">
        <v>361</v>
      </c>
      <c r="BS5" s="400" t="s">
        <v>362</v>
      </c>
      <c r="BT5" s="400" t="s">
        <v>363</v>
      </c>
      <c r="BU5" s="400" t="s">
        <v>364</v>
      </c>
      <c r="BV5" s="400"/>
      <c r="BW5" s="400"/>
      <c r="BX5" s="400"/>
      <c r="BY5" s="400" t="s">
        <v>360</v>
      </c>
      <c r="BZ5" s="400" t="s">
        <v>361</v>
      </c>
      <c r="CA5" s="400" t="s">
        <v>362</v>
      </c>
      <c r="CB5" s="400" t="s">
        <v>363</v>
      </c>
      <c r="CC5" s="400" t="s">
        <v>364</v>
      </c>
      <c r="CD5" s="400"/>
      <c r="CE5" s="400"/>
      <c r="CF5" s="400"/>
      <c r="CG5" s="400" t="s">
        <v>360</v>
      </c>
      <c r="CH5" s="400" t="s">
        <v>361</v>
      </c>
      <c r="CI5" s="400" t="s">
        <v>362</v>
      </c>
      <c r="CJ5" s="400" t="s">
        <v>363</v>
      </c>
      <c r="CK5" s="400" t="s">
        <v>364</v>
      </c>
      <c r="CL5" s="400"/>
      <c r="CM5" s="400"/>
      <c r="CN5" s="400"/>
      <c r="CO5" s="22"/>
      <c r="CP5" s="172"/>
      <c r="CQ5" s="172"/>
      <c r="CR5" s="172"/>
      <c r="CS5" s="172"/>
      <c r="CT5" s="172"/>
    </row>
    <row r="6" spans="1:98" ht="21" customHeight="1">
      <c r="A6" s="172"/>
      <c r="B6" s="601"/>
      <c r="C6" s="602"/>
      <c r="D6" s="189" t="s">
        <v>25</v>
      </c>
      <c r="E6" s="195">
        <v>10</v>
      </c>
      <c r="F6" s="195">
        <v>10</v>
      </c>
      <c r="G6" s="195">
        <v>10</v>
      </c>
      <c r="H6" s="195">
        <v>10</v>
      </c>
      <c r="I6" s="195">
        <v>10</v>
      </c>
      <c r="J6" s="195">
        <v>10</v>
      </c>
      <c r="K6" s="195">
        <v>10</v>
      </c>
      <c r="L6" s="195">
        <v>10</v>
      </c>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22"/>
      <c r="CP6" s="172"/>
      <c r="CQ6" s="172"/>
      <c r="CR6" s="172"/>
      <c r="CS6" s="172"/>
      <c r="CT6" s="172"/>
    </row>
    <row r="7" spans="1:98" s="29" customFormat="1" ht="15.95" customHeight="1">
      <c r="A7" s="173"/>
      <c r="B7" s="400">
        <v>1</v>
      </c>
      <c r="C7" s="38">
        <f>คะแนนสอบ!C6</f>
        <v>2284</v>
      </c>
      <c r="D7" s="39" t="str">
        <f>คะแนนสอบ!D6</f>
        <v>เด็กชายทนากรณ์   แย้มพรม</v>
      </c>
      <c r="E7" s="34">
        <v>9</v>
      </c>
      <c r="F7" s="34">
        <v>8</v>
      </c>
      <c r="G7" s="34">
        <v>7</v>
      </c>
      <c r="H7" s="34">
        <v>6</v>
      </c>
      <c r="I7" s="34">
        <v>5</v>
      </c>
      <c r="J7" s="34">
        <v>4</v>
      </c>
      <c r="K7" s="34">
        <v>3</v>
      </c>
      <c r="L7" s="34">
        <v>5</v>
      </c>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28"/>
      <c r="CP7" s="173"/>
      <c r="CQ7" s="173"/>
      <c r="CR7" s="173"/>
      <c r="CS7" s="173"/>
      <c r="CT7" s="173"/>
    </row>
    <row r="8" spans="1:98" s="29" customFormat="1" ht="15.95" customHeight="1">
      <c r="A8" s="173"/>
      <c r="B8" s="397">
        <v>2</v>
      </c>
      <c r="C8" s="38">
        <f>คะแนนสอบ!C7</f>
        <v>2285</v>
      </c>
      <c r="D8" s="39" t="str">
        <f>คะแนนสอบ!D7</f>
        <v>เด็กชายนครินทร์  จุ้ยทองหลาง</v>
      </c>
      <c r="E8" s="34">
        <v>8</v>
      </c>
      <c r="F8" s="34">
        <v>8</v>
      </c>
      <c r="G8" s="34">
        <v>8</v>
      </c>
      <c r="H8" s="34">
        <v>8</v>
      </c>
      <c r="I8" s="34">
        <v>8</v>
      </c>
      <c r="J8" s="34">
        <v>8</v>
      </c>
      <c r="K8" s="34">
        <v>8</v>
      </c>
      <c r="L8" s="34">
        <v>8</v>
      </c>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28"/>
      <c r="CP8" s="173"/>
      <c r="CQ8" s="173"/>
      <c r="CR8" s="173"/>
      <c r="CS8" s="173"/>
      <c r="CT8" s="173"/>
    </row>
    <row r="9" spans="1:98" s="29" customFormat="1" ht="15.95" customHeight="1">
      <c r="A9" s="173"/>
      <c r="B9" s="397">
        <v>3</v>
      </c>
      <c r="C9" s="38">
        <f>คะแนนสอบ!C8</f>
        <v>2288</v>
      </c>
      <c r="D9" s="39" t="str">
        <f>คะแนนสอบ!D8</f>
        <v>เด็กหญิงลลิตาพร   อ่อนเจริญ</v>
      </c>
      <c r="E9" s="34">
        <v>6</v>
      </c>
      <c r="F9" s="34">
        <v>6</v>
      </c>
      <c r="G9" s="34">
        <v>6</v>
      </c>
      <c r="H9" s="34">
        <v>6</v>
      </c>
      <c r="I9" s="34">
        <v>6</v>
      </c>
      <c r="J9" s="34">
        <v>6</v>
      </c>
      <c r="K9" s="34">
        <v>6</v>
      </c>
      <c r="L9" s="34">
        <v>6</v>
      </c>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28"/>
      <c r="CP9" s="173"/>
      <c r="CQ9" s="173"/>
      <c r="CR9" s="173"/>
      <c r="CS9" s="173"/>
      <c r="CT9" s="173"/>
    </row>
    <row r="10" spans="1:98" s="29" customFormat="1" ht="15.95" customHeight="1">
      <c r="A10" s="173"/>
      <c r="B10" s="397">
        <v>4</v>
      </c>
      <c r="C10" s="38">
        <f>คะแนนสอบ!C9</f>
        <v>2290</v>
      </c>
      <c r="D10" s="39" t="str">
        <f>คะแนนสอบ!D9</f>
        <v>เด็กหญิงอรุณวรรณ  ทองเสม</v>
      </c>
      <c r="E10" s="34">
        <v>7</v>
      </c>
      <c r="F10" s="34">
        <v>7</v>
      </c>
      <c r="G10" s="34">
        <v>7</v>
      </c>
      <c r="H10" s="34">
        <v>7</v>
      </c>
      <c r="I10" s="34">
        <v>7</v>
      </c>
      <c r="J10" s="34">
        <v>7</v>
      </c>
      <c r="K10" s="34">
        <v>7</v>
      </c>
      <c r="L10" s="34">
        <v>7</v>
      </c>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28"/>
      <c r="CP10" s="173"/>
      <c r="CQ10" s="173"/>
      <c r="CR10" s="173"/>
      <c r="CS10" s="173"/>
      <c r="CT10" s="173"/>
    </row>
    <row r="11" spans="1:98" s="29" customFormat="1" ht="15.95" customHeight="1">
      <c r="A11" s="173"/>
      <c r="B11" s="397">
        <v>5</v>
      </c>
      <c r="C11" s="38">
        <f>คะแนนสอบ!C10</f>
        <v>2353</v>
      </c>
      <c r="D11" s="39" t="str">
        <f>คะแนนสอบ!D10</f>
        <v>เด็กชายรฐนนท์  มุกสิกพันธ์</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28"/>
      <c r="CP11" s="173"/>
      <c r="CQ11" s="173"/>
      <c r="CR11" s="173"/>
      <c r="CS11" s="173"/>
      <c r="CT11" s="173"/>
    </row>
    <row r="12" spans="1:98" s="29" customFormat="1" ht="15.95" customHeight="1">
      <c r="A12" s="173"/>
      <c r="B12" s="397">
        <v>6</v>
      </c>
      <c r="C12" s="38">
        <f>คะแนนสอบ!C11</f>
        <v>2399</v>
      </c>
      <c r="D12" s="39" t="str">
        <f>คะแนนสอบ!D11</f>
        <v>เด็กหญิงพรธีรา  บุญผ่อง</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28"/>
      <c r="CP12" s="173"/>
      <c r="CQ12" s="173"/>
      <c r="CR12" s="173"/>
      <c r="CS12" s="173"/>
      <c r="CT12" s="173"/>
    </row>
    <row r="13" spans="1:98" s="29" customFormat="1" ht="15.95" customHeight="1">
      <c r="A13" s="173"/>
      <c r="B13" s="397">
        <v>7</v>
      </c>
      <c r="C13" s="38">
        <f>คะแนนสอบ!C12</f>
        <v>2438</v>
      </c>
      <c r="D13" s="39" t="str">
        <f>คะแนนสอบ!D12</f>
        <v>เด็กหญิงพิชชาพา  อินเอม</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28"/>
      <c r="CP13" s="173"/>
      <c r="CQ13" s="173"/>
      <c r="CR13" s="173"/>
      <c r="CS13" s="173"/>
      <c r="CT13" s="173"/>
    </row>
    <row r="14" spans="1:98" s="29" customFormat="1" ht="15.95" customHeight="1">
      <c r="A14" s="173"/>
      <c r="B14" s="397">
        <v>8</v>
      </c>
      <c r="C14" s="38">
        <f>คะแนนสอบ!C13</f>
        <v>2439</v>
      </c>
      <c r="D14" s="39" t="str">
        <f>คะแนนสอบ!D13</f>
        <v>เด็กชายณัฐชนน  ศุกประเสริฐ</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28"/>
      <c r="CP14" s="173"/>
      <c r="CQ14" s="173"/>
      <c r="CR14" s="173"/>
      <c r="CS14" s="173"/>
      <c r="CT14" s="173"/>
    </row>
    <row r="15" spans="1:98" s="29" customFormat="1" ht="15.95" customHeight="1">
      <c r="A15" s="173"/>
      <c r="B15" s="397">
        <v>9</v>
      </c>
      <c r="C15" s="38">
        <f>คะแนนสอบ!C14</f>
        <v>2440</v>
      </c>
      <c r="D15" s="39" t="str">
        <f>คะแนนสอบ!D14</f>
        <v>เด็กหญิงนิธิมา  เภตรา</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28"/>
      <c r="CP15" s="173"/>
      <c r="CQ15" s="173"/>
      <c r="CR15" s="173"/>
      <c r="CS15" s="173"/>
      <c r="CT15" s="173"/>
    </row>
    <row r="16" spans="1:98" s="29" customFormat="1" ht="15.95" customHeight="1">
      <c r="A16" s="173"/>
      <c r="B16" s="397">
        <v>10</v>
      </c>
      <c r="C16" s="38">
        <f>คะแนนสอบ!C15</f>
        <v>2441</v>
      </c>
      <c r="D16" s="39" t="str">
        <f>คะแนนสอบ!D15</f>
        <v>เด็กชายวิชัย  บุญยงค์</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28"/>
      <c r="CP16" s="173"/>
      <c r="CQ16" s="173"/>
      <c r="CR16" s="173"/>
      <c r="CS16" s="173"/>
      <c r="CT16" s="173"/>
    </row>
    <row r="17" spans="1:98" s="29" customFormat="1" ht="15.95" customHeight="1">
      <c r="A17" s="173"/>
      <c r="B17" s="397">
        <v>11</v>
      </c>
      <c r="C17" s="38">
        <f>คะแนนสอบ!C16</f>
        <v>2442</v>
      </c>
      <c r="D17" s="39" t="str">
        <f>คะแนนสอบ!D16</f>
        <v>เด็กชายอภิวัฒน์  ศาลาคำ</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28"/>
      <c r="CP17" s="173"/>
      <c r="CQ17" s="173"/>
      <c r="CR17" s="173"/>
      <c r="CS17" s="173"/>
      <c r="CT17" s="173"/>
    </row>
    <row r="18" spans="1:98" s="29" customFormat="1" ht="15.95" customHeight="1">
      <c r="A18" s="173"/>
      <c r="B18" s="397">
        <v>12</v>
      </c>
      <c r="C18" s="38">
        <f>คะแนนสอบ!C17</f>
        <v>2505</v>
      </c>
      <c r="D18" s="39" t="str">
        <f>คะแนนสอบ!D17</f>
        <v>เด็กชายกฤษฎา  แสงสว่าง</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28"/>
      <c r="CP18" s="173"/>
      <c r="CQ18" s="173"/>
      <c r="CR18" s="173"/>
      <c r="CS18" s="173"/>
      <c r="CT18" s="173"/>
    </row>
    <row r="19" spans="1:98" s="29" customFormat="1" ht="15.95" customHeight="1">
      <c r="A19" s="173"/>
      <c r="B19" s="397">
        <v>13</v>
      </c>
      <c r="C19" s="38">
        <f>คะแนนสอบ!C18</f>
        <v>2506</v>
      </c>
      <c r="D19" s="39" t="str">
        <f>คะแนนสอบ!D18</f>
        <v>เด็กชายยุทธกานต์  แซ่เตีย</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28"/>
      <c r="CP19" s="173"/>
      <c r="CQ19" s="173"/>
      <c r="CR19" s="173"/>
      <c r="CS19" s="173"/>
      <c r="CT19" s="173"/>
    </row>
    <row r="20" spans="1:98" s="29" customFormat="1" ht="15.95" customHeight="1">
      <c r="A20" s="173"/>
      <c r="B20" s="397">
        <v>14</v>
      </c>
      <c r="C20" s="38">
        <f>คะแนนสอบ!C19</f>
        <v>2507</v>
      </c>
      <c r="D20" s="39" t="str">
        <f>คะแนนสอบ!D19</f>
        <v>เด็กชายจิรายุ  ศิริสุทธิ์</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28"/>
      <c r="CP20" s="173"/>
      <c r="CQ20" s="173"/>
      <c r="CR20" s="173"/>
      <c r="CS20" s="173"/>
      <c r="CT20" s="173"/>
    </row>
    <row r="21" spans="1:98" s="29" customFormat="1" ht="15.95" customHeight="1">
      <c r="A21" s="173"/>
      <c r="B21" s="397">
        <v>15</v>
      </c>
      <c r="C21" s="38">
        <f>คะแนนสอบ!C20</f>
        <v>2508</v>
      </c>
      <c r="D21" s="39" t="str">
        <f>คะแนนสอบ!D20</f>
        <v>เด็กชายพชรพงษ์  พงษ์นารายณ์</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28"/>
      <c r="CP21" s="173"/>
      <c r="CQ21" s="173"/>
      <c r="CR21" s="173"/>
      <c r="CS21" s="173"/>
      <c r="CT21" s="173"/>
    </row>
    <row r="22" spans="1:98" s="29" customFormat="1" ht="15.95" customHeight="1">
      <c r="A22" s="173"/>
      <c r="B22" s="397">
        <v>16</v>
      </c>
      <c r="C22" s="38">
        <f>คะแนนสอบ!C21</f>
        <v>2509</v>
      </c>
      <c r="D22" s="39" t="str">
        <f>คะแนนสอบ!D21</f>
        <v>เด็กชายวัชรากรณ์  ดวงดี</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28"/>
      <c r="CP22" s="173"/>
      <c r="CQ22" s="173"/>
      <c r="CR22" s="173"/>
      <c r="CS22" s="173"/>
      <c r="CT22" s="173"/>
    </row>
    <row r="23" spans="1:98" s="29" customFormat="1" ht="15.95" customHeight="1">
      <c r="A23" s="173"/>
      <c r="B23" s="397">
        <v>17</v>
      </c>
      <c r="C23" s="38">
        <f>คะแนนสอบ!C22</f>
        <v>2510</v>
      </c>
      <c r="D23" s="39" t="str">
        <f>คะแนนสอบ!D22</f>
        <v>เด็กชายกลวัชร  เพตรา</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28"/>
      <c r="CP23" s="173"/>
      <c r="CQ23" s="173"/>
      <c r="CR23" s="173"/>
      <c r="CS23" s="173"/>
      <c r="CT23" s="173"/>
    </row>
    <row r="24" spans="1:98" s="29" customFormat="1" ht="15.95" customHeight="1">
      <c r="A24" s="173"/>
      <c r="B24" s="397">
        <v>18</v>
      </c>
      <c r="C24" s="38">
        <f>คะแนนสอบ!C23</f>
        <v>2511</v>
      </c>
      <c r="D24" s="39" t="str">
        <f>คะแนนสอบ!D23</f>
        <v>เด็กชายภมรเทพ  พวงมาลัย</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28"/>
      <c r="CP24" s="173"/>
      <c r="CQ24" s="173"/>
      <c r="CR24" s="173"/>
      <c r="CS24" s="173"/>
      <c r="CT24" s="173"/>
    </row>
    <row r="25" spans="1:98" s="29" customFormat="1" ht="15.95" customHeight="1">
      <c r="A25" s="173"/>
      <c r="B25" s="397">
        <v>19</v>
      </c>
      <c r="C25" s="38">
        <f>คะแนนสอบ!C24</f>
        <v>2512</v>
      </c>
      <c r="D25" s="39" t="str">
        <f>คะแนนสอบ!D24</f>
        <v>เด็กชายสิรภัทร  สุขนิล</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28"/>
      <c r="CP25" s="173"/>
      <c r="CQ25" s="173"/>
      <c r="CR25" s="173"/>
      <c r="CS25" s="173"/>
      <c r="CT25" s="173"/>
    </row>
    <row r="26" spans="1:98" s="29" customFormat="1" ht="15.95" customHeight="1">
      <c r="A26" s="173"/>
      <c r="B26" s="397">
        <v>20</v>
      </c>
      <c r="C26" s="38">
        <f>คะแนนสอบ!C25</f>
        <v>2513</v>
      </c>
      <c r="D26" s="39" t="str">
        <f>คะแนนสอบ!D25</f>
        <v>เด็กชายธเนศ  ช้างจั่น</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28"/>
      <c r="CP26" s="173"/>
      <c r="CQ26" s="173"/>
      <c r="CR26" s="173"/>
      <c r="CS26" s="173"/>
      <c r="CT26" s="173"/>
    </row>
    <row r="27" spans="1:98" s="29" customFormat="1" ht="15.95" customHeight="1">
      <c r="A27" s="173"/>
      <c r="B27" s="397">
        <v>21</v>
      </c>
      <c r="C27" s="38">
        <f>คะแนนสอบ!C26</f>
        <v>2514</v>
      </c>
      <c r="D27" s="39" t="str">
        <f>คะแนนสอบ!D26</f>
        <v>เด็กชายวัชรากร  จูงาม</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28"/>
      <c r="CP27" s="173"/>
      <c r="CQ27" s="173"/>
      <c r="CR27" s="173"/>
      <c r="CS27" s="173"/>
      <c r="CT27" s="173"/>
    </row>
    <row r="28" spans="1:98" s="29" customFormat="1" ht="15.95" customHeight="1">
      <c r="A28" s="173"/>
      <c r="B28" s="397">
        <v>22</v>
      </c>
      <c r="C28" s="38">
        <f>คะแนนสอบ!C27</f>
        <v>2515</v>
      </c>
      <c r="D28" s="39" t="str">
        <f>คะแนนสอบ!D27</f>
        <v>เด็กชายวรกันต์  ยิ้มคุณ</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28"/>
      <c r="CP28" s="173"/>
      <c r="CQ28" s="173"/>
      <c r="CR28" s="173"/>
      <c r="CS28" s="173"/>
      <c r="CT28" s="173"/>
    </row>
    <row r="29" spans="1:98" s="29" customFormat="1" ht="15.95" customHeight="1">
      <c r="A29" s="173"/>
      <c r="B29" s="397">
        <v>23</v>
      </c>
      <c r="C29" s="38">
        <f>คะแนนสอบ!C28</f>
        <v>2516</v>
      </c>
      <c r="D29" s="39" t="str">
        <f>คะแนนสอบ!D28</f>
        <v>เด็กชายขจรศักดิ์  ศรีเพียงจันทร์</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28"/>
      <c r="CP29" s="173"/>
      <c r="CQ29" s="173"/>
      <c r="CR29" s="173"/>
      <c r="CS29" s="173"/>
      <c r="CT29" s="173"/>
    </row>
    <row r="30" spans="1:98" s="29" customFormat="1" ht="15.95" customHeight="1">
      <c r="A30" s="173"/>
      <c r="B30" s="397">
        <v>24</v>
      </c>
      <c r="C30" s="38">
        <f>คะแนนสอบ!C29</f>
        <v>2517</v>
      </c>
      <c r="D30" s="39" t="str">
        <f>คะแนนสอบ!D29</f>
        <v>เด็กชายรัชชานนท์  ยิ้มจันทร์</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28"/>
      <c r="CP30" s="173"/>
      <c r="CQ30" s="173"/>
      <c r="CR30" s="173"/>
      <c r="CS30" s="173"/>
      <c r="CT30" s="173"/>
    </row>
    <row r="31" spans="1:98" s="29" customFormat="1" ht="15.95" customHeight="1">
      <c r="A31" s="173"/>
      <c r="B31" s="397">
        <v>25</v>
      </c>
      <c r="C31" s="38">
        <f>คะแนนสอบ!C30</f>
        <v>2518</v>
      </c>
      <c r="D31" s="39" t="str">
        <f>คะแนนสอบ!D30</f>
        <v>เด็กหญิงวรัญญา  สืบสะอาด</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28"/>
      <c r="CP31" s="173"/>
      <c r="CQ31" s="173"/>
      <c r="CR31" s="173"/>
      <c r="CS31" s="173"/>
      <c r="CT31" s="173"/>
    </row>
    <row r="32" spans="1:98" s="29" customFormat="1" ht="15.95" customHeight="1">
      <c r="A32" s="173"/>
      <c r="B32" s="397">
        <v>26</v>
      </c>
      <c r="C32" s="38">
        <f>คะแนนสอบ!C31</f>
        <v>2519</v>
      </c>
      <c r="D32" s="39" t="str">
        <f>คะแนนสอบ!D31</f>
        <v>เด็กหญิงสุพิชฌาย์  อินหอม</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28"/>
      <c r="CP32" s="173"/>
      <c r="CQ32" s="173"/>
      <c r="CR32" s="173"/>
      <c r="CS32" s="173"/>
      <c r="CT32" s="173"/>
    </row>
    <row r="33" spans="1:98" s="29" customFormat="1" ht="15.95" customHeight="1">
      <c r="A33" s="173"/>
      <c r="B33" s="397">
        <v>27</v>
      </c>
      <c r="C33" s="38">
        <f>คะแนนสอบ!C32</f>
        <v>2520</v>
      </c>
      <c r="D33" s="39" t="str">
        <f>คะแนนสอบ!D32</f>
        <v>เด็กหญิงดิษญา  กลิ่นหอม</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28"/>
      <c r="CP33" s="173"/>
      <c r="CQ33" s="173"/>
      <c r="CR33" s="173"/>
      <c r="CS33" s="173"/>
      <c r="CT33" s="173"/>
    </row>
    <row r="34" spans="1:98" s="29" customFormat="1" ht="15.95" customHeight="1">
      <c r="A34" s="173"/>
      <c r="B34" s="397">
        <v>28</v>
      </c>
      <c r="C34" s="38">
        <f>คะแนนสอบ!C33</f>
        <v>2521</v>
      </c>
      <c r="D34" s="39" t="str">
        <f>คะแนนสอบ!D33</f>
        <v>เด็กหญิงลลิตา  ทองยาลา</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28"/>
      <c r="CP34" s="173"/>
      <c r="CQ34" s="173"/>
      <c r="CR34" s="173"/>
      <c r="CS34" s="173"/>
      <c r="CT34" s="173"/>
    </row>
    <row r="35" spans="1:98" s="29" customFormat="1" ht="15.95" customHeight="1">
      <c r="A35" s="173"/>
      <c r="B35" s="397">
        <v>29</v>
      </c>
      <c r="C35" s="38">
        <f>คะแนนสอบ!C34</f>
        <v>2522</v>
      </c>
      <c r="D35" s="39" t="str">
        <f>คะแนนสอบ!D34</f>
        <v>เด็กหญิงวรดา  บุญประจวบ</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28"/>
      <c r="CP35" s="173"/>
      <c r="CQ35" s="173"/>
      <c r="CR35" s="173"/>
      <c r="CS35" s="173"/>
      <c r="CT35" s="173"/>
    </row>
    <row r="36" spans="1:98" s="29" customFormat="1" ht="15.95" customHeight="1">
      <c r="A36" s="173"/>
      <c r="B36" s="397">
        <v>30</v>
      </c>
      <c r="C36" s="38">
        <f>คะแนนสอบ!C35</f>
        <v>2523</v>
      </c>
      <c r="D36" s="39" t="str">
        <f>คะแนนสอบ!D35</f>
        <v>เด็กหญิงอรจิรา  โต๊ะน้อย</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28"/>
      <c r="CP36" s="173"/>
      <c r="CQ36" s="173"/>
      <c r="CR36" s="173"/>
      <c r="CS36" s="173"/>
      <c r="CT36" s="173"/>
    </row>
    <row r="37" spans="1:98" s="29" customFormat="1" ht="15.95" customHeight="1">
      <c r="A37" s="173"/>
      <c r="B37" s="397">
        <v>31</v>
      </c>
      <c r="C37" s="38">
        <f>คะแนนสอบ!C36</f>
        <v>2524</v>
      </c>
      <c r="D37" s="39" t="str">
        <f>คะแนนสอบ!D36</f>
        <v>เด็กหญิงนุชจรีย์  ยิ้มจันทร์</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28"/>
      <c r="CP37" s="173"/>
      <c r="CQ37" s="173"/>
      <c r="CR37" s="173"/>
      <c r="CS37" s="173"/>
      <c r="CT37" s="173"/>
    </row>
    <row r="38" spans="1:98" s="29" customFormat="1" ht="15.95" customHeight="1">
      <c r="A38" s="173"/>
      <c r="B38" s="397">
        <v>32</v>
      </c>
      <c r="C38" s="38">
        <f>คะแนนสอบ!C37</f>
        <v>2525</v>
      </c>
      <c r="D38" s="39" t="str">
        <f>คะแนนสอบ!D37</f>
        <v>เด็กหญิงชนัญชิดา  ไพรีรณ</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28"/>
      <c r="CP38" s="173"/>
      <c r="CQ38" s="173"/>
      <c r="CR38" s="173"/>
      <c r="CS38" s="173"/>
      <c r="CT38" s="173"/>
    </row>
    <row r="39" spans="1:98" s="29" customFormat="1" ht="15.95" customHeight="1">
      <c r="A39" s="173"/>
      <c r="B39" s="397">
        <v>33</v>
      </c>
      <c r="C39" s="38">
        <f>คะแนนสอบ!C38</f>
        <v>2526</v>
      </c>
      <c r="D39" s="39" t="str">
        <f>คะแนนสอบ!D38</f>
        <v>เด็กหญิงกัณฐิกา  เพตรา</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28"/>
      <c r="CP39" s="173"/>
      <c r="CQ39" s="173"/>
      <c r="CR39" s="173"/>
      <c r="CS39" s="173"/>
      <c r="CT39" s="173"/>
    </row>
    <row r="40" spans="1:98" s="29" customFormat="1" ht="15.95" customHeight="1">
      <c r="A40" s="173"/>
      <c r="B40" s="397">
        <v>34</v>
      </c>
      <c r="C40" s="38">
        <f>คะแนนสอบ!C39</f>
        <v>2353</v>
      </c>
      <c r="D40" s="39" t="str">
        <f>คะแนนสอบ!D39</f>
        <v>เด็กชายรฐนนท์  มุกสิกพันธ์</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28"/>
      <c r="CP40" s="173"/>
      <c r="CQ40" s="173"/>
      <c r="CR40" s="173"/>
      <c r="CS40" s="173"/>
      <c r="CT40" s="173"/>
    </row>
    <row r="41" spans="1:98" s="29" customFormat="1" ht="15.95" customHeight="1">
      <c r="A41" s="173"/>
      <c r="B41" s="397">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28"/>
      <c r="CP41" s="173"/>
      <c r="CQ41" s="173"/>
      <c r="CR41" s="173"/>
      <c r="CS41" s="173"/>
      <c r="CT41" s="173"/>
    </row>
    <row r="42" spans="1:98" s="29" customFormat="1" ht="15.95" customHeight="1">
      <c r="A42" s="173"/>
      <c r="B42" s="397">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28"/>
      <c r="CP42" s="173"/>
      <c r="CQ42" s="173"/>
      <c r="CR42" s="173"/>
      <c r="CS42" s="173"/>
      <c r="CT42" s="173"/>
    </row>
    <row r="43" spans="1:98" s="29" customFormat="1" ht="15.95" customHeight="1">
      <c r="A43" s="173"/>
      <c r="B43" s="397">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28"/>
      <c r="CP43" s="173"/>
      <c r="CQ43" s="173"/>
      <c r="CR43" s="173"/>
      <c r="CS43" s="173"/>
      <c r="CT43" s="173"/>
    </row>
    <row r="44" spans="1:98" s="29" customFormat="1" ht="15.95" customHeight="1">
      <c r="A44" s="173"/>
      <c r="B44" s="397">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28"/>
      <c r="CP44" s="173"/>
      <c r="CQ44" s="173"/>
      <c r="CR44" s="173"/>
      <c r="CS44" s="173"/>
      <c r="CT44" s="173"/>
    </row>
    <row r="45" spans="1:98" s="29" customFormat="1" ht="15.95" customHeight="1">
      <c r="A45" s="173"/>
      <c r="B45" s="397">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28"/>
      <c r="CP45" s="173"/>
      <c r="CQ45" s="173"/>
      <c r="CR45" s="173"/>
      <c r="CS45" s="173"/>
      <c r="CT45" s="173"/>
    </row>
    <row r="46" spans="1:98" s="29" customFormat="1" ht="15.95" customHeight="1">
      <c r="A46" s="173"/>
      <c r="B46" s="397">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28"/>
      <c r="CP46" s="173"/>
      <c r="CQ46" s="173"/>
      <c r="CR46" s="173"/>
      <c r="CS46" s="173"/>
      <c r="CT46" s="173"/>
    </row>
    <row r="47" spans="1:98" s="29" customFormat="1" ht="15.95" customHeight="1">
      <c r="A47" s="173"/>
      <c r="B47" s="397">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28"/>
      <c r="CP47" s="173"/>
      <c r="CQ47" s="173"/>
      <c r="CR47" s="173"/>
      <c r="CS47" s="173"/>
      <c r="CT47" s="173"/>
    </row>
    <row r="48" spans="1:98" s="29" customFormat="1" ht="15.95" customHeight="1">
      <c r="A48" s="173"/>
      <c r="B48" s="397">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28"/>
      <c r="CP48" s="173"/>
      <c r="CQ48" s="173"/>
      <c r="CR48" s="173"/>
      <c r="CS48" s="173"/>
      <c r="CT48" s="173"/>
    </row>
    <row r="49" spans="1:98" s="29" customFormat="1" ht="15.95" customHeight="1">
      <c r="A49" s="173"/>
      <c r="B49" s="397">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28"/>
      <c r="CP49" s="173"/>
      <c r="CQ49" s="173"/>
      <c r="CR49" s="173"/>
      <c r="CS49" s="173"/>
      <c r="CT49" s="173"/>
    </row>
    <row r="50" spans="1:98" s="29" customFormat="1" ht="15.95" customHeight="1">
      <c r="A50" s="173"/>
      <c r="B50" s="397">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28"/>
      <c r="CP50" s="173"/>
      <c r="CQ50" s="173"/>
      <c r="CR50" s="173"/>
      <c r="CS50" s="173"/>
      <c r="CT50" s="173"/>
    </row>
    <row r="51" spans="1:98" s="29" customFormat="1" ht="15.95" customHeight="1">
      <c r="A51" s="173"/>
      <c r="B51" s="397">
        <v>45</v>
      </c>
      <c r="C51" s="38">
        <f>คะแนนสอบ!C55</f>
        <v>0</v>
      </c>
      <c r="D51" s="39">
        <f>คะแนนสอบ!D55</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28"/>
      <c r="CP51" s="173"/>
      <c r="CQ51" s="173"/>
      <c r="CR51" s="173"/>
      <c r="CS51" s="173"/>
      <c r="CT51" s="173"/>
    </row>
    <row r="52" spans="1:98" ht="15.75" customHeight="1">
      <c r="A52" s="172"/>
      <c r="B52" s="22"/>
      <c r="C52" s="22"/>
      <c r="D52" s="22"/>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22"/>
      <c r="CP52" s="172"/>
      <c r="CQ52" s="172"/>
      <c r="CR52" s="172"/>
      <c r="CS52" s="172"/>
      <c r="CT52" s="172"/>
    </row>
    <row r="53" spans="1:98">
      <c r="A53" s="172"/>
      <c r="B53" s="22"/>
      <c r="C53" s="22"/>
      <c r="D53" s="22"/>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22"/>
      <c r="CP53" s="172"/>
      <c r="CQ53" s="172"/>
      <c r="CR53" s="172"/>
      <c r="CS53" s="172"/>
      <c r="CT53" s="172"/>
    </row>
    <row r="54" spans="1:98">
      <c r="A54" s="172"/>
      <c r="B54" s="172"/>
      <c r="C54" s="172"/>
      <c r="D54" s="172"/>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4"/>
      <c r="CC54" s="174"/>
      <c r="CD54" s="174"/>
      <c r="CE54" s="174"/>
      <c r="CF54" s="174"/>
      <c r="CG54" s="174"/>
      <c r="CH54" s="174"/>
      <c r="CI54" s="174"/>
      <c r="CJ54" s="174"/>
      <c r="CK54" s="174"/>
      <c r="CL54" s="174"/>
      <c r="CM54" s="174"/>
      <c r="CN54" s="174"/>
      <c r="CO54" s="172"/>
      <c r="CP54" s="172"/>
      <c r="CQ54" s="172"/>
      <c r="CR54" s="172"/>
      <c r="CS54" s="172"/>
      <c r="CT54" s="172"/>
    </row>
    <row r="55" spans="1:98">
      <c r="A55" s="172"/>
      <c r="B55" s="172"/>
      <c r="C55" s="172"/>
      <c r="D55" s="172"/>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2"/>
      <c r="CP55" s="172"/>
      <c r="CQ55" s="172"/>
      <c r="CR55" s="172"/>
      <c r="CS55" s="172"/>
      <c r="CT55" s="172"/>
    </row>
    <row r="56" spans="1:98">
      <c r="A56" s="172"/>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2"/>
      <c r="BN56" s="172"/>
      <c r="BO56" s="172"/>
      <c r="BP56" s="172"/>
      <c r="BQ56" s="172"/>
      <c r="BR56" s="172"/>
      <c r="BS56" s="172"/>
      <c r="BT56" s="172"/>
      <c r="BU56" s="172"/>
      <c r="BV56" s="172"/>
      <c r="BW56" s="172"/>
      <c r="BX56" s="172"/>
      <c r="BY56" s="172"/>
      <c r="BZ56" s="172"/>
      <c r="CA56" s="172"/>
      <c r="CB56" s="172"/>
      <c r="CC56" s="172"/>
      <c r="CD56" s="172"/>
      <c r="CE56" s="172"/>
      <c r="CF56" s="172"/>
      <c r="CG56" s="172"/>
      <c r="CH56" s="172"/>
      <c r="CI56" s="172"/>
      <c r="CJ56" s="172"/>
      <c r="CK56" s="172"/>
      <c r="CL56" s="172"/>
      <c r="CM56" s="172"/>
      <c r="CN56" s="172"/>
      <c r="CO56" s="172"/>
      <c r="CP56" s="172"/>
      <c r="CQ56" s="172"/>
      <c r="CR56" s="172"/>
      <c r="CS56" s="172"/>
      <c r="CT56" s="172"/>
    </row>
    <row r="57" spans="1:98">
      <c r="A57" s="172"/>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row>
    <row r="58" spans="1:98">
      <c r="A58" s="172"/>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2"/>
      <c r="BR58" s="172"/>
      <c r="BS58" s="172"/>
      <c r="BT58" s="172"/>
      <c r="BU58" s="172"/>
      <c r="BV58" s="172"/>
      <c r="BW58" s="172"/>
      <c r="BX58" s="172"/>
      <c r="BY58" s="172"/>
      <c r="BZ58" s="172"/>
      <c r="CA58" s="172"/>
      <c r="CB58" s="172"/>
      <c r="CC58" s="172"/>
      <c r="CD58" s="172"/>
      <c r="CE58" s="172"/>
      <c r="CF58" s="172"/>
      <c r="CG58" s="172"/>
      <c r="CH58" s="172"/>
      <c r="CI58" s="172"/>
      <c r="CJ58" s="172"/>
      <c r="CK58" s="172"/>
      <c r="CL58" s="172"/>
      <c r="CM58" s="172"/>
      <c r="CN58" s="172"/>
      <c r="CO58" s="172"/>
      <c r="CP58" s="172"/>
      <c r="CQ58" s="172"/>
      <c r="CR58" s="172"/>
      <c r="CS58" s="172"/>
      <c r="CT58" s="172"/>
    </row>
    <row r="59" spans="1:98">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BS59" s="172"/>
      <c r="BT59" s="172"/>
      <c r="BU59" s="172"/>
      <c r="BV59" s="172"/>
      <c r="BW59" s="172"/>
      <c r="BX59" s="172"/>
      <c r="BY59" s="172"/>
      <c r="BZ59" s="172"/>
      <c r="CA59" s="172"/>
      <c r="CB59" s="172"/>
      <c r="CC59" s="172"/>
      <c r="CD59" s="172"/>
      <c r="CE59" s="172"/>
      <c r="CF59" s="172"/>
      <c r="CG59" s="172"/>
      <c r="CH59" s="172"/>
      <c r="CI59" s="172"/>
      <c r="CJ59" s="172"/>
      <c r="CK59" s="172"/>
      <c r="CL59" s="172"/>
      <c r="CM59" s="172"/>
      <c r="CN59" s="172"/>
      <c r="CO59" s="172"/>
      <c r="CP59" s="172"/>
      <c r="CQ59" s="172"/>
      <c r="CR59" s="172"/>
      <c r="CS59" s="172"/>
      <c r="CT59" s="172"/>
    </row>
    <row r="60" spans="1:98">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row>
    <row r="61" spans="1:98">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row>
  </sheetData>
  <sheetProtection selectLockedCells="1"/>
  <mergeCells count="15">
    <mergeCell ref="BQ4:BX4"/>
    <mergeCell ref="BY4:CF4"/>
    <mergeCell ref="CG4:CN4"/>
    <mergeCell ref="U4:AB4"/>
    <mergeCell ref="AC4:AJ4"/>
    <mergeCell ref="AK4:AR4"/>
    <mergeCell ref="AS4:AZ4"/>
    <mergeCell ref="BA4:BH4"/>
    <mergeCell ref="BI4:BP4"/>
    <mergeCell ref="M4:T4"/>
    <mergeCell ref="B2:B3"/>
    <mergeCell ref="B4:B6"/>
    <mergeCell ref="C4:C6"/>
    <mergeCell ref="D4:D5"/>
    <mergeCell ref="E4:L4"/>
  </mergeCells>
  <conditionalFormatting sqref="E7:CN51">
    <cfRule type="cellIs" dxfId="2608" priority="1" operator="lessThan">
      <formula>50%*E$6</formula>
    </cfRule>
  </conditionalFormatting>
  <dataValidations count="1">
    <dataValidation type="whole" operator="lessThanOrEqual" allowBlank="1" showInputMessage="1" showErrorMessage="1" error="คะแนนที่ได้ต้องไม่เกินค่าของคะแนนเต็ม" sqref="E7:CN51" xr:uid="{00000000-0002-0000-0900-000000000000}">
      <formula1>E$6</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65"/>
  <sheetViews>
    <sheetView showGridLines="0" showRowColHeaders="0" showZeros="0" workbookViewId="0">
      <selection activeCell="E6" sqref="E6"/>
    </sheetView>
  </sheetViews>
  <sheetFormatPr defaultColWidth="9.140625" defaultRowHeight="21.75"/>
  <cols>
    <col min="1" max="1" width="5.140625" style="23" customWidth="1"/>
    <col min="2" max="2" width="4.140625" style="23" customWidth="1"/>
    <col min="3" max="3" width="6.5703125" style="23" customWidth="1"/>
    <col min="4" max="4" width="27" style="23" customWidth="1"/>
    <col min="5" max="8" width="10.140625" style="23" customWidth="1"/>
    <col min="9" max="9" width="23.85546875" style="23" customWidth="1"/>
    <col min="10" max="10" width="27.28515625" style="23" customWidth="1"/>
    <col min="11" max="11" width="2.42578125" style="23" customWidth="1"/>
    <col min="12" max="16384" width="9.140625" style="23"/>
  </cols>
  <sheetData>
    <row r="1" spans="1:15" ht="37.5" customHeight="1">
      <c r="A1" s="172"/>
      <c r="B1" s="172"/>
      <c r="C1" s="172"/>
      <c r="D1" s="172"/>
      <c r="E1" s="333" t="s">
        <v>173</v>
      </c>
      <c r="F1" s="172"/>
      <c r="G1" s="172"/>
      <c r="H1" s="172"/>
      <c r="I1" s="172"/>
      <c r="J1" s="172"/>
      <c r="K1" s="172"/>
      <c r="L1" s="172"/>
      <c r="M1" s="172"/>
      <c r="N1" s="172"/>
      <c r="O1" s="172"/>
    </row>
    <row r="2" spans="1:15" ht="18.95" customHeight="1">
      <c r="A2" s="172"/>
      <c r="B2" s="21"/>
      <c r="C2" s="21"/>
      <c r="D2" s="21" t="str">
        <f>"แบบบันทึกผลการประเมินกิจกรรมพัฒนาผู้เรียน  " &amp;'ข้อมูลพื้นฐาน  '!D9 &amp;"   ปีการศึกษา  "   &amp;'ข้อมูลพื้นฐาน  '!F9</f>
        <v>แบบบันทึกผลการประเมินกิจกรรมพัฒนาผู้เรียน  ภาคเรียนที่ 2   ปีการศึกษา  2568</v>
      </c>
      <c r="E2" s="21"/>
      <c r="F2" s="21"/>
      <c r="G2" s="21"/>
      <c r="H2" s="21"/>
      <c r="I2" s="21"/>
      <c r="J2" s="22"/>
      <c r="K2" s="22"/>
      <c r="L2" s="172"/>
      <c r="M2" s="172"/>
      <c r="N2" s="172"/>
      <c r="O2" s="172"/>
    </row>
    <row r="3" spans="1:15" ht="18.95" customHeight="1">
      <c r="A3" s="172"/>
      <c r="B3" s="21"/>
      <c r="C3" s="21"/>
      <c r="D3" s="24" t="str">
        <f>'ข้อมูลพื้นฐาน  '!C10 &amp;'ข้อมูลพื้นฐาน  '!D10      &amp;"  "&amp;'ข้อมูลพื้นฐาน  '!D3  &amp;"   "&amp;'ข้อมูลพื้นฐาน  '!D4</f>
        <v>ระดับชั้นมัธยมศึกษาปีที่ 1  โรงเรียนวัดโฆสิตาราม   สำนักงานเขตพื้นที่การศึกษาประถมศึกษาชัยนาท</v>
      </c>
      <c r="E3" s="21"/>
      <c r="F3" s="21"/>
      <c r="G3" s="24"/>
      <c r="H3" s="20"/>
      <c r="I3" s="20"/>
      <c r="J3" s="22"/>
      <c r="K3" s="22"/>
      <c r="L3" s="172"/>
      <c r="M3" s="172"/>
      <c r="N3" s="172"/>
      <c r="O3" s="172"/>
    </row>
    <row r="4" spans="1:15" ht="21" customHeight="1">
      <c r="A4" s="172"/>
      <c r="B4" s="601" t="s">
        <v>2</v>
      </c>
      <c r="C4" s="611" t="s">
        <v>28</v>
      </c>
      <c r="D4" s="601" t="s">
        <v>6</v>
      </c>
      <c r="E4" s="597" t="s">
        <v>99</v>
      </c>
      <c r="F4" s="598"/>
      <c r="G4" s="598"/>
      <c r="H4" s="599"/>
      <c r="I4" s="603" t="s">
        <v>100</v>
      </c>
      <c r="J4" s="603" t="s">
        <v>101</v>
      </c>
      <c r="K4" s="22"/>
      <c r="L4" s="172"/>
      <c r="M4" s="172"/>
      <c r="N4" s="172"/>
      <c r="O4" s="172"/>
    </row>
    <row r="5" spans="1:15" ht="21" customHeight="1">
      <c r="A5" s="172"/>
      <c r="B5" s="601"/>
      <c r="C5" s="612"/>
      <c r="D5" s="601"/>
      <c r="E5" s="578" t="s">
        <v>9</v>
      </c>
      <c r="F5" s="578" t="s">
        <v>450</v>
      </c>
      <c r="G5" s="40" t="s">
        <v>19</v>
      </c>
      <c r="H5" s="40" t="s">
        <v>98</v>
      </c>
      <c r="I5" s="610"/>
      <c r="J5" s="610"/>
      <c r="K5" s="22"/>
      <c r="L5" s="172"/>
      <c r="M5" s="172"/>
      <c r="N5" s="172"/>
      <c r="O5" s="172"/>
    </row>
    <row r="6" spans="1:15" s="29" customFormat="1" ht="15.95" customHeight="1">
      <c r="A6" s="173"/>
      <c r="B6" s="25">
        <v>1</v>
      </c>
      <c r="C6" s="38">
        <f>'ข้อมูลนักเรียน  '!B5</f>
        <v>2284</v>
      </c>
      <c r="D6" s="39" t="str">
        <f>'ข้อมูลนักเรียน  '!C5</f>
        <v>เด็กชายทนากรณ์   แย้มพรม</v>
      </c>
      <c r="E6" s="35"/>
      <c r="F6" s="35"/>
      <c r="G6" s="35"/>
      <c r="H6" s="35"/>
      <c r="I6" s="43"/>
      <c r="J6" s="43"/>
      <c r="K6" s="42"/>
      <c r="L6" s="173"/>
      <c r="M6" s="173"/>
      <c r="N6" s="173"/>
      <c r="O6" s="173"/>
    </row>
    <row r="7" spans="1:15" s="29" customFormat="1" ht="15.95" customHeight="1">
      <c r="A7" s="173"/>
      <c r="B7" s="30">
        <v>2</v>
      </c>
      <c r="C7" s="38">
        <f>'ข้อมูลนักเรียน  '!B6</f>
        <v>2285</v>
      </c>
      <c r="D7" s="39" t="str">
        <f>'ข้อมูลนักเรียน  '!C6</f>
        <v>เด็กชายนครินทร์  จุ้ยทองหลาง</v>
      </c>
      <c r="E7" s="35"/>
      <c r="F7" s="35"/>
      <c r="G7" s="35"/>
      <c r="H7" s="35"/>
      <c r="I7" s="43"/>
      <c r="J7" s="43"/>
      <c r="K7" s="42"/>
      <c r="L7" s="173"/>
      <c r="M7" s="173"/>
      <c r="N7" s="173"/>
      <c r="O7" s="173"/>
    </row>
    <row r="8" spans="1:15" s="29" customFormat="1" ht="15.95" customHeight="1">
      <c r="A8" s="173"/>
      <c r="B8" s="30">
        <v>3</v>
      </c>
      <c r="C8" s="38">
        <f>'ข้อมูลนักเรียน  '!B7</f>
        <v>2288</v>
      </c>
      <c r="D8" s="39" t="str">
        <f>'ข้อมูลนักเรียน  '!C7</f>
        <v>เด็กหญิงลลิตาพร   อ่อนเจริญ</v>
      </c>
      <c r="E8" s="35"/>
      <c r="F8" s="35"/>
      <c r="G8" s="35"/>
      <c r="H8" s="35"/>
      <c r="I8" s="43"/>
      <c r="J8" s="43"/>
      <c r="K8" s="42"/>
      <c r="L8" s="173"/>
      <c r="M8" s="173"/>
      <c r="N8" s="173"/>
      <c r="O8" s="173"/>
    </row>
    <row r="9" spans="1:15" s="29" customFormat="1" ht="15.95" customHeight="1">
      <c r="A9" s="173"/>
      <c r="B9" s="30">
        <v>4</v>
      </c>
      <c r="C9" s="38">
        <f>'ข้อมูลนักเรียน  '!B8</f>
        <v>2290</v>
      </c>
      <c r="D9" s="39" t="str">
        <f>'ข้อมูลนักเรียน  '!C8</f>
        <v>เด็กหญิงอรุณวรรณ  ทองเสม</v>
      </c>
      <c r="E9" s="35"/>
      <c r="F9" s="35"/>
      <c r="G9" s="35"/>
      <c r="H9" s="35"/>
      <c r="I9" s="43"/>
      <c r="J9" s="43"/>
      <c r="K9" s="42"/>
      <c r="L9" s="173"/>
      <c r="M9" s="173"/>
      <c r="N9" s="173"/>
      <c r="O9" s="173"/>
    </row>
    <row r="10" spans="1:15" s="29" customFormat="1" ht="15.95" customHeight="1">
      <c r="A10" s="173"/>
      <c r="B10" s="30">
        <v>5</v>
      </c>
      <c r="C10" s="38">
        <f>'ข้อมูลนักเรียน  '!B9</f>
        <v>2353</v>
      </c>
      <c r="D10" s="39" t="str">
        <f>'ข้อมูลนักเรียน  '!C9</f>
        <v>เด็กชายรฐนนท์  มุกสิกพันธ์</v>
      </c>
      <c r="E10" s="35"/>
      <c r="F10" s="35"/>
      <c r="G10" s="35"/>
      <c r="H10" s="35"/>
      <c r="I10" s="43"/>
      <c r="J10" s="43"/>
      <c r="K10" s="42"/>
      <c r="L10" s="173"/>
      <c r="M10" s="173"/>
      <c r="N10" s="173"/>
      <c r="O10" s="173"/>
    </row>
    <row r="11" spans="1:15" s="29" customFormat="1" ht="15.95" customHeight="1">
      <c r="A11" s="173"/>
      <c r="B11" s="30">
        <v>6</v>
      </c>
      <c r="C11" s="38">
        <f>'ข้อมูลนักเรียน  '!B10</f>
        <v>2399</v>
      </c>
      <c r="D11" s="39" t="str">
        <f>'ข้อมูลนักเรียน  '!C10</f>
        <v>เด็กหญิงพรธีรา  บุญผ่อง</v>
      </c>
      <c r="E11" s="35"/>
      <c r="F11" s="35"/>
      <c r="G11" s="35"/>
      <c r="H11" s="35"/>
      <c r="I11" s="43"/>
      <c r="J11" s="43"/>
      <c r="K11" s="42"/>
      <c r="L11" s="173"/>
      <c r="M11" s="173"/>
      <c r="N11" s="173"/>
      <c r="O11" s="173"/>
    </row>
    <row r="12" spans="1:15" s="29" customFormat="1" ht="15.95" customHeight="1">
      <c r="A12" s="173"/>
      <c r="B12" s="30">
        <v>7</v>
      </c>
      <c r="C12" s="38">
        <f>'ข้อมูลนักเรียน  '!B11</f>
        <v>2438</v>
      </c>
      <c r="D12" s="39" t="str">
        <f>'ข้อมูลนักเรียน  '!C11</f>
        <v>เด็กหญิงพิชชาพา  อินเอม</v>
      </c>
      <c r="E12" s="35"/>
      <c r="F12" s="35"/>
      <c r="G12" s="35"/>
      <c r="H12" s="35"/>
      <c r="I12" s="43"/>
      <c r="J12" s="43"/>
      <c r="K12" s="42"/>
      <c r="L12" s="173"/>
      <c r="M12" s="173"/>
      <c r="N12" s="173"/>
      <c r="O12" s="173"/>
    </row>
    <row r="13" spans="1:15" s="29" customFormat="1" ht="15.95" customHeight="1">
      <c r="A13" s="173"/>
      <c r="B13" s="30">
        <v>8</v>
      </c>
      <c r="C13" s="38">
        <f>'ข้อมูลนักเรียน  '!B12</f>
        <v>2439</v>
      </c>
      <c r="D13" s="39" t="str">
        <f>'ข้อมูลนักเรียน  '!C12</f>
        <v>เด็กชายณัฐชนน  ศุกประเสริฐ</v>
      </c>
      <c r="E13" s="35"/>
      <c r="F13" s="35"/>
      <c r="G13" s="35"/>
      <c r="H13" s="35"/>
      <c r="I13" s="43"/>
      <c r="J13" s="43"/>
      <c r="K13" s="42"/>
      <c r="L13" s="173"/>
      <c r="M13" s="173"/>
      <c r="N13" s="173"/>
      <c r="O13" s="173"/>
    </row>
    <row r="14" spans="1:15" s="29" customFormat="1" ht="15.95" customHeight="1">
      <c r="A14" s="173"/>
      <c r="B14" s="30">
        <v>9</v>
      </c>
      <c r="C14" s="38">
        <f>'ข้อมูลนักเรียน  '!B13</f>
        <v>2440</v>
      </c>
      <c r="D14" s="39" t="str">
        <f>'ข้อมูลนักเรียน  '!C13</f>
        <v>เด็กหญิงนิธิมา  เภตรา</v>
      </c>
      <c r="E14" s="35"/>
      <c r="F14" s="35"/>
      <c r="G14" s="35"/>
      <c r="H14" s="35"/>
      <c r="I14" s="43"/>
      <c r="J14" s="43"/>
      <c r="K14" s="42"/>
      <c r="L14" s="173"/>
      <c r="M14" s="173"/>
      <c r="N14" s="173"/>
      <c r="O14" s="173"/>
    </row>
    <row r="15" spans="1:15" s="29" customFormat="1" ht="15.95" customHeight="1">
      <c r="A15" s="173"/>
      <c r="B15" s="30">
        <v>10</v>
      </c>
      <c r="C15" s="38">
        <f>'ข้อมูลนักเรียน  '!B14</f>
        <v>2441</v>
      </c>
      <c r="D15" s="39" t="str">
        <f>'ข้อมูลนักเรียน  '!C14</f>
        <v>เด็กชายวิชัย  บุญยงค์</v>
      </c>
      <c r="E15" s="35"/>
      <c r="F15" s="35"/>
      <c r="G15" s="35"/>
      <c r="H15" s="35"/>
      <c r="I15" s="43"/>
      <c r="J15" s="43"/>
      <c r="K15" s="42"/>
      <c r="L15" s="173"/>
      <c r="M15" s="173"/>
      <c r="N15" s="173"/>
      <c r="O15" s="173"/>
    </row>
    <row r="16" spans="1:15" s="29" customFormat="1" ht="15.95" customHeight="1">
      <c r="A16" s="173"/>
      <c r="B16" s="30">
        <v>11</v>
      </c>
      <c r="C16" s="38">
        <f>'ข้อมูลนักเรียน  '!B15</f>
        <v>2442</v>
      </c>
      <c r="D16" s="39" t="str">
        <f>'ข้อมูลนักเรียน  '!C15</f>
        <v>เด็กชายอภิวัฒน์  ศาลาคำ</v>
      </c>
      <c r="E16" s="35"/>
      <c r="F16" s="35"/>
      <c r="G16" s="35"/>
      <c r="H16" s="35"/>
      <c r="I16" s="43"/>
      <c r="J16" s="43"/>
      <c r="K16" s="42"/>
      <c r="L16" s="173"/>
      <c r="M16" s="173"/>
      <c r="N16" s="173"/>
      <c r="O16" s="173"/>
    </row>
    <row r="17" spans="1:15" s="29" customFormat="1" ht="15.95" customHeight="1">
      <c r="A17" s="173"/>
      <c r="B17" s="30">
        <v>12</v>
      </c>
      <c r="C17" s="38">
        <f>'ข้อมูลนักเรียน  '!B16</f>
        <v>2505</v>
      </c>
      <c r="D17" s="39" t="str">
        <f>'ข้อมูลนักเรียน  '!C16</f>
        <v>เด็กชายกฤษฎา  แสงสว่าง</v>
      </c>
      <c r="E17" s="35"/>
      <c r="F17" s="35"/>
      <c r="G17" s="35"/>
      <c r="H17" s="35"/>
      <c r="I17" s="43"/>
      <c r="J17" s="43"/>
      <c r="K17" s="42"/>
      <c r="L17" s="173"/>
      <c r="M17" s="173"/>
      <c r="N17" s="173"/>
      <c r="O17" s="173"/>
    </row>
    <row r="18" spans="1:15" s="29" customFormat="1" ht="15.95" customHeight="1">
      <c r="A18" s="173"/>
      <c r="B18" s="30">
        <v>13</v>
      </c>
      <c r="C18" s="38">
        <f>'ข้อมูลนักเรียน  '!B17</f>
        <v>2506</v>
      </c>
      <c r="D18" s="39" t="str">
        <f>'ข้อมูลนักเรียน  '!C17</f>
        <v>เด็กชายยุทธกานต์  แซ่เตีย</v>
      </c>
      <c r="E18" s="35"/>
      <c r="F18" s="35"/>
      <c r="G18" s="35"/>
      <c r="H18" s="35"/>
      <c r="I18" s="43"/>
      <c r="J18" s="43"/>
      <c r="K18" s="42"/>
      <c r="L18" s="173"/>
      <c r="M18" s="173"/>
      <c r="N18" s="173"/>
      <c r="O18" s="173"/>
    </row>
    <row r="19" spans="1:15" s="29" customFormat="1" ht="15.95" customHeight="1">
      <c r="A19" s="173"/>
      <c r="B19" s="30">
        <v>14</v>
      </c>
      <c r="C19" s="38">
        <f>'ข้อมูลนักเรียน  '!B18</f>
        <v>2507</v>
      </c>
      <c r="D19" s="39" t="str">
        <f>'ข้อมูลนักเรียน  '!C18</f>
        <v>เด็กชายจิรายุ  ศิริสุทธิ์</v>
      </c>
      <c r="E19" s="35"/>
      <c r="F19" s="35"/>
      <c r="G19" s="35"/>
      <c r="H19" s="35"/>
      <c r="I19" s="43"/>
      <c r="J19" s="43"/>
      <c r="K19" s="42"/>
      <c r="L19" s="173"/>
      <c r="M19" s="173"/>
      <c r="N19" s="173"/>
      <c r="O19" s="173"/>
    </row>
    <row r="20" spans="1:15" s="29" customFormat="1" ht="15.95" customHeight="1">
      <c r="A20" s="173"/>
      <c r="B20" s="30">
        <v>15</v>
      </c>
      <c r="C20" s="38">
        <f>'ข้อมูลนักเรียน  '!B19</f>
        <v>2508</v>
      </c>
      <c r="D20" s="39" t="str">
        <f>'ข้อมูลนักเรียน  '!C19</f>
        <v>เด็กชายพชรพงษ์  พงษ์นารายณ์</v>
      </c>
      <c r="E20" s="35"/>
      <c r="F20" s="35"/>
      <c r="G20" s="35"/>
      <c r="H20" s="35"/>
      <c r="I20" s="43"/>
      <c r="J20" s="43"/>
      <c r="K20" s="42"/>
      <c r="L20" s="173"/>
      <c r="M20" s="173"/>
      <c r="N20" s="173"/>
      <c r="O20" s="173"/>
    </row>
    <row r="21" spans="1:15" s="29" customFormat="1" ht="15.95" customHeight="1">
      <c r="A21" s="173"/>
      <c r="B21" s="30">
        <v>16</v>
      </c>
      <c r="C21" s="38">
        <f>'ข้อมูลนักเรียน  '!B20</f>
        <v>2509</v>
      </c>
      <c r="D21" s="39" t="str">
        <f>'ข้อมูลนักเรียน  '!C20</f>
        <v>เด็กชายวัชรากรณ์  ดวงดี</v>
      </c>
      <c r="E21" s="35"/>
      <c r="F21" s="35"/>
      <c r="G21" s="35"/>
      <c r="H21" s="35"/>
      <c r="I21" s="43"/>
      <c r="J21" s="43"/>
      <c r="K21" s="42"/>
      <c r="L21" s="173"/>
      <c r="M21" s="173"/>
      <c r="N21" s="173"/>
      <c r="O21" s="173"/>
    </row>
    <row r="22" spans="1:15" s="29" customFormat="1" ht="15.95" customHeight="1">
      <c r="A22" s="173"/>
      <c r="B22" s="30">
        <v>17</v>
      </c>
      <c r="C22" s="38">
        <f>'ข้อมูลนักเรียน  '!B21</f>
        <v>2510</v>
      </c>
      <c r="D22" s="39" t="str">
        <f>'ข้อมูลนักเรียน  '!C21</f>
        <v>เด็กชายกลวัชร  เพตรา</v>
      </c>
      <c r="E22" s="35"/>
      <c r="F22" s="35"/>
      <c r="G22" s="35"/>
      <c r="H22" s="35"/>
      <c r="I22" s="43"/>
      <c r="J22" s="43"/>
      <c r="K22" s="42"/>
      <c r="L22" s="173"/>
      <c r="M22" s="173"/>
      <c r="N22" s="173"/>
      <c r="O22" s="173"/>
    </row>
    <row r="23" spans="1:15" s="29" customFormat="1" ht="15.95" customHeight="1">
      <c r="A23" s="173"/>
      <c r="B23" s="30">
        <v>18</v>
      </c>
      <c r="C23" s="38">
        <f>'ข้อมูลนักเรียน  '!B22</f>
        <v>2511</v>
      </c>
      <c r="D23" s="39" t="str">
        <f>'ข้อมูลนักเรียน  '!C22</f>
        <v>เด็กชายภมรเทพ  พวงมาลัย</v>
      </c>
      <c r="E23" s="35"/>
      <c r="F23" s="35"/>
      <c r="G23" s="35"/>
      <c r="H23" s="35"/>
      <c r="I23" s="43"/>
      <c r="J23" s="43"/>
      <c r="K23" s="42"/>
      <c r="L23" s="173"/>
      <c r="M23" s="173"/>
      <c r="N23" s="173"/>
      <c r="O23" s="173"/>
    </row>
    <row r="24" spans="1:15" s="29" customFormat="1" ht="15.95" customHeight="1">
      <c r="A24" s="173"/>
      <c r="B24" s="30">
        <v>19</v>
      </c>
      <c r="C24" s="38">
        <f>'ข้อมูลนักเรียน  '!B23</f>
        <v>2512</v>
      </c>
      <c r="D24" s="39" t="str">
        <f>'ข้อมูลนักเรียน  '!C23</f>
        <v>เด็กชายสิรภัทร  สุขนิล</v>
      </c>
      <c r="E24" s="35"/>
      <c r="F24" s="35"/>
      <c r="G24" s="35"/>
      <c r="H24" s="35"/>
      <c r="I24" s="43"/>
      <c r="J24" s="43"/>
      <c r="K24" s="42"/>
      <c r="L24" s="173"/>
      <c r="M24" s="173"/>
      <c r="N24" s="173"/>
      <c r="O24" s="173"/>
    </row>
    <row r="25" spans="1:15" s="29" customFormat="1" ht="15.95" customHeight="1">
      <c r="A25" s="173"/>
      <c r="B25" s="30">
        <v>20</v>
      </c>
      <c r="C25" s="38">
        <f>'ข้อมูลนักเรียน  '!B24</f>
        <v>2513</v>
      </c>
      <c r="D25" s="39" t="str">
        <f>'ข้อมูลนักเรียน  '!C24</f>
        <v>เด็กชายธเนศ  ช้างจั่น</v>
      </c>
      <c r="E25" s="35"/>
      <c r="F25" s="35"/>
      <c r="G25" s="35"/>
      <c r="H25" s="35"/>
      <c r="I25" s="43"/>
      <c r="J25" s="43"/>
      <c r="K25" s="42"/>
      <c r="L25" s="173"/>
      <c r="M25" s="173"/>
      <c r="N25" s="173"/>
      <c r="O25" s="173"/>
    </row>
    <row r="26" spans="1:15" s="29" customFormat="1" ht="15.95" customHeight="1">
      <c r="A26" s="173"/>
      <c r="B26" s="30">
        <v>21</v>
      </c>
      <c r="C26" s="38">
        <f>'ข้อมูลนักเรียน  '!B25</f>
        <v>2514</v>
      </c>
      <c r="D26" s="39" t="str">
        <f>'ข้อมูลนักเรียน  '!C25</f>
        <v>เด็กชายวัชรากร  จูงาม</v>
      </c>
      <c r="E26" s="35"/>
      <c r="F26" s="35"/>
      <c r="G26" s="35"/>
      <c r="H26" s="35"/>
      <c r="I26" s="43"/>
      <c r="J26" s="43"/>
      <c r="K26" s="42"/>
      <c r="L26" s="173"/>
      <c r="M26" s="173"/>
      <c r="N26" s="173"/>
      <c r="O26" s="173"/>
    </row>
    <row r="27" spans="1:15" s="29" customFormat="1" ht="15.95" customHeight="1">
      <c r="A27" s="173"/>
      <c r="B27" s="30">
        <v>22</v>
      </c>
      <c r="C27" s="38">
        <f>'ข้อมูลนักเรียน  '!B26</f>
        <v>2515</v>
      </c>
      <c r="D27" s="39" t="str">
        <f>'ข้อมูลนักเรียน  '!C26</f>
        <v>เด็กชายวรกันต์  ยิ้มคุณ</v>
      </c>
      <c r="E27" s="35"/>
      <c r="F27" s="35"/>
      <c r="G27" s="35"/>
      <c r="H27" s="35"/>
      <c r="I27" s="43"/>
      <c r="J27" s="43"/>
      <c r="K27" s="42"/>
      <c r="L27" s="173"/>
      <c r="M27" s="173"/>
      <c r="N27" s="173"/>
      <c r="O27" s="173"/>
    </row>
    <row r="28" spans="1:15" s="29" customFormat="1" ht="15.95" customHeight="1">
      <c r="A28" s="173"/>
      <c r="B28" s="30">
        <v>23</v>
      </c>
      <c r="C28" s="38">
        <f>'ข้อมูลนักเรียน  '!B27</f>
        <v>2516</v>
      </c>
      <c r="D28" s="39" t="str">
        <f>'ข้อมูลนักเรียน  '!C27</f>
        <v>เด็กชายขจรศักดิ์  ศรีเพียงจันทร์</v>
      </c>
      <c r="E28" s="35"/>
      <c r="F28" s="35"/>
      <c r="G28" s="35"/>
      <c r="H28" s="35"/>
      <c r="I28" s="43"/>
      <c r="J28" s="43"/>
      <c r="K28" s="42"/>
      <c r="L28" s="173"/>
      <c r="M28" s="173"/>
      <c r="N28" s="173"/>
      <c r="O28" s="173"/>
    </row>
    <row r="29" spans="1:15" s="29" customFormat="1" ht="15.95" customHeight="1">
      <c r="A29" s="173"/>
      <c r="B29" s="30">
        <v>24</v>
      </c>
      <c r="C29" s="38">
        <f>'ข้อมูลนักเรียน  '!B28</f>
        <v>2517</v>
      </c>
      <c r="D29" s="39" t="str">
        <f>'ข้อมูลนักเรียน  '!C28</f>
        <v>เด็กชายรัชชานนท์  ยิ้มจันทร์</v>
      </c>
      <c r="E29" s="35"/>
      <c r="F29" s="35"/>
      <c r="G29" s="35"/>
      <c r="H29" s="35"/>
      <c r="I29" s="43"/>
      <c r="J29" s="43"/>
      <c r="K29" s="42"/>
      <c r="L29" s="173"/>
      <c r="M29" s="173"/>
      <c r="N29" s="173"/>
      <c r="O29" s="173"/>
    </row>
    <row r="30" spans="1:15" s="29" customFormat="1" ht="15.95" customHeight="1">
      <c r="A30" s="173"/>
      <c r="B30" s="30">
        <v>25</v>
      </c>
      <c r="C30" s="38">
        <f>'ข้อมูลนักเรียน  '!B29</f>
        <v>2518</v>
      </c>
      <c r="D30" s="39" t="str">
        <f>'ข้อมูลนักเรียน  '!C29</f>
        <v>เด็กหญิงวรัญญา  สืบสะอาด</v>
      </c>
      <c r="E30" s="35"/>
      <c r="F30" s="35"/>
      <c r="G30" s="35"/>
      <c r="H30" s="35"/>
      <c r="I30" s="43"/>
      <c r="J30" s="43"/>
      <c r="K30" s="42"/>
      <c r="L30" s="173"/>
      <c r="M30" s="173"/>
      <c r="N30" s="173"/>
      <c r="O30" s="173"/>
    </row>
    <row r="31" spans="1:15" s="29" customFormat="1" ht="15.95" customHeight="1">
      <c r="A31" s="173"/>
      <c r="B31" s="30">
        <v>26</v>
      </c>
      <c r="C31" s="38">
        <f>'ข้อมูลนักเรียน  '!B30</f>
        <v>2519</v>
      </c>
      <c r="D31" s="39" t="str">
        <f>'ข้อมูลนักเรียน  '!C30</f>
        <v>เด็กหญิงสุพิชฌาย์  อินหอม</v>
      </c>
      <c r="E31" s="35"/>
      <c r="F31" s="35"/>
      <c r="G31" s="35"/>
      <c r="H31" s="35"/>
      <c r="I31" s="43"/>
      <c r="J31" s="43"/>
      <c r="K31" s="42"/>
      <c r="L31" s="173"/>
      <c r="M31" s="173"/>
      <c r="N31" s="173"/>
      <c r="O31" s="173"/>
    </row>
    <row r="32" spans="1:15" s="29" customFormat="1" ht="15.95" customHeight="1">
      <c r="A32" s="173"/>
      <c r="B32" s="30">
        <v>27</v>
      </c>
      <c r="C32" s="38">
        <f>'ข้อมูลนักเรียน  '!B31</f>
        <v>2520</v>
      </c>
      <c r="D32" s="39" t="str">
        <f>'ข้อมูลนักเรียน  '!C31</f>
        <v>เด็กหญิงดิษญา  กลิ่นหอม</v>
      </c>
      <c r="E32" s="35"/>
      <c r="F32" s="35"/>
      <c r="G32" s="35"/>
      <c r="H32" s="35"/>
      <c r="I32" s="43"/>
      <c r="J32" s="43"/>
      <c r="K32" s="42"/>
      <c r="L32" s="173"/>
      <c r="M32" s="173"/>
      <c r="N32" s="173"/>
      <c r="O32" s="173"/>
    </row>
    <row r="33" spans="1:15" s="29" customFormat="1" ht="15.95" customHeight="1">
      <c r="A33" s="173"/>
      <c r="B33" s="30">
        <v>28</v>
      </c>
      <c r="C33" s="38">
        <f>'ข้อมูลนักเรียน  '!B32</f>
        <v>2521</v>
      </c>
      <c r="D33" s="39" t="str">
        <f>'ข้อมูลนักเรียน  '!C32</f>
        <v>เด็กหญิงลลิตา  ทองยาลา</v>
      </c>
      <c r="E33" s="35"/>
      <c r="F33" s="35"/>
      <c r="G33" s="35"/>
      <c r="H33" s="35"/>
      <c r="I33" s="43"/>
      <c r="J33" s="43"/>
      <c r="K33" s="42"/>
      <c r="L33" s="173"/>
      <c r="M33" s="173"/>
      <c r="N33" s="173"/>
      <c r="O33" s="173"/>
    </row>
    <row r="34" spans="1:15" s="29" customFormat="1" ht="15.95" customHeight="1">
      <c r="A34" s="173"/>
      <c r="B34" s="30">
        <v>29</v>
      </c>
      <c r="C34" s="38">
        <f>'ข้อมูลนักเรียน  '!B33</f>
        <v>2522</v>
      </c>
      <c r="D34" s="39" t="str">
        <f>'ข้อมูลนักเรียน  '!C33</f>
        <v>เด็กหญิงวรดา  บุญประจวบ</v>
      </c>
      <c r="E34" s="35"/>
      <c r="F34" s="35"/>
      <c r="G34" s="35"/>
      <c r="H34" s="35"/>
      <c r="I34" s="43"/>
      <c r="J34" s="43"/>
      <c r="K34" s="42"/>
      <c r="L34" s="173"/>
      <c r="M34" s="173"/>
      <c r="N34" s="173"/>
      <c r="O34" s="173"/>
    </row>
    <row r="35" spans="1:15" s="29" customFormat="1" ht="15.95" customHeight="1">
      <c r="A35" s="173"/>
      <c r="B35" s="30">
        <v>30</v>
      </c>
      <c r="C35" s="38">
        <f>'ข้อมูลนักเรียน  '!B34</f>
        <v>2523</v>
      </c>
      <c r="D35" s="39" t="str">
        <f>'ข้อมูลนักเรียน  '!C34</f>
        <v>เด็กหญิงอรจิรา  โต๊ะน้อย</v>
      </c>
      <c r="E35" s="35"/>
      <c r="F35" s="35"/>
      <c r="G35" s="35"/>
      <c r="H35" s="35"/>
      <c r="I35" s="43"/>
      <c r="J35" s="43"/>
      <c r="K35" s="42"/>
      <c r="L35" s="173"/>
      <c r="M35" s="173"/>
      <c r="N35" s="173"/>
      <c r="O35" s="173"/>
    </row>
    <row r="36" spans="1:15" s="29" customFormat="1" ht="15.95" customHeight="1">
      <c r="A36" s="173"/>
      <c r="B36" s="30">
        <v>31</v>
      </c>
      <c r="C36" s="38">
        <f>'ข้อมูลนักเรียน  '!B35</f>
        <v>2524</v>
      </c>
      <c r="D36" s="39" t="str">
        <f>'ข้อมูลนักเรียน  '!C35</f>
        <v>เด็กหญิงนุชจรีย์  ยิ้มจันทร์</v>
      </c>
      <c r="E36" s="35"/>
      <c r="F36" s="35"/>
      <c r="G36" s="35"/>
      <c r="H36" s="35"/>
      <c r="I36" s="43"/>
      <c r="J36" s="43"/>
      <c r="K36" s="42"/>
      <c r="L36" s="173"/>
      <c r="M36" s="173"/>
      <c r="N36" s="173"/>
      <c r="O36" s="173"/>
    </row>
    <row r="37" spans="1:15" s="29" customFormat="1" ht="15.95" customHeight="1">
      <c r="A37" s="173"/>
      <c r="B37" s="30">
        <v>32</v>
      </c>
      <c r="C37" s="38">
        <f>'ข้อมูลนักเรียน  '!B36</f>
        <v>2525</v>
      </c>
      <c r="D37" s="39" t="str">
        <f>'ข้อมูลนักเรียน  '!C36</f>
        <v>เด็กหญิงชนัญชิดา  ไพรีรณ</v>
      </c>
      <c r="E37" s="35"/>
      <c r="F37" s="35"/>
      <c r="G37" s="35"/>
      <c r="H37" s="35"/>
      <c r="I37" s="43"/>
      <c r="J37" s="43"/>
      <c r="K37" s="42"/>
      <c r="L37" s="173"/>
      <c r="M37" s="173"/>
      <c r="N37" s="173"/>
      <c r="O37" s="173"/>
    </row>
    <row r="38" spans="1:15" s="29" customFormat="1" ht="15.95" customHeight="1">
      <c r="A38" s="173"/>
      <c r="B38" s="30">
        <v>33</v>
      </c>
      <c r="C38" s="38">
        <f>'ข้อมูลนักเรียน  '!B37</f>
        <v>2526</v>
      </c>
      <c r="D38" s="39" t="str">
        <f>'ข้อมูลนักเรียน  '!C37</f>
        <v>เด็กหญิงกัณฐิกา  เพตรา</v>
      </c>
      <c r="E38" s="35"/>
      <c r="F38" s="35"/>
      <c r="G38" s="35"/>
      <c r="H38" s="35"/>
      <c r="I38" s="43"/>
      <c r="J38" s="43"/>
      <c r="K38" s="42"/>
      <c r="L38" s="173"/>
      <c r="M38" s="173"/>
      <c r="N38" s="173"/>
      <c r="O38" s="173"/>
    </row>
    <row r="39" spans="1:15" s="29" customFormat="1" ht="15.95" customHeight="1">
      <c r="A39" s="173"/>
      <c r="B39" s="30">
        <v>34</v>
      </c>
      <c r="C39" s="38">
        <f>'ข้อมูลนักเรียน  '!B38</f>
        <v>2353</v>
      </c>
      <c r="D39" s="39" t="str">
        <f>'ข้อมูลนักเรียน  '!C38</f>
        <v>เด็กชายรฐนนท์  มุกสิกพันธ์</v>
      </c>
      <c r="E39" s="35"/>
      <c r="F39" s="35"/>
      <c r="G39" s="35"/>
      <c r="H39" s="35"/>
      <c r="I39" s="43"/>
      <c r="J39" s="43"/>
      <c r="K39" s="42"/>
      <c r="L39" s="173"/>
      <c r="M39" s="173"/>
      <c r="N39" s="173"/>
      <c r="O39" s="173"/>
    </row>
    <row r="40" spans="1:15" s="29" customFormat="1" ht="15.95" customHeight="1">
      <c r="A40" s="173"/>
      <c r="B40" s="30">
        <v>35</v>
      </c>
      <c r="C40" s="38" t="str">
        <f>'ข้อมูลนักเรียน  '!B39</f>
        <v/>
      </c>
      <c r="D40" s="39" t="str">
        <f>'ข้อมูลนักเรียน  '!C39</f>
        <v/>
      </c>
      <c r="E40" s="35"/>
      <c r="F40" s="35"/>
      <c r="G40" s="35"/>
      <c r="H40" s="35"/>
      <c r="I40" s="43"/>
      <c r="J40" s="43"/>
      <c r="K40" s="42"/>
      <c r="L40" s="173"/>
      <c r="M40" s="173"/>
      <c r="N40" s="173"/>
      <c r="O40" s="173"/>
    </row>
    <row r="41" spans="1:15" s="29" customFormat="1" ht="15.95" customHeight="1">
      <c r="A41" s="173"/>
      <c r="B41" s="30">
        <v>36</v>
      </c>
      <c r="C41" s="38" t="str">
        <f>'ข้อมูลนักเรียน  '!B40</f>
        <v/>
      </c>
      <c r="D41" s="39" t="str">
        <f>'ข้อมูลนักเรียน  '!C40</f>
        <v/>
      </c>
      <c r="E41" s="35"/>
      <c r="F41" s="35"/>
      <c r="G41" s="35"/>
      <c r="H41" s="35"/>
      <c r="I41" s="43"/>
      <c r="J41" s="43"/>
      <c r="K41" s="42"/>
      <c r="L41" s="173"/>
      <c r="M41" s="173"/>
      <c r="N41" s="173"/>
      <c r="O41" s="173"/>
    </row>
    <row r="42" spans="1:15" s="29" customFormat="1" ht="15.95" customHeight="1">
      <c r="A42" s="173"/>
      <c r="B42" s="30">
        <v>37</v>
      </c>
      <c r="C42" s="38" t="str">
        <f>'ข้อมูลนักเรียน  '!B41</f>
        <v/>
      </c>
      <c r="D42" s="39" t="str">
        <f>'ข้อมูลนักเรียน  '!C41</f>
        <v/>
      </c>
      <c r="E42" s="35"/>
      <c r="F42" s="35"/>
      <c r="G42" s="35"/>
      <c r="H42" s="35"/>
      <c r="I42" s="43"/>
      <c r="J42" s="43"/>
      <c r="K42" s="42"/>
      <c r="L42" s="173"/>
      <c r="M42" s="173"/>
      <c r="N42" s="173"/>
      <c r="O42" s="173"/>
    </row>
    <row r="43" spans="1:15" s="29" customFormat="1" ht="15.95" customHeight="1">
      <c r="A43" s="173"/>
      <c r="B43" s="30">
        <v>38</v>
      </c>
      <c r="C43" s="38" t="str">
        <f>'ข้อมูลนักเรียน  '!B42</f>
        <v/>
      </c>
      <c r="D43" s="39" t="str">
        <f>'ข้อมูลนักเรียน  '!C42</f>
        <v/>
      </c>
      <c r="E43" s="35"/>
      <c r="F43" s="35"/>
      <c r="G43" s="35"/>
      <c r="H43" s="35"/>
      <c r="I43" s="43"/>
      <c r="J43" s="43"/>
      <c r="K43" s="42"/>
      <c r="L43" s="173"/>
      <c r="M43" s="173"/>
      <c r="N43" s="173"/>
      <c r="O43" s="173"/>
    </row>
    <row r="44" spans="1:15" s="29" customFormat="1" ht="15.95" customHeight="1">
      <c r="A44" s="173"/>
      <c r="B44" s="30">
        <v>39</v>
      </c>
      <c r="C44" s="38" t="str">
        <f>'ข้อมูลนักเรียน  '!B43</f>
        <v/>
      </c>
      <c r="D44" s="39" t="str">
        <f>'ข้อมูลนักเรียน  '!C43</f>
        <v/>
      </c>
      <c r="E44" s="35"/>
      <c r="F44" s="35"/>
      <c r="G44" s="35"/>
      <c r="H44" s="35"/>
      <c r="I44" s="43"/>
      <c r="J44" s="43"/>
      <c r="K44" s="42"/>
      <c r="L44" s="173"/>
      <c r="M44" s="173"/>
      <c r="N44" s="173"/>
      <c r="O44" s="173"/>
    </row>
    <row r="45" spans="1:15" s="29" customFormat="1" ht="15.95" customHeight="1">
      <c r="A45" s="173"/>
      <c r="B45" s="30">
        <v>40</v>
      </c>
      <c r="C45" s="38" t="str">
        <f>'ข้อมูลนักเรียน  '!B44</f>
        <v/>
      </c>
      <c r="D45" s="39" t="str">
        <f>'ข้อมูลนักเรียน  '!C44</f>
        <v/>
      </c>
      <c r="E45" s="35"/>
      <c r="F45" s="35"/>
      <c r="G45" s="35"/>
      <c r="H45" s="35"/>
      <c r="I45" s="43"/>
      <c r="J45" s="43"/>
      <c r="K45" s="42"/>
      <c r="L45" s="173"/>
      <c r="M45" s="173"/>
      <c r="N45" s="173"/>
      <c r="O45" s="173"/>
    </row>
    <row r="46" spans="1:15" s="29" customFormat="1" ht="15.95" customHeight="1">
      <c r="A46" s="173"/>
      <c r="B46" s="30">
        <v>41</v>
      </c>
      <c r="C46" s="38" t="str">
        <f>'ข้อมูลนักเรียน  '!B45</f>
        <v/>
      </c>
      <c r="D46" s="39" t="str">
        <f>'ข้อมูลนักเรียน  '!C45</f>
        <v/>
      </c>
      <c r="E46" s="35"/>
      <c r="F46" s="35"/>
      <c r="G46" s="35"/>
      <c r="H46" s="35"/>
      <c r="I46" s="43"/>
      <c r="J46" s="43"/>
      <c r="K46" s="42"/>
      <c r="L46" s="173"/>
      <c r="M46" s="173"/>
      <c r="N46" s="173"/>
      <c r="O46" s="173"/>
    </row>
    <row r="47" spans="1:15" s="29" customFormat="1" ht="15.95" customHeight="1">
      <c r="A47" s="173"/>
      <c r="B47" s="30">
        <v>42</v>
      </c>
      <c r="C47" s="38" t="str">
        <f>'ข้อมูลนักเรียน  '!B46</f>
        <v/>
      </c>
      <c r="D47" s="39" t="str">
        <f>'ข้อมูลนักเรียน  '!C46</f>
        <v/>
      </c>
      <c r="E47" s="35"/>
      <c r="F47" s="35"/>
      <c r="G47" s="35"/>
      <c r="H47" s="35"/>
      <c r="I47" s="43"/>
      <c r="J47" s="43"/>
      <c r="K47" s="42"/>
      <c r="L47" s="173"/>
      <c r="M47" s="173"/>
      <c r="N47" s="173"/>
      <c r="O47" s="173"/>
    </row>
    <row r="48" spans="1:15" s="29" customFormat="1" ht="15.95" customHeight="1">
      <c r="A48" s="173"/>
      <c r="B48" s="30">
        <v>43</v>
      </c>
      <c r="C48" s="38" t="str">
        <f>'ข้อมูลนักเรียน  '!B47</f>
        <v/>
      </c>
      <c r="D48" s="39" t="str">
        <f>'ข้อมูลนักเรียน  '!C47</f>
        <v/>
      </c>
      <c r="E48" s="35"/>
      <c r="F48" s="35"/>
      <c r="G48" s="35"/>
      <c r="H48" s="35"/>
      <c r="I48" s="43"/>
      <c r="J48" s="43"/>
      <c r="K48" s="42"/>
      <c r="L48" s="173"/>
      <c r="M48" s="173"/>
      <c r="N48" s="173"/>
      <c r="O48" s="173"/>
    </row>
    <row r="49" spans="1:15" s="29" customFormat="1" ht="15.95" customHeight="1">
      <c r="A49" s="173"/>
      <c r="B49" s="30">
        <v>44</v>
      </c>
      <c r="C49" s="38" t="str">
        <f>'ข้อมูลนักเรียน  '!B48</f>
        <v/>
      </c>
      <c r="D49" s="39" t="str">
        <f>'ข้อมูลนักเรียน  '!C48</f>
        <v/>
      </c>
      <c r="E49" s="35"/>
      <c r="F49" s="35"/>
      <c r="G49" s="35"/>
      <c r="H49" s="35"/>
      <c r="I49" s="43"/>
      <c r="J49" s="43"/>
      <c r="K49" s="42"/>
      <c r="L49" s="173"/>
      <c r="M49" s="173"/>
      <c r="N49" s="173"/>
      <c r="O49" s="173"/>
    </row>
    <row r="50" spans="1:15" s="29" customFormat="1" ht="15.95" customHeight="1">
      <c r="A50" s="173"/>
      <c r="B50" s="421">
        <v>45</v>
      </c>
      <c r="C50" s="38" t="str">
        <f>'ข้อมูลนักเรียน  '!B49</f>
        <v/>
      </c>
      <c r="D50" s="39" t="str">
        <f>'ข้อมูลนักเรียน  '!C49</f>
        <v/>
      </c>
      <c r="E50" s="35"/>
      <c r="F50" s="35"/>
      <c r="G50" s="35"/>
      <c r="H50" s="35"/>
      <c r="I50" s="43"/>
      <c r="J50" s="43"/>
      <c r="K50" s="42"/>
      <c r="L50" s="173"/>
      <c r="M50" s="173"/>
      <c r="N50" s="173"/>
      <c r="O50" s="173"/>
    </row>
    <row r="51" spans="1:15" s="29" customFormat="1" ht="15.95" customHeight="1">
      <c r="A51" s="173"/>
      <c r="B51" s="421">
        <v>46</v>
      </c>
      <c r="C51" s="38" t="str">
        <f>'ข้อมูลนักเรียน  '!B50</f>
        <v/>
      </c>
      <c r="D51" s="39" t="str">
        <f>'ข้อมูลนักเรียน  '!C50</f>
        <v/>
      </c>
      <c r="E51" s="35"/>
      <c r="F51" s="35"/>
      <c r="G51" s="35"/>
      <c r="H51" s="35"/>
      <c r="I51" s="43"/>
      <c r="J51" s="43"/>
      <c r="K51" s="42"/>
      <c r="L51" s="173"/>
      <c r="M51" s="173"/>
      <c r="N51" s="173"/>
      <c r="O51" s="173"/>
    </row>
    <row r="52" spans="1:15" s="29" customFormat="1" ht="15.95" customHeight="1">
      <c r="A52" s="173"/>
      <c r="B52" s="421">
        <v>47</v>
      </c>
      <c r="C52" s="38" t="str">
        <f>'ข้อมูลนักเรียน  '!B51</f>
        <v/>
      </c>
      <c r="D52" s="39" t="str">
        <f>'ข้อมูลนักเรียน  '!C51</f>
        <v/>
      </c>
      <c r="E52" s="35"/>
      <c r="F52" s="35"/>
      <c r="G52" s="35"/>
      <c r="H52" s="35"/>
      <c r="I52" s="43"/>
      <c r="J52" s="43"/>
      <c r="K52" s="42"/>
      <c r="L52" s="173"/>
      <c r="M52" s="173"/>
      <c r="N52" s="173"/>
      <c r="O52" s="173"/>
    </row>
    <row r="53" spans="1:15" s="29" customFormat="1" ht="15.95" customHeight="1">
      <c r="A53" s="173"/>
      <c r="B53" s="421">
        <v>48</v>
      </c>
      <c r="C53" s="38" t="str">
        <f>'ข้อมูลนักเรียน  '!B52</f>
        <v/>
      </c>
      <c r="D53" s="39" t="str">
        <f>'ข้อมูลนักเรียน  '!C52</f>
        <v/>
      </c>
      <c r="E53" s="35"/>
      <c r="F53" s="35"/>
      <c r="G53" s="35"/>
      <c r="H53" s="35"/>
      <c r="I53" s="43"/>
      <c r="J53" s="43"/>
      <c r="K53" s="42"/>
      <c r="L53" s="173"/>
      <c r="M53" s="173"/>
      <c r="N53" s="173"/>
      <c r="O53" s="173"/>
    </row>
    <row r="54" spans="1:15" s="29" customFormat="1" ht="15.95" customHeight="1">
      <c r="A54" s="173"/>
      <c r="B54" s="421">
        <v>49</v>
      </c>
      <c r="C54" s="38" t="str">
        <f>'ข้อมูลนักเรียน  '!B53</f>
        <v/>
      </c>
      <c r="D54" s="39" t="str">
        <f>'ข้อมูลนักเรียน  '!C53</f>
        <v/>
      </c>
      <c r="E54" s="35"/>
      <c r="F54" s="35"/>
      <c r="G54" s="35"/>
      <c r="H54" s="35"/>
      <c r="I54" s="43"/>
      <c r="J54" s="43"/>
      <c r="K54" s="42"/>
      <c r="L54" s="173"/>
      <c r="M54" s="173"/>
      <c r="N54" s="173"/>
      <c r="O54" s="173"/>
    </row>
    <row r="55" spans="1:15" s="29" customFormat="1" ht="15.95" customHeight="1">
      <c r="A55" s="173"/>
      <c r="B55" s="421">
        <v>50</v>
      </c>
      <c r="C55" s="38" t="str">
        <f>'ข้อมูลนักเรียน  '!B54</f>
        <v/>
      </c>
      <c r="D55" s="39" t="str">
        <f>'ข้อมูลนักเรียน  '!C54</f>
        <v/>
      </c>
      <c r="E55" s="35"/>
      <c r="F55" s="35"/>
      <c r="G55" s="35"/>
      <c r="H55" s="35"/>
      <c r="I55" s="44"/>
      <c r="J55" s="44"/>
      <c r="K55" s="42"/>
      <c r="L55" s="173"/>
      <c r="M55" s="173"/>
      <c r="N55" s="173"/>
      <c r="O55" s="173"/>
    </row>
    <row r="56" spans="1:15" ht="15.75" customHeight="1">
      <c r="A56" s="172"/>
      <c r="B56" s="22"/>
      <c r="C56" s="22"/>
      <c r="D56" s="22"/>
      <c r="E56" s="22"/>
      <c r="F56" s="22"/>
      <c r="G56" s="22"/>
      <c r="H56" s="22"/>
      <c r="I56" s="22"/>
      <c r="J56" s="22"/>
      <c r="K56" s="22"/>
      <c r="L56" s="172"/>
      <c r="M56" s="172"/>
      <c r="N56" s="172"/>
      <c r="O56" s="172"/>
    </row>
    <row r="57" spans="1:15">
      <c r="A57" s="172"/>
      <c r="B57" s="22"/>
      <c r="C57" s="22"/>
      <c r="D57" s="22"/>
      <c r="E57" s="22"/>
      <c r="F57" s="22"/>
      <c r="G57" s="22"/>
      <c r="H57" s="22"/>
      <c r="I57" s="22"/>
      <c r="J57" s="22"/>
      <c r="K57" s="22"/>
      <c r="L57" s="172"/>
      <c r="M57" s="172"/>
      <c r="N57" s="172"/>
      <c r="O57" s="172"/>
    </row>
    <row r="58" spans="1:15">
      <c r="A58" s="172"/>
      <c r="B58" s="172"/>
      <c r="C58" s="172"/>
      <c r="D58" s="172"/>
      <c r="E58" s="172"/>
      <c r="F58" s="172"/>
      <c r="G58" s="172"/>
      <c r="H58" s="172"/>
      <c r="I58" s="172"/>
      <c r="J58" s="172"/>
      <c r="K58" s="172"/>
      <c r="L58" s="172"/>
      <c r="M58" s="172"/>
      <c r="N58" s="172"/>
      <c r="O58" s="172"/>
    </row>
    <row r="59" spans="1:15">
      <c r="A59" s="172"/>
      <c r="B59" s="172"/>
      <c r="C59" s="172"/>
      <c r="D59" s="172"/>
      <c r="E59" s="172"/>
      <c r="F59" s="172"/>
      <c r="G59" s="172"/>
      <c r="H59" s="172"/>
      <c r="I59" s="172"/>
      <c r="J59" s="172"/>
      <c r="K59" s="172"/>
      <c r="L59" s="172"/>
      <c r="M59" s="172"/>
      <c r="N59" s="172"/>
      <c r="O59" s="172"/>
    </row>
    <row r="60" spans="1:15">
      <c r="A60" s="172"/>
      <c r="B60" s="172"/>
      <c r="C60" s="172"/>
      <c r="D60" s="172"/>
      <c r="E60" s="172"/>
      <c r="F60" s="172"/>
      <c r="G60" s="172"/>
      <c r="H60" s="172"/>
      <c r="I60" s="172"/>
      <c r="J60" s="172"/>
      <c r="K60" s="172"/>
      <c r="L60" s="172"/>
      <c r="M60" s="172"/>
      <c r="N60" s="172"/>
      <c r="O60" s="172"/>
    </row>
    <row r="61" spans="1:15">
      <c r="A61" s="172"/>
      <c r="B61" s="172"/>
      <c r="C61" s="172"/>
      <c r="D61" s="172"/>
      <c r="E61" s="172"/>
      <c r="F61" s="172"/>
      <c r="G61" s="172"/>
      <c r="H61" s="172"/>
      <c r="I61" s="172"/>
      <c r="J61" s="172"/>
      <c r="K61" s="172"/>
      <c r="L61" s="172"/>
      <c r="M61" s="172"/>
      <c r="N61" s="172"/>
      <c r="O61" s="172"/>
    </row>
    <row r="62" spans="1:15">
      <c r="A62" s="172"/>
      <c r="B62" s="172"/>
      <c r="C62" s="172"/>
      <c r="D62" s="172"/>
      <c r="E62" s="172"/>
      <c r="F62" s="172"/>
      <c r="G62" s="172"/>
      <c r="H62" s="172"/>
      <c r="I62" s="172"/>
      <c r="J62" s="172"/>
      <c r="K62" s="172"/>
      <c r="L62" s="172"/>
      <c r="M62" s="172"/>
      <c r="N62" s="172"/>
      <c r="O62" s="172"/>
    </row>
    <row r="63" spans="1:15">
      <c r="A63" s="172"/>
      <c r="B63" s="172"/>
      <c r="C63" s="172"/>
      <c r="D63" s="172"/>
      <c r="E63" s="172"/>
      <c r="F63" s="172"/>
      <c r="G63" s="172"/>
      <c r="H63" s="172"/>
      <c r="I63" s="172"/>
      <c r="J63" s="172"/>
      <c r="K63" s="172"/>
      <c r="L63" s="172"/>
      <c r="M63" s="172"/>
      <c r="N63" s="172"/>
      <c r="O63" s="172"/>
    </row>
    <row r="64" spans="1:15">
      <c r="A64" s="172"/>
      <c r="B64" s="172"/>
      <c r="C64" s="172"/>
      <c r="D64" s="172"/>
      <c r="E64" s="172"/>
      <c r="F64" s="172"/>
      <c r="G64" s="172"/>
      <c r="H64" s="172"/>
      <c r="I64" s="172"/>
      <c r="J64" s="172"/>
      <c r="K64" s="172"/>
      <c r="L64" s="172"/>
      <c r="M64" s="172"/>
      <c r="N64" s="172"/>
      <c r="O64" s="172"/>
    </row>
    <row r="65" spans="1:15">
      <c r="A65" s="172"/>
      <c r="B65" s="172"/>
      <c r="C65" s="172"/>
      <c r="D65" s="172"/>
      <c r="E65" s="172"/>
      <c r="F65" s="172"/>
      <c r="G65" s="172"/>
      <c r="H65" s="172"/>
      <c r="I65" s="172"/>
      <c r="J65" s="172"/>
      <c r="K65" s="172"/>
      <c r="L65" s="172"/>
      <c r="M65" s="172"/>
      <c r="N65" s="172"/>
      <c r="O65" s="172"/>
    </row>
  </sheetData>
  <sheetProtection algorithmName="SHA-512" hashValue="29i4vYjHFdnttYqQVCCU0WJbEUn92fN6p0AxFPo8sw8LLxAkADmtDqWiNsZ+GzRxSSspUUzM124aNI9G6QcNvw==" saltValue="6BUwiiiSAnf03g5ZaV34Yw==" spinCount="100000" sheet="1" objects="1" scenarios="1" selectLockedCells="1"/>
  <mergeCells count="6">
    <mergeCell ref="I4:I5"/>
    <mergeCell ref="J4:J5"/>
    <mergeCell ref="B4:B5"/>
    <mergeCell ref="C4:C5"/>
    <mergeCell ref="D4:D5"/>
    <mergeCell ref="E4:H4"/>
  </mergeCells>
  <phoneticPr fontId="12" type="noConversion"/>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7" tint="0.39997558519241921"/>
  </sheetPr>
  <dimension ref="A1:X56"/>
  <sheetViews>
    <sheetView showGridLines="0" workbookViewId="0">
      <selection activeCell="P5" sqref="P5"/>
    </sheetView>
  </sheetViews>
  <sheetFormatPr defaultColWidth="9.140625" defaultRowHeight="21.75"/>
  <cols>
    <col min="1" max="1" width="4.140625" style="23" customWidth="1"/>
    <col min="2" max="2" width="6.5703125" style="23" customWidth="1"/>
    <col min="3" max="3" width="27" style="23" customWidth="1"/>
    <col min="4" max="7" width="6.7109375" style="23" customWidth="1"/>
    <col min="8" max="15" width="4.7109375" style="23" customWidth="1"/>
    <col min="16" max="16" width="21" style="23" customWidth="1"/>
    <col min="17" max="21" width="7.7109375" style="23" customWidth="1"/>
    <col min="22" max="23" width="19.42578125" style="23" customWidth="1"/>
    <col min="24" max="24" width="2.42578125" style="23" customWidth="1"/>
    <col min="25" max="16384" width="9.140625" style="23"/>
  </cols>
  <sheetData>
    <row r="1" spans="1:24" ht="18.95" customHeight="1">
      <c r="A1" s="21"/>
      <c r="B1" s="21"/>
      <c r="C1" s="21" t="str">
        <f>"แบบบันทึกคะแนนการวัดประเมินผลการเรียน       " &amp;'ข้อมูลพื้นฐาน  '!C9  &amp;'ข้อมูลพื้นฐาน  '!D9 &amp;"   ปีการศึกษา  "   &amp;'ข้อมูลพื้นฐาน  '!F9</f>
        <v>แบบบันทึกคะแนนการวัดประเมินผลการเรียน       ภาคเรียนที่   ภาคเรียนที่ 2   ปีการศึกษา  2568</v>
      </c>
      <c r="D1" s="21"/>
      <c r="E1" s="21"/>
      <c r="F1" s="21"/>
      <c r="G1" s="21"/>
      <c r="H1" s="22"/>
      <c r="I1" s="22"/>
      <c r="J1" s="22"/>
      <c r="K1" s="22"/>
      <c r="L1" s="22"/>
      <c r="M1" s="22"/>
      <c r="N1" s="22"/>
      <c r="O1" s="22"/>
      <c r="P1" s="22"/>
      <c r="Q1" s="22"/>
      <c r="R1" s="22"/>
      <c r="S1" s="22"/>
      <c r="T1" s="22"/>
      <c r="U1" s="22"/>
      <c r="V1" s="22"/>
      <c r="W1" s="22"/>
      <c r="X1" s="22"/>
    </row>
    <row r="2" spans="1:24" ht="18.95" customHeight="1">
      <c r="A2" s="21"/>
      <c r="B2" s="21"/>
      <c r="C2" s="24" t="str">
        <f>'ข้อมูลพื้นฐาน  '!C10 &amp;'ข้อมูลพื้นฐาน  '!D10      &amp;'ข้อมูลพื้นฐาน  '!D3  &amp;'ข้อมูลพื้นฐาน  '!B4  &amp;'ข้อมูลพื้นฐาน  '!D4</f>
        <v>ระดับชั้นมัธยมศึกษาปีที่ 1โรงเรียนวัดโฆสิตารามสำนักงานเขตพื้นที่การศึกษาประถมศึกษาชัยนาท</v>
      </c>
      <c r="D2" s="21"/>
      <c r="E2" s="21"/>
      <c r="F2" s="24"/>
      <c r="G2" s="20"/>
      <c r="H2" s="22"/>
      <c r="I2" s="22"/>
      <c r="J2" s="22"/>
      <c r="K2" s="22"/>
      <c r="L2" s="22"/>
      <c r="M2" s="22"/>
      <c r="N2" s="22"/>
      <c r="O2" s="22"/>
      <c r="P2" s="22"/>
      <c r="Q2" s="22"/>
      <c r="R2" s="22"/>
      <c r="S2" s="22"/>
      <c r="T2" s="22"/>
      <c r="U2" s="22"/>
      <c r="V2" s="22"/>
      <c r="W2" s="22"/>
      <c r="X2" s="22"/>
    </row>
    <row r="3" spans="1:24" ht="21" customHeight="1">
      <c r="A3" s="601" t="s">
        <v>2</v>
      </c>
      <c r="B3" s="611" t="s">
        <v>28</v>
      </c>
      <c r="C3" s="601" t="s">
        <v>6</v>
      </c>
      <c r="D3" s="597" t="s">
        <v>17</v>
      </c>
      <c r="E3" s="598"/>
      <c r="F3" s="598"/>
      <c r="G3" s="599"/>
      <c r="H3" s="605" t="s">
        <v>21</v>
      </c>
      <c r="I3" s="606"/>
      <c r="J3" s="606"/>
      <c r="K3" s="606"/>
      <c r="L3" s="606"/>
      <c r="M3" s="606"/>
      <c r="N3" s="606"/>
      <c r="O3" s="607"/>
      <c r="P3" s="524" t="s">
        <v>20</v>
      </c>
      <c r="Q3" s="608" t="s">
        <v>359</v>
      </c>
      <c r="R3" s="608"/>
      <c r="S3" s="608"/>
      <c r="T3" s="608"/>
      <c r="U3" s="608"/>
      <c r="V3" s="137" t="s">
        <v>22</v>
      </c>
      <c r="W3" s="137" t="s">
        <v>22</v>
      </c>
      <c r="X3" s="22"/>
    </row>
    <row r="4" spans="1:24" ht="21" customHeight="1">
      <c r="A4" s="601"/>
      <c r="B4" s="612"/>
      <c r="C4" s="601"/>
      <c r="D4" s="124" t="s">
        <v>9</v>
      </c>
      <c r="E4" s="124" t="s">
        <v>18</v>
      </c>
      <c r="F4" s="124" t="s">
        <v>19</v>
      </c>
      <c r="G4" s="124" t="s">
        <v>98</v>
      </c>
      <c r="H4" s="124">
        <v>1</v>
      </c>
      <c r="I4" s="124">
        <v>2</v>
      </c>
      <c r="J4" s="124">
        <v>3</v>
      </c>
      <c r="K4" s="124">
        <v>4</v>
      </c>
      <c r="L4" s="124">
        <v>5</v>
      </c>
      <c r="M4" s="124">
        <v>6</v>
      </c>
      <c r="N4" s="124">
        <v>7</v>
      </c>
      <c r="O4" s="124">
        <v>8</v>
      </c>
      <c r="P4" s="523" t="s">
        <v>64</v>
      </c>
      <c r="Q4" s="398" t="s">
        <v>370</v>
      </c>
      <c r="R4" s="398" t="s">
        <v>371</v>
      </c>
      <c r="S4" s="398" t="s">
        <v>372</v>
      </c>
      <c r="T4" s="398" t="s">
        <v>373</v>
      </c>
      <c r="U4" s="398" t="s">
        <v>374</v>
      </c>
      <c r="V4" s="138" t="s">
        <v>23</v>
      </c>
      <c r="W4" s="138" t="s">
        <v>23</v>
      </c>
      <c r="X4" s="22"/>
    </row>
    <row r="5" spans="1:24" s="29" customFormat="1" ht="15.95" customHeight="1">
      <c r="A5" s="125">
        <v>1</v>
      </c>
      <c r="B5" s="38">
        <f>'ข้อมูลนักเรียน  '!B5</f>
        <v>2284</v>
      </c>
      <c r="C5" s="39" t="str">
        <f>'ข้อมูลนักเรียน  '!C5</f>
        <v>เด็กชายทนากรณ์   แย้มพรม</v>
      </c>
      <c r="D5" s="139" t="str">
        <f>IF(กิจกรรมพัฒนาผู้เรียน!E6="","",กิจกรรมพัฒนาผู้เรียน!E6)</f>
        <v/>
      </c>
      <c r="E5" s="139" t="str">
        <f>IF(กิจกรรมพัฒนาผู้เรียน!F6="","",กิจกรรมพัฒนาผู้เรียน!F6)</f>
        <v/>
      </c>
      <c r="F5" s="139" t="str">
        <f>IF(กิจกรรมพัฒนาผู้เรียน!G6="","",กิจกรรมพัฒนาผู้เรียน!G6)</f>
        <v/>
      </c>
      <c r="G5" s="139" t="str">
        <f>IF(กิจกรรมพัฒนาผู้เรียน!H6="","",กิจกรรมพัฒนาผู้เรียน!H6)</f>
        <v/>
      </c>
      <c r="H5" s="139">
        <f>'06'!FN6</f>
        <v>0</v>
      </c>
      <c r="I5" s="139">
        <f>'06'!FP6</f>
        <v>0</v>
      </c>
      <c r="J5" s="139">
        <f>'06'!FR6</f>
        <v>0</v>
      </c>
      <c r="K5" s="139">
        <f>'06'!FT6</f>
        <v>0</v>
      </c>
      <c r="L5" s="139">
        <f>'06'!FV6</f>
        <v>0</v>
      </c>
      <c r="M5" s="139">
        <f>'06'!FX6</f>
        <v>0</v>
      </c>
      <c r="N5" s="139">
        <f>'06'!FZ6</f>
        <v>0</v>
      </c>
      <c r="O5" s="139">
        <f>'06'!GB6</f>
        <v>0</v>
      </c>
      <c r="P5" s="139" t="str">
        <f>'05'!CQ6</f>
        <v/>
      </c>
      <c r="Q5" s="143" t="str">
        <f>'รายงาน 7'!EJ6</f>
        <v/>
      </c>
      <c r="R5" s="143" t="str">
        <f>'รายงาน 7'!EK6</f>
        <v/>
      </c>
      <c r="S5" s="143" t="str">
        <f>'รายงาน 7'!EL6</f>
        <v/>
      </c>
      <c r="T5" s="143" t="str">
        <f>'รายงาน 7'!EM6</f>
        <v/>
      </c>
      <c r="U5" s="143" t="str">
        <f>'รายงาน 7'!EN6</f>
        <v/>
      </c>
      <c r="V5" s="140" t="str">
        <f>IF(กิจกรรมพัฒนาผู้เรียน!I6="","",กิจกรรมพัฒนาผู้เรียน!I6)</f>
        <v/>
      </c>
      <c r="W5" s="140" t="str">
        <f>IF(กิจกรรมพัฒนาผู้เรียน!J6="","",กิจกรรมพัฒนาผู้เรียน!J6)</f>
        <v/>
      </c>
      <c r="X5" s="42"/>
    </row>
    <row r="6" spans="1:24" s="29" customFormat="1" ht="15.95" customHeight="1">
      <c r="A6" s="123">
        <v>2</v>
      </c>
      <c r="B6" s="38">
        <f>'ข้อมูลนักเรียน  '!B6</f>
        <v>2285</v>
      </c>
      <c r="C6" s="39" t="str">
        <f>'ข้อมูลนักเรียน  '!C6</f>
        <v>เด็กชายนครินทร์  จุ้ยทองหลาง</v>
      </c>
      <c r="D6" s="139" t="str">
        <f>IF(กิจกรรมพัฒนาผู้เรียน!E7="","",กิจกรรมพัฒนาผู้เรียน!E7)</f>
        <v/>
      </c>
      <c r="E6" s="139" t="str">
        <f>IF(กิจกรรมพัฒนาผู้เรียน!F7="","",กิจกรรมพัฒนาผู้เรียน!F7)</f>
        <v/>
      </c>
      <c r="F6" s="139" t="str">
        <f>IF(กิจกรรมพัฒนาผู้เรียน!G7="","",กิจกรรมพัฒนาผู้เรียน!G7)</f>
        <v/>
      </c>
      <c r="G6" s="139" t="str">
        <f>IF(กิจกรรมพัฒนาผู้เรียน!H7="","",กิจกรรมพัฒนาผู้เรียน!H7)</f>
        <v/>
      </c>
      <c r="H6" s="139">
        <f>'06'!FN7</f>
        <v>0</v>
      </c>
      <c r="I6" s="139">
        <f>'06'!FP7</f>
        <v>0</v>
      </c>
      <c r="J6" s="139">
        <f>'06'!FR7</f>
        <v>0</v>
      </c>
      <c r="K6" s="139">
        <f>'06'!FT7</f>
        <v>0</v>
      </c>
      <c r="L6" s="139">
        <f>'06'!FV7</f>
        <v>0</v>
      </c>
      <c r="M6" s="139">
        <f>'06'!FX7</f>
        <v>0</v>
      </c>
      <c r="N6" s="139">
        <f>'06'!FZ7</f>
        <v>0</v>
      </c>
      <c r="O6" s="139">
        <f>'06'!GB7</f>
        <v>0</v>
      </c>
      <c r="P6" s="139" t="str">
        <f>'05'!CQ7</f>
        <v/>
      </c>
      <c r="Q6" s="143" t="str">
        <f>'รายงาน 7'!EJ7</f>
        <v/>
      </c>
      <c r="R6" s="143" t="str">
        <f>'รายงาน 7'!EK7</f>
        <v/>
      </c>
      <c r="S6" s="143" t="str">
        <f>'รายงาน 7'!EL7</f>
        <v/>
      </c>
      <c r="T6" s="143" t="str">
        <f>'รายงาน 7'!EM7</f>
        <v/>
      </c>
      <c r="U6" s="143" t="str">
        <f>'รายงาน 7'!EN7</f>
        <v/>
      </c>
      <c r="V6" s="140" t="str">
        <f>IF(กิจกรรมพัฒนาผู้เรียน!I7="","",กิจกรรมพัฒนาผู้เรียน!I7)</f>
        <v/>
      </c>
      <c r="W6" s="140" t="str">
        <f>IF(กิจกรรมพัฒนาผู้เรียน!J7="","",กิจกรรมพัฒนาผู้เรียน!J7)</f>
        <v/>
      </c>
      <c r="X6" s="42"/>
    </row>
    <row r="7" spans="1:24" s="29" customFormat="1" ht="15.95" customHeight="1">
      <c r="A7" s="123">
        <v>3</v>
      </c>
      <c r="B7" s="38">
        <f>'ข้อมูลนักเรียน  '!B7</f>
        <v>2288</v>
      </c>
      <c r="C7" s="39" t="str">
        <f>'ข้อมูลนักเรียน  '!C7</f>
        <v>เด็กหญิงลลิตาพร   อ่อนเจริญ</v>
      </c>
      <c r="D7" s="139" t="str">
        <f>IF(กิจกรรมพัฒนาผู้เรียน!E8="","",กิจกรรมพัฒนาผู้เรียน!E8)</f>
        <v/>
      </c>
      <c r="E7" s="139" t="str">
        <f>IF(กิจกรรมพัฒนาผู้เรียน!F8="","",กิจกรรมพัฒนาผู้เรียน!F8)</f>
        <v/>
      </c>
      <c r="F7" s="139" t="str">
        <f>IF(กิจกรรมพัฒนาผู้เรียน!G8="","",กิจกรรมพัฒนาผู้เรียน!G8)</f>
        <v/>
      </c>
      <c r="G7" s="139" t="str">
        <f>IF(กิจกรรมพัฒนาผู้เรียน!H8="","",กิจกรรมพัฒนาผู้เรียน!H8)</f>
        <v/>
      </c>
      <c r="H7" s="139">
        <f>'06'!FN8</f>
        <v>0</v>
      </c>
      <c r="I7" s="139">
        <f>'06'!FP8</f>
        <v>0</v>
      </c>
      <c r="J7" s="139">
        <f>'06'!FR8</f>
        <v>0</v>
      </c>
      <c r="K7" s="139">
        <f>'06'!FT8</f>
        <v>0</v>
      </c>
      <c r="L7" s="139">
        <f>'06'!FV8</f>
        <v>0</v>
      </c>
      <c r="M7" s="139">
        <f>'06'!FX8</f>
        <v>0</v>
      </c>
      <c r="N7" s="139">
        <f>'06'!FZ8</f>
        <v>0</v>
      </c>
      <c r="O7" s="139">
        <f>'06'!GB8</f>
        <v>0</v>
      </c>
      <c r="P7" s="139" t="str">
        <f>'05'!CQ8</f>
        <v/>
      </c>
      <c r="Q7" s="143" t="str">
        <f>'รายงาน 7'!EJ8</f>
        <v/>
      </c>
      <c r="R7" s="143" t="str">
        <f>'รายงาน 7'!EK8</f>
        <v/>
      </c>
      <c r="S7" s="143" t="str">
        <f>'รายงาน 7'!EL8</f>
        <v/>
      </c>
      <c r="T7" s="143" t="str">
        <f>'รายงาน 7'!EM8</f>
        <v/>
      </c>
      <c r="U7" s="143" t="str">
        <f>'รายงาน 7'!EN8</f>
        <v/>
      </c>
      <c r="V7" s="140" t="str">
        <f>IF(กิจกรรมพัฒนาผู้เรียน!I8="","",กิจกรรมพัฒนาผู้เรียน!I8)</f>
        <v/>
      </c>
      <c r="W7" s="140" t="str">
        <f>IF(กิจกรรมพัฒนาผู้เรียน!J8="","",กิจกรรมพัฒนาผู้เรียน!J8)</f>
        <v/>
      </c>
      <c r="X7" s="42"/>
    </row>
    <row r="8" spans="1:24" s="29" customFormat="1" ht="15.95" customHeight="1">
      <c r="A8" s="123">
        <v>4</v>
      </c>
      <c r="B8" s="38">
        <f>'ข้อมูลนักเรียน  '!B8</f>
        <v>2290</v>
      </c>
      <c r="C8" s="39" t="str">
        <f>'ข้อมูลนักเรียน  '!C8</f>
        <v>เด็กหญิงอรุณวรรณ  ทองเสม</v>
      </c>
      <c r="D8" s="139" t="str">
        <f>IF(กิจกรรมพัฒนาผู้เรียน!E9="","",กิจกรรมพัฒนาผู้เรียน!E9)</f>
        <v/>
      </c>
      <c r="E8" s="139" t="str">
        <f>IF(กิจกรรมพัฒนาผู้เรียน!F9="","",กิจกรรมพัฒนาผู้เรียน!F9)</f>
        <v/>
      </c>
      <c r="F8" s="139" t="str">
        <f>IF(กิจกรรมพัฒนาผู้เรียน!G9="","",กิจกรรมพัฒนาผู้เรียน!G9)</f>
        <v/>
      </c>
      <c r="G8" s="139" t="str">
        <f>IF(กิจกรรมพัฒนาผู้เรียน!H9="","",กิจกรรมพัฒนาผู้เรียน!H9)</f>
        <v/>
      </c>
      <c r="H8" s="139">
        <f>'06'!FN9</f>
        <v>0</v>
      </c>
      <c r="I8" s="139">
        <f>'06'!FP9</f>
        <v>0</v>
      </c>
      <c r="J8" s="139">
        <f>'06'!FR9</f>
        <v>0</v>
      </c>
      <c r="K8" s="139">
        <f>'06'!FT9</f>
        <v>0</v>
      </c>
      <c r="L8" s="139">
        <f>'06'!FV9</f>
        <v>0</v>
      </c>
      <c r="M8" s="139">
        <f>'06'!FX9</f>
        <v>0</v>
      </c>
      <c r="N8" s="139">
        <f>'06'!FZ9</f>
        <v>0</v>
      </c>
      <c r="O8" s="139">
        <f>'06'!GB9</f>
        <v>0</v>
      </c>
      <c r="P8" s="139" t="str">
        <f>'05'!CQ9</f>
        <v/>
      </c>
      <c r="Q8" s="143" t="str">
        <f>'รายงาน 7'!EJ9</f>
        <v/>
      </c>
      <c r="R8" s="143" t="str">
        <f>'รายงาน 7'!EK9</f>
        <v/>
      </c>
      <c r="S8" s="143" t="str">
        <f>'รายงาน 7'!EL9</f>
        <v/>
      </c>
      <c r="T8" s="143" t="str">
        <f>'รายงาน 7'!EM9</f>
        <v/>
      </c>
      <c r="U8" s="143" t="str">
        <f>'รายงาน 7'!EN9</f>
        <v/>
      </c>
      <c r="V8" s="140" t="str">
        <f>IF(กิจกรรมพัฒนาผู้เรียน!I9="","",กิจกรรมพัฒนาผู้เรียน!I9)</f>
        <v/>
      </c>
      <c r="W8" s="140" t="str">
        <f>IF(กิจกรรมพัฒนาผู้เรียน!J9="","",กิจกรรมพัฒนาผู้เรียน!J9)</f>
        <v/>
      </c>
      <c r="X8" s="42"/>
    </row>
    <row r="9" spans="1:24" s="29" customFormat="1" ht="15.95" customHeight="1">
      <c r="A9" s="123">
        <v>5</v>
      </c>
      <c r="B9" s="38">
        <f>'ข้อมูลนักเรียน  '!B9</f>
        <v>2353</v>
      </c>
      <c r="C9" s="39" t="str">
        <f>'ข้อมูลนักเรียน  '!C9</f>
        <v>เด็กชายรฐนนท์  มุกสิกพันธ์</v>
      </c>
      <c r="D9" s="139" t="str">
        <f>IF(กิจกรรมพัฒนาผู้เรียน!E10="","",กิจกรรมพัฒนาผู้เรียน!E10)</f>
        <v/>
      </c>
      <c r="E9" s="139" t="str">
        <f>IF(กิจกรรมพัฒนาผู้เรียน!F10="","",กิจกรรมพัฒนาผู้เรียน!F10)</f>
        <v/>
      </c>
      <c r="F9" s="139" t="str">
        <f>IF(กิจกรรมพัฒนาผู้เรียน!G10="","",กิจกรรมพัฒนาผู้เรียน!G10)</f>
        <v/>
      </c>
      <c r="G9" s="139" t="str">
        <f>IF(กิจกรรมพัฒนาผู้เรียน!H10="","",กิจกรรมพัฒนาผู้เรียน!H10)</f>
        <v/>
      </c>
      <c r="H9" s="139">
        <f>'06'!FN10</f>
        <v>0</v>
      </c>
      <c r="I9" s="139">
        <f>'06'!FP10</f>
        <v>0</v>
      </c>
      <c r="J9" s="139">
        <f>'06'!FR10</f>
        <v>0</v>
      </c>
      <c r="K9" s="139">
        <f>'06'!FT10</f>
        <v>0</v>
      </c>
      <c r="L9" s="139">
        <f>'06'!FV10</f>
        <v>0</v>
      </c>
      <c r="M9" s="139">
        <f>'06'!FX10</f>
        <v>0</v>
      </c>
      <c r="N9" s="139">
        <f>'06'!FZ10</f>
        <v>0</v>
      </c>
      <c r="O9" s="139">
        <f>'06'!GB10</f>
        <v>0</v>
      </c>
      <c r="P9" s="139" t="str">
        <f>'05'!CQ10</f>
        <v/>
      </c>
      <c r="Q9" s="143" t="str">
        <f>'รายงาน 7'!EJ10</f>
        <v/>
      </c>
      <c r="R9" s="143" t="str">
        <f>'รายงาน 7'!EK10</f>
        <v/>
      </c>
      <c r="S9" s="143" t="str">
        <f>'รายงาน 7'!EL10</f>
        <v/>
      </c>
      <c r="T9" s="143" t="str">
        <f>'รายงาน 7'!EM10</f>
        <v/>
      </c>
      <c r="U9" s="143" t="str">
        <f>'รายงาน 7'!EN10</f>
        <v/>
      </c>
      <c r="V9" s="140" t="str">
        <f>IF(กิจกรรมพัฒนาผู้เรียน!I10="","",กิจกรรมพัฒนาผู้เรียน!I10)</f>
        <v/>
      </c>
      <c r="W9" s="140" t="str">
        <f>IF(กิจกรรมพัฒนาผู้เรียน!J10="","",กิจกรรมพัฒนาผู้เรียน!J10)</f>
        <v/>
      </c>
      <c r="X9" s="42"/>
    </row>
    <row r="10" spans="1:24" s="29" customFormat="1" ht="15.95" customHeight="1">
      <c r="A10" s="123">
        <v>6</v>
      </c>
      <c r="B10" s="38">
        <f>'ข้อมูลนักเรียน  '!B10</f>
        <v>2399</v>
      </c>
      <c r="C10" s="39" t="str">
        <f>'ข้อมูลนักเรียน  '!C10</f>
        <v>เด็กหญิงพรธีรา  บุญผ่อง</v>
      </c>
      <c r="D10" s="139" t="str">
        <f>IF(กิจกรรมพัฒนาผู้เรียน!E11="","",กิจกรรมพัฒนาผู้เรียน!E11)</f>
        <v/>
      </c>
      <c r="E10" s="139" t="str">
        <f>IF(กิจกรรมพัฒนาผู้เรียน!F11="","",กิจกรรมพัฒนาผู้เรียน!F11)</f>
        <v/>
      </c>
      <c r="F10" s="139" t="str">
        <f>IF(กิจกรรมพัฒนาผู้เรียน!G11="","",กิจกรรมพัฒนาผู้เรียน!G11)</f>
        <v/>
      </c>
      <c r="G10" s="139" t="str">
        <f>IF(กิจกรรมพัฒนาผู้เรียน!H11="","",กิจกรรมพัฒนาผู้เรียน!H11)</f>
        <v/>
      </c>
      <c r="H10" s="139">
        <f>'06'!FN11</f>
        <v>0</v>
      </c>
      <c r="I10" s="139">
        <f>'06'!FP11</f>
        <v>0</v>
      </c>
      <c r="J10" s="139">
        <f>'06'!FR11</f>
        <v>0</v>
      </c>
      <c r="K10" s="139">
        <f>'06'!FT11</f>
        <v>0</v>
      </c>
      <c r="L10" s="139">
        <f>'06'!FV11</f>
        <v>0</v>
      </c>
      <c r="M10" s="139">
        <f>'06'!FX11</f>
        <v>0</v>
      </c>
      <c r="N10" s="139">
        <f>'06'!FZ11</f>
        <v>0</v>
      </c>
      <c r="O10" s="139">
        <f>'06'!GB11</f>
        <v>0</v>
      </c>
      <c r="P10" s="139" t="str">
        <f>'05'!CQ11</f>
        <v/>
      </c>
      <c r="Q10" s="143" t="str">
        <f>'รายงาน 7'!EJ11</f>
        <v/>
      </c>
      <c r="R10" s="143" t="str">
        <f>'รายงาน 7'!EK11</f>
        <v/>
      </c>
      <c r="S10" s="143" t="str">
        <f>'รายงาน 7'!EL11</f>
        <v/>
      </c>
      <c r="T10" s="143" t="str">
        <f>'รายงาน 7'!EM11</f>
        <v/>
      </c>
      <c r="U10" s="143" t="str">
        <f>'รายงาน 7'!EN11</f>
        <v/>
      </c>
      <c r="V10" s="140" t="str">
        <f>IF(กิจกรรมพัฒนาผู้เรียน!I11="","",กิจกรรมพัฒนาผู้เรียน!I11)</f>
        <v/>
      </c>
      <c r="W10" s="140" t="str">
        <f>IF(กิจกรรมพัฒนาผู้เรียน!J11="","",กิจกรรมพัฒนาผู้เรียน!J11)</f>
        <v/>
      </c>
      <c r="X10" s="42"/>
    </row>
    <row r="11" spans="1:24" s="29" customFormat="1" ht="15.95" customHeight="1">
      <c r="A11" s="123">
        <v>7</v>
      </c>
      <c r="B11" s="38">
        <f>'ข้อมูลนักเรียน  '!B11</f>
        <v>2438</v>
      </c>
      <c r="C11" s="39" t="str">
        <f>'ข้อมูลนักเรียน  '!C11</f>
        <v>เด็กหญิงพิชชาพา  อินเอม</v>
      </c>
      <c r="D11" s="139" t="str">
        <f>IF(กิจกรรมพัฒนาผู้เรียน!E12="","",กิจกรรมพัฒนาผู้เรียน!E12)</f>
        <v/>
      </c>
      <c r="E11" s="139" t="str">
        <f>IF(กิจกรรมพัฒนาผู้เรียน!F12="","",กิจกรรมพัฒนาผู้เรียน!F12)</f>
        <v/>
      </c>
      <c r="F11" s="139" t="str">
        <f>IF(กิจกรรมพัฒนาผู้เรียน!G12="","",กิจกรรมพัฒนาผู้เรียน!G12)</f>
        <v/>
      </c>
      <c r="G11" s="139" t="str">
        <f>IF(กิจกรรมพัฒนาผู้เรียน!H12="","",กิจกรรมพัฒนาผู้เรียน!H12)</f>
        <v/>
      </c>
      <c r="H11" s="139">
        <f>'06'!FN12</f>
        <v>0</v>
      </c>
      <c r="I11" s="139">
        <f>'06'!FP12</f>
        <v>0</v>
      </c>
      <c r="J11" s="139">
        <f>'06'!FR12</f>
        <v>0</v>
      </c>
      <c r="K11" s="139">
        <f>'06'!FT12</f>
        <v>0</v>
      </c>
      <c r="L11" s="139">
        <f>'06'!FV12</f>
        <v>0</v>
      </c>
      <c r="M11" s="139">
        <f>'06'!FX12</f>
        <v>0</v>
      </c>
      <c r="N11" s="139">
        <f>'06'!FZ12</f>
        <v>0</v>
      </c>
      <c r="O11" s="139">
        <f>'06'!GB12</f>
        <v>0</v>
      </c>
      <c r="P11" s="139" t="str">
        <f>'05'!CQ12</f>
        <v/>
      </c>
      <c r="Q11" s="143" t="str">
        <f>'รายงาน 7'!EJ12</f>
        <v/>
      </c>
      <c r="R11" s="143" t="str">
        <f>'รายงาน 7'!EK12</f>
        <v/>
      </c>
      <c r="S11" s="143" t="str">
        <f>'รายงาน 7'!EL12</f>
        <v/>
      </c>
      <c r="T11" s="143" t="str">
        <f>'รายงาน 7'!EM12</f>
        <v/>
      </c>
      <c r="U11" s="143" t="str">
        <f>'รายงาน 7'!EN12</f>
        <v/>
      </c>
      <c r="V11" s="140" t="str">
        <f>IF(กิจกรรมพัฒนาผู้เรียน!I12="","",กิจกรรมพัฒนาผู้เรียน!I12)</f>
        <v/>
      </c>
      <c r="W11" s="140" t="str">
        <f>IF(กิจกรรมพัฒนาผู้เรียน!J12="","",กิจกรรมพัฒนาผู้เรียน!J12)</f>
        <v/>
      </c>
      <c r="X11" s="42"/>
    </row>
    <row r="12" spans="1:24" s="29" customFormat="1" ht="15.95" customHeight="1">
      <c r="A12" s="123">
        <v>8</v>
      </c>
      <c r="B12" s="38">
        <f>'ข้อมูลนักเรียน  '!B12</f>
        <v>2439</v>
      </c>
      <c r="C12" s="39" t="str">
        <f>'ข้อมูลนักเรียน  '!C12</f>
        <v>เด็กชายณัฐชนน  ศุกประเสริฐ</v>
      </c>
      <c r="D12" s="139" t="str">
        <f>IF(กิจกรรมพัฒนาผู้เรียน!E13="","",กิจกรรมพัฒนาผู้เรียน!E13)</f>
        <v/>
      </c>
      <c r="E12" s="139" t="str">
        <f>IF(กิจกรรมพัฒนาผู้เรียน!F13="","",กิจกรรมพัฒนาผู้เรียน!F13)</f>
        <v/>
      </c>
      <c r="F12" s="139" t="str">
        <f>IF(กิจกรรมพัฒนาผู้เรียน!G13="","",กิจกรรมพัฒนาผู้เรียน!G13)</f>
        <v/>
      </c>
      <c r="G12" s="139" t="str">
        <f>IF(กิจกรรมพัฒนาผู้เรียน!H13="","",กิจกรรมพัฒนาผู้เรียน!H13)</f>
        <v/>
      </c>
      <c r="H12" s="139">
        <f>'06'!FN13</f>
        <v>0</v>
      </c>
      <c r="I12" s="139">
        <f>'06'!FP13</f>
        <v>0</v>
      </c>
      <c r="J12" s="139">
        <f>'06'!FR13</f>
        <v>0</v>
      </c>
      <c r="K12" s="139">
        <f>'06'!FT13</f>
        <v>0</v>
      </c>
      <c r="L12" s="139">
        <f>'06'!FV13</f>
        <v>0</v>
      </c>
      <c r="M12" s="139">
        <f>'06'!FX13</f>
        <v>0</v>
      </c>
      <c r="N12" s="139">
        <f>'06'!FZ13</f>
        <v>0</v>
      </c>
      <c r="O12" s="139">
        <f>'06'!GB13</f>
        <v>0</v>
      </c>
      <c r="P12" s="139" t="str">
        <f>'05'!CQ13</f>
        <v/>
      </c>
      <c r="Q12" s="143" t="str">
        <f>'รายงาน 7'!EJ13</f>
        <v/>
      </c>
      <c r="R12" s="143" t="str">
        <f>'รายงาน 7'!EK13</f>
        <v/>
      </c>
      <c r="S12" s="143" t="str">
        <f>'รายงาน 7'!EL13</f>
        <v/>
      </c>
      <c r="T12" s="143" t="str">
        <f>'รายงาน 7'!EM13</f>
        <v/>
      </c>
      <c r="U12" s="143" t="str">
        <f>'รายงาน 7'!EN13</f>
        <v/>
      </c>
      <c r="V12" s="140" t="str">
        <f>IF(กิจกรรมพัฒนาผู้เรียน!I13="","",กิจกรรมพัฒนาผู้เรียน!I13)</f>
        <v/>
      </c>
      <c r="W12" s="140" t="str">
        <f>IF(กิจกรรมพัฒนาผู้เรียน!J13="","",กิจกรรมพัฒนาผู้เรียน!J13)</f>
        <v/>
      </c>
      <c r="X12" s="42"/>
    </row>
    <row r="13" spans="1:24" s="29" customFormat="1" ht="15.95" customHeight="1">
      <c r="A13" s="123">
        <v>9</v>
      </c>
      <c r="B13" s="38">
        <f>'ข้อมูลนักเรียน  '!B13</f>
        <v>2440</v>
      </c>
      <c r="C13" s="39" t="str">
        <f>'ข้อมูลนักเรียน  '!C13</f>
        <v>เด็กหญิงนิธิมา  เภตรา</v>
      </c>
      <c r="D13" s="139" t="str">
        <f>IF(กิจกรรมพัฒนาผู้เรียน!E14="","",กิจกรรมพัฒนาผู้เรียน!E14)</f>
        <v/>
      </c>
      <c r="E13" s="139" t="str">
        <f>IF(กิจกรรมพัฒนาผู้เรียน!F14="","",กิจกรรมพัฒนาผู้เรียน!F14)</f>
        <v/>
      </c>
      <c r="F13" s="139" t="str">
        <f>IF(กิจกรรมพัฒนาผู้เรียน!G14="","",กิจกรรมพัฒนาผู้เรียน!G14)</f>
        <v/>
      </c>
      <c r="G13" s="139" t="str">
        <f>IF(กิจกรรมพัฒนาผู้เรียน!H14="","",กิจกรรมพัฒนาผู้เรียน!H14)</f>
        <v/>
      </c>
      <c r="H13" s="139">
        <f>'06'!FN14</f>
        <v>0</v>
      </c>
      <c r="I13" s="139">
        <f>'06'!FP14</f>
        <v>0</v>
      </c>
      <c r="J13" s="139">
        <f>'06'!FR14</f>
        <v>0</v>
      </c>
      <c r="K13" s="139">
        <f>'06'!FT14</f>
        <v>0</v>
      </c>
      <c r="L13" s="139">
        <f>'06'!FV14</f>
        <v>0</v>
      </c>
      <c r="M13" s="139">
        <f>'06'!FX14</f>
        <v>0</v>
      </c>
      <c r="N13" s="139">
        <f>'06'!FZ14</f>
        <v>0</v>
      </c>
      <c r="O13" s="139">
        <f>'06'!GB14</f>
        <v>0</v>
      </c>
      <c r="P13" s="139" t="str">
        <f>'05'!CQ14</f>
        <v/>
      </c>
      <c r="Q13" s="143" t="str">
        <f>'รายงาน 7'!EJ14</f>
        <v/>
      </c>
      <c r="R13" s="143" t="str">
        <f>'รายงาน 7'!EK14</f>
        <v/>
      </c>
      <c r="S13" s="143" t="str">
        <f>'รายงาน 7'!EL14</f>
        <v/>
      </c>
      <c r="T13" s="143" t="str">
        <f>'รายงาน 7'!EM14</f>
        <v/>
      </c>
      <c r="U13" s="143" t="str">
        <f>'รายงาน 7'!EN14</f>
        <v/>
      </c>
      <c r="V13" s="140" t="str">
        <f>IF(กิจกรรมพัฒนาผู้เรียน!I14="","",กิจกรรมพัฒนาผู้เรียน!I14)</f>
        <v/>
      </c>
      <c r="W13" s="140" t="str">
        <f>IF(กิจกรรมพัฒนาผู้เรียน!J14="","",กิจกรรมพัฒนาผู้เรียน!J14)</f>
        <v/>
      </c>
      <c r="X13" s="42"/>
    </row>
    <row r="14" spans="1:24" s="29" customFormat="1" ht="15.95" customHeight="1">
      <c r="A14" s="123">
        <v>10</v>
      </c>
      <c r="B14" s="38">
        <f>'ข้อมูลนักเรียน  '!B14</f>
        <v>2441</v>
      </c>
      <c r="C14" s="39" t="str">
        <f>'ข้อมูลนักเรียน  '!C14</f>
        <v>เด็กชายวิชัย  บุญยงค์</v>
      </c>
      <c r="D14" s="139" t="str">
        <f>IF(กิจกรรมพัฒนาผู้เรียน!E15="","",กิจกรรมพัฒนาผู้เรียน!E15)</f>
        <v/>
      </c>
      <c r="E14" s="139" t="str">
        <f>IF(กิจกรรมพัฒนาผู้เรียน!F15="","",กิจกรรมพัฒนาผู้เรียน!F15)</f>
        <v/>
      </c>
      <c r="F14" s="139" t="str">
        <f>IF(กิจกรรมพัฒนาผู้เรียน!G15="","",กิจกรรมพัฒนาผู้เรียน!G15)</f>
        <v/>
      </c>
      <c r="G14" s="139" t="str">
        <f>IF(กิจกรรมพัฒนาผู้เรียน!H15="","",กิจกรรมพัฒนาผู้เรียน!H15)</f>
        <v/>
      </c>
      <c r="H14" s="139">
        <f>'06'!FN15</f>
        <v>0</v>
      </c>
      <c r="I14" s="139">
        <f>'06'!FP15</f>
        <v>0</v>
      </c>
      <c r="J14" s="139">
        <f>'06'!FR15</f>
        <v>0</v>
      </c>
      <c r="K14" s="139">
        <f>'06'!FT15</f>
        <v>0</v>
      </c>
      <c r="L14" s="139">
        <f>'06'!FV15</f>
        <v>0</v>
      </c>
      <c r="M14" s="139">
        <f>'06'!FX15</f>
        <v>0</v>
      </c>
      <c r="N14" s="139">
        <f>'06'!FZ15</f>
        <v>0</v>
      </c>
      <c r="O14" s="139">
        <f>'06'!GB15</f>
        <v>0</v>
      </c>
      <c r="P14" s="139" t="str">
        <f>'05'!CQ15</f>
        <v/>
      </c>
      <c r="Q14" s="143" t="str">
        <f>'รายงาน 7'!EJ15</f>
        <v/>
      </c>
      <c r="R14" s="143" t="str">
        <f>'รายงาน 7'!EK15</f>
        <v/>
      </c>
      <c r="S14" s="143" t="str">
        <f>'รายงาน 7'!EL15</f>
        <v/>
      </c>
      <c r="T14" s="143" t="str">
        <f>'รายงาน 7'!EM15</f>
        <v/>
      </c>
      <c r="U14" s="143" t="str">
        <f>'รายงาน 7'!EN15</f>
        <v/>
      </c>
      <c r="V14" s="140" t="str">
        <f>IF(กิจกรรมพัฒนาผู้เรียน!I15="","",กิจกรรมพัฒนาผู้เรียน!I15)</f>
        <v/>
      </c>
      <c r="W14" s="140" t="str">
        <f>IF(กิจกรรมพัฒนาผู้เรียน!J15="","",กิจกรรมพัฒนาผู้เรียน!J15)</f>
        <v/>
      </c>
      <c r="X14" s="42"/>
    </row>
    <row r="15" spans="1:24" s="29" customFormat="1" ht="15.95" customHeight="1">
      <c r="A15" s="123">
        <v>11</v>
      </c>
      <c r="B15" s="38">
        <f>'ข้อมูลนักเรียน  '!B15</f>
        <v>2442</v>
      </c>
      <c r="C15" s="39" t="str">
        <f>'ข้อมูลนักเรียน  '!C15</f>
        <v>เด็กชายอภิวัฒน์  ศาลาคำ</v>
      </c>
      <c r="D15" s="139" t="str">
        <f>IF(กิจกรรมพัฒนาผู้เรียน!E16="","",กิจกรรมพัฒนาผู้เรียน!E16)</f>
        <v/>
      </c>
      <c r="E15" s="139" t="str">
        <f>IF(กิจกรรมพัฒนาผู้เรียน!F16="","",กิจกรรมพัฒนาผู้เรียน!F16)</f>
        <v/>
      </c>
      <c r="F15" s="139" t="str">
        <f>IF(กิจกรรมพัฒนาผู้เรียน!G16="","",กิจกรรมพัฒนาผู้เรียน!G16)</f>
        <v/>
      </c>
      <c r="G15" s="139" t="str">
        <f>IF(กิจกรรมพัฒนาผู้เรียน!H16="","",กิจกรรมพัฒนาผู้เรียน!H16)</f>
        <v/>
      </c>
      <c r="H15" s="139">
        <f>'06'!FN16</f>
        <v>0</v>
      </c>
      <c r="I15" s="139">
        <f>'06'!FP16</f>
        <v>0</v>
      </c>
      <c r="J15" s="139">
        <f>'06'!FR16</f>
        <v>0</v>
      </c>
      <c r="K15" s="139">
        <f>'06'!FT16</f>
        <v>0</v>
      </c>
      <c r="L15" s="139">
        <f>'06'!FV16</f>
        <v>0</v>
      </c>
      <c r="M15" s="139">
        <f>'06'!FX16</f>
        <v>0</v>
      </c>
      <c r="N15" s="139">
        <f>'06'!FZ16</f>
        <v>0</v>
      </c>
      <c r="O15" s="139">
        <f>'06'!GB16</f>
        <v>0</v>
      </c>
      <c r="P15" s="139" t="str">
        <f>'05'!CQ16</f>
        <v/>
      </c>
      <c r="Q15" s="143" t="str">
        <f>'รายงาน 7'!EJ16</f>
        <v/>
      </c>
      <c r="R15" s="143" t="str">
        <f>'รายงาน 7'!EK16</f>
        <v/>
      </c>
      <c r="S15" s="143" t="str">
        <f>'รายงาน 7'!EL16</f>
        <v/>
      </c>
      <c r="T15" s="143" t="str">
        <f>'รายงาน 7'!EM16</f>
        <v/>
      </c>
      <c r="U15" s="143" t="str">
        <f>'รายงาน 7'!EN16</f>
        <v/>
      </c>
      <c r="V15" s="140" t="str">
        <f>IF(กิจกรรมพัฒนาผู้เรียน!I16="","",กิจกรรมพัฒนาผู้เรียน!I16)</f>
        <v/>
      </c>
      <c r="W15" s="140" t="str">
        <f>IF(กิจกรรมพัฒนาผู้เรียน!J16="","",กิจกรรมพัฒนาผู้เรียน!J16)</f>
        <v/>
      </c>
      <c r="X15" s="42"/>
    </row>
    <row r="16" spans="1:24" s="29" customFormat="1" ht="15.95" customHeight="1">
      <c r="A16" s="123">
        <v>12</v>
      </c>
      <c r="B16" s="38">
        <f>'ข้อมูลนักเรียน  '!B16</f>
        <v>2505</v>
      </c>
      <c r="C16" s="39" t="str">
        <f>'ข้อมูลนักเรียน  '!C16</f>
        <v>เด็กชายกฤษฎา  แสงสว่าง</v>
      </c>
      <c r="D16" s="139" t="str">
        <f>IF(กิจกรรมพัฒนาผู้เรียน!E17="","",กิจกรรมพัฒนาผู้เรียน!E17)</f>
        <v/>
      </c>
      <c r="E16" s="139" t="str">
        <f>IF(กิจกรรมพัฒนาผู้เรียน!F17="","",กิจกรรมพัฒนาผู้เรียน!F17)</f>
        <v/>
      </c>
      <c r="F16" s="139" t="str">
        <f>IF(กิจกรรมพัฒนาผู้เรียน!G17="","",กิจกรรมพัฒนาผู้เรียน!G17)</f>
        <v/>
      </c>
      <c r="G16" s="139" t="str">
        <f>IF(กิจกรรมพัฒนาผู้เรียน!H17="","",กิจกรรมพัฒนาผู้เรียน!H17)</f>
        <v/>
      </c>
      <c r="H16" s="139" t="str">
        <f>'06'!FN17</f>
        <v/>
      </c>
      <c r="I16" s="139" t="str">
        <f>'06'!FP17</f>
        <v/>
      </c>
      <c r="J16" s="139" t="str">
        <f>'06'!FR17</f>
        <v/>
      </c>
      <c r="K16" s="139" t="str">
        <f>'06'!FT17</f>
        <v/>
      </c>
      <c r="L16" s="139" t="str">
        <f>'06'!FV17</f>
        <v/>
      </c>
      <c r="M16" s="139" t="str">
        <f>'06'!FX17</f>
        <v/>
      </c>
      <c r="N16" s="139" t="str">
        <f>'06'!FZ17</f>
        <v/>
      </c>
      <c r="O16" s="139" t="str">
        <f>'06'!GB17</f>
        <v/>
      </c>
      <c r="P16" s="139" t="str">
        <f>'05'!CQ17</f>
        <v/>
      </c>
      <c r="Q16" s="143" t="str">
        <f>'รายงาน 7'!EJ17</f>
        <v/>
      </c>
      <c r="R16" s="143" t="str">
        <f>'รายงาน 7'!EK17</f>
        <v/>
      </c>
      <c r="S16" s="143" t="str">
        <f>'รายงาน 7'!EL17</f>
        <v/>
      </c>
      <c r="T16" s="143" t="str">
        <f>'รายงาน 7'!EM17</f>
        <v/>
      </c>
      <c r="U16" s="143" t="str">
        <f>'รายงาน 7'!EN17</f>
        <v/>
      </c>
      <c r="V16" s="140" t="str">
        <f>IF(กิจกรรมพัฒนาผู้เรียน!I17="","",กิจกรรมพัฒนาผู้เรียน!I17)</f>
        <v/>
      </c>
      <c r="W16" s="140" t="str">
        <f>IF(กิจกรรมพัฒนาผู้เรียน!J17="","",กิจกรรมพัฒนาผู้เรียน!J17)</f>
        <v/>
      </c>
      <c r="X16" s="42"/>
    </row>
    <row r="17" spans="1:24" s="29" customFormat="1" ht="15.95" customHeight="1">
      <c r="A17" s="123">
        <v>13</v>
      </c>
      <c r="B17" s="38">
        <f>'ข้อมูลนักเรียน  '!B17</f>
        <v>2506</v>
      </c>
      <c r="C17" s="39" t="str">
        <f>'ข้อมูลนักเรียน  '!C17</f>
        <v>เด็กชายยุทธกานต์  แซ่เตีย</v>
      </c>
      <c r="D17" s="139" t="str">
        <f>IF(กิจกรรมพัฒนาผู้เรียน!E18="","",กิจกรรมพัฒนาผู้เรียน!E18)</f>
        <v/>
      </c>
      <c r="E17" s="139" t="str">
        <f>IF(กิจกรรมพัฒนาผู้เรียน!F18="","",กิจกรรมพัฒนาผู้เรียน!F18)</f>
        <v/>
      </c>
      <c r="F17" s="139" t="str">
        <f>IF(กิจกรรมพัฒนาผู้เรียน!G18="","",กิจกรรมพัฒนาผู้เรียน!G18)</f>
        <v/>
      </c>
      <c r="G17" s="139" t="str">
        <f>IF(กิจกรรมพัฒนาผู้เรียน!H18="","",กิจกรรมพัฒนาผู้เรียน!H18)</f>
        <v/>
      </c>
      <c r="H17" s="139" t="str">
        <f>'06'!FN18</f>
        <v/>
      </c>
      <c r="I17" s="139" t="str">
        <f>'06'!FP18</f>
        <v/>
      </c>
      <c r="J17" s="139" t="str">
        <f>'06'!FR18</f>
        <v/>
      </c>
      <c r="K17" s="139" t="str">
        <f>'06'!FT18</f>
        <v/>
      </c>
      <c r="L17" s="139" t="str">
        <f>'06'!FV18</f>
        <v/>
      </c>
      <c r="M17" s="139" t="str">
        <f>'06'!FX18</f>
        <v/>
      </c>
      <c r="N17" s="139" t="str">
        <f>'06'!FZ18</f>
        <v/>
      </c>
      <c r="O17" s="139" t="str">
        <f>'06'!GB18</f>
        <v/>
      </c>
      <c r="P17" s="139" t="str">
        <f>'05'!CQ18</f>
        <v/>
      </c>
      <c r="Q17" s="143" t="str">
        <f>'รายงาน 7'!EJ18</f>
        <v/>
      </c>
      <c r="R17" s="143" t="str">
        <f>'รายงาน 7'!EK18</f>
        <v/>
      </c>
      <c r="S17" s="143" t="str">
        <f>'รายงาน 7'!EL18</f>
        <v/>
      </c>
      <c r="T17" s="143" t="str">
        <f>'รายงาน 7'!EM18</f>
        <v/>
      </c>
      <c r="U17" s="143" t="str">
        <f>'รายงาน 7'!EN18</f>
        <v/>
      </c>
      <c r="V17" s="140" t="str">
        <f>IF(กิจกรรมพัฒนาผู้เรียน!I18="","",กิจกรรมพัฒนาผู้เรียน!I18)</f>
        <v/>
      </c>
      <c r="W17" s="140" t="str">
        <f>IF(กิจกรรมพัฒนาผู้เรียน!J18="","",กิจกรรมพัฒนาผู้เรียน!J18)</f>
        <v/>
      </c>
      <c r="X17" s="42"/>
    </row>
    <row r="18" spans="1:24" s="29" customFormat="1" ht="15.95" customHeight="1">
      <c r="A18" s="123">
        <v>14</v>
      </c>
      <c r="B18" s="38">
        <f>'ข้อมูลนักเรียน  '!B18</f>
        <v>2507</v>
      </c>
      <c r="C18" s="39" t="str">
        <f>'ข้อมูลนักเรียน  '!C18</f>
        <v>เด็กชายจิรายุ  ศิริสุทธิ์</v>
      </c>
      <c r="D18" s="139" t="str">
        <f>IF(กิจกรรมพัฒนาผู้เรียน!E19="","",กิจกรรมพัฒนาผู้เรียน!E19)</f>
        <v/>
      </c>
      <c r="E18" s="139" t="str">
        <f>IF(กิจกรรมพัฒนาผู้เรียน!F19="","",กิจกรรมพัฒนาผู้เรียน!F19)</f>
        <v/>
      </c>
      <c r="F18" s="139" t="str">
        <f>IF(กิจกรรมพัฒนาผู้เรียน!G19="","",กิจกรรมพัฒนาผู้เรียน!G19)</f>
        <v/>
      </c>
      <c r="G18" s="139" t="str">
        <f>IF(กิจกรรมพัฒนาผู้เรียน!H19="","",กิจกรรมพัฒนาผู้เรียน!H19)</f>
        <v/>
      </c>
      <c r="H18" s="139" t="str">
        <f>'06'!FN19</f>
        <v/>
      </c>
      <c r="I18" s="139" t="str">
        <f>'06'!FP19</f>
        <v/>
      </c>
      <c r="J18" s="139" t="str">
        <f>'06'!FR19</f>
        <v/>
      </c>
      <c r="K18" s="139" t="str">
        <f>'06'!FT19</f>
        <v/>
      </c>
      <c r="L18" s="139" t="str">
        <f>'06'!FV19</f>
        <v/>
      </c>
      <c r="M18" s="139" t="str">
        <f>'06'!FX19</f>
        <v/>
      </c>
      <c r="N18" s="139" t="str">
        <f>'06'!FZ19</f>
        <v/>
      </c>
      <c r="O18" s="139" t="str">
        <f>'06'!GB19</f>
        <v/>
      </c>
      <c r="P18" s="139" t="str">
        <f>'05'!CQ19</f>
        <v/>
      </c>
      <c r="Q18" s="143" t="str">
        <f>'รายงาน 7'!EJ19</f>
        <v/>
      </c>
      <c r="R18" s="143" t="str">
        <f>'รายงาน 7'!EK19</f>
        <v/>
      </c>
      <c r="S18" s="143" t="str">
        <f>'รายงาน 7'!EL19</f>
        <v/>
      </c>
      <c r="T18" s="143" t="str">
        <f>'รายงาน 7'!EM19</f>
        <v/>
      </c>
      <c r="U18" s="143" t="str">
        <f>'รายงาน 7'!EN19</f>
        <v/>
      </c>
      <c r="V18" s="140" t="str">
        <f>IF(กิจกรรมพัฒนาผู้เรียน!I19="","",กิจกรรมพัฒนาผู้เรียน!I19)</f>
        <v/>
      </c>
      <c r="W18" s="140" t="str">
        <f>IF(กิจกรรมพัฒนาผู้เรียน!J19="","",กิจกรรมพัฒนาผู้เรียน!J19)</f>
        <v/>
      </c>
      <c r="X18" s="42"/>
    </row>
    <row r="19" spans="1:24" s="29" customFormat="1" ht="15.95" customHeight="1">
      <c r="A19" s="123">
        <v>15</v>
      </c>
      <c r="B19" s="38">
        <f>'ข้อมูลนักเรียน  '!B19</f>
        <v>2508</v>
      </c>
      <c r="C19" s="39" t="str">
        <f>'ข้อมูลนักเรียน  '!C19</f>
        <v>เด็กชายพชรพงษ์  พงษ์นารายณ์</v>
      </c>
      <c r="D19" s="139" t="str">
        <f>IF(กิจกรรมพัฒนาผู้เรียน!E20="","",กิจกรรมพัฒนาผู้เรียน!E20)</f>
        <v/>
      </c>
      <c r="E19" s="139" t="str">
        <f>IF(กิจกรรมพัฒนาผู้เรียน!F20="","",กิจกรรมพัฒนาผู้เรียน!F20)</f>
        <v/>
      </c>
      <c r="F19" s="139" t="str">
        <f>IF(กิจกรรมพัฒนาผู้เรียน!G20="","",กิจกรรมพัฒนาผู้เรียน!G20)</f>
        <v/>
      </c>
      <c r="G19" s="139" t="str">
        <f>IF(กิจกรรมพัฒนาผู้เรียน!H20="","",กิจกรรมพัฒนาผู้เรียน!H20)</f>
        <v/>
      </c>
      <c r="H19" s="139" t="str">
        <f>'06'!FN20</f>
        <v/>
      </c>
      <c r="I19" s="139" t="str">
        <f>'06'!FP20</f>
        <v/>
      </c>
      <c r="J19" s="139" t="str">
        <f>'06'!FR20</f>
        <v/>
      </c>
      <c r="K19" s="139" t="str">
        <f>'06'!FT20</f>
        <v/>
      </c>
      <c r="L19" s="139" t="str">
        <f>'06'!FV20</f>
        <v/>
      </c>
      <c r="M19" s="139" t="str">
        <f>'06'!FX20</f>
        <v/>
      </c>
      <c r="N19" s="139" t="str">
        <f>'06'!FZ20</f>
        <v/>
      </c>
      <c r="O19" s="139" t="str">
        <f>'06'!GB20</f>
        <v/>
      </c>
      <c r="P19" s="139" t="str">
        <f>'05'!CQ20</f>
        <v/>
      </c>
      <c r="Q19" s="143" t="str">
        <f>'รายงาน 7'!EJ20</f>
        <v/>
      </c>
      <c r="R19" s="143" t="str">
        <f>'รายงาน 7'!EK20</f>
        <v/>
      </c>
      <c r="S19" s="143" t="str">
        <f>'รายงาน 7'!EL20</f>
        <v/>
      </c>
      <c r="T19" s="143" t="str">
        <f>'รายงาน 7'!EM20</f>
        <v/>
      </c>
      <c r="U19" s="143" t="str">
        <f>'รายงาน 7'!EN20</f>
        <v/>
      </c>
      <c r="V19" s="140" t="str">
        <f>IF(กิจกรรมพัฒนาผู้เรียน!I20="","",กิจกรรมพัฒนาผู้เรียน!I20)</f>
        <v/>
      </c>
      <c r="W19" s="140" t="str">
        <f>IF(กิจกรรมพัฒนาผู้เรียน!J20="","",กิจกรรมพัฒนาผู้เรียน!J20)</f>
        <v/>
      </c>
      <c r="X19" s="42"/>
    </row>
    <row r="20" spans="1:24" s="29" customFormat="1" ht="15.95" customHeight="1">
      <c r="A20" s="123">
        <v>16</v>
      </c>
      <c r="B20" s="38">
        <f>'ข้อมูลนักเรียน  '!B20</f>
        <v>2509</v>
      </c>
      <c r="C20" s="39" t="str">
        <f>'ข้อมูลนักเรียน  '!C20</f>
        <v>เด็กชายวัชรากรณ์  ดวงดี</v>
      </c>
      <c r="D20" s="139" t="str">
        <f>IF(กิจกรรมพัฒนาผู้เรียน!E21="","",กิจกรรมพัฒนาผู้เรียน!E21)</f>
        <v/>
      </c>
      <c r="E20" s="139" t="str">
        <f>IF(กิจกรรมพัฒนาผู้เรียน!F21="","",กิจกรรมพัฒนาผู้เรียน!F21)</f>
        <v/>
      </c>
      <c r="F20" s="139" t="str">
        <f>IF(กิจกรรมพัฒนาผู้เรียน!G21="","",กิจกรรมพัฒนาผู้เรียน!G21)</f>
        <v/>
      </c>
      <c r="G20" s="139" t="str">
        <f>IF(กิจกรรมพัฒนาผู้เรียน!H21="","",กิจกรรมพัฒนาผู้เรียน!H21)</f>
        <v/>
      </c>
      <c r="H20" s="139" t="str">
        <f>'06'!FN21</f>
        <v/>
      </c>
      <c r="I20" s="139" t="str">
        <f>'06'!FP21</f>
        <v/>
      </c>
      <c r="J20" s="139" t="str">
        <f>'06'!FR21</f>
        <v/>
      </c>
      <c r="K20" s="139" t="str">
        <f>'06'!FT21</f>
        <v/>
      </c>
      <c r="L20" s="139" t="str">
        <f>'06'!FV21</f>
        <v/>
      </c>
      <c r="M20" s="139" t="str">
        <f>'06'!FX21</f>
        <v/>
      </c>
      <c r="N20" s="139" t="str">
        <f>'06'!FZ21</f>
        <v/>
      </c>
      <c r="O20" s="139" t="str">
        <f>'06'!GB21</f>
        <v/>
      </c>
      <c r="P20" s="139" t="str">
        <f>'05'!CQ21</f>
        <v/>
      </c>
      <c r="Q20" s="143" t="str">
        <f>'รายงาน 7'!EJ21</f>
        <v/>
      </c>
      <c r="R20" s="143" t="str">
        <f>'รายงาน 7'!EK21</f>
        <v/>
      </c>
      <c r="S20" s="143" t="str">
        <f>'รายงาน 7'!EL21</f>
        <v/>
      </c>
      <c r="T20" s="143" t="str">
        <f>'รายงาน 7'!EM21</f>
        <v/>
      </c>
      <c r="U20" s="143" t="str">
        <f>'รายงาน 7'!EN21</f>
        <v/>
      </c>
      <c r="V20" s="140" t="str">
        <f>IF(กิจกรรมพัฒนาผู้เรียน!I21="","",กิจกรรมพัฒนาผู้เรียน!I21)</f>
        <v/>
      </c>
      <c r="W20" s="140" t="str">
        <f>IF(กิจกรรมพัฒนาผู้เรียน!J21="","",กิจกรรมพัฒนาผู้เรียน!J21)</f>
        <v/>
      </c>
      <c r="X20" s="42"/>
    </row>
    <row r="21" spans="1:24" s="29" customFormat="1" ht="15.95" customHeight="1">
      <c r="A21" s="123">
        <v>17</v>
      </c>
      <c r="B21" s="38">
        <f>'ข้อมูลนักเรียน  '!B21</f>
        <v>2510</v>
      </c>
      <c r="C21" s="39" t="str">
        <f>'ข้อมูลนักเรียน  '!C21</f>
        <v>เด็กชายกลวัชร  เพตรา</v>
      </c>
      <c r="D21" s="139" t="str">
        <f>IF(กิจกรรมพัฒนาผู้เรียน!E22="","",กิจกรรมพัฒนาผู้เรียน!E22)</f>
        <v/>
      </c>
      <c r="E21" s="139" t="str">
        <f>IF(กิจกรรมพัฒนาผู้เรียน!F22="","",กิจกรรมพัฒนาผู้เรียน!F22)</f>
        <v/>
      </c>
      <c r="F21" s="139" t="str">
        <f>IF(กิจกรรมพัฒนาผู้เรียน!G22="","",กิจกรรมพัฒนาผู้เรียน!G22)</f>
        <v/>
      </c>
      <c r="G21" s="139" t="str">
        <f>IF(กิจกรรมพัฒนาผู้เรียน!H22="","",กิจกรรมพัฒนาผู้เรียน!H22)</f>
        <v/>
      </c>
      <c r="H21" s="139" t="str">
        <f>'06'!FN22</f>
        <v/>
      </c>
      <c r="I21" s="139" t="str">
        <f>'06'!FP22</f>
        <v/>
      </c>
      <c r="J21" s="139" t="str">
        <f>'06'!FR22</f>
        <v/>
      </c>
      <c r="K21" s="139" t="str">
        <f>'06'!FT22</f>
        <v/>
      </c>
      <c r="L21" s="139" t="str">
        <f>'06'!FV22</f>
        <v/>
      </c>
      <c r="M21" s="139" t="str">
        <f>'06'!FX22</f>
        <v/>
      </c>
      <c r="N21" s="139" t="str">
        <f>'06'!FZ22</f>
        <v/>
      </c>
      <c r="O21" s="139" t="str">
        <f>'06'!GB22</f>
        <v/>
      </c>
      <c r="P21" s="139" t="str">
        <f>'05'!CQ22</f>
        <v/>
      </c>
      <c r="Q21" s="143" t="str">
        <f>'รายงาน 7'!EJ22</f>
        <v/>
      </c>
      <c r="R21" s="143" t="str">
        <f>'รายงาน 7'!EK22</f>
        <v/>
      </c>
      <c r="S21" s="143" t="str">
        <f>'รายงาน 7'!EL22</f>
        <v/>
      </c>
      <c r="T21" s="143" t="str">
        <f>'รายงาน 7'!EM22</f>
        <v/>
      </c>
      <c r="U21" s="143" t="str">
        <f>'รายงาน 7'!EN22</f>
        <v/>
      </c>
      <c r="V21" s="140" t="str">
        <f>IF(กิจกรรมพัฒนาผู้เรียน!I22="","",กิจกรรมพัฒนาผู้เรียน!I22)</f>
        <v/>
      </c>
      <c r="W21" s="140" t="str">
        <f>IF(กิจกรรมพัฒนาผู้เรียน!J22="","",กิจกรรมพัฒนาผู้เรียน!J22)</f>
        <v/>
      </c>
      <c r="X21" s="42"/>
    </row>
    <row r="22" spans="1:24" s="29" customFormat="1" ht="15.95" customHeight="1">
      <c r="A22" s="123">
        <v>18</v>
      </c>
      <c r="B22" s="38">
        <f>'ข้อมูลนักเรียน  '!B22</f>
        <v>2511</v>
      </c>
      <c r="C22" s="39" t="str">
        <f>'ข้อมูลนักเรียน  '!C22</f>
        <v>เด็กชายภมรเทพ  พวงมาลัย</v>
      </c>
      <c r="D22" s="139" t="str">
        <f>IF(กิจกรรมพัฒนาผู้เรียน!E23="","",กิจกรรมพัฒนาผู้เรียน!E23)</f>
        <v/>
      </c>
      <c r="E22" s="139" t="str">
        <f>IF(กิจกรรมพัฒนาผู้เรียน!F23="","",กิจกรรมพัฒนาผู้เรียน!F23)</f>
        <v/>
      </c>
      <c r="F22" s="139" t="str">
        <f>IF(กิจกรรมพัฒนาผู้เรียน!G23="","",กิจกรรมพัฒนาผู้เรียน!G23)</f>
        <v/>
      </c>
      <c r="G22" s="139" t="str">
        <f>IF(กิจกรรมพัฒนาผู้เรียน!H23="","",กิจกรรมพัฒนาผู้เรียน!H23)</f>
        <v/>
      </c>
      <c r="H22" s="139" t="str">
        <f>'06'!FN23</f>
        <v/>
      </c>
      <c r="I22" s="139" t="str">
        <f>'06'!FP23</f>
        <v/>
      </c>
      <c r="J22" s="139" t="str">
        <f>'06'!FR23</f>
        <v/>
      </c>
      <c r="K22" s="139" t="str">
        <f>'06'!FT23</f>
        <v/>
      </c>
      <c r="L22" s="139" t="str">
        <f>'06'!FV23</f>
        <v/>
      </c>
      <c r="M22" s="139" t="str">
        <f>'06'!FX23</f>
        <v/>
      </c>
      <c r="N22" s="139" t="str">
        <f>'06'!FZ23</f>
        <v/>
      </c>
      <c r="O22" s="139" t="str">
        <f>'06'!GB23</f>
        <v/>
      </c>
      <c r="P22" s="139" t="str">
        <f>'05'!CQ23</f>
        <v/>
      </c>
      <c r="Q22" s="143" t="str">
        <f>'รายงาน 7'!EJ23</f>
        <v/>
      </c>
      <c r="R22" s="143" t="str">
        <f>'รายงาน 7'!EK23</f>
        <v/>
      </c>
      <c r="S22" s="143" t="str">
        <f>'รายงาน 7'!EL23</f>
        <v/>
      </c>
      <c r="T22" s="143" t="str">
        <f>'รายงาน 7'!EM23</f>
        <v/>
      </c>
      <c r="U22" s="143" t="str">
        <f>'รายงาน 7'!EN23</f>
        <v/>
      </c>
      <c r="V22" s="140" t="str">
        <f>IF(กิจกรรมพัฒนาผู้เรียน!I23="","",กิจกรรมพัฒนาผู้เรียน!I23)</f>
        <v/>
      </c>
      <c r="W22" s="140" t="str">
        <f>IF(กิจกรรมพัฒนาผู้เรียน!J23="","",กิจกรรมพัฒนาผู้เรียน!J23)</f>
        <v/>
      </c>
      <c r="X22" s="42"/>
    </row>
    <row r="23" spans="1:24" s="29" customFormat="1" ht="15.95" customHeight="1">
      <c r="A23" s="123">
        <v>19</v>
      </c>
      <c r="B23" s="38">
        <f>'ข้อมูลนักเรียน  '!B23</f>
        <v>2512</v>
      </c>
      <c r="C23" s="39" t="str">
        <f>'ข้อมูลนักเรียน  '!C23</f>
        <v>เด็กชายสิรภัทร  สุขนิล</v>
      </c>
      <c r="D23" s="139" t="str">
        <f>IF(กิจกรรมพัฒนาผู้เรียน!E24="","",กิจกรรมพัฒนาผู้เรียน!E24)</f>
        <v/>
      </c>
      <c r="E23" s="139" t="str">
        <f>IF(กิจกรรมพัฒนาผู้เรียน!F24="","",กิจกรรมพัฒนาผู้เรียน!F24)</f>
        <v/>
      </c>
      <c r="F23" s="139" t="str">
        <f>IF(กิจกรรมพัฒนาผู้เรียน!G24="","",กิจกรรมพัฒนาผู้เรียน!G24)</f>
        <v/>
      </c>
      <c r="G23" s="139" t="str">
        <f>IF(กิจกรรมพัฒนาผู้เรียน!H24="","",กิจกรรมพัฒนาผู้เรียน!H24)</f>
        <v/>
      </c>
      <c r="H23" s="139" t="str">
        <f>'06'!FN24</f>
        <v/>
      </c>
      <c r="I23" s="139" t="str">
        <f>'06'!FP24</f>
        <v/>
      </c>
      <c r="J23" s="139" t="str">
        <f>'06'!FR24</f>
        <v/>
      </c>
      <c r="K23" s="139" t="str">
        <f>'06'!FT24</f>
        <v/>
      </c>
      <c r="L23" s="139" t="str">
        <f>'06'!FV24</f>
        <v/>
      </c>
      <c r="M23" s="139" t="str">
        <f>'06'!FX24</f>
        <v/>
      </c>
      <c r="N23" s="139" t="str">
        <f>'06'!FZ24</f>
        <v/>
      </c>
      <c r="O23" s="139" t="str">
        <f>'06'!GB24</f>
        <v/>
      </c>
      <c r="P23" s="139" t="str">
        <f>'05'!CQ24</f>
        <v/>
      </c>
      <c r="Q23" s="143" t="str">
        <f>'รายงาน 7'!EJ24</f>
        <v/>
      </c>
      <c r="R23" s="143" t="str">
        <f>'รายงาน 7'!EK24</f>
        <v/>
      </c>
      <c r="S23" s="143" t="str">
        <f>'รายงาน 7'!EL24</f>
        <v/>
      </c>
      <c r="T23" s="143" t="str">
        <f>'รายงาน 7'!EM24</f>
        <v/>
      </c>
      <c r="U23" s="143" t="str">
        <f>'รายงาน 7'!EN24</f>
        <v/>
      </c>
      <c r="V23" s="140" t="str">
        <f>IF(กิจกรรมพัฒนาผู้เรียน!I24="","",กิจกรรมพัฒนาผู้เรียน!I24)</f>
        <v/>
      </c>
      <c r="W23" s="140" t="str">
        <f>IF(กิจกรรมพัฒนาผู้เรียน!J24="","",กิจกรรมพัฒนาผู้เรียน!J24)</f>
        <v/>
      </c>
      <c r="X23" s="42"/>
    </row>
    <row r="24" spans="1:24" s="29" customFormat="1" ht="15.95" customHeight="1">
      <c r="A24" s="123">
        <v>20</v>
      </c>
      <c r="B24" s="38">
        <f>'ข้อมูลนักเรียน  '!B24</f>
        <v>2513</v>
      </c>
      <c r="C24" s="39" t="str">
        <f>'ข้อมูลนักเรียน  '!C24</f>
        <v>เด็กชายธเนศ  ช้างจั่น</v>
      </c>
      <c r="D24" s="139" t="str">
        <f>IF(กิจกรรมพัฒนาผู้เรียน!E25="","",กิจกรรมพัฒนาผู้เรียน!E25)</f>
        <v/>
      </c>
      <c r="E24" s="139" t="str">
        <f>IF(กิจกรรมพัฒนาผู้เรียน!F25="","",กิจกรรมพัฒนาผู้เรียน!F25)</f>
        <v/>
      </c>
      <c r="F24" s="139" t="str">
        <f>IF(กิจกรรมพัฒนาผู้เรียน!G25="","",กิจกรรมพัฒนาผู้เรียน!G25)</f>
        <v/>
      </c>
      <c r="G24" s="139" t="str">
        <f>IF(กิจกรรมพัฒนาผู้เรียน!H25="","",กิจกรรมพัฒนาผู้เรียน!H25)</f>
        <v/>
      </c>
      <c r="H24" s="139" t="str">
        <f>'06'!FN25</f>
        <v/>
      </c>
      <c r="I24" s="139" t="str">
        <f>'06'!FP25</f>
        <v/>
      </c>
      <c r="J24" s="139" t="str">
        <f>'06'!FR25</f>
        <v/>
      </c>
      <c r="K24" s="139" t="str">
        <f>'06'!FT25</f>
        <v/>
      </c>
      <c r="L24" s="139" t="str">
        <f>'06'!FV25</f>
        <v/>
      </c>
      <c r="M24" s="139" t="str">
        <f>'06'!FX25</f>
        <v/>
      </c>
      <c r="N24" s="139" t="str">
        <f>'06'!FZ25</f>
        <v/>
      </c>
      <c r="O24" s="139" t="str">
        <f>'06'!GB25</f>
        <v/>
      </c>
      <c r="P24" s="139" t="str">
        <f>'05'!CQ25</f>
        <v/>
      </c>
      <c r="Q24" s="143" t="str">
        <f>'รายงาน 7'!EJ25</f>
        <v/>
      </c>
      <c r="R24" s="143" t="str">
        <f>'รายงาน 7'!EK25</f>
        <v/>
      </c>
      <c r="S24" s="143" t="str">
        <f>'รายงาน 7'!EL25</f>
        <v/>
      </c>
      <c r="T24" s="143" t="str">
        <f>'รายงาน 7'!EM25</f>
        <v/>
      </c>
      <c r="U24" s="143" t="str">
        <f>'รายงาน 7'!EN25</f>
        <v/>
      </c>
      <c r="V24" s="140" t="str">
        <f>IF(กิจกรรมพัฒนาผู้เรียน!I25="","",กิจกรรมพัฒนาผู้เรียน!I25)</f>
        <v/>
      </c>
      <c r="W24" s="140" t="str">
        <f>IF(กิจกรรมพัฒนาผู้เรียน!J25="","",กิจกรรมพัฒนาผู้เรียน!J25)</f>
        <v/>
      </c>
      <c r="X24" s="42"/>
    </row>
    <row r="25" spans="1:24" s="29" customFormat="1" ht="15.95" customHeight="1">
      <c r="A25" s="123">
        <v>21</v>
      </c>
      <c r="B25" s="38">
        <f>'ข้อมูลนักเรียน  '!B25</f>
        <v>2514</v>
      </c>
      <c r="C25" s="39" t="str">
        <f>'ข้อมูลนักเรียน  '!C25</f>
        <v>เด็กชายวัชรากร  จูงาม</v>
      </c>
      <c r="D25" s="139" t="str">
        <f>IF(กิจกรรมพัฒนาผู้เรียน!E26="","",กิจกรรมพัฒนาผู้เรียน!E26)</f>
        <v/>
      </c>
      <c r="E25" s="139" t="str">
        <f>IF(กิจกรรมพัฒนาผู้เรียน!F26="","",กิจกรรมพัฒนาผู้เรียน!F26)</f>
        <v/>
      </c>
      <c r="F25" s="139" t="str">
        <f>IF(กิจกรรมพัฒนาผู้เรียน!G26="","",กิจกรรมพัฒนาผู้เรียน!G26)</f>
        <v/>
      </c>
      <c r="G25" s="139" t="str">
        <f>IF(กิจกรรมพัฒนาผู้เรียน!H26="","",กิจกรรมพัฒนาผู้เรียน!H26)</f>
        <v/>
      </c>
      <c r="H25" s="139" t="str">
        <f>'06'!FN26</f>
        <v/>
      </c>
      <c r="I25" s="139" t="str">
        <f>'06'!FP26</f>
        <v/>
      </c>
      <c r="J25" s="139" t="str">
        <f>'06'!FR26</f>
        <v/>
      </c>
      <c r="K25" s="139" t="str">
        <f>'06'!FT26</f>
        <v/>
      </c>
      <c r="L25" s="139" t="str">
        <f>'06'!FV26</f>
        <v/>
      </c>
      <c r="M25" s="139" t="str">
        <f>'06'!FX26</f>
        <v/>
      </c>
      <c r="N25" s="139" t="str">
        <f>'06'!FZ26</f>
        <v/>
      </c>
      <c r="O25" s="139" t="str">
        <f>'06'!GB26</f>
        <v/>
      </c>
      <c r="P25" s="139" t="str">
        <f>'05'!CQ26</f>
        <v/>
      </c>
      <c r="Q25" s="143" t="str">
        <f>'รายงาน 7'!EJ26</f>
        <v/>
      </c>
      <c r="R25" s="143" t="str">
        <f>'รายงาน 7'!EK26</f>
        <v/>
      </c>
      <c r="S25" s="143" t="str">
        <f>'รายงาน 7'!EL26</f>
        <v/>
      </c>
      <c r="T25" s="143" t="str">
        <f>'รายงาน 7'!EM26</f>
        <v/>
      </c>
      <c r="U25" s="143" t="str">
        <f>'รายงาน 7'!EN26</f>
        <v/>
      </c>
      <c r="V25" s="140" t="str">
        <f>IF(กิจกรรมพัฒนาผู้เรียน!I26="","",กิจกรรมพัฒนาผู้เรียน!I26)</f>
        <v/>
      </c>
      <c r="W25" s="140" t="str">
        <f>IF(กิจกรรมพัฒนาผู้เรียน!J26="","",กิจกรรมพัฒนาผู้เรียน!J26)</f>
        <v/>
      </c>
      <c r="X25" s="42"/>
    </row>
    <row r="26" spans="1:24" s="29" customFormat="1" ht="15.95" customHeight="1">
      <c r="A26" s="123">
        <v>22</v>
      </c>
      <c r="B26" s="38">
        <f>'ข้อมูลนักเรียน  '!B26</f>
        <v>2515</v>
      </c>
      <c r="C26" s="39" t="str">
        <f>'ข้อมูลนักเรียน  '!C26</f>
        <v>เด็กชายวรกันต์  ยิ้มคุณ</v>
      </c>
      <c r="D26" s="139" t="str">
        <f>IF(กิจกรรมพัฒนาผู้เรียน!E27="","",กิจกรรมพัฒนาผู้เรียน!E27)</f>
        <v/>
      </c>
      <c r="E26" s="139" t="str">
        <f>IF(กิจกรรมพัฒนาผู้เรียน!F27="","",กิจกรรมพัฒนาผู้เรียน!F27)</f>
        <v/>
      </c>
      <c r="F26" s="139" t="str">
        <f>IF(กิจกรรมพัฒนาผู้เรียน!G27="","",กิจกรรมพัฒนาผู้เรียน!G27)</f>
        <v/>
      </c>
      <c r="G26" s="139" t="str">
        <f>IF(กิจกรรมพัฒนาผู้เรียน!H27="","",กิจกรรมพัฒนาผู้เรียน!H27)</f>
        <v/>
      </c>
      <c r="H26" s="139" t="str">
        <f>'06'!FN27</f>
        <v/>
      </c>
      <c r="I26" s="139" t="str">
        <f>'06'!FP27</f>
        <v/>
      </c>
      <c r="J26" s="139" t="str">
        <f>'06'!FR27</f>
        <v/>
      </c>
      <c r="K26" s="139" t="str">
        <f>'06'!FT27</f>
        <v/>
      </c>
      <c r="L26" s="139" t="str">
        <f>'06'!FV27</f>
        <v/>
      </c>
      <c r="M26" s="139" t="str">
        <f>'06'!FX27</f>
        <v/>
      </c>
      <c r="N26" s="139" t="str">
        <f>'06'!FZ27</f>
        <v/>
      </c>
      <c r="O26" s="139" t="str">
        <f>'06'!GB27</f>
        <v/>
      </c>
      <c r="P26" s="139" t="str">
        <f>'05'!CQ27</f>
        <v/>
      </c>
      <c r="Q26" s="143" t="str">
        <f>'รายงาน 7'!EJ27</f>
        <v/>
      </c>
      <c r="R26" s="143" t="str">
        <f>'รายงาน 7'!EK27</f>
        <v/>
      </c>
      <c r="S26" s="143" t="str">
        <f>'รายงาน 7'!EL27</f>
        <v/>
      </c>
      <c r="T26" s="143" t="str">
        <f>'รายงาน 7'!EM27</f>
        <v/>
      </c>
      <c r="U26" s="143" t="str">
        <f>'รายงาน 7'!EN27</f>
        <v/>
      </c>
      <c r="V26" s="140" t="str">
        <f>IF(กิจกรรมพัฒนาผู้เรียน!I27="","",กิจกรรมพัฒนาผู้เรียน!I27)</f>
        <v/>
      </c>
      <c r="W26" s="140" t="str">
        <f>IF(กิจกรรมพัฒนาผู้เรียน!J27="","",กิจกรรมพัฒนาผู้เรียน!J27)</f>
        <v/>
      </c>
      <c r="X26" s="42"/>
    </row>
    <row r="27" spans="1:24" s="29" customFormat="1" ht="15.95" customHeight="1">
      <c r="A27" s="123">
        <v>23</v>
      </c>
      <c r="B27" s="38">
        <f>'ข้อมูลนักเรียน  '!B27</f>
        <v>2516</v>
      </c>
      <c r="C27" s="39" t="str">
        <f>'ข้อมูลนักเรียน  '!C27</f>
        <v>เด็กชายขจรศักดิ์  ศรีเพียงจันทร์</v>
      </c>
      <c r="D27" s="139" t="str">
        <f>IF(กิจกรรมพัฒนาผู้เรียน!E28="","",กิจกรรมพัฒนาผู้เรียน!E28)</f>
        <v/>
      </c>
      <c r="E27" s="139" t="str">
        <f>IF(กิจกรรมพัฒนาผู้เรียน!F28="","",กิจกรรมพัฒนาผู้เรียน!F28)</f>
        <v/>
      </c>
      <c r="F27" s="139" t="str">
        <f>IF(กิจกรรมพัฒนาผู้เรียน!G28="","",กิจกรรมพัฒนาผู้เรียน!G28)</f>
        <v/>
      </c>
      <c r="G27" s="139" t="str">
        <f>IF(กิจกรรมพัฒนาผู้เรียน!H28="","",กิจกรรมพัฒนาผู้เรียน!H28)</f>
        <v/>
      </c>
      <c r="H27" s="139" t="str">
        <f>'06'!FN28</f>
        <v/>
      </c>
      <c r="I27" s="139" t="str">
        <f>'06'!FP28</f>
        <v/>
      </c>
      <c r="J27" s="139" t="str">
        <f>'06'!FR28</f>
        <v/>
      </c>
      <c r="K27" s="139" t="str">
        <f>'06'!FT28</f>
        <v/>
      </c>
      <c r="L27" s="139" t="str">
        <f>'06'!FV28</f>
        <v/>
      </c>
      <c r="M27" s="139" t="str">
        <f>'06'!FX28</f>
        <v/>
      </c>
      <c r="N27" s="139" t="str">
        <f>'06'!FZ28</f>
        <v/>
      </c>
      <c r="O27" s="139" t="str">
        <f>'06'!GB28</f>
        <v/>
      </c>
      <c r="P27" s="139" t="str">
        <f>'05'!CQ28</f>
        <v/>
      </c>
      <c r="Q27" s="143" t="str">
        <f>'รายงาน 7'!EJ28</f>
        <v/>
      </c>
      <c r="R27" s="143" t="str">
        <f>'รายงาน 7'!EK28</f>
        <v/>
      </c>
      <c r="S27" s="143" t="str">
        <f>'รายงาน 7'!EL28</f>
        <v/>
      </c>
      <c r="T27" s="143" t="str">
        <f>'รายงาน 7'!EM28</f>
        <v/>
      </c>
      <c r="U27" s="143" t="str">
        <f>'รายงาน 7'!EN28</f>
        <v/>
      </c>
      <c r="V27" s="140" t="str">
        <f>IF(กิจกรรมพัฒนาผู้เรียน!I28="","",กิจกรรมพัฒนาผู้เรียน!I28)</f>
        <v/>
      </c>
      <c r="W27" s="140" t="str">
        <f>IF(กิจกรรมพัฒนาผู้เรียน!J28="","",กิจกรรมพัฒนาผู้เรียน!J28)</f>
        <v/>
      </c>
      <c r="X27" s="42"/>
    </row>
    <row r="28" spans="1:24" s="29" customFormat="1" ht="15.95" customHeight="1">
      <c r="A28" s="123">
        <v>24</v>
      </c>
      <c r="B28" s="38">
        <f>'ข้อมูลนักเรียน  '!B28</f>
        <v>2517</v>
      </c>
      <c r="C28" s="39" t="str">
        <f>'ข้อมูลนักเรียน  '!C28</f>
        <v>เด็กชายรัชชานนท์  ยิ้มจันทร์</v>
      </c>
      <c r="D28" s="139" t="str">
        <f>IF(กิจกรรมพัฒนาผู้เรียน!E29="","",กิจกรรมพัฒนาผู้เรียน!E29)</f>
        <v/>
      </c>
      <c r="E28" s="139" t="str">
        <f>IF(กิจกรรมพัฒนาผู้เรียน!F29="","",กิจกรรมพัฒนาผู้เรียน!F29)</f>
        <v/>
      </c>
      <c r="F28" s="139" t="str">
        <f>IF(กิจกรรมพัฒนาผู้เรียน!G29="","",กิจกรรมพัฒนาผู้เรียน!G29)</f>
        <v/>
      </c>
      <c r="G28" s="139" t="str">
        <f>IF(กิจกรรมพัฒนาผู้เรียน!H29="","",กิจกรรมพัฒนาผู้เรียน!H29)</f>
        <v/>
      </c>
      <c r="H28" s="139" t="str">
        <f>'06'!FN29</f>
        <v/>
      </c>
      <c r="I28" s="139" t="str">
        <f>'06'!FP29</f>
        <v/>
      </c>
      <c r="J28" s="139" t="str">
        <f>'06'!FR29</f>
        <v/>
      </c>
      <c r="K28" s="139" t="str">
        <f>'06'!FT29</f>
        <v/>
      </c>
      <c r="L28" s="139" t="str">
        <f>'06'!FV29</f>
        <v/>
      </c>
      <c r="M28" s="139" t="str">
        <f>'06'!FX29</f>
        <v/>
      </c>
      <c r="N28" s="139" t="str">
        <f>'06'!FZ29</f>
        <v/>
      </c>
      <c r="O28" s="139" t="str">
        <f>'06'!GB29</f>
        <v/>
      </c>
      <c r="P28" s="139" t="str">
        <f>'05'!CQ29</f>
        <v/>
      </c>
      <c r="Q28" s="143" t="str">
        <f>'รายงาน 7'!EJ29</f>
        <v/>
      </c>
      <c r="R28" s="143" t="str">
        <f>'รายงาน 7'!EK29</f>
        <v/>
      </c>
      <c r="S28" s="143" t="str">
        <f>'รายงาน 7'!EL29</f>
        <v/>
      </c>
      <c r="T28" s="143" t="str">
        <f>'รายงาน 7'!EM29</f>
        <v/>
      </c>
      <c r="U28" s="143" t="str">
        <f>'รายงาน 7'!EN29</f>
        <v/>
      </c>
      <c r="V28" s="140" t="str">
        <f>IF(กิจกรรมพัฒนาผู้เรียน!I29="","",กิจกรรมพัฒนาผู้เรียน!I29)</f>
        <v/>
      </c>
      <c r="W28" s="140" t="str">
        <f>IF(กิจกรรมพัฒนาผู้เรียน!J29="","",กิจกรรมพัฒนาผู้เรียน!J29)</f>
        <v/>
      </c>
      <c r="X28" s="42"/>
    </row>
    <row r="29" spans="1:24" s="29" customFormat="1" ht="15.95" customHeight="1">
      <c r="A29" s="123">
        <v>25</v>
      </c>
      <c r="B29" s="38">
        <f>'ข้อมูลนักเรียน  '!B29</f>
        <v>2518</v>
      </c>
      <c r="C29" s="39" t="str">
        <f>'ข้อมูลนักเรียน  '!C29</f>
        <v>เด็กหญิงวรัญญา  สืบสะอาด</v>
      </c>
      <c r="D29" s="139" t="str">
        <f>IF(กิจกรรมพัฒนาผู้เรียน!E30="","",กิจกรรมพัฒนาผู้เรียน!E30)</f>
        <v/>
      </c>
      <c r="E29" s="139" t="str">
        <f>IF(กิจกรรมพัฒนาผู้เรียน!F30="","",กิจกรรมพัฒนาผู้เรียน!F30)</f>
        <v/>
      </c>
      <c r="F29" s="139" t="str">
        <f>IF(กิจกรรมพัฒนาผู้เรียน!G30="","",กิจกรรมพัฒนาผู้เรียน!G30)</f>
        <v/>
      </c>
      <c r="G29" s="139" t="str">
        <f>IF(กิจกรรมพัฒนาผู้เรียน!H30="","",กิจกรรมพัฒนาผู้เรียน!H30)</f>
        <v/>
      </c>
      <c r="H29" s="139" t="str">
        <f>'06'!FN30</f>
        <v/>
      </c>
      <c r="I29" s="139" t="str">
        <f>'06'!FP30</f>
        <v/>
      </c>
      <c r="J29" s="139" t="str">
        <f>'06'!FR30</f>
        <v/>
      </c>
      <c r="K29" s="139" t="str">
        <f>'06'!FT30</f>
        <v/>
      </c>
      <c r="L29" s="139" t="str">
        <f>'06'!FV30</f>
        <v/>
      </c>
      <c r="M29" s="139" t="str">
        <f>'06'!FX30</f>
        <v/>
      </c>
      <c r="N29" s="139" t="str">
        <f>'06'!FZ30</f>
        <v/>
      </c>
      <c r="O29" s="139" t="str">
        <f>'06'!GB30</f>
        <v/>
      </c>
      <c r="P29" s="139" t="str">
        <f>'05'!CQ30</f>
        <v/>
      </c>
      <c r="Q29" s="143" t="str">
        <f>'รายงาน 7'!EJ30</f>
        <v/>
      </c>
      <c r="R29" s="143" t="str">
        <f>'รายงาน 7'!EK30</f>
        <v/>
      </c>
      <c r="S29" s="143" t="str">
        <f>'รายงาน 7'!EL30</f>
        <v/>
      </c>
      <c r="T29" s="143" t="str">
        <f>'รายงาน 7'!EM30</f>
        <v/>
      </c>
      <c r="U29" s="143" t="str">
        <f>'รายงาน 7'!EN30</f>
        <v/>
      </c>
      <c r="V29" s="140" t="str">
        <f>IF(กิจกรรมพัฒนาผู้เรียน!I30="","",กิจกรรมพัฒนาผู้เรียน!I30)</f>
        <v/>
      </c>
      <c r="W29" s="140" t="str">
        <f>IF(กิจกรรมพัฒนาผู้เรียน!J30="","",กิจกรรมพัฒนาผู้เรียน!J30)</f>
        <v/>
      </c>
      <c r="X29" s="42"/>
    </row>
    <row r="30" spans="1:24" s="29" customFormat="1" ht="15.95" customHeight="1">
      <c r="A30" s="123">
        <v>26</v>
      </c>
      <c r="B30" s="38">
        <f>'ข้อมูลนักเรียน  '!B30</f>
        <v>2519</v>
      </c>
      <c r="C30" s="39" t="str">
        <f>'ข้อมูลนักเรียน  '!C30</f>
        <v>เด็กหญิงสุพิชฌาย์  อินหอม</v>
      </c>
      <c r="D30" s="139" t="str">
        <f>IF(กิจกรรมพัฒนาผู้เรียน!E31="","",กิจกรรมพัฒนาผู้เรียน!E31)</f>
        <v/>
      </c>
      <c r="E30" s="139" t="str">
        <f>IF(กิจกรรมพัฒนาผู้เรียน!F31="","",กิจกรรมพัฒนาผู้เรียน!F31)</f>
        <v/>
      </c>
      <c r="F30" s="139" t="str">
        <f>IF(กิจกรรมพัฒนาผู้เรียน!G31="","",กิจกรรมพัฒนาผู้เรียน!G31)</f>
        <v/>
      </c>
      <c r="G30" s="139" t="str">
        <f>IF(กิจกรรมพัฒนาผู้เรียน!H31="","",กิจกรรมพัฒนาผู้เรียน!H31)</f>
        <v/>
      </c>
      <c r="H30" s="139" t="str">
        <f>'06'!FN31</f>
        <v/>
      </c>
      <c r="I30" s="139" t="str">
        <f>'06'!FP31</f>
        <v/>
      </c>
      <c r="J30" s="139" t="str">
        <f>'06'!FR31</f>
        <v/>
      </c>
      <c r="K30" s="139" t="str">
        <f>'06'!FT31</f>
        <v/>
      </c>
      <c r="L30" s="139" t="str">
        <f>'06'!FV31</f>
        <v/>
      </c>
      <c r="M30" s="139" t="str">
        <f>'06'!FX31</f>
        <v/>
      </c>
      <c r="N30" s="139" t="str">
        <f>'06'!FZ31</f>
        <v/>
      </c>
      <c r="O30" s="139" t="str">
        <f>'06'!GB31</f>
        <v/>
      </c>
      <c r="P30" s="139" t="str">
        <f>'05'!CQ31</f>
        <v/>
      </c>
      <c r="Q30" s="143" t="str">
        <f>'รายงาน 7'!EJ31</f>
        <v/>
      </c>
      <c r="R30" s="143" t="str">
        <f>'รายงาน 7'!EK31</f>
        <v/>
      </c>
      <c r="S30" s="143" t="str">
        <f>'รายงาน 7'!EL31</f>
        <v/>
      </c>
      <c r="T30" s="143" t="str">
        <f>'รายงาน 7'!EM31</f>
        <v/>
      </c>
      <c r="U30" s="143" t="str">
        <f>'รายงาน 7'!EN31</f>
        <v/>
      </c>
      <c r="V30" s="140" t="str">
        <f>IF(กิจกรรมพัฒนาผู้เรียน!I31="","",กิจกรรมพัฒนาผู้เรียน!I31)</f>
        <v/>
      </c>
      <c r="W30" s="140" t="str">
        <f>IF(กิจกรรมพัฒนาผู้เรียน!J31="","",กิจกรรมพัฒนาผู้เรียน!J31)</f>
        <v/>
      </c>
      <c r="X30" s="42"/>
    </row>
    <row r="31" spans="1:24" s="29" customFormat="1" ht="15.95" customHeight="1">
      <c r="A31" s="123">
        <v>27</v>
      </c>
      <c r="B31" s="38">
        <f>'ข้อมูลนักเรียน  '!B31</f>
        <v>2520</v>
      </c>
      <c r="C31" s="39" t="str">
        <f>'ข้อมูลนักเรียน  '!C31</f>
        <v>เด็กหญิงดิษญา  กลิ่นหอม</v>
      </c>
      <c r="D31" s="139" t="str">
        <f>IF(กิจกรรมพัฒนาผู้เรียน!E32="","",กิจกรรมพัฒนาผู้เรียน!E32)</f>
        <v/>
      </c>
      <c r="E31" s="139" t="str">
        <f>IF(กิจกรรมพัฒนาผู้เรียน!F32="","",กิจกรรมพัฒนาผู้เรียน!F32)</f>
        <v/>
      </c>
      <c r="F31" s="139" t="str">
        <f>IF(กิจกรรมพัฒนาผู้เรียน!G32="","",กิจกรรมพัฒนาผู้เรียน!G32)</f>
        <v/>
      </c>
      <c r="G31" s="139" t="str">
        <f>IF(กิจกรรมพัฒนาผู้เรียน!H32="","",กิจกรรมพัฒนาผู้เรียน!H32)</f>
        <v/>
      </c>
      <c r="H31" s="139" t="str">
        <f>'06'!FN32</f>
        <v/>
      </c>
      <c r="I31" s="139" t="str">
        <f>'06'!FP32</f>
        <v/>
      </c>
      <c r="J31" s="139" t="str">
        <f>'06'!FR32</f>
        <v/>
      </c>
      <c r="K31" s="139" t="str">
        <f>'06'!FT32</f>
        <v/>
      </c>
      <c r="L31" s="139" t="str">
        <f>'06'!FV32</f>
        <v/>
      </c>
      <c r="M31" s="139" t="str">
        <f>'06'!FX32</f>
        <v/>
      </c>
      <c r="N31" s="139" t="str">
        <f>'06'!FZ32</f>
        <v/>
      </c>
      <c r="O31" s="139" t="str">
        <f>'06'!GB32</f>
        <v/>
      </c>
      <c r="P31" s="139" t="str">
        <f>'05'!CQ32</f>
        <v/>
      </c>
      <c r="Q31" s="143" t="str">
        <f>'รายงาน 7'!EJ32</f>
        <v/>
      </c>
      <c r="R31" s="143" t="str">
        <f>'รายงาน 7'!EK32</f>
        <v/>
      </c>
      <c r="S31" s="143" t="str">
        <f>'รายงาน 7'!EL32</f>
        <v/>
      </c>
      <c r="T31" s="143" t="str">
        <f>'รายงาน 7'!EM32</f>
        <v/>
      </c>
      <c r="U31" s="143" t="str">
        <f>'รายงาน 7'!EN32</f>
        <v/>
      </c>
      <c r="V31" s="140" t="str">
        <f>IF(กิจกรรมพัฒนาผู้เรียน!I32="","",กิจกรรมพัฒนาผู้เรียน!I32)</f>
        <v/>
      </c>
      <c r="W31" s="140" t="str">
        <f>IF(กิจกรรมพัฒนาผู้เรียน!J32="","",กิจกรรมพัฒนาผู้เรียน!J32)</f>
        <v/>
      </c>
      <c r="X31" s="42"/>
    </row>
    <row r="32" spans="1:24" s="29" customFormat="1" ht="15.95" customHeight="1">
      <c r="A32" s="123">
        <v>28</v>
      </c>
      <c r="B32" s="38">
        <f>'ข้อมูลนักเรียน  '!B32</f>
        <v>2521</v>
      </c>
      <c r="C32" s="39" t="str">
        <f>'ข้อมูลนักเรียน  '!C32</f>
        <v>เด็กหญิงลลิตา  ทองยาลา</v>
      </c>
      <c r="D32" s="139" t="str">
        <f>IF(กิจกรรมพัฒนาผู้เรียน!E33="","",กิจกรรมพัฒนาผู้เรียน!E33)</f>
        <v/>
      </c>
      <c r="E32" s="139" t="str">
        <f>IF(กิจกรรมพัฒนาผู้เรียน!F33="","",กิจกรรมพัฒนาผู้เรียน!F33)</f>
        <v/>
      </c>
      <c r="F32" s="139" t="str">
        <f>IF(กิจกรรมพัฒนาผู้เรียน!G33="","",กิจกรรมพัฒนาผู้เรียน!G33)</f>
        <v/>
      </c>
      <c r="G32" s="139" t="str">
        <f>IF(กิจกรรมพัฒนาผู้เรียน!H33="","",กิจกรรมพัฒนาผู้เรียน!H33)</f>
        <v/>
      </c>
      <c r="H32" s="139" t="str">
        <f>'06'!FN33</f>
        <v/>
      </c>
      <c r="I32" s="139" t="str">
        <f>'06'!FP33</f>
        <v/>
      </c>
      <c r="J32" s="139" t="str">
        <f>'06'!FR33</f>
        <v/>
      </c>
      <c r="K32" s="139" t="str">
        <f>'06'!FT33</f>
        <v/>
      </c>
      <c r="L32" s="139" t="str">
        <f>'06'!FV33</f>
        <v/>
      </c>
      <c r="M32" s="139" t="str">
        <f>'06'!FX33</f>
        <v/>
      </c>
      <c r="N32" s="139" t="str">
        <f>'06'!FZ33</f>
        <v/>
      </c>
      <c r="O32" s="139" t="str">
        <f>'06'!GB33</f>
        <v/>
      </c>
      <c r="P32" s="139" t="str">
        <f>'05'!CQ33</f>
        <v/>
      </c>
      <c r="Q32" s="143" t="str">
        <f>'รายงาน 7'!EJ33</f>
        <v/>
      </c>
      <c r="R32" s="143" t="str">
        <f>'รายงาน 7'!EK33</f>
        <v/>
      </c>
      <c r="S32" s="143" t="str">
        <f>'รายงาน 7'!EL33</f>
        <v/>
      </c>
      <c r="T32" s="143" t="str">
        <f>'รายงาน 7'!EM33</f>
        <v/>
      </c>
      <c r="U32" s="143" t="str">
        <f>'รายงาน 7'!EN33</f>
        <v/>
      </c>
      <c r="V32" s="140" t="str">
        <f>IF(กิจกรรมพัฒนาผู้เรียน!I33="","",กิจกรรมพัฒนาผู้เรียน!I33)</f>
        <v/>
      </c>
      <c r="W32" s="140" t="str">
        <f>IF(กิจกรรมพัฒนาผู้เรียน!J33="","",กิจกรรมพัฒนาผู้เรียน!J33)</f>
        <v/>
      </c>
      <c r="X32" s="42"/>
    </row>
    <row r="33" spans="1:24" s="29" customFormat="1" ht="15.95" customHeight="1">
      <c r="A33" s="123">
        <v>29</v>
      </c>
      <c r="B33" s="38">
        <f>'ข้อมูลนักเรียน  '!B33</f>
        <v>2522</v>
      </c>
      <c r="C33" s="39" t="str">
        <f>'ข้อมูลนักเรียน  '!C33</f>
        <v>เด็กหญิงวรดา  บุญประจวบ</v>
      </c>
      <c r="D33" s="139" t="str">
        <f>IF(กิจกรรมพัฒนาผู้เรียน!E34="","",กิจกรรมพัฒนาผู้เรียน!E34)</f>
        <v/>
      </c>
      <c r="E33" s="139" t="str">
        <f>IF(กิจกรรมพัฒนาผู้เรียน!F34="","",กิจกรรมพัฒนาผู้เรียน!F34)</f>
        <v/>
      </c>
      <c r="F33" s="139" t="str">
        <f>IF(กิจกรรมพัฒนาผู้เรียน!G34="","",กิจกรรมพัฒนาผู้เรียน!G34)</f>
        <v/>
      </c>
      <c r="G33" s="139" t="str">
        <f>IF(กิจกรรมพัฒนาผู้เรียน!H34="","",กิจกรรมพัฒนาผู้เรียน!H34)</f>
        <v/>
      </c>
      <c r="H33" s="139" t="str">
        <f>'06'!FN34</f>
        <v/>
      </c>
      <c r="I33" s="139" t="str">
        <f>'06'!FP34</f>
        <v/>
      </c>
      <c r="J33" s="139" t="str">
        <f>'06'!FR34</f>
        <v/>
      </c>
      <c r="K33" s="139" t="str">
        <f>'06'!FT34</f>
        <v/>
      </c>
      <c r="L33" s="139" t="str">
        <f>'06'!FV34</f>
        <v/>
      </c>
      <c r="M33" s="139" t="str">
        <f>'06'!FX34</f>
        <v/>
      </c>
      <c r="N33" s="139" t="str">
        <f>'06'!FZ34</f>
        <v/>
      </c>
      <c r="O33" s="139" t="str">
        <f>'06'!GB34</f>
        <v/>
      </c>
      <c r="P33" s="139" t="str">
        <f>'05'!CQ34</f>
        <v/>
      </c>
      <c r="Q33" s="143" t="str">
        <f>'รายงาน 7'!EJ34</f>
        <v/>
      </c>
      <c r="R33" s="143" t="str">
        <f>'รายงาน 7'!EK34</f>
        <v/>
      </c>
      <c r="S33" s="143" t="str">
        <f>'รายงาน 7'!EL34</f>
        <v/>
      </c>
      <c r="T33" s="143" t="str">
        <f>'รายงาน 7'!EM34</f>
        <v/>
      </c>
      <c r="U33" s="143" t="str">
        <f>'รายงาน 7'!EN34</f>
        <v/>
      </c>
      <c r="V33" s="140" t="str">
        <f>IF(กิจกรรมพัฒนาผู้เรียน!I34="","",กิจกรรมพัฒนาผู้เรียน!I34)</f>
        <v/>
      </c>
      <c r="W33" s="140" t="str">
        <f>IF(กิจกรรมพัฒนาผู้เรียน!J34="","",กิจกรรมพัฒนาผู้เรียน!J34)</f>
        <v/>
      </c>
      <c r="X33" s="42"/>
    </row>
    <row r="34" spans="1:24" s="29" customFormat="1" ht="15.95" customHeight="1">
      <c r="A34" s="123">
        <v>30</v>
      </c>
      <c r="B34" s="38">
        <f>'ข้อมูลนักเรียน  '!B34</f>
        <v>2523</v>
      </c>
      <c r="C34" s="39" t="str">
        <f>'ข้อมูลนักเรียน  '!C34</f>
        <v>เด็กหญิงอรจิรา  โต๊ะน้อย</v>
      </c>
      <c r="D34" s="139" t="str">
        <f>IF(กิจกรรมพัฒนาผู้เรียน!E35="","",กิจกรรมพัฒนาผู้เรียน!E35)</f>
        <v/>
      </c>
      <c r="E34" s="139" t="str">
        <f>IF(กิจกรรมพัฒนาผู้เรียน!F35="","",กิจกรรมพัฒนาผู้เรียน!F35)</f>
        <v/>
      </c>
      <c r="F34" s="139" t="str">
        <f>IF(กิจกรรมพัฒนาผู้เรียน!G35="","",กิจกรรมพัฒนาผู้เรียน!G35)</f>
        <v/>
      </c>
      <c r="G34" s="139" t="str">
        <f>IF(กิจกรรมพัฒนาผู้เรียน!H35="","",กิจกรรมพัฒนาผู้เรียน!H35)</f>
        <v/>
      </c>
      <c r="H34" s="139" t="str">
        <f>'06'!FN35</f>
        <v/>
      </c>
      <c r="I34" s="139" t="str">
        <f>'06'!FP35</f>
        <v/>
      </c>
      <c r="J34" s="139" t="str">
        <f>'06'!FR35</f>
        <v/>
      </c>
      <c r="K34" s="139" t="str">
        <f>'06'!FT35</f>
        <v/>
      </c>
      <c r="L34" s="139" t="str">
        <f>'06'!FV35</f>
        <v/>
      </c>
      <c r="M34" s="139" t="str">
        <f>'06'!FX35</f>
        <v/>
      </c>
      <c r="N34" s="139" t="str">
        <f>'06'!FZ35</f>
        <v/>
      </c>
      <c r="O34" s="139" t="str">
        <f>'06'!GB35</f>
        <v/>
      </c>
      <c r="P34" s="139" t="str">
        <f>'05'!CQ35</f>
        <v/>
      </c>
      <c r="Q34" s="143" t="str">
        <f>'รายงาน 7'!EJ35</f>
        <v/>
      </c>
      <c r="R34" s="143" t="str">
        <f>'รายงาน 7'!EK35</f>
        <v/>
      </c>
      <c r="S34" s="143" t="str">
        <f>'รายงาน 7'!EL35</f>
        <v/>
      </c>
      <c r="T34" s="143" t="str">
        <f>'รายงาน 7'!EM35</f>
        <v/>
      </c>
      <c r="U34" s="143" t="str">
        <f>'รายงาน 7'!EN35</f>
        <v/>
      </c>
      <c r="V34" s="140" t="str">
        <f>IF(กิจกรรมพัฒนาผู้เรียน!I35="","",กิจกรรมพัฒนาผู้เรียน!I35)</f>
        <v/>
      </c>
      <c r="W34" s="140" t="str">
        <f>IF(กิจกรรมพัฒนาผู้เรียน!J35="","",กิจกรรมพัฒนาผู้เรียน!J35)</f>
        <v/>
      </c>
      <c r="X34" s="42"/>
    </row>
    <row r="35" spans="1:24" s="29" customFormat="1" ht="15.95" customHeight="1">
      <c r="A35" s="123">
        <v>31</v>
      </c>
      <c r="B35" s="38">
        <f>'ข้อมูลนักเรียน  '!B35</f>
        <v>2524</v>
      </c>
      <c r="C35" s="39" t="str">
        <f>'ข้อมูลนักเรียน  '!C35</f>
        <v>เด็กหญิงนุชจรีย์  ยิ้มจันทร์</v>
      </c>
      <c r="D35" s="139" t="str">
        <f>IF(กิจกรรมพัฒนาผู้เรียน!E36="","",กิจกรรมพัฒนาผู้เรียน!E36)</f>
        <v/>
      </c>
      <c r="E35" s="139" t="str">
        <f>IF(กิจกรรมพัฒนาผู้เรียน!F36="","",กิจกรรมพัฒนาผู้เรียน!F36)</f>
        <v/>
      </c>
      <c r="F35" s="139" t="str">
        <f>IF(กิจกรรมพัฒนาผู้เรียน!G36="","",กิจกรรมพัฒนาผู้เรียน!G36)</f>
        <v/>
      </c>
      <c r="G35" s="139" t="str">
        <f>IF(กิจกรรมพัฒนาผู้เรียน!H36="","",กิจกรรมพัฒนาผู้เรียน!H36)</f>
        <v/>
      </c>
      <c r="H35" s="139" t="str">
        <f>'06'!FN36</f>
        <v/>
      </c>
      <c r="I35" s="139" t="str">
        <f>'06'!FP36</f>
        <v/>
      </c>
      <c r="J35" s="139" t="str">
        <f>'06'!FR36</f>
        <v/>
      </c>
      <c r="K35" s="139" t="str">
        <f>'06'!FT36</f>
        <v/>
      </c>
      <c r="L35" s="139" t="str">
        <f>'06'!FV36</f>
        <v/>
      </c>
      <c r="M35" s="139" t="str">
        <f>'06'!FX36</f>
        <v/>
      </c>
      <c r="N35" s="139" t="str">
        <f>'06'!FZ36</f>
        <v/>
      </c>
      <c r="O35" s="139" t="str">
        <f>'06'!GB36</f>
        <v/>
      </c>
      <c r="P35" s="139" t="str">
        <f>'05'!CQ36</f>
        <v/>
      </c>
      <c r="Q35" s="143" t="str">
        <f>'รายงาน 7'!EJ36</f>
        <v/>
      </c>
      <c r="R35" s="143" t="str">
        <f>'รายงาน 7'!EK36</f>
        <v/>
      </c>
      <c r="S35" s="143" t="str">
        <f>'รายงาน 7'!EL36</f>
        <v/>
      </c>
      <c r="T35" s="143" t="str">
        <f>'รายงาน 7'!EM36</f>
        <v/>
      </c>
      <c r="U35" s="143" t="str">
        <f>'รายงาน 7'!EN36</f>
        <v/>
      </c>
      <c r="V35" s="140" t="str">
        <f>IF(กิจกรรมพัฒนาผู้เรียน!I36="","",กิจกรรมพัฒนาผู้เรียน!I36)</f>
        <v/>
      </c>
      <c r="W35" s="140" t="str">
        <f>IF(กิจกรรมพัฒนาผู้เรียน!J36="","",กิจกรรมพัฒนาผู้เรียน!J36)</f>
        <v/>
      </c>
      <c r="X35" s="42"/>
    </row>
    <row r="36" spans="1:24" s="29" customFormat="1" ht="15.95" customHeight="1">
      <c r="A36" s="123">
        <v>32</v>
      </c>
      <c r="B36" s="38">
        <f>'ข้อมูลนักเรียน  '!B36</f>
        <v>2525</v>
      </c>
      <c r="C36" s="39" t="str">
        <f>'ข้อมูลนักเรียน  '!C36</f>
        <v>เด็กหญิงชนัญชิดา  ไพรีรณ</v>
      </c>
      <c r="D36" s="139" t="str">
        <f>IF(กิจกรรมพัฒนาผู้เรียน!E37="","",กิจกรรมพัฒนาผู้เรียน!E37)</f>
        <v/>
      </c>
      <c r="E36" s="139" t="str">
        <f>IF(กิจกรรมพัฒนาผู้เรียน!F37="","",กิจกรรมพัฒนาผู้เรียน!F37)</f>
        <v/>
      </c>
      <c r="F36" s="139" t="str">
        <f>IF(กิจกรรมพัฒนาผู้เรียน!G37="","",กิจกรรมพัฒนาผู้เรียน!G37)</f>
        <v/>
      </c>
      <c r="G36" s="139" t="str">
        <f>IF(กิจกรรมพัฒนาผู้เรียน!H37="","",กิจกรรมพัฒนาผู้เรียน!H37)</f>
        <v/>
      </c>
      <c r="H36" s="139" t="str">
        <f>'06'!FN37</f>
        <v/>
      </c>
      <c r="I36" s="139" t="str">
        <f>'06'!FP37</f>
        <v/>
      </c>
      <c r="J36" s="139" t="str">
        <f>'06'!FR37</f>
        <v/>
      </c>
      <c r="K36" s="139" t="str">
        <f>'06'!FT37</f>
        <v/>
      </c>
      <c r="L36" s="139" t="str">
        <f>'06'!FV37</f>
        <v/>
      </c>
      <c r="M36" s="139" t="str">
        <f>'06'!FX37</f>
        <v/>
      </c>
      <c r="N36" s="139" t="str">
        <f>'06'!FZ37</f>
        <v/>
      </c>
      <c r="O36" s="139" t="str">
        <f>'06'!GB37</f>
        <v/>
      </c>
      <c r="P36" s="139" t="str">
        <f>'05'!CQ37</f>
        <v/>
      </c>
      <c r="Q36" s="143" t="str">
        <f>'รายงาน 7'!EJ37</f>
        <v/>
      </c>
      <c r="R36" s="143" t="str">
        <f>'รายงาน 7'!EK37</f>
        <v/>
      </c>
      <c r="S36" s="143" t="str">
        <f>'รายงาน 7'!EL37</f>
        <v/>
      </c>
      <c r="T36" s="143" t="str">
        <f>'รายงาน 7'!EM37</f>
        <v/>
      </c>
      <c r="U36" s="143" t="str">
        <f>'รายงาน 7'!EN37</f>
        <v/>
      </c>
      <c r="V36" s="140" t="str">
        <f>IF(กิจกรรมพัฒนาผู้เรียน!I37="","",กิจกรรมพัฒนาผู้เรียน!I37)</f>
        <v/>
      </c>
      <c r="W36" s="140" t="str">
        <f>IF(กิจกรรมพัฒนาผู้เรียน!J37="","",กิจกรรมพัฒนาผู้เรียน!J37)</f>
        <v/>
      </c>
      <c r="X36" s="42"/>
    </row>
    <row r="37" spans="1:24" s="29" customFormat="1" ht="15.95" customHeight="1">
      <c r="A37" s="123">
        <v>33</v>
      </c>
      <c r="B37" s="38">
        <f>'ข้อมูลนักเรียน  '!B37</f>
        <v>2526</v>
      </c>
      <c r="C37" s="39" t="str">
        <f>'ข้อมูลนักเรียน  '!C37</f>
        <v>เด็กหญิงกัณฐิกา  เพตรา</v>
      </c>
      <c r="D37" s="139" t="str">
        <f>IF(กิจกรรมพัฒนาผู้เรียน!E38="","",กิจกรรมพัฒนาผู้เรียน!E38)</f>
        <v/>
      </c>
      <c r="E37" s="139" t="str">
        <f>IF(กิจกรรมพัฒนาผู้เรียน!F38="","",กิจกรรมพัฒนาผู้เรียน!F38)</f>
        <v/>
      </c>
      <c r="F37" s="139" t="str">
        <f>IF(กิจกรรมพัฒนาผู้เรียน!G38="","",กิจกรรมพัฒนาผู้เรียน!G38)</f>
        <v/>
      </c>
      <c r="G37" s="139" t="str">
        <f>IF(กิจกรรมพัฒนาผู้เรียน!H38="","",กิจกรรมพัฒนาผู้เรียน!H38)</f>
        <v/>
      </c>
      <c r="H37" s="139" t="str">
        <f>'06'!FN38</f>
        <v/>
      </c>
      <c r="I37" s="139" t="str">
        <f>'06'!FP38</f>
        <v/>
      </c>
      <c r="J37" s="139" t="str">
        <f>'06'!FR38</f>
        <v/>
      </c>
      <c r="K37" s="139" t="str">
        <f>'06'!FT38</f>
        <v/>
      </c>
      <c r="L37" s="139" t="str">
        <f>'06'!FV38</f>
        <v/>
      </c>
      <c r="M37" s="139" t="str">
        <f>'06'!FX38</f>
        <v/>
      </c>
      <c r="N37" s="139" t="str">
        <f>'06'!FZ38</f>
        <v/>
      </c>
      <c r="O37" s="139" t="str">
        <f>'06'!GB38</f>
        <v/>
      </c>
      <c r="P37" s="139" t="str">
        <f>'05'!CQ38</f>
        <v/>
      </c>
      <c r="Q37" s="143" t="str">
        <f>'รายงาน 7'!EJ38</f>
        <v/>
      </c>
      <c r="R37" s="143" t="str">
        <f>'รายงาน 7'!EK38</f>
        <v/>
      </c>
      <c r="S37" s="143" t="str">
        <f>'รายงาน 7'!EL38</f>
        <v/>
      </c>
      <c r="T37" s="143" t="str">
        <f>'รายงาน 7'!EM38</f>
        <v/>
      </c>
      <c r="U37" s="143" t="str">
        <f>'รายงาน 7'!EN38</f>
        <v/>
      </c>
      <c r="V37" s="140" t="str">
        <f>IF(กิจกรรมพัฒนาผู้เรียน!I38="","",กิจกรรมพัฒนาผู้เรียน!I38)</f>
        <v/>
      </c>
      <c r="W37" s="140" t="str">
        <f>IF(กิจกรรมพัฒนาผู้เรียน!J38="","",กิจกรรมพัฒนาผู้เรียน!J38)</f>
        <v/>
      </c>
      <c r="X37" s="42"/>
    </row>
    <row r="38" spans="1:24" s="29" customFormat="1" ht="15.95" customHeight="1">
      <c r="A38" s="123">
        <v>34</v>
      </c>
      <c r="B38" s="38">
        <f>'ข้อมูลนักเรียน  '!B38</f>
        <v>2353</v>
      </c>
      <c r="C38" s="39" t="str">
        <f>'ข้อมูลนักเรียน  '!C38</f>
        <v>เด็กชายรฐนนท์  มุกสิกพันธ์</v>
      </c>
      <c r="D38" s="139" t="str">
        <f>IF(กิจกรรมพัฒนาผู้เรียน!E39="","",กิจกรรมพัฒนาผู้เรียน!E39)</f>
        <v/>
      </c>
      <c r="E38" s="139" t="str">
        <f>IF(กิจกรรมพัฒนาผู้เรียน!F39="","",กิจกรรมพัฒนาผู้เรียน!F39)</f>
        <v/>
      </c>
      <c r="F38" s="139" t="str">
        <f>IF(กิจกรรมพัฒนาผู้เรียน!G39="","",กิจกรรมพัฒนาผู้เรียน!G39)</f>
        <v/>
      </c>
      <c r="G38" s="139" t="str">
        <f>IF(กิจกรรมพัฒนาผู้เรียน!H39="","",กิจกรรมพัฒนาผู้เรียน!H39)</f>
        <v/>
      </c>
      <c r="H38" s="139" t="str">
        <f>'06'!FN39</f>
        <v/>
      </c>
      <c r="I38" s="139" t="str">
        <f>'06'!FP39</f>
        <v/>
      </c>
      <c r="J38" s="139" t="str">
        <f>'06'!FR39</f>
        <v/>
      </c>
      <c r="K38" s="139" t="str">
        <f>'06'!FT39</f>
        <v/>
      </c>
      <c r="L38" s="139" t="str">
        <f>'06'!FV39</f>
        <v/>
      </c>
      <c r="M38" s="139" t="str">
        <f>'06'!FX39</f>
        <v/>
      </c>
      <c r="N38" s="139" t="str">
        <f>'06'!FZ39</f>
        <v/>
      </c>
      <c r="O38" s="139" t="str">
        <f>'06'!GB39</f>
        <v/>
      </c>
      <c r="P38" s="139" t="str">
        <f>'05'!CQ39</f>
        <v/>
      </c>
      <c r="Q38" s="143" t="str">
        <f>'รายงาน 7'!EJ39</f>
        <v/>
      </c>
      <c r="R38" s="143" t="str">
        <f>'รายงาน 7'!EK39</f>
        <v/>
      </c>
      <c r="S38" s="143" t="str">
        <f>'รายงาน 7'!EL39</f>
        <v/>
      </c>
      <c r="T38" s="143" t="str">
        <f>'รายงาน 7'!EM39</f>
        <v/>
      </c>
      <c r="U38" s="143" t="str">
        <f>'รายงาน 7'!EN39</f>
        <v/>
      </c>
      <c r="V38" s="140" t="str">
        <f>IF(กิจกรรมพัฒนาผู้เรียน!I39="","",กิจกรรมพัฒนาผู้เรียน!I39)</f>
        <v/>
      </c>
      <c r="W38" s="140" t="str">
        <f>IF(กิจกรรมพัฒนาผู้เรียน!J39="","",กิจกรรมพัฒนาผู้เรียน!J39)</f>
        <v/>
      </c>
      <c r="X38" s="42"/>
    </row>
    <row r="39" spans="1:24" s="29" customFormat="1" ht="15.95" customHeight="1">
      <c r="A39" s="123">
        <v>35</v>
      </c>
      <c r="B39" s="38" t="str">
        <f>'ข้อมูลนักเรียน  '!B39</f>
        <v/>
      </c>
      <c r="C39" s="39" t="str">
        <f>'ข้อมูลนักเรียน  '!C39</f>
        <v/>
      </c>
      <c r="D39" s="139" t="str">
        <f>IF(กิจกรรมพัฒนาผู้เรียน!E40="","",กิจกรรมพัฒนาผู้เรียน!E40)</f>
        <v/>
      </c>
      <c r="E39" s="139" t="str">
        <f>IF(กิจกรรมพัฒนาผู้เรียน!F40="","",กิจกรรมพัฒนาผู้เรียน!F40)</f>
        <v/>
      </c>
      <c r="F39" s="139" t="str">
        <f>IF(กิจกรรมพัฒนาผู้เรียน!G40="","",กิจกรรมพัฒนาผู้เรียน!G40)</f>
        <v/>
      </c>
      <c r="G39" s="139" t="str">
        <f>IF(กิจกรรมพัฒนาผู้เรียน!H40="","",กิจกรรมพัฒนาผู้เรียน!H40)</f>
        <v/>
      </c>
      <c r="H39" s="139" t="str">
        <f>'06'!FN40</f>
        <v/>
      </c>
      <c r="I39" s="139" t="str">
        <f>'06'!FP40</f>
        <v/>
      </c>
      <c r="J39" s="139" t="str">
        <f>'06'!FR40</f>
        <v/>
      </c>
      <c r="K39" s="139" t="str">
        <f>'06'!FT40</f>
        <v/>
      </c>
      <c r="L39" s="139" t="str">
        <f>'06'!FV40</f>
        <v/>
      </c>
      <c r="M39" s="139" t="str">
        <f>'06'!FX40</f>
        <v/>
      </c>
      <c r="N39" s="139" t="str">
        <f>'06'!FZ40</f>
        <v/>
      </c>
      <c r="O39" s="139" t="str">
        <f>'06'!GB40</f>
        <v/>
      </c>
      <c r="P39" s="139" t="str">
        <f>'05'!CQ40</f>
        <v/>
      </c>
      <c r="Q39" s="143" t="str">
        <f>'รายงาน 7'!EJ40</f>
        <v/>
      </c>
      <c r="R39" s="143" t="str">
        <f>'รายงาน 7'!EK40</f>
        <v/>
      </c>
      <c r="S39" s="143" t="str">
        <f>'รายงาน 7'!EL40</f>
        <v/>
      </c>
      <c r="T39" s="143" t="str">
        <f>'รายงาน 7'!EM40</f>
        <v/>
      </c>
      <c r="U39" s="143" t="str">
        <f>'รายงาน 7'!EN40</f>
        <v/>
      </c>
      <c r="V39" s="140" t="str">
        <f>IF(กิจกรรมพัฒนาผู้เรียน!I40="","",กิจกรรมพัฒนาผู้เรียน!I40)</f>
        <v/>
      </c>
      <c r="W39" s="140" t="str">
        <f>IF(กิจกรรมพัฒนาผู้เรียน!J40="","",กิจกรรมพัฒนาผู้เรียน!J40)</f>
        <v/>
      </c>
      <c r="X39" s="42"/>
    </row>
    <row r="40" spans="1:24" s="29" customFormat="1" ht="15.95" customHeight="1">
      <c r="A40" s="123">
        <v>36</v>
      </c>
      <c r="B40" s="38" t="str">
        <f>'ข้อมูลนักเรียน  '!B40</f>
        <v/>
      </c>
      <c r="C40" s="39" t="str">
        <f>'ข้อมูลนักเรียน  '!C40</f>
        <v/>
      </c>
      <c r="D40" s="139" t="str">
        <f>IF(กิจกรรมพัฒนาผู้เรียน!E41="","",กิจกรรมพัฒนาผู้เรียน!E41)</f>
        <v/>
      </c>
      <c r="E40" s="139" t="str">
        <f>IF(กิจกรรมพัฒนาผู้เรียน!F41="","",กิจกรรมพัฒนาผู้เรียน!F41)</f>
        <v/>
      </c>
      <c r="F40" s="139" t="str">
        <f>IF(กิจกรรมพัฒนาผู้เรียน!G41="","",กิจกรรมพัฒนาผู้เรียน!G41)</f>
        <v/>
      </c>
      <c r="G40" s="139" t="str">
        <f>IF(กิจกรรมพัฒนาผู้เรียน!H41="","",กิจกรรมพัฒนาผู้เรียน!H41)</f>
        <v/>
      </c>
      <c r="H40" s="139" t="str">
        <f>'06'!FN41</f>
        <v/>
      </c>
      <c r="I40" s="139" t="str">
        <f>'06'!FP41</f>
        <v/>
      </c>
      <c r="J40" s="139" t="str">
        <f>'06'!FR41</f>
        <v/>
      </c>
      <c r="K40" s="139" t="str">
        <f>'06'!FT41</f>
        <v/>
      </c>
      <c r="L40" s="139" t="str">
        <f>'06'!FV41</f>
        <v/>
      </c>
      <c r="M40" s="139" t="str">
        <f>'06'!FX41</f>
        <v/>
      </c>
      <c r="N40" s="139" t="str">
        <f>'06'!FZ41</f>
        <v/>
      </c>
      <c r="O40" s="139" t="str">
        <f>'06'!GB41</f>
        <v/>
      </c>
      <c r="P40" s="139" t="str">
        <f>'05'!CQ41</f>
        <v/>
      </c>
      <c r="Q40" s="143" t="str">
        <f>'รายงาน 7'!EJ41</f>
        <v/>
      </c>
      <c r="R40" s="143" t="str">
        <f>'รายงาน 7'!EK41</f>
        <v/>
      </c>
      <c r="S40" s="143" t="str">
        <f>'รายงาน 7'!EL41</f>
        <v/>
      </c>
      <c r="T40" s="143" t="str">
        <f>'รายงาน 7'!EM41</f>
        <v/>
      </c>
      <c r="U40" s="143" t="str">
        <f>'รายงาน 7'!EN41</f>
        <v/>
      </c>
      <c r="V40" s="140" t="str">
        <f>IF(กิจกรรมพัฒนาผู้เรียน!I41="","",กิจกรรมพัฒนาผู้เรียน!I41)</f>
        <v/>
      </c>
      <c r="W40" s="140" t="str">
        <f>IF(กิจกรรมพัฒนาผู้เรียน!J41="","",กิจกรรมพัฒนาผู้เรียน!J41)</f>
        <v/>
      </c>
      <c r="X40" s="42"/>
    </row>
    <row r="41" spans="1:24" s="29" customFormat="1" ht="15.95" customHeight="1">
      <c r="A41" s="123">
        <v>37</v>
      </c>
      <c r="B41" s="38" t="str">
        <f>'ข้อมูลนักเรียน  '!B41</f>
        <v/>
      </c>
      <c r="C41" s="39" t="str">
        <f>'ข้อมูลนักเรียน  '!C41</f>
        <v/>
      </c>
      <c r="D41" s="139" t="str">
        <f>IF(กิจกรรมพัฒนาผู้เรียน!E42="","",กิจกรรมพัฒนาผู้เรียน!E42)</f>
        <v/>
      </c>
      <c r="E41" s="139" t="str">
        <f>IF(กิจกรรมพัฒนาผู้เรียน!F42="","",กิจกรรมพัฒนาผู้เรียน!F42)</f>
        <v/>
      </c>
      <c r="F41" s="139" t="str">
        <f>IF(กิจกรรมพัฒนาผู้เรียน!G42="","",กิจกรรมพัฒนาผู้เรียน!G42)</f>
        <v/>
      </c>
      <c r="G41" s="139" t="str">
        <f>IF(กิจกรรมพัฒนาผู้เรียน!H42="","",กิจกรรมพัฒนาผู้เรียน!H42)</f>
        <v/>
      </c>
      <c r="H41" s="139" t="str">
        <f>'06'!FN42</f>
        <v/>
      </c>
      <c r="I41" s="139" t="str">
        <f>'06'!FP42</f>
        <v/>
      </c>
      <c r="J41" s="139" t="str">
        <f>'06'!FR42</f>
        <v/>
      </c>
      <c r="K41" s="139" t="str">
        <f>'06'!FT42</f>
        <v/>
      </c>
      <c r="L41" s="139" t="str">
        <f>'06'!FV42</f>
        <v/>
      </c>
      <c r="M41" s="139" t="str">
        <f>'06'!FX42</f>
        <v/>
      </c>
      <c r="N41" s="139" t="str">
        <f>'06'!FZ42</f>
        <v/>
      </c>
      <c r="O41" s="139" t="str">
        <f>'06'!GB42</f>
        <v/>
      </c>
      <c r="P41" s="139" t="str">
        <f>'05'!CQ42</f>
        <v/>
      </c>
      <c r="Q41" s="143" t="str">
        <f>'รายงาน 7'!EJ42</f>
        <v/>
      </c>
      <c r="R41" s="143" t="str">
        <f>'รายงาน 7'!EK42</f>
        <v/>
      </c>
      <c r="S41" s="143" t="str">
        <f>'รายงาน 7'!EL42</f>
        <v/>
      </c>
      <c r="T41" s="143" t="str">
        <f>'รายงาน 7'!EM42</f>
        <v/>
      </c>
      <c r="U41" s="143" t="str">
        <f>'รายงาน 7'!EN42</f>
        <v/>
      </c>
      <c r="V41" s="140" t="str">
        <f>IF(กิจกรรมพัฒนาผู้เรียน!I42="","",กิจกรรมพัฒนาผู้เรียน!I42)</f>
        <v/>
      </c>
      <c r="W41" s="140" t="str">
        <f>IF(กิจกรรมพัฒนาผู้เรียน!J42="","",กิจกรรมพัฒนาผู้เรียน!J42)</f>
        <v/>
      </c>
      <c r="X41" s="42"/>
    </row>
    <row r="42" spans="1:24" s="29" customFormat="1" ht="15.95" customHeight="1">
      <c r="A42" s="123">
        <v>38</v>
      </c>
      <c r="B42" s="38" t="str">
        <f>'ข้อมูลนักเรียน  '!B42</f>
        <v/>
      </c>
      <c r="C42" s="39" t="str">
        <f>'ข้อมูลนักเรียน  '!C42</f>
        <v/>
      </c>
      <c r="D42" s="139" t="str">
        <f>IF(กิจกรรมพัฒนาผู้เรียน!E43="","",กิจกรรมพัฒนาผู้เรียน!E43)</f>
        <v/>
      </c>
      <c r="E42" s="139" t="str">
        <f>IF(กิจกรรมพัฒนาผู้เรียน!F43="","",กิจกรรมพัฒนาผู้เรียน!F43)</f>
        <v/>
      </c>
      <c r="F42" s="139" t="str">
        <f>IF(กิจกรรมพัฒนาผู้เรียน!G43="","",กิจกรรมพัฒนาผู้เรียน!G43)</f>
        <v/>
      </c>
      <c r="G42" s="139" t="str">
        <f>IF(กิจกรรมพัฒนาผู้เรียน!H43="","",กิจกรรมพัฒนาผู้เรียน!H43)</f>
        <v/>
      </c>
      <c r="H42" s="139" t="str">
        <f>'06'!FN43</f>
        <v/>
      </c>
      <c r="I42" s="139" t="str">
        <f>'06'!FP43</f>
        <v/>
      </c>
      <c r="J42" s="139" t="str">
        <f>'06'!FR43</f>
        <v/>
      </c>
      <c r="K42" s="139" t="str">
        <f>'06'!FT43</f>
        <v/>
      </c>
      <c r="L42" s="139" t="str">
        <f>'06'!FV43</f>
        <v/>
      </c>
      <c r="M42" s="139" t="str">
        <f>'06'!FX43</f>
        <v/>
      </c>
      <c r="N42" s="139" t="str">
        <f>'06'!FZ43</f>
        <v/>
      </c>
      <c r="O42" s="139" t="str">
        <f>'06'!GB43</f>
        <v/>
      </c>
      <c r="P42" s="139" t="str">
        <f>'05'!CQ43</f>
        <v/>
      </c>
      <c r="Q42" s="143" t="str">
        <f>'รายงาน 7'!EJ43</f>
        <v/>
      </c>
      <c r="R42" s="143" t="str">
        <f>'รายงาน 7'!EK43</f>
        <v/>
      </c>
      <c r="S42" s="143" t="str">
        <f>'รายงาน 7'!EL43</f>
        <v/>
      </c>
      <c r="T42" s="143" t="str">
        <f>'รายงาน 7'!EM43</f>
        <v/>
      </c>
      <c r="U42" s="143" t="str">
        <f>'รายงาน 7'!EN43</f>
        <v/>
      </c>
      <c r="V42" s="140" t="str">
        <f>IF(กิจกรรมพัฒนาผู้เรียน!I43="","",กิจกรรมพัฒนาผู้เรียน!I43)</f>
        <v/>
      </c>
      <c r="W42" s="140" t="str">
        <f>IF(กิจกรรมพัฒนาผู้เรียน!J43="","",กิจกรรมพัฒนาผู้เรียน!J43)</f>
        <v/>
      </c>
      <c r="X42" s="42"/>
    </row>
    <row r="43" spans="1:24" s="29" customFormat="1" ht="15.95" customHeight="1">
      <c r="A43" s="123">
        <v>39</v>
      </c>
      <c r="B43" s="38" t="str">
        <f>'ข้อมูลนักเรียน  '!B43</f>
        <v/>
      </c>
      <c r="C43" s="39" t="str">
        <f>'ข้อมูลนักเรียน  '!C43</f>
        <v/>
      </c>
      <c r="D43" s="139" t="str">
        <f>IF(กิจกรรมพัฒนาผู้เรียน!E44="","",กิจกรรมพัฒนาผู้เรียน!E44)</f>
        <v/>
      </c>
      <c r="E43" s="139" t="str">
        <f>IF(กิจกรรมพัฒนาผู้เรียน!F44="","",กิจกรรมพัฒนาผู้เรียน!F44)</f>
        <v/>
      </c>
      <c r="F43" s="139" t="str">
        <f>IF(กิจกรรมพัฒนาผู้เรียน!G44="","",กิจกรรมพัฒนาผู้เรียน!G44)</f>
        <v/>
      </c>
      <c r="G43" s="139" t="str">
        <f>IF(กิจกรรมพัฒนาผู้เรียน!H44="","",กิจกรรมพัฒนาผู้เรียน!H44)</f>
        <v/>
      </c>
      <c r="H43" s="139" t="str">
        <f>'06'!FN44</f>
        <v/>
      </c>
      <c r="I43" s="139" t="str">
        <f>'06'!FP44</f>
        <v/>
      </c>
      <c r="J43" s="139" t="str">
        <f>'06'!FR44</f>
        <v/>
      </c>
      <c r="K43" s="139" t="str">
        <f>'06'!FT44</f>
        <v/>
      </c>
      <c r="L43" s="139" t="str">
        <f>'06'!FV44</f>
        <v/>
      </c>
      <c r="M43" s="139" t="str">
        <f>'06'!FX44</f>
        <v/>
      </c>
      <c r="N43" s="139" t="str">
        <f>'06'!FZ44</f>
        <v/>
      </c>
      <c r="O43" s="139" t="str">
        <f>'06'!GB44</f>
        <v/>
      </c>
      <c r="P43" s="139" t="str">
        <f>'05'!CQ44</f>
        <v/>
      </c>
      <c r="Q43" s="143" t="str">
        <f>'รายงาน 7'!EJ44</f>
        <v/>
      </c>
      <c r="R43" s="143" t="str">
        <f>'รายงาน 7'!EK44</f>
        <v/>
      </c>
      <c r="S43" s="143" t="str">
        <f>'รายงาน 7'!EL44</f>
        <v/>
      </c>
      <c r="T43" s="143" t="str">
        <f>'รายงาน 7'!EM44</f>
        <v/>
      </c>
      <c r="U43" s="143" t="str">
        <f>'รายงาน 7'!EN44</f>
        <v/>
      </c>
      <c r="V43" s="140" t="str">
        <f>IF(กิจกรรมพัฒนาผู้เรียน!I44="","",กิจกรรมพัฒนาผู้เรียน!I44)</f>
        <v/>
      </c>
      <c r="W43" s="140" t="str">
        <f>IF(กิจกรรมพัฒนาผู้เรียน!J44="","",กิจกรรมพัฒนาผู้เรียน!J44)</f>
        <v/>
      </c>
      <c r="X43" s="42"/>
    </row>
    <row r="44" spans="1:24" s="29" customFormat="1" ht="15.95" customHeight="1">
      <c r="A44" s="123">
        <v>40</v>
      </c>
      <c r="B44" s="38" t="str">
        <f>'ข้อมูลนักเรียน  '!B44</f>
        <v/>
      </c>
      <c r="C44" s="39" t="str">
        <f>'ข้อมูลนักเรียน  '!C44</f>
        <v/>
      </c>
      <c r="D44" s="139" t="str">
        <f>IF(กิจกรรมพัฒนาผู้เรียน!E45="","",กิจกรรมพัฒนาผู้เรียน!E45)</f>
        <v/>
      </c>
      <c r="E44" s="139" t="str">
        <f>IF(กิจกรรมพัฒนาผู้เรียน!F45="","",กิจกรรมพัฒนาผู้เรียน!F45)</f>
        <v/>
      </c>
      <c r="F44" s="139" t="str">
        <f>IF(กิจกรรมพัฒนาผู้เรียน!G45="","",กิจกรรมพัฒนาผู้เรียน!G45)</f>
        <v/>
      </c>
      <c r="G44" s="139" t="str">
        <f>IF(กิจกรรมพัฒนาผู้เรียน!H45="","",กิจกรรมพัฒนาผู้เรียน!H45)</f>
        <v/>
      </c>
      <c r="H44" s="139" t="str">
        <f>'06'!FN45</f>
        <v/>
      </c>
      <c r="I44" s="139" t="str">
        <f>'06'!FP45</f>
        <v/>
      </c>
      <c r="J44" s="139" t="str">
        <f>'06'!FR45</f>
        <v/>
      </c>
      <c r="K44" s="139" t="str">
        <f>'06'!FT45</f>
        <v/>
      </c>
      <c r="L44" s="139" t="str">
        <f>'06'!FV45</f>
        <v/>
      </c>
      <c r="M44" s="139" t="str">
        <f>'06'!FX45</f>
        <v/>
      </c>
      <c r="N44" s="139" t="str">
        <f>'06'!FZ45</f>
        <v/>
      </c>
      <c r="O44" s="139" t="str">
        <f>'06'!GB45</f>
        <v/>
      </c>
      <c r="P44" s="139" t="str">
        <f>'05'!CQ45</f>
        <v/>
      </c>
      <c r="Q44" s="143" t="str">
        <f>'รายงาน 7'!EJ45</f>
        <v/>
      </c>
      <c r="R44" s="143" t="str">
        <f>'รายงาน 7'!EK45</f>
        <v/>
      </c>
      <c r="S44" s="143" t="str">
        <f>'รายงาน 7'!EL45</f>
        <v/>
      </c>
      <c r="T44" s="143" t="str">
        <f>'รายงาน 7'!EM45</f>
        <v/>
      </c>
      <c r="U44" s="143" t="str">
        <f>'รายงาน 7'!EN45</f>
        <v/>
      </c>
      <c r="V44" s="140" t="str">
        <f>IF(กิจกรรมพัฒนาผู้เรียน!I45="","",กิจกรรมพัฒนาผู้เรียน!I45)</f>
        <v/>
      </c>
      <c r="W44" s="140" t="str">
        <f>IF(กิจกรรมพัฒนาผู้เรียน!J45="","",กิจกรรมพัฒนาผู้เรียน!J45)</f>
        <v/>
      </c>
      <c r="X44" s="42"/>
    </row>
    <row r="45" spans="1:24" s="29" customFormat="1" ht="15.95" customHeight="1">
      <c r="A45" s="123">
        <v>41</v>
      </c>
      <c r="B45" s="38" t="str">
        <f>'ข้อมูลนักเรียน  '!B45</f>
        <v/>
      </c>
      <c r="C45" s="39" t="str">
        <f>'ข้อมูลนักเรียน  '!C45</f>
        <v/>
      </c>
      <c r="D45" s="139" t="str">
        <f>IF(กิจกรรมพัฒนาผู้เรียน!E46="","",กิจกรรมพัฒนาผู้เรียน!E46)</f>
        <v/>
      </c>
      <c r="E45" s="139" t="str">
        <f>IF(กิจกรรมพัฒนาผู้เรียน!F46="","",กิจกรรมพัฒนาผู้เรียน!F46)</f>
        <v/>
      </c>
      <c r="F45" s="139" t="str">
        <f>IF(กิจกรรมพัฒนาผู้เรียน!G46="","",กิจกรรมพัฒนาผู้เรียน!G46)</f>
        <v/>
      </c>
      <c r="G45" s="139" t="str">
        <f>IF(กิจกรรมพัฒนาผู้เรียน!H46="","",กิจกรรมพัฒนาผู้เรียน!H46)</f>
        <v/>
      </c>
      <c r="H45" s="139" t="str">
        <f>'06'!FN46</f>
        <v/>
      </c>
      <c r="I45" s="139" t="str">
        <f>'06'!FP46</f>
        <v/>
      </c>
      <c r="J45" s="139" t="str">
        <f>'06'!FR46</f>
        <v/>
      </c>
      <c r="K45" s="139" t="str">
        <f>'06'!FT46</f>
        <v/>
      </c>
      <c r="L45" s="139" t="str">
        <f>'06'!FV46</f>
        <v/>
      </c>
      <c r="M45" s="139" t="str">
        <f>'06'!FX46</f>
        <v/>
      </c>
      <c r="N45" s="139" t="str">
        <f>'06'!FZ46</f>
        <v/>
      </c>
      <c r="O45" s="139" t="str">
        <f>'06'!GB46</f>
        <v/>
      </c>
      <c r="P45" s="139" t="str">
        <f>'05'!CQ46</f>
        <v/>
      </c>
      <c r="Q45" s="143" t="str">
        <f>'รายงาน 7'!EJ46</f>
        <v/>
      </c>
      <c r="R45" s="143" t="str">
        <f>'รายงาน 7'!EK46</f>
        <v/>
      </c>
      <c r="S45" s="143" t="str">
        <f>'รายงาน 7'!EL46</f>
        <v/>
      </c>
      <c r="T45" s="143" t="str">
        <f>'รายงาน 7'!EM46</f>
        <v/>
      </c>
      <c r="U45" s="143" t="str">
        <f>'รายงาน 7'!EN46</f>
        <v/>
      </c>
      <c r="V45" s="140" t="str">
        <f>IF(กิจกรรมพัฒนาผู้เรียน!I46="","",กิจกรรมพัฒนาผู้เรียน!I46)</f>
        <v/>
      </c>
      <c r="W45" s="140" t="str">
        <f>IF(กิจกรรมพัฒนาผู้เรียน!J46="","",กิจกรรมพัฒนาผู้เรียน!J46)</f>
        <v/>
      </c>
      <c r="X45" s="42"/>
    </row>
    <row r="46" spans="1:24" s="29" customFormat="1" ht="15.95" customHeight="1">
      <c r="A46" s="123">
        <v>42</v>
      </c>
      <c r="B46" s="38" t="str">
        <f>'ข้อมูลนักเรียน  '!B46</f>
        <v/>
      </c>
      <c r="C46" s="39" t="str">
        <f>'ข้อมูลนักเรียน  '!C46</f>
        <v/>
      </c>
      <c r="D46" s="139" t="str">
        <f>IF(กิจกรรมพัฒนาผู้เรียน!E47="","",กิจกรรมพัฒนาผู้เรียน!E47)</f>
        <v/>
      </c>
      <c r="E46" s="139" t="str">
        <f>IF(กิจกรรมพัฒนาผู้เรียน!F47="","",กิจกรรมพัฒนาผู้เรียน!F47)</f>
        <v/>
      </c>
      <c r="F46" s="139" t="str">
        <f>IF(กิจกรรมพัฒนาผู้เรียน!G47="","",กิจกรรมพัฒนาผู้เรียน!G47)</f>
        <v/>
      </c>
      <c r="G46" s="139" t="str">
        <f>IF(กิจกรรมพัฒนาผู้เรียน!H47="","",กิจกรรมพัฒนาผู้เรียน!H47)</f>
        <v/>
      </c>
      <c r="H46" s="139" t="str">
        <f>'06'!FN47</f>
        <v/>
      </c>
      <c r="I46" s="139" t="str">
        <f>'06'!FP47</f>
        <v/>
      </c>
      <c r="J46" s="139" t="str">
        <f>'06'!FR47</f>
        <v/>
      </c>
      <c r="K46" s="139" t="str">
        <f>'06'!FT47</f>
        <v/>
      </c>
      <c r="L46" s="139" t="str">
        <f>'06'!FV47</f>
        <v/>
      </c>
      <c r="M46" s="139" t="str">
        <f>'06'!FX47</f>
        <v/>
      </c>
      <c r="N46" s="139" t="str">
        <f>'06'!FZ47</f>
        <v/>
      </c>
      <c r="O46" s="139" t="str">
        <f>'06'!GB47</f>
        <v/>
      </c>
      <c r="P46" s="139" t="str">
        <f>'05'!CQ47</f>
        <v/>
      </c>
      <c r="Q46" s="143" t="str">
        <f>'รายงาน 7'!EJ47</f>
        <v/>
      </c>
      <c r="R46" s="143" t="str">
        <f>'รายงาน 7'!EK47</f>
        <v/>
      </c>
      <c r="S46" s="143" t="str">
        <f>'รายงาน 7'!EL47</f>
        <v/>
      </c>
      <c r="T46" s="143" t="str">
        <f>'รายงาน 7'!EM47</f>
        <v/>
      </c>
      <c r="U46" s="143" t="str">
        <f>'รายงาน 7'!EN47</f>
        <v/>
      </c>
      <c r="V46" s="140" t="str">
        <f>IF(กิจกรรมพัฒนาผู้เรียน!I47="","",กิจกรรมพัฒนาผู้เรียน!I47)</f>
        <v/>
      </c>
      <c r="W46" s="140" t="str">
        <f>IF(กิจกรรมพัฒนาผู้เรียน!J47="","",กิจกรรมพัฒนาผู้เรียน!J47)</f>
        <v/>
      </c>
      <c r="X46" s="42"/>
    </row>
    <row r="47" spans="1:24" s="29" customFormat="1" ht="15.95" customHeight="1">
      <c r="A47" s="123">
        <v>43</v>
      </c>
      <c r="B47" s="38" t="str">
        <f>'ข้อมูลนักเรียน  '!B47</f>
        <v/>
      </c>
      <c r="C47" s="39" t="str">
        <f>'ข้อมูลนักเรียน  '!C47</f>
        <v/>
      </c>
      <c r="D47" s="139" t="str">
        <f>IF(กิจกรรมพัฒนาผู้เรียน!E48="","",กิจกรรมพัฒนาผู้เรียน!E48)</f>
        <v/>
      </c>
      <c r="E47" s="139" t="str">
        <f>IF(กิจกรรมพัฒนาผู้เรียน!F48="","",กิจกรรมพัฒนาผู้เรียน!F48)</f>
        <v/>
      </c>
      <c r="F47" s="139" t="str">
        <f>IF(กิจกรรมพัฒนาผู้เรียน!G48="","",กิจกรรมพัฒนาผู้เรียน!G48)</f>
        <v/>
      </c>
      <c r="G47" s="139" t="str">
        <f>IF(กิจกรรมพัฒนาผู้เรียน!H48="","",กิจกรรมพัฒนาผู้เรียน!H48)</f>
        <v/>
      </c>
      <c r="H47" s="139" t="str">
        <f>'06'!FN48</f>
        <v/>
      </c>
      <c r="I47" s="139" t="str">
        <f>'06'!FP48</f>
        <v/>
      </c>
      <c r="J47" s="139" t="str">
        <f>'06'!FR48</f>
        <v/>
      </c>
      <c r="K47" s="139" t="str">
        <f>'06'!FT48</f>
        <v/>
      </c>
      <c r="L47" s="139" t="str">
        <f>'06'!FV48</f>
        <v/>
      </c>
      <c r="M47" s="139" t="str">
        <f>'06'!FX48</f>
        <v/>
      </c>
      <c r="N47" s="139" t="str">
        <f>'06'!FZ48</f>
        <v/>
      </c>
      <c r="O47" s="139" t="str">
        <f>'06'!GB48</f>
        <v/>
      </c>
      <c r="P47" s="139" t="str">
        <f>'05'!CQ48</f>
        <v/>
      </c>
      <c r="Q47" s="143" t="str">
        <f>'รายงาน 7'!EJ48</f>
        <v/>
      </c>
      <c r="R47" s="143" t="str">
        <f>'รายงาน 7'!EK48</f>
        <v/>
      </c>
      <c r="S47" s="143" t="str">
        <f>'รายงาน 7'!EL48</f>
        <v/>
      </c>
      <c r="T47" s="143" t="str">
        <f>'รายงาน 7'!EM48</f>
        <v/>
      </c>
      <c r="U47" s="143" t="str">
        <f>'รายงาน 7'!EN48</f>
        <v/>
      </c>
      <c r="V47" s="140" t="str">
        <f>IF(กิจกรรมพัฒนาผู้เรียน!I48="","",กิจกรรมพัฒนาผู้เรียน!I48)</f>
        <v/>
      </c>
      <c r="W47" s="140" t="str">
        <f>IF(กิจกรรมพัฒนาผู้เรียน!J48="","",กิจกรรมพัฒนาผู้เรียน!J48)</f>
        <v/>
      </c>
      <c r="X47" s="42"/>
    </row>
    <row r="48" spans="1:24" s="29" customFormat="1" ht="15.95" customHeight="1">
      <c r="A48" s="123">
        <v>44</v>
      </c>
      <c r="B48" s="38" t="str">
        <f>'ข้อมูลนักเรียน  '!B48</f>
        <v/>
      </c>
      <c r="C48" s="39" t="str">
        <f>'ข้อมูลนักเรียน  '!C48</f>
        <v/>
      </c>
      <c r="D48" s="139" t="str">
        <f>IF(กิจกรรมพัฒนาผู้เรียน!E49="","",กิจกรรมพัฒนาผู้เรียน!E49)</f>
        <v/>
      </c>
      <c r="E48" s="139" t="str">
        <f>IF(กิจกรรมพัฒนาผู้เรียน!F49="","",กิจกรรมพัฒนาผู้เรียน!F49)</f>
        <v/>
      </c>
      <c r="F48" s="139" t="str">
        <f>IF(กิจกรรมพัฒนาผู้เรียน!G49="","",กิจกรรมพัฒนาผู้เรียน!G49)</f>
        <v/>
      </c>
      <c r="G48" s="139" t="str">
        <f>IF(กิจกรรมพัฒนาผู้เรียน!H49="","",กิจกรรมพัฒนาผู้เรียน!H49)</f>
        <v/>
      </c>
      <c r="H48" s="139" t="str">
        <f>'06'!FN49</f>
        <v/>
      </c>
      <c r="I48" s="139" t="str">
        <f>'06'!FP49</f>
        <v/>
      </c>
      <c r="J48" s="139" t="str">
        <f>'06'!FR49</f>
        <v/>
      </c>
      <c r="K48" s="139" t="str">
        <f>'06'!FT49</f>
        <v/>
      </c>
      <c r="L48" s="139" t="str">
        <f>'06'!FV49</f>
        <v/>
      </c>
      <c r="M48" s="139" t="str">
        <f>'06'!FX49</f>
        <v/>
      </c>
      <c r="N48" s="139" t="str">
        <f>'06'!FZ49</f>
        <v/>
      </c>
      <c r="O48" s="139" t="str">
        <f>'06'!GB49</f>
        <v/>
      </c>
      <c r="P48" s="139" t="str">
        <f>'05'!CQ49</f>
        <v/>
      </c>
      <c r="Q48" s="143" t="str">
        <f>'รายงาน 7'!EJ49</f>
        <v/>
      </c>
      <c r="R48" s="143" t="str">
        <f>'รายงาน 7'!EK49</f>
        <v/>
      </c>
      <c r="S48" s="143" t="str">
        <f>'รายงาน 7'!EL49</f>
        <v/>
      </c>
      <c r="T48" s="143" t="str">
        <f>'รายงาน 7'!EM49</f>
        <v/>
      </c>
      <c r="U48" s="143" t="str">
        <f>'รายงาน 7'!EN49</f>
        <v/>
      </c>
      <c r="V48" s="140" t="str">
        <f>IF(กิจกรรมพัฒนาผู้เรียน!I49="","",กิจกรรมพัฒนาผู้เรียน!I49)</f>
        <v/>
      </c>
      <c r="W48" s="140" t="str">
        <f>IF(กิจกรรมพัฒนาผู้เรียน!J49="","",กิจกรรมพัฒนาผู้เรียน!J49)</f>
        <v/>
      </c>
      <c r="X48" s="42"/>
    </row>
    <row r="49" spans="1:24" s="29" customFormat="1" ht="15.95" customHeight="1">
      <c r="A49" s="421">
        <v>45</v>
      </c>
      <c r="B49" s="38" t="str">
        <f>'ข้อมูลนักเรียน  '!B49</f>
        <v/>
      </c>
      <c r="C49" s="39" t="str">
        <f>'ข้อมูลนักเรียน  '!C49</f>
        <v/>
      </c>
      <c r="D49" s="139" t="str">
        <f>IF(กิจกรรมพัฒนาผู้เรียน!E50="","",กิจกรรมพัฒนาผู้เรียน!E50)</f>
        <v/>
      </c>
      <c r="E49" s="139" t="str">
        <f>IF(กิจกรรมพัฒนาผู้เรียน!F50="","",กิจกรรมพัฒนาผู้เรียน!F50)</f>
        <v/>
      </c>
      <c r="F49" s="139" t="str">
        <f>IF(กิจกรรมพัฒนาผู้เรียน!G50="","",กิจกรรมพัฒนาผู้เรียน!G50)</f>
        <v/>
      </c>
      <c r="G49" s="139" t="str">
        <f>IF(กิจกรรมพัฒนาผู้เรียน!H50="","",กิจกรรมพัฒนาผู้เรียน!H50)</f>
        <v/>
      </c>
      <c r="H49" s="139" t="str">
        <f>'06'!FN50</f>
        <v/>
      </c>
      <c r="I49" s="139" t="str">
        <f>'06'!FP50</f>
        <v/>
      </c>
      <c r="J49" s="139" t="str">
        <f>'06'!FR50</f>
        <v/>
      </c>
      <c r="K49" s="139" t="str">
        <f>'06'!FT50</f>
        <v/>
      </c>
      <c r="L49" s="139" t="str">
        <f>'06'!FV50</f>
        <v/>
      </c>
      <c r="M49" s="139" t="str">
        <f>'06'!FX50</f>
        <v/>
      </c>
      <c r="N49" s="139" t="str">
        <f>'06'!FZ50</f>
        <v/>
      </c>
      <c r="O49" s="139" t="str">
        <f>'06'!GB50</f>
        <v/>
      </c>
      <c r="P49" s="139" t="str">
        <f>'05'!CQ50</f>
        <v/>
      </c>
      <c r="Q49" s="143" t="str">
        <f>'รายงาน 7'!EJ50</f>
        <v/>
      </c>
      <c r="R49" s="143" t="str">
        <f>'รายงาน 7'!EK50</f>
        <v/>
      </c>
      <c r="S49" s="143" t="str">
        <f>'รายงาน 7'!EL50</f>
        <v/>
      </c>
      <c r="T49" s="143" t="str">
        <f>'รายงาน 7'!EM50</f>
        <v/>
      </c>
      <c r="U49" s="143" t="str">
        <f>'รายงาน 7'!EN50</f>
        <v/>
      </c>
      <c r="V49" s="140" t="str">
        <f>IF(กิจกรรมพัฒนาผู้เรียน!I50="","",กิจกรรมพัฒนาผู้เรียน!I50)</f>
        <v/>
      </c>
      <c r="W49" s="140" t="str">
        <f>IF(กิจกรรมพัฒนาผู้เรียน!J50="","",กิจกรรมพัฒนาผู้เรียน!J50)</f>
        <v/>
      </c>
      <c r="X49" s="42"/>
    </row>
    <row r="50" spans="1:24" s="29" customFormat="1" ht="15.95" customHeight="1">
      <c r="A50" s="421">
        <v>46</v>
      </c>
      <c r="B50" s="38" t="str">
        <f>'ข้อมูลนักเรียน  '!B50</f>
        <v/>
      </c>
      <c r="C50" s="39" t="str">
        <f>'ข้อมูลนักเรียน  '!C50</f>
        <v/>
      </c>
      <c r="D50" s="139" t="str">
        <f>IF(กิจกรรมพัฒนาผู้เรียน!E51="","",กิจกรรมพัฒนาผู้เรียน!E51)</f>
        <v/>
      </c>
      <c r="E50" s="139" t="str">
        <f>IF(กิจกรรมพัฒนาผู้เรียน!F51="","",กิจกรรมพัฒนาผู้เรียน!F51)</f>
        <v/>
      </c>
      <c r="F50" s="139" t="str">
        <f>IF(กิจกรรมพัฒนาผู้เรียน!G51="","",กิจกรรมพัฒนาผู้เรียน!G51)</f>
        <v/>
      </c>
      <c r="G50" s="139" t="str">
        <f>IF(กิจกรรมพัฒนาผู้เรียน!H51="","",กิจกรรมพัฒนาผู้เรียน!H51)</f>
        <v/>
      </c>
      <c r="H50" s="139" t="str">
        <f>'06'!FN51</f>
        <v/>
      </c>
      <c r="I50" s="139" t="str">
        <f>'06'!FP51</f>
        <v/>
      </c>
      <c r="J50" s="139" t="str">
        <f>'06'!FR51</f>
        <v/>
      </c>
      <c r="K50" s="139" t="str">
        <f>'06'!FT51</f>
        <v/>
      </c>
      <c r="L50" s="139" t="str">
        <f>'06'!FV51</f>
        <v/>
      </c>
      <c r="M50" s="139" t="str">
        <f>'06'!FX51</f>
        <v/>
      </c>
      <c r="N50" s="139" t="str">
        <f>'06'!FZ51</f>
        <v/>
      </c>
      <c r="O50" s="139" t="str">
        <f>'06'!GB51</f>
        <v/>
      </c>
      <c r="P50" s="139" t="str">
        <f>'05'!CQ51</f>
        <v/>
      </c>
      <c r="Q50" s="143" t="str">
        <f>'รายงาน 7'!EJ51</f>
        <v/>
      </c>
      <c r="R50" s="143" t="str">
        <f>'รายงาน 7'!EK51</f>
        <v/>
      </c>
      <c r="S50" s="143" t="str">
        <f>'รายงาน 7'!EL51</f>
        <v/>
      </c>
      <c r="T50" s="143" t="str">
        <f>'รายงาน 7'!EM51</f>
        <v/>
      </c>
      <c r="U50" s="143" t="str">
        <f>'รายงาน 7'!EN51</f>
        <v/>
      </c>
      <c r="V50" s="140" t="str">
        <f>IF(กิจกรรมพัฒนาผู้เรียน!I51="","",กิจกรรมพัฒนาผู้เรียน!I51)</f>
        <v/>
      </c>
      <c r="W50" s="140" t="str">
        <f>IF(กิจกรรมพัฒนาผู้เรียน!J51="","",กิจกรรมพัฒนาผู้เรียน!J51)</f>
        <v/>
      </c>
      <c r="X50" s="42"/>
    </row>
    <row r="51" spans="1:24" s="29" customFormat="1" ht="15.95" customHeight="1">
      <c r="A51" s="421">
        <v>47</v>
      </c>
      <c r="B51" s="38" t="str">
        <f>'ข้อมูลนักเรียน  '!B51</f>
        <v/>
      </c>
      <c r="C51" s="39" t="str">
        <f>'ข้อมูลนักเรียน  '!C51</f>
        <v/>
      </c>
      <c r="D51" s="139" t="str">
        <f>IF(กิจกรรมพัฒนาผู้เรียน!E52="","",กิจกรรมพัฒนาผู้เรียน!E52)</f>
        <v/>
      </c>
      <c r="E51" s="139" t="str">
        <f>IF(กิจกรรมพัฒนาผู้เรียน!F52="","",กิจกรรมพัฒนาผู้เรียน!F52)</f>
        <v/>
      </c>
      <c r="F51" s="139" t="str">
        <f>IF(กิจกรรมพัฒนาผู้เรียน!G52="","",กิจกรรมพัฒนาผู้เรียน!G52)</f>
        <v/>
      </c>
      <c r="G51" s="139" t="str">
        <f>IF(กิจกรรมพัฒนาผู้เรียน!H52="","",กิจกรรมพัฒนาผู้เรียน!H52)</f>
        <v/>
      </c>
      <c r="H51" s="139" t="str">
        <f>'06'!FN52</f>
        <v/>
      </c>
      <c r="I51" s="139" t="str">
        <f>'06'!FP52</f>
        <v/>
      </c>
      <c r="J51" s="139" t="str">
        <f>'06'!FR52</f>
        <v/>
      </c>
      <c r="K51" s="139" t="str">
        <f>'06'!FT52</f>
        <v/>
      </c>
      <c r="L51" s="139" t="str">
        <f>'06'!FV52</f>
        <v/>
      </c>
      <c r="M51" s="139" t="str">
        <f>'06'!FX52</f>
        <v/>
      </c>
      <c r="N51" s="139" t="str">
        <f>'06'!FZ52</f>
        <v/>
      </c>
      <c r="O51" s="139" t="str">
        <f>'06'!GB52</f>
        <v/>
      </c>
      <c r="P51" s="139" t="str">
        <f>'05'!CQ52</f>
        <v/>
      </c>
      <c r="Q51" s="143" t="str">
        <f>'รายงาน 7'!EJ52</f>
        <v/>
      </c>
      <c r="R51" s="143" t="str">
        <f>'รายงาน 7'!EK52</f>
        <v/>
      </c>
      <c r="S51" s="143" t="str">
        <f>'รายงาน 7'!EL52</f>
        <v/>
      </c>
      <c r="T51" s="143" t="str">
        <f>'รายงาน 7'!EM52</f>
        <v/>
      </c>
      <c r="U51" s="143" t="str">
        <f>'รายงาน 7'!EN52</f>
        <v/>
      </c>
      <c r="V51" s="140" t="str">
        <f>IF(กิจกรรมพัฒนาผู้เรียน!I52="","",กิจกรรมพัฒนาผู้เรียน!I52)</f>
        <v/>
      </c>
      <c r="W51" s="140" t="str">
        <f>IF(กิจกรรมพัฒนาผู้เรียน!J52="","",กิจกรรมพัฒนาผู้เรียน!J52)</f>
        <v/>
      </c>
      <c r="X51" s="42"/>
    </row>
    <row r="52" spans="1:24" s="29" customFormat="1" ht="15.95" customHeight="1">
      <c r="A52" s="421">
        <v>48</v>
      </c>
      <c r="B52" s="38" t="str">
        <f>'ข้อมูลนักเรียน  '!B52</f>
        <v/>
      </c>
      <c r="C52" s="39" t="str">
        <f>'ข้อมูลนักเรียน  '!C52</f>
        <v/>
      </c>
      <c r="D52" s="139" t="str">
        <f>IF(กิจกรรมพัฒนาผู้เรียน!E53="","",กิจกรรมพัฒนาผู้เรียน!E53)</f>
        <v/>
      </c>
      <c r="E52" s="139" t="str">
        <f>IF(กิจกรรมพัฒนาผู้เรียน!F53="","",กิจกรรมพัฒนาผู้เรียน!F53)</f>
        <v/>
      </c>
      <c r="F52" s="139" t="str">
        <f>IF(กิจกรรมพัฒนาผู้เรียน!G53="","",กิจกรรมพัฒนาผู้เรียน!G53)</f>
        <v/>
      </c>
      <c r="G52" s="139" t="str">
        <f>IF(กิจกรรมพัฒนาผู้เรียน!H53="","",กิจกรรมพัฒนาผู้เรียน!H53)</f>
        <v/>
      </c>
      <c r="H52" s="139" t="str">
        <f>'06'!FN53</f>
        <v/>
      </c>
      <c r="I52" s="139" t="str">
        <f>'06'!FP53</f>
        <v/>
      </c>
      <c r="J52" s="139" t="str">
        <f>'06'!FR53</f>
        <v/>
      </c>
      <c r="K52" s="139" t="str">
        <f>'06'!FT53</f>
        <v/>
      </c>
      <c r="L52" s="139" t="str">
        <f>'06'!FV53</f>
        <v/>
      </c>
      <c r="M52" s="139" t="str">
        <f>'06'!FX53</f>
        <v/>
      </c>
      <c r="N52" s="139" t="str">
        <f>'06'!FZ53</f>
        <v/>
      </c>
      <c r="O52" s="139" t="str">
        <f>'06'!GB53</f>
        <v/>
      </c>
      <c r="P52" s="139" t="str">
        <f>'05'!CQ53</f>
        <v/>
      </c>
      <c r="Q52" s="143" t="str">
        <f>'รายงาน 7'!EJ53</f>
        <v/>
      </c>
      <c r="R52" s="143" t="str">
        <f>'รายงาน 7'!EK53</f>
        <v/>
      </c>
      <c r="S52" s="143" t="str">
        <f>'รายงาน 7'!EL53</f>
        <v/>
      </c>
      <c r="T52" s="143" t="str">
        <f>'รายงาน 7'!EM53</f>
        <v/>
      </c>
      <c r="U52" s="143" t="str">
        <f>'รายงาน 7'!EN53</f>
        <v/>
      </c>
      <c r="V52" s="140" t="str">
        <f>IF(กิจกรรมพัฒนาผู้เรียน!I53="","",กิจกรรมพัฒนาผู้เรียน!I53)</f>
        <v/>
      </c>
      <c r="W52" s="140" t="str">
        <f>IF(กิจกรรมพัฒนาผู้เรียน!J53="","",กิจกรรมพัฒนาผู้เรียน!J53)</f>
        <v/>
      </c>
      <c r="X52" s="42"/>
    </row>
    <row r="53" spans="1:24" s="29" customFormat="1" ht="15.95" customHeight="1">
      <c r="A53" s="421">
        <v>49</v>
      </c>
      <c r="B53" s="38" t="str">
        <f>'ข้อมูลนักเรียน  '!B53</f>
        <v/>
      </c>
      <c r="C53" s="39" t="str">
        <f>'ข้อมูลนักเรียน  '!C53</f>
        <v/>
      </c>
      <c r="D53" s="139" t="str">
        <f>IF(กิจกรรมพัฒนาผู้เรียน!E54="","",กิจกรรมพัฒนาผู้เรียน!E54)</f>
        <v/>
      </c>
      <c r="E53" s="139" t="str">
        <f>IF(กิจกรรมพัฒนาผู้เรียน!F54="","",กิจกรรมพัฒนาผู้เรียน!F54)</f>
        <v/>
      </c>
      <c r="F53" s="139" t="str">
        <f>IF(กิจกรรมพัฒนาผู้เรียน!G54="","",กิจกรรมพัฒนาผู้เรียน!G54)</f>
        <v/>
      </c>
      <c r="G53" s="139" t="str">
        <f>IF(กิจกรรมพัฒนาผู้เรียน!H54="","",กิจกรรมพัฒนาผู้เรียน!H54)</f>
        <v/>
      </c>
      <c r="H53" s="139" t="str">
        <f>'06'!FN54</f>
        <v/>
      </c>
      <c r="I53" s="139" t="str">
        <f>'06'!FP54</f>
        <v/>
      </c>
      <c r="J53" s="139" t="str">
        <f>'06'!FR54</f>
        <v/>
      </c>
      <c r="K53" s="139" t="str">
        <f>'06'!FT54</f>
        <v/>
      </c>
      <c r="L53" s="139" t="str">
        <f>'06'!FV54</f>
        <v/>
      </c>
      <c r="M53" s="139" t="str">
        <f>'06'!FX54</f>
        <v/>
      </c>
      <c r="N53" s="139" t="str">
        <f>'06'!FZ54</f>
        <v/>
      </c>
      <c r="O53" s="139" t="str">
        <f>'06'!GB54</f>
        <v/>
      </c>
      <c r="P53" s="139" t="str">
        <f>'05'!CQ54</f>
        <v/>
      </c>
      <c r="Q53" s="143" t="str">
        <f>'รายงาน 7'!EJ54</f>
        <v/>
      </c>
      <c r="R53" s="143" t="str">
        <f>'รายงาน 7'!EK54</f>
        <v/>
      </c>
      <c r="S53" s="143" t="str">
        <f>'รายงาน 7'!EL54</f>
        <v/>
      </c>
      <c r="T53" s="143" t="str">
        <f>'รายงาน 7'!EM54</f>
        <v/>
      </c>
      <c r="U53" s="143" t="str">
        <f>'รายงาน 7'!EN54</f>
        <v/>
      </c>
      <c r="V53" s="140" t="str">
        <f>IF(กิจกรรมพัฒนาผู้เรียน!I54="","",กิจกรรมพัฒนาผู้เรียน!I54)</f>
        <v/>
      </c>
      <c r="W53" s="140" t="str">
        <f>IF(กิจกรรมพัฒนาผู้เรียน!J54="","",กิจกรรมพัฒนาผู้เรียน!J54)</f>
        <v/>
      </c>
      <c r="X53" s="42"/>
    </row>
    <row r="54" spans="1:24" s="29" customFormat="1" ht="15.95" customHeight="1">
      <c r="A54" s="421">
        <v>50</v>
      </c>
      <c r="B54" s="38" t="str">
        <f>'ข้อมูลนักเรียน  '!B54</f>
        <v/>
      </c>
      <c r="C54" s="39" t="str">
        <f>'ข้อมูลนักเรียน  '!C54</f>
        <v/>
      </c>
      <c r="D54" s="139" t="str">
        <f>IF(กิจกรรมพัฒนาผู้เรียน!E55="","",กิจกรรมพัฒนาผู้เรียน!E55)</f>
        <v/>
      </c>
      <c r="E54" s="139" t="str">
        <f>IF(กิจกรรมพัฒนาผู้เรียน!F55="","",กิจกรรมพัฒนาผู้เรียน!F55)</f>
        <v/>
      </c>
      <c r="F54" s="139" t="str">
        <f>IF(กิจกรรมพัฒนาผู้เรียน!G55="","",กิจกรรมพัฒนาผู้เรียน!G55)</f>
        <v/>
      </c>
      <c r="G54" s="139" t="str">
        <f>IF(กิจกรรมพัฒนาผู้เรียน!H55="","",กิจกรรมพัฒนาผู้เรียน!H55)</f>
        <v/>
      </c>
      <c r="H54" s="139" t="str">
        <f>'06'!FN55</f>
        <v/>
      </c>
      <c r="I54" s="139" t="str">
        <f>'06'!FP55</f>
        <v/>
      </c>
      <c r="J54" s="139" t="str">
        <f>'06'!FR55</f>
        <v/>
      </c>
      <c r="K54" s="139" t="str">
        <f>'06'!FT55</f>
        <v/>
      </c>
      <c r="L54" s="139" t="str">
        <f>'06'!FV55</f>
        <v/>
      </c>
      <c r="M54" s="139" t="str">
        <f>'06'!FX55</f>
        <v/>
      </c>
      <c r="N54" s="139" t="str">
        <f>'06'!FZ55</f>
        <v/>
      </c>
      <c r="O54" s="139" t="str">
        <f>'06'!GB55</f>
        <v/>
      </c>
      <c r="P54" s="139" t="str">
        <f>'05'!CQ55</f>
        <v/>
      </c>
      <c r="Q54" s="143" t="str">
        <f>'รายงาน 7'!EJ55</f>
        <v/>
      </c>
      <c r="R54" s="143" t="str">
        <f>'รายงาน 7'!EK55</f>
        <v/>
      </c>
      <c r="S54" s="143" t="str">
        <f>'รายงาน 7'!EL55</f>
        <v/>
      </c>
      <c r="T54" s="143" t="str">
        <f>'รายงาน 7'!EM55</f>
        <v/>
      </c>
      <c r="U54" s="143" t="str">
        <f>'รายงาน 7'!EN55</f>
        <v/>
      </c>
      <c r="V54" s="140" t="str">
        <f>IF(กิจกรรมพัฒนาผู้เรียน!I55="","",กิจกรรมพัฒนาผู้เรียน!I55)</f>
        <v/>
      </c>
      <c r="W54" s="140" t="str">
        <f>IF(กิจกรรมพัฒนาผู้เรียน!J55="","",กิจกรรมพัฒนาผู้เรียน!J55)</f>
        <v/>
      </c>
      <c r="X54" s="42"/>
    </row>
    <row r="55" spans="1:24"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row>
    <row r="56" spans="1:24">
      <c r="A56" s="22"/>
      <c r="B56" s="22"/>
      <c r="C56" s="22"/>
      <c r="D56" s="22"/>
      <c r="E56" s="22"/>
      <c r="F56" s="22"/>
      <c r="G56" s="22"/>
      <c r="H56" s="22"/>
      <c r="I56" s="22"/>
      <c r="J56" s="22"/>
      <c r="K56" s="22"/>
      <c r="L56" s="22"/>
      <c r="M56" s="22"/>
      <c r="N56" s="22"/>
      <c r="O56" s="22"/>
      <c r="P56" s="22"/>
      <c r="Q56" s="22"/>
      <c r="R56" s="22"/>
      <c r="S56" s="22"/>
      <c r="T56" s="22"/>
      <c r="U56" s="22"/>
      <c r="V56" s="22"/>
      <c r="W56" s="22"/>
      <c r="X56" s="22"/>
    </row>
  </sheetData>
  <sheetProtection password="CCC5" sheet="1" objects="1" scenarios="1"/>
  <mergeCells count="6">
    <mergeCell ref="Q3:U3"/>
    <mergeCell ref="H3:O3"/>
    <mergeCell ref="A3:A4"/>
    <mergeCell ref="C3:C4"/>
    <mergeCell ref="B3:B4"/>
    <mergeCell ref="D3:G3"/>
  </mergeCells>
  <phoneticPr fontId="12" type="noConversion"/>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B1:AB51"/>
  <sheetViews>
    <sheetView showGridLines="0" showRowColHeaders="0" view="pageBreakPreview" topLeftCell="D1" zoomScale="90" zoomScaleSheetLayoutView="90" workbookViewId="0">
      <selection activeCell="R11" sqref="R11"/>
    </sheetView>
  </sheetViews>
  <sheetFormatPr defaultColWidth="9.140625" defaultRowHeight="21.75"/>
  <cols>
    <col min="1" max="1" width="3.85546875" style="45" customWidth="1"/>
    <col min="2" max="5" width="9.140625" style="45"/>
    <col min="6" max="6" width="14.5703125" style="45" customWidth="1"/>
    <col min="7" max="7" width="9.42578125" style="45" customWidth="1"/>
    <col min="8" max="13" width="9.140625" style="45"/>
    <col min="14" max="14" width="10.85546875" style="45" customWidth="1"/>
    <col min="15" max="15" width="9.42578125" style="45" customWidth="1"/>
    <col min="16" max="16" width="9.28515625" style="45" customWidth="1"/>
    <col min="17" max="17" width="4" style="45" customWidth="1"/>
    <col min="18" max="18" width="9.140625" style="45"/>
    <col min="19" max="19" width="28" style="279" customWidth="1"/>
    <col min="20" max="27" width="9.140625" style="279"/>
    <col min="28" max="16384" width="9.140625" style="45"/>
  </cols>
  <sheetData>
    <row r="1" spans="3:28" ht="38.25" customHeight="1"/>
    <row r="2" spans="3:28">
      <c r="C2" s="613" t="str">
        <f>"แผนภูมิแสดงผลสัมฤทธิ์ทางการเรียน (จำนวนนักเรียนที่ได้ผลการเรียนรายวิชาต่างๆ)  "&amp;'ข้อมูลพื้นฐาน  '!D9&amp;"   "&amp;"ปีการศึกษา  "&amp;'ข้อมูลพื้นฐาน  '!F9</f>
        <v>แผนภูมิแสดงผลสัมฤทธิ์ทางการเรียน (จำนวนนักเรียนที่ได้ผลการเรียนรายวิชาต่างๆ)  ภาคเรียนที่ 2   ปีการศึกษา  2568</v>
      </c>
      <c r="D2" s="613"/>
      <c r="E2" s="613"/>
      <c r="F2" s="613"/>
      <c r="G2" s="613"/>
      <c r="H2" s="613"/>
      <c r="I2" s="613"/>
      <c r="J2" s="613"/>
      <c r="K2" s="613"/>
      <c r="L2" s="613"/>
      <c r="M2" s="613"/>
      <c r="N2" s="613"/>
      <c r="O2" s="613"/>
      <c r="P2" s="613"/>
    </row>
    <row r="3" spans="3:28">
      <c r="C3" s="613" t="str">
        <f>IF('ข้อมูลพื้นฐาน  '!D10="","","ชั้น"&amp;'ข้อมูลพื้นฐาน  '!D10&amp;"   "&amp;'ข้อมูลพื้นฐาน  '!D3&amp;"  "&amp;'ข้อมูลพื้นฐาน  '!D4)</f>
        <v>ชั้นมัธยมศึกษาปีที่ 1   โรงเรียนวัดโฆสิตาราม  สำนักงานเขตพื้นที่การศึกษาประถมศึกษาชัยนาท</v>
      </c>
      <c r="D3" s="613"/>
      <c r="E3" s="613"/>
      <c r="F3" s="613"/>
      <c r="G3" s="613"/>
      <c r="H3" s="613"/>
      <c r="I3" s="613"/>
      <c r="J3" s="613"/>
      <c r="K3" s="613"/>
      <c r="L3" s="613"/>
      <c r="M3" s="613"/>
      <c r="N3" s="613"/>
      <c r="O3" s="613"/>
      <c r="P3" s="613"/>
      <c r="S3" s="571"/>
      <c r="T3" s="572" t="s">
        <v>255</v>
      </c>
      <c r="U3" s="572" t="s">
        <v>256</v>
      </c>
      <c r="V3" s="572" t="s">
        <v>257</v>
      </c>
      <c r="W3" s="572" t="s">
        <v>258</v>
      </c>
      <c r="X3" s="572" t="s">
        <v>259</v>
      </c>
      <c r="Y3" s="572" t="s">
        <v>260</v>
      </c>
      <c r="Z3" s="572" t="s">
        <v>261</v>
      </c>
      <c r="AA3" s="572" t="s">
        <v>262</v>
      </c>
      <c r="AB3" s="571"/>
    </row>
    <row r="4" spans="3:28">
      <c r="S4" s="573" t="str">
        <f>'รายงาน 1 '!B13</f>
        <v>ภาษาไทย</v>
      </c>
      <c r="T4" s="573">
        <f>'รายงาน 1 '!D13</f>
        <v>0</v>
      </c>
      <c r="U4" s="573">
        <f>'รายงาน 1 '!E13</f>
        <v>0</v>
      </c>
      <c r="V4" s="573">
        <f>'รายงาน 1 '!F13</f>
        <v>0</v>
      </c>
      <c r="W4" s="573">
        <f>'รายงาน 1 '!G13</f>
        <v>0</v>
      </c>
      <c r="X4" s="573">
        <f>'รายงาน 1 '!H13</f>
        <v>0</v>
      </c>
      <c r="Y4" s="573">
        <f>'รายงาน 1 '!I13</f>
        <v>0</v>
      </c>
      <c r="Z4" s="573">
        <f>'รายงาน 1 '!J13</f>
        <v>0</v>
      </c>
      <c r="AA4" s="573">
        <f>'รายงาน 1 '!K13</f>
        <v>0</v>
      </c>
      <c r="AB4" s="571"/>
    </row>
    <row r="5" spans="3:28">
      <c r="S5" s="573" t="str">
        <f>'รายงาน 1 '!B14</f>
        <v>คณิตศาสตร์</v>
      </c>
      <c r="T5" s="573">
        <f>'รายงาน 1 '!D14</f>
        <v>0</v>
      </c>
      <c r="U5" s="573">
        <f>'รายงาน 1 '!E14</f>
        <v>0</v>
      </c>
      <c r="V5" s="573">
        <f>'รายงาน 1 '!F14</f>
        <v>0</v>
      </c>
      <c r="W5" s="573">
        <f>'รายงาน 1 '!G14</f>
        <v>0</v>
      </c>
      <c r="X5" s="573">
        <f>'รายงาน 1 '!H14</f>
        <v>0</v>
      </c>
      <c r="Y5" s="573">
        <f>'รายงาน 1 '!I14</f>
        <v>0</v>
      </c>
      <c r="Z5" s="573">
        <f>'รายงาน 1 '!J14</f>
        <v>0</v>
      </c>
      <c r="AA5" s="573">
        <f>'รายงาน 1 '!K14</f>
        <v>0</v>
      </c>
      <c r="AB5" s="571"/>
    </row>
    <row r="6" spans="3:28">
      <c r="S6" s="573" t="str">
        <f>'รายงาน 1 '!B15</f>
        <v>วิทยาศาสตร์และเทคโนโลยี</v>
      </c>
      <c r="T6" s="573">
        <f>'รายงาน 1 '!D15</f>
        <v>0</v>
      </c>
      <c r="U6" s="573">
        <f>'รายงาน 1 '!E15</f>
        <v>0</v>
      </c>
      <c r="V6" s="573">
        <f>'รายงาน 1 '!F15</f>
        <v>0</v>
      </c>
      <c r="W6" s="573">
        <f>'รายงาน 1 '!G15</f>
        <v>0</v>
      </c>
      <c r="X6" s="573">
        <f>'รายงาน 1 '!H15</f>
        <v>0</v>
      </c>
      <c r="Y6" s="573">
        <f>'รายงาน 1 '!I15</f>
        <v>0</v>
      </c>
      <c r="Z6" s="573">
        <f>'รายงาน 1 '!J15</f>
        <v>0</v>
      </c>
      <c r="AA6" s="573">
        <f>'รายงาน 1 '!K15</f>
        <v>0</v>
      </c>
      <c r="AB6" s="571"/>
    </row>
    <row r="7" spans="3:28">
      <c r="S7" s="573" t="str">
        <f>'รายงาน 1 '!B16</f>
        <v>การออกแบบและเทคโนโลยี</v>
      </c>
      <c r="T7" s="573">
        <f>'รายงาน 1 '!D16</f>
        <v>0</v>
      </c>
      <c r="U7" s="573">
        <f>'รายงาน 1 '!E16</f>
        <v>0</v>
      </c>
      <c r="V7" s="573">
        <f>'รายงาน 1 '!F16</f>
        <v>0</v>
      </c>
      <c r="W7" s="573">
        <f>'รายงาน 1 '!G16</f>
        <v>0</v>
      </c>
      <c r="X7" s="573">
        <f>'รายงาน 1 '!H16</f>
        <v>0</v>
      </c>
      <c r="Y7" s="573">
        <f>'รายงาน 1 '!I16</f>
        <v>0</v>
      </c>
      <c r="Z7" s="573">
        <f>'รายงาน 1 '!J16</f>
        <v>0</v>
      </c>
      <c r="AA7" s="573">
        <f>'รายงาน 1 '!K16</f>
        <v>0</v>
      </c>
      <c r="AB7" s="571"/>
    </row>
    <row r="8" spans="3:28">
      <c r="S8" s="573" t="str">
        <f>'รายงาน 1 '!B17</f>
        <v>สังคมศึกษา ศาสนาและ วัฒนธรรม</v>
      </c>
      <c r="T8" s="573">
        <f>'รายงาน 1 '!D17</f>
        <v>0</v>
      </c>
      <c r="U8" s="573">
        <f>'รายงาน 1 '!E17</f>
        <v>0</v>
      </c>
      <c r="V8" s="573">
        <f>'รายงาน 1 '!F17</f>
        <v>0</v>
      </c>
      <c r="W8" s="573">
        <f>'รายงาน 1 '!G17</f>
        <v>0</v>
      </c>
      <c r="X8" s="573">
        <f>'รายงาน 1 '!H17</f>
        <v>0</v>
      </c>
      <c r="Y8" s="573">
        <f>'รายงาน 1 '!I17</f>
        <v>0</v>
      </c>
      <c r="Z8" s="573">
        <f>'รายงาน 1 '!J17</f>
        <v>0</v>
      </c>
      <c r="AA8" s="573">
        <f>'รายงาน 1 '!K17</f>
        <v>0</v>
      </c>
      <c r="AB8" s="571"/>
    </row>
    <row r="9" spans="3:28">
      <c r="S9" s="573" t="str">
        <f>'รายงาน 1 '!B18</f>
        <v>ประวัติศาสตร์</v>
      </c>
      <c r="T9" s="573">
        <f>'รายงาน 1 '!D18</f>
        <v>0</v>
      </c>
      <c r="U9" s="573">
        <f>'รายงาน 1 '!E18</f>
        <v>0</v>
      </c>
      <c r="V9" s="573">
        <f>'รายงาน 1 '!F18</f>
        <v>0</v>
      </c>
      <c r="W9" s="573">
        <f>'รายงาน 1 '!G18</f>
        <v>0</v>
      </c>
      <c r="X9" s="573">
        <f>'รายงาน 1 '!H18</f>
        <v>0</v>
      </c>
      <c r="Y9" s="573">
        <f>'รายงาน 1 '!I18</f>
        <v>0</v>
      </c>
      <c r="Z9" s="573">
        <f>'รายงาน 1 '!J18</f>
        <v>0</v>
      </c>
      <c r="AA9" s="573">
        <f>'รายงาน 1 '!K18</f>
        <v>0</v>
      </c>
      <c r="AB9" s="571"/>
    </row>
    <row r="10" spans="3:28">
      <c r="S10" s="573" t="str">
        <f>'รายงาน 1 '!B19</f>
        <v>สุขศึกษาและพลศึกษา</v>
      </c>
      <c r="T10" s="573">
        <f>'รายงาน 1 '!D19</f>
        <v>0</v>
      </c>
      <c r="U10" s="573">
        <f>'รายงาน 1 '!E19</f>
        <v>0</v>
      </c>
      <c r="V10" s="573">
        <f>'รายงาน 1 '!F19</f>
        <v>0</v>
      </c>
      <c r="W10" s="573">
        <f>'รายงาน 1 '!G19</f>
        <v>0</v>
      </c>
      <c r="X10" s="573">
        <f>'รายงาน 1 '!H19</f>
        <v>0</v>
      </c>
      <c r="Y10" s="573">
        <f>'รายงาน 1 '!I19</f>
        <v>0</v>
      </c>
      <c r="Z10" s="573">
        <f>'รายงาน 1 '!J19</f>
        <v>0</v>
      </c>
      <c r="AA10" s="573">
        <f>'รายงาน 1 '!K19</f>
        <v>0</v>
      </c>
      <c r="AB10" s="571"/>
    </row>
    <row r="11" spans="3:28">
      <c r="S11" s="573" t="str">
        <f>'รายงาน 1 '!B20</f>
        <v>ศิลปะ</v>
      </c>
      <c r="T11" s="573">
        <f>'รายงาน 1 '!D20</f>
        <v>0</v>
      </c>
      <c r="U11" s="573">
        <f>'รายงาน 1 '!E20</f>
        <v>0</v>
      </c>
      <c r="V11" s="573">
        <f>'รายงาน 1 '!F20</f>
        <v>0</v>
      </c>
      <c r="W11" s="573">
        <f>'รายงาน 1 '!G20</f>
        <v>0</v>
      </c>
      <c r="X11" s="573">
        <f>'รายงาน 1 '!H20</f>
        <v>0</v>
      </c>
      <c r="Y11" s="573">
        <f>'รายงาน 1 '!I20</f>
        <v>0</v>
      </c>
      <c r="Z11" s="573">
        <f>'รายงาน 1 '!J20</f>
        <v>0</v>
      </c>
      <c r="AA11" s="573">
        <f>'รายงาน 1 '!K20</f>
        <v>0</v>
      </c>
      <c r="AB11" s="571"/>
    </row>
    <row r="12" spans="3:28">
      <c r="S12" s="573" t="str">
        <f>'รายงาน 1 '!B21</f>
        <v>การงานอาชีพ</v>
      </c>
      <c r="T12" s="573">
        <f>'รายงาน 1 '!D21</f>
        <v>0</v>
      </c>
      <c r="U12" s="573">
        <f>'รายงาน 1 '!E21</f>
        <v>0</v>
      </c>
      <c r="V12" s="573">
        <f>'รายงาน 1 '!F21</f>
        <v>0</v>
      </c>
      <c r="W12" s="573">
        <f>'รายงาน 1 '!G21</f>
        <v>0</v>
      </c>
      <c r="X12" s="573">
        <f>'รายงาน 1 '!H21</f>
        <v>0</v>
      </c>
      <c r="Y12" s="573">
        <f>'รายงาน 1 '!I21</f>
        <v>0</v>
      </c>
      <c r="Z12" s="573">
        <f>'รายงาน 1 '!J21</f>
        <v>0</v>
      </c>
      <c r="AA12" s="573">
        <f>'รายงาน 1 '!K21</f>
        <v>0</v>
      </c>
      <c r="AB12" s="571"/>
    </row>
    <row r="13" spans="3:28">
      <c r="S13" s="573" t="str">
        <f>'รายงาน 1 '!B22</f>
        <v>ภาษาอังกฤษพื้นฐาน</v>
      </c>
      <c r="T13" s="573">
        <f>'รายงาน 1 '!D22</f>
        <v>0</v>
      </c>
      <c r="U13" s="573">
        <f>'รายงาน 1 '!E22</f>
        <v>0</v>
      </c>
      <c r="V13" s="573">
        <f>'รายงาน 1 '!F22</f>
        <v>0</v>
      </c>
      <c r="W13" s="573">
        <f>'รายงาน 1 '!G22</f>
        <v>0</v>
      </c>
      <c r="X13" s="573">
        <f>'รายงาน 1 '!H22</f>
        <v>0</v>
      </c>
      <c r="Y13" s="573">
        <f>'รายงาน 1 '!I22</f>
        <v>0</v>
      </c>
      <c r="Z13" s="573">
        <f>'รายงาน 1 '!J22</f>
        <v>0</v>
      </c>
      <c r="AA13" s="573">
        <f>'รายงาน 1 '!K22</f>
        <v>0</v>
      </c>
      <c r="AB13" s="571"/>
    </row>
    <row r="14" spans="3:28">
      <c r="S14" s="573" t="str">
        <f>'รายงาน 1 '!B23</f>
        <v>คอมพิวเตอร์</v>
      </c>
      <c r="T14" s="573">
        <f>'รายงาน 1 '!D23</f>
        <v>0</v>
      </c>
      <c r="U14" s="573">
        <f>'รายงาน 1 '!E23</f>
        <v>0</v>
      </c>
      <c r="V14" s="573">
        <f>'รายงาน 1 '!F23</f>
        <v>0</v>
      </c>
      <c r="W14" s="573">
        <f>'รายงาน 1 '!G23</f>
        <v>0</v>
      </c>
      <c r="X14" s="573">
        <f>'รายงาน 1 '!H23</f>
        <v>0</v>
      </c>
      <c r="Y14" s="573">
        <f>'รายงาน 1 '!I23</f>
        <v>0</v>
      </c>
      <c r="Z14" s="573">
        <f>'รายงาน 1 '!J23</f>
        <v>0</v>
      </c>
      <c r="AA14" s="573">
        <f>'รายงาน 1 '!K23</f>
        <v>0</v>
      </c>
      <c r="AB14" s="571"/>
    </row>
    <row r="15" spans="3:28">
      <c r="S15" s="573" t="str">
        <f>'รายงาน 1 '!B24</f>
        <v>ภาษาจีน</v>
      </c>
      <c r="T15" s="573">
        <f>'รายงาน 1 '!D24</f>
        <v>0</v>
      </c>
      <c r="U15" s="573">
        <f>'รายงาน 1 '!E24</f>
        <v>0</v>
      </c>
      <c r="V15" s="573">
        <f>'รายงาน 1 '!F24</f>
        <v>0</v>
      </c>
      <c r="W15" s="573">
        <f>'รายงาน 1 '!G24</f>
        <v>0</v>
      </c>
      <c r="X15" s="573">
        <f>'รายงาน 1 '!H24</f>
        <v>0</v>
      </c>
      <c r="Y15" s="573">
        <f>'รายงาน 1 '!I24</f>
        <v>0</v>
      </c>
      <c r="Z15" s="573">
        <f>'รายงาน 1 '!J24</f>
        <v>0</v>
      </c>
      <c r="AA15" s="573">
        <f>'รายงาน 1 '!K24</f>
        <v>0</v>
      </c>
      <c r="AB15" s="571"/>
    </row>
    <row r="16" spans="3:28">
      <c r="S16" s="573" t="str">
        <f>'รายงาน 1 '!B25</f>
        <v>การป้องกันการทุจริต</v>
      </c>
      <c r="T16" s="573">
        <f>'รายงาน 1 '!D25</f>
        <v>0</v>
      </c>
      <c r="U16" s="573">
        <f>'รายงาน 1 '!E25</f>
        <v>0</v>
      </c>
      <c r="V16" s="573">
        <f>'รายงาน 1 '!F25</f>
        <v>0</v>
      </c>
      <c r="W16" s="573">
        <f>'รายงาน 1 '!G25</f>
        <v>0</v>
      </c>
      <c r="X16" s="573">
        <f>'รายงาน 1 '!H25</f>
        <v>0</v>
      </c>
      <c r="Y16" s="573">
        <f>'รายงาน 1 '!I25</f>
        <v>0</v>
      </c>
      <c r="Z16" s="573">
        <f>'รายงาน 1 '!J25</f>
        <v>0</v>
      </c>
      <c r="AA16" s="573">
        <f>'รายงาน 1 '!K25</f>
        <v>0</v>
      </c>
      <c r="AB16" s="571"/>
    </row>
    <row r="17" spans="2:28">
      <c r="S17" s="573" t="str">
        <f>'รายงาน 1 '!B26</f>
        <v>โครงงานอาชีพ</v>
      </c>
      <c r="T17" s="573">
        <f>'รายงาน 1 '!D26</f>
        <v>0</v>
      </c>
      <c r="U17" s="573">
        <f>'รายงาน 1 '!E26</f>
        <v>0</v>
      </c>
      <c r="V17" s="573">
        <f>'รายงาน 1 '!F26</f>
        <v>0</v>
      </c>
      <c r="W17" s="573">
        <f>'รายงาน 1 '!G26</f>
        <v>0</v>
      </c>
      <c r="X17" s="573">
        <f>'รายงาน 1 '!H26</f>
        <v>0</v>
      </c>
      <c r="Y17" s="573">
        <f>'รายงาน 1 '!I26</f>
        <v>0</v>
      </c>
      <c r="Z17" s="573">
        <f>'รายงาน 1 '!J26</f>
        <v>0</v>
      </c>
      <c r="AA17" s="573">
        <f>'รายงาน 1 '!K26</f>
        <v>0</v>
      </c>
      <c r="AB17" s="571"/>
    </row>
    <row r="18" spans="2:28">
      <c r="S18" s="573" t="str">
        <f>'รายงาน 1 '!B27</f>
        <v>การว่ายน้ำเพื่อการเอาชีวิตรอด</v>
      </c>
      <c r="T18" s="573">
        <f>'รายงาน 1 '!D27</f>
        <v>0</v>
      </c>
      <c r="U18" s="573">
        <f>'รายงาน 1 '!E27</f>
        <v>0</v>
      </c>
      <c r="V18" s="573">
        <f>'รายงาน 1 '!F27</f>
        <v>0</v>
      </c>
      <c r="W18" s="573">
        <f>'รายงาน 1 '!G27</f>
        <v>0</v>
      </c>
      <c r="X18" s="573">
        <f>'รายงาน 1 '!H27</f>
        <v>0</v>
      </c>
      <c r="Y18" s="573">
        <f>'รายงาน 1 '!I27</f>
        <v>0</v>
      </c>
      <c r="Z18" s="573">
        <f>'รายงาน 1 '!J27</f>
        <v>0</v>
      </c>
      <c r="AA18" s="573">
        <f>'รายงาน 1 '!K27</f>
        <v>0</v>
      </c>
      <c r="AB18" s="571"/>
    </row>
    <row r="21" spans="2:28">
      <c r="S21" s="573" t="s">
        <v>33</v>
      </c>
      <c r="T21" s="573" t="s">
        <v>45</v>
      </c>
    </row>
    <row r="22" spans="2:28">
      <c r="S22" s="573" t="str">
        <f>'รายงาน 1 '!B13</f>
        <v>ภาษาไทย</v>
      </c>
      <c r="T22" s="574" t="str">
        <f>'รายงาน 1 '!C13</f>
        <v/>
      </c>
    </row>
    <row r="23" spans="2:28">
      <c r="S23" s="573" t="str">
        <f>'รายงาน 1 '!B14</f>
        <v>คณิตศาสตร์</v>
      </c>
      <c r="T23" s="574" t="str">
        <f>'รายงาน 1 '!C14</f>
        <v/>
      </c>
    </row>
    <row r="24" spans="2:28" ht="33" customHeight="1">
      <c r="B24" s="281"/>
      <c r="C24" s="281" t="str">
        <f>IF('ข้อมูลพื้นฐาน  '!E8="","","ลงชื่อ                              "&amp;'ข้อมูลพื้นฐาน  '!D8)</f>
        <v>ลงชื่อ                              ครูประจำชั้น</v>
      </c>
      <c r="D24" s="281"/>
      <c r="E24" s="281"/>
      <c r="F24" s="281"/>
      <c r="G24" s="281" t="str">
        <f>IF('ข้อมูลพื้นฐาน  '!E7="","","ลงชื่อ                             "&amp;'ข้อมูลพื้นฐาน  '!D7)</f>
        <v>ลงชื่อ                             หัวหน้างานวิชาการ</v>
      </c>
      <c r="H24" s="281"/>
      <c r="I24" s="281"/>
      <c r="J24" s="281"/>
      <c r="K24" s="281"/>
      <c r="L24" s="281" t="str">
        <f>IF('ข้อมูลพื้นฐาน  '!E5="","","ลงชื่อ                                               ")</f>
        <v xml:space="preserve">ลงชื่อ                                               </v>
      </c>
      <c r="M24" s="281"/>
      <c r="N24" s="281"/>
      <c r="O24" s="281"/>
      <c r="P24" s="281"/>
      <c r="S24" s="573" t="str">
        <f>'รายงาน 1 '!B15</f>
        <v>วิทยาศาสตร์และเทคโนโลยี</v>
      </c>
      <c r="T24" s="574" t="str">
        <f>'รายงาน 1 '!C15</f>
        <v/>
      </c>
    </row>
    <row r="25" spans="2:28">
      <c r="B25" s="281"/>
      <c r="C25" s="614" t="str">
        <f>IF('ข้อมูลพื้นฐาน  '!E8="","","("&amp;'ข้อมูลพื้นฐาน  '!E8&amp;")")</f>
        <v>(นางปาวณีย์  อยู่ปรางค์)</v>
      </c>
      <c r="D25" s="614"/>
      <c r="E25" s="614"/>
      <c r="F25" s="281"/>
      <c r="G25" s="614" t="str">
        <f>IF('ข้อมูลพื้นฐาน  '!E7="","","("&amp;'ข้อมูลพื้นฐาน  '!E7&amp;")")</f>
        <v>(นางปาวณีย์  อยู่ปรางค์)</v>
      </c>
      <c r="H25" s="614"/>
      <c r="I25" s="614"/>
      <c r="J25" s="281"/>
      <c r="K25" s="281"/>
      <c r="L25" s="614" t="str">
        <f>IF('ข้อมูลพื้นฐาน  '!E5="","","("&amp;'ข้อมูลพื้นฐาน  '!E5&amp;")")</f>
        <v>(นายเชิดชัย  ช้ำเกตุ)</v>
      </c>
      <c r="M25" s="614"/>
      <c r="N25" s="614"/>
      <c r="O25" s="281"/>
      <c r="P25" s="281"/>
      <c r="S25" s="573" t="str">
        <f>'รายงาน 1 '!B16</f>
        <v>การออกแบบและเทคโนโลยี</v>
      </c>
      <c r="T25" s="574" t="str">
        <f>'รายงาน 1 '!C16</f>
        <v/>
      </c>
    </row>
    <row r="26" spans="2:28">
      <c r="B26" s="281"/>
      <c r="C26" s="283"/>
      <c r="D26" s="283"/>
      <c r="E26" s="283"/>
      <c r="F26" s="281"/>
      <c r="G26" s="283"/>
      <c r="H26" s="283"/>
      <c r="I26" s="283"/>
      <c r="J26" s="281"/>
      <c r="K26" s="615" t="str">
        <f>IF('ข้อมูลพื้นฐาน  '!E5="","","ตำแหน่ง "&amp;'ข้อมูลพื้นฐาน  '!E6&amp;'ข้อมูลพื้นฐาน  '!D3)</f>
        <v>ตำแหน่ง ผู้อำนวยการสถานศึกษาโรงเรียนวัดโฆสิตาราม</v>
      </c>
      <c r="L26" s="615"/>
      <c r="M26" s="615"/>
      <c r="N26" s="615"/>
      <c r="O26" s="615"/>
      <c r="P26" s="615"/>
      <c r="Q26" s="615"/>
      <c r="S26" s="573" t="str">
        <f>'รายงาน 1 '!B17</f>
        <v>สังคมศึกษา ศาสนาและ วัฒนธรรม</v>
      </c>
      <c r="T26" s="574" t="str">
        <f>'รายงาน 1 '!C17</f>
        <v/>
      </c>
    </row>
    <row r="27" spans="2:28">
      <c r="C27" s="278"/>
      <c r="D27" s="278"/>
      <c r="E27" s="278"/>
      <c r="G27" s="278"/>
      <c r="H27" s="278"/>
      <c r="I27" s="278"/>
      <c r="L27" s="46"/>
      <c r="M27" s="278"/>
      <c r="N27" s="278"/>
      <c r="S27" s="573" t="str">
        <f>'รายงาน 1 '!B18</f>
        <v>ประวัติศาสตร์</v>
      </c>
      <c r="T27" s="574" t="str">
        <f>'รายงาน 1 '!C18</f>
        <v/>
      </c>
    </row>
    <row r="28" spans="2:28">
      <c r="B28" s="613" t="str">
        <f>"แผนภูมิแสดงผลสัมฤทธิ์ทางการเรียน (คะแนนเฉลี่ย)  "&amp;'ข้อมูลพื้นฐาน  '!D9&amp;"   "&amp;"ปีการศึกษา  "&amp;'ข้อมูลพื้นฐาน  '!F9</f>
        <v>แผนภูมิแสดงผลสัมฤทธิ์ทางการเรียน (คะแนนเฉลี่ย)  ภาคเรียนที่ 2   ปีการศึกษา  2568</v>
      </c>
      <c r="C28" s="613"/>
      <c r="D28" s="613"/>
      <c r="E28" s="613"/>
      <c r="F28" s="613"/>
      <c r="G28" s="613"/>
      <c r="H28" s="613"/>
      <c r="I28" s="613"/>
      <c r="J28" s="613"/>
      <c r="K28" s="613"/>
      <c r="L28" s="613"/>
      <c r="M28" s="613"/>
      <c r="N28" s="613"/>
      <c r="O28" s="613"/>
      <c r="P28" s="613"/>
      <c r="S28" s="573" t="str">
        <f>'รายงาน 1 '!B19</f>
        <v>สุขศึกษาและพลศึกษา</v>
      </c>
      <c r="T28" s="574" t="str">
        <f>'รายงาน 1 '!C19</f>
        <v/>
      </c>
    </row>
    <row r="29" spans="2:28">
      <c r="B29" s="613" t="str">
        <f>C3</f>
        <v>ชั้นมัธยมศึกษาปีที่ 1   โรงเรียนวัดโฆสิตาราม  สำนักงานเขตพื้นที่การศึกษาประถมศึกษาชัยนาท</v>
      </c>
      <c r="C29" s="613"/>
      <c r="D29" s="613"/>
      <c r="E29" s="613"/>
      <c r="F29" s="613"/>
      <c r="G29" s="613"/>
      <c r="H29" s="613"/>
      <c r="I29" s="613"/>
      <c r="J29" s="613"/>
      <c r="K29" s="613"/>
      <c r="L29" s="613"/>
      <c r="M29" s="613"/>
      <c r="N29" s="613"/>
      <c r="O29" s="613"/>
      <c r="P29" s="613"/>
      <c r="S29" s="573" t="str">
        <f>'รายงาน 1 '!B20</f>
        <v>ศิลปะ</v>
      </c>
      <c r="T29" s="574" t="str">
        <f>'รายงาน 1 '!C20</f>
        <v/>
      </c>
    </row>
    <row r="30" spans="2:28">
      <c r="C30" s="278"/>
      <c r="D30" s="278"/>
      <c r="E30" s="278"/>
      <c r="G30" s="278"/>
      <c r="H30" s="278"/>
      <c r="I30" s="278"/>
      <c r="L30" s="46"/>
      <c r="M30" s="278"/>
      <c r="N30" s="278"/>
      <c r="S30" s="573" t="str">
        <f>'รายงาน 1 '!B21</f>
        <v>การงานอาชีพ</v>
      </c>
      <c r="T30" s="574" t="str">
        <f>'รายงาน 1 '!C21</f>
        <v/>
      </c>
    </row>
    <row r="31" spans="2:28">
      <c r="C31" s="278"/>
      <c r="D31" s="278"/>
      <c r="E31" s="278"/>
      <c r="G31" s="278"/>
      <c r="H31" s="278"/>
      <c r="I31" s="278"/>
      <c r="L31" s="46"/>
      <c r="M31" s="278"/>
      <c r="N31" s="278"/>
      <c r="S31" s="573" t="str">
        <f>'รายงาน 1 '!B22</f>
        <v>ภาษาอังกฤษพื้นฐาน</v>
      </c>
      <c r="T31" s="574" t="str">
        <f>'รายงาน 1 '!C22</f>
        <v/>
      </c>
    </row>
    <row r="32" spans="2:28">
      <c r="C32" s="278"/>
      <c r="D32" s="278"/>
      <c r="E32" s="278"/>
      <c r="G32" s="278"/>
      <c r="H32" s="278"/>
      <c r="I32" s="278"/>
      <c r="L32" s="46"/>
      <c r="M32" s="278"/>
      <c r="N32" s="278"/>
      <c r="S32" s="573" t="str">
        <f>'รายงาน 1 '!B23</f>
        <v>คอมพิวเตอร์</v>
      </c>
      <c r="T32" s="574" t="str">
        <f>'รายงาน 1 '!C23</f>
        <v/>
      </c>
    </row>
    <row r="33" spans="3:20">
      <c r="C33" s="278"/>
      <c r="D33" s="278"/>
      <c r="E33" s="278"/>
      <c r="G33" s="278"/>
      <c r="H33" s="278"/>
      <c r="I33" s="278"/>
      <c r="L33" s="46"/>
      <c r="M33" s="278"/>
      <c r="N33" s="278"/>
      <c r="S33" s="573" t="str">
        <f>'รายงาน 1 '!B24</f>
        <v>ภาษาจีน</v>
      </c>
      <c r="T33" s="574" t="str">
        <f>'รายงาน 1 '!C24</f>
        <v/>
      </c>
    </row>
    <row r="34" spans="3:20">
      <c r="C34" s="278"/>
      <c r="D34" s="278"/>
      <c r="E34" s="278"/>
      <c r="G34" s="278"/>
      <c r="H34" s="278"/>
      <c r="I34" s="278"/>
      <c r="L34" s="46"/>
      <c r="M34" s="278"/>
      <c r="N34" s="278"/>
      <c r="S34" s="573" t="str">
        <f>'รายงาน 1 '!B25</f>
        <v>การป้องกันการทุจริต</v>
      </c>
      <c r="T34" s="574" t="str">
        <f>'รายงาน 1 '!C25</f>
        <v/>
      </c>
    </row>
    <row r="35" spans="3:20">
      <c r="C35" s="278"/>
      <c r="D35" s="278"/>
      <c r="E35" s="278"/>
      <c r="G35" s="278"/>
      <c r="H35" s="278"/>
      <c r="I35" s="278"/>
      <c r="L35" s="46"/>
      <c r="M35" s="278"/>
      <c r="N35" s="278"/>
      <c r="S35" s="573" t="str">
        <f>'รายงาน 1 '!B26</f>
        <v>โครงงานอาชีพ</v>
      </c>
      <c r="T35" s="574" t="str">
        <f>'รายงาน 1 '!C26</f>
        <v/>
      </c>
    </row>
    <row r="36" spans="3:20">
      <c r="C36" s="278"/>
      <c r="D36" s="278"/>
      <c r="E36" s="278"/>
      <c r="G36" s="278"/>
      <c r="H36" s="278"/>
      <c r="I36" s="278"/>
      <c r="L36" s="46"/>
      <c r="M36" s="278"/>
      <c r="N36" s="278"/>
      <c r="S36" s="573" t="str">
        <f>'รายงาน 1 '!B27</f>
        <v>การว่ายน้ำเพื่อการเอาชีวิตรอด</v>
      </c>
      <c r="T36" s="574" t="str">
        <f>'รายงาน 1 '!C27</f>
        <v/>
      </c>
    </row>
    <row r="37" spans="3:20">
      <c r="C37" s="278"/>
      <c r="D37" s="278"/>
      <c r="E37" s="278"/>
      <c r="G37" s="278"/>
      <c r="H37" s="278"/>
      <c r="I37" s="278"/>
      <c r="L37" s="46"/>
      <c r="M37" s="278"/>
      <c r="N37" s="278"/>
      <c r="T37" s="280"/>
    </row>
    <row r="38" spans="3:20">
      <c r="C38" s="278"/>
      <c r="D38" s="278"/>
      <c r="E38" s="278"/>
      <c r="G38" s="278"/>
      <c r="H38" s="278"/>
      <c r="I38" s="278"/>
      <c r="L38" s="46"/>
      <c r="M38" s="278"/>
      <c r="N38" s="278"/>
      <c r="T38" s="280"/>
    </row>
    <row r="39" spans="3:20">
      <c r="C39" s="278"/>
      <c r="D39" s="278"/>
      <c r="E39" s="278"/>
      <c r="G39" s="278"/>
      <c r="H39" s="278"/>
      <c r="I39" s="278"/>
      <c r="L39" s="46"/>
      <c r="M39" s="278"/>
      <c r="N39" s="278"/>
      <c r="T39" s="280"/>
    </row>
    <row r="40" spans="3:20">
      <c r="C40" s="278"/>
      <c r="D40" s="278"/>
      <c r="E40" s="278"/>
      <c r="G40" s="278"/>
      <c r="H40" s="278"/>
      <c r="I40" s="278"/>
      <c r="L40" s="46"/>
      <c r="M40" s="278"/>
      <c r="N40" s="278"/>
      <c r="T40" s="280"/>
    </row>
    <row r="41" spans="3:20">
      <c r="C41" s="278"/>
      <c r="D41" s="278"/>
      <c r="E41" s="278"/>
      <c r="G41" s="278"/>
      <c r="H41" s="278"/>
      <c r="I41" s="278"/>
      <c r="L41" s="46"/>
      <c r="M41" s="278"/>
      <c r="N41" s="278"/>
      <c r="T41" s="280"/>
    </row>
    <row r="42" spans="3:20">
      <c r="C42" s="278"/>
      <c r="D42" s="278"/>
      <c r="E42" s="278"/>
      <c r="G42" s="278"/>
      <c r="H42" s="278"/>
      <c r="I42" s="278"/>
      <c r="L42" s="46"/>
      <c r="M42" s="278"/>
      <c r="N42" s="278"/>
      <c r="T42" s="280"/>
    </row>
    <row r="43" spans="3:20">
      <c r="C43" s="278"/>
      <c r="D43" s="278"/>
      <c r="E43" s="278"/>
      <c r="G43" s="278"/>
      <c r="H43" s="278"/>
      <c r="I43" s="278"/>
      <c r="L43" s="46"/>
      <c r="M43" s="278"/>
      <c r="N43" s="278"/>
      <c r="T43" s="280"/>
    </row>
    <row r="44" spans="3:20">
      <c r="C44" s="278"/>
      <c r="D44" s="278"/>
      <c r="E44" s="278"/>
      <c r="G44" s="278"/>
      <c r="H44" s="278"/>
      <c r="I44" s="278"/>
      <c r="L44" s="46"/>
      <c r="M44" s="278"/>
      <c r="N44" s="278"/>
      <c r="T44" s="280"/>
    </row>
    <row r="45" spans="3:20">
      <c r="C45" s="278"/>
      <c r="D45" s="278"/>
      <c r="E45" s="278"/>
      <c r="G45" s="278"/>
      <c r="H45" s="278"/>
      <c r="I45" s="278"/>
      <c r="L45" s="46"/>
      <c r="M45" s="278"/>
      <c r="N45" s="278"/>
      <c r="T45" s="280"/>
    </row>
    <row r="46" spans="3:20">
      <c r="C46" s="278"/>
      <c r="D46" s="278"/>
      <c r="E46" s="278"/>
      <c r="G46" s="278"/>
      <c r="H46" s="278"/>
      <c r="I46" s="278"/>
      <c r="L46" s="46"/>
      <c r="M46" s="278"/>
      <c r="N46" s="278"/>
      <c r="T46" s="280"/>
    </row>
    <row r="47" spans="3:20">
      <c r="C47" s="278"/>
      <c r="D47" s="278"/>
      <c r="E47" s="278"/>
      <c r="G47" s="278"/>
      <c r="H47" s="278"/>
      <c r="I47" s="278"/>
      <c r="L47" s="46"/>
      <c r="M47" s="278"/>
      <c r="N47" s="278"/>
      <c r="T47" s="280"/>
    </row>
    <row r="48" spans="3:20">
      <c r="C48" s="46"/>
      <c r="D48" s="46"/>
      <c r="E48" s="46"/>
      <c r="F48" s="46"/>
      <c r="G48" s="46"/>
      <c r="H48" s="46"/>
      <c r="I48" s="46"/>
      <c r="J48" s="46"/>
      <c r="K48" s="46"/>
      <c r="L48" s="46"/>
      <c r="M48" s="46"/>
      <c r="N48" s="46"/>
      <c r="O48" s="46"/>
      <c r="P48" s="46"/>
      <c r="Q48" s="46"/>
      <c r="T48" s="280"/>
    </row>
    <row r="49" spans="2:20" ht="27" customHeight="1">
      <c r="B49" s="281"/>
      <c r="C49" s="282" t="str">
        <f>C24</f>
        <v>ลงชื่อ                              ครูประจำชั้น</v>
      </c>
      <c r="D49" s="282"/>
      <c r="E49" s="282"/>
      <c r="F49" s="282"/>
      <c r="G49" s="282" t="str">
        <f>G24</f>
        <v>ลงชื่อ                             หัวหน้างานวิชาการ</v>
      </c>
      <c r="H49" s="282"/>
      <c r="I49" s="282"/>
      <c r="J49" s="282"/>
      <c r="K49" s="282"/>
      <c r="L49" s="282" t="str">
        <f>L24</f>
        <v xml:space="preserve">ลงชื่อ                                               </v>
      </c>
      <c r="M49" s="282"/>
      <c r="N49" s="282"/>
      <c r="O49" s="282"/>
      <c r="P49" s="282"/>
      <c r="Q49" s="46"/>
      <c r="T49" s="280"/>
    </row>
    <row r="50" spans="2:20">
      <c r="B50" s="281"/>
      <c r="C50" s="614" t="str">
        <f>C25</f>
        <v>(นางปาวณีย์  อยู่ปรางค์)</v>
      </c>
      <c r="D50" s="614"/>
      <c r="E50" s="614"/>
      <c r="F50" s="282"/>
      <c r="G50" s="614" t="str">
        <f>G25</f>
        <v>(นางปาวณีย์  อยู่ปรางค์)</v>
      </c>
      <c r="H50" s="614"/>
      <c r="I50" s="614"/>
      <c r="J50" s="282"/>
      <c r="K50" s="282"/>
      <c r="L50" s="614" t="str">
        <f>L25</f>
        <v>(นายเชิดชัย  ช้ำเกตุ)</v>
      </c>
      <c r="M50" s="614"/>
      <c r="N50" s="614"/>
      <c r="O50" s="282"/>
      <c r="P50" s="282"/>
      <c r="Q50" s="46"/>
      <c r="T50" s="280"/>
    </row>
    <row r="51" spans="2:20">
      <c r="B51" s="281"/>
      <c r="C51" s="282"/>
      <c r="D51" s="282"/>
      <c r="E51" s="282"/>
      <c r="F51" s="282"/>
      <c r="G51" s="282"/>
      <c r="H51" s="282"/>
      <c r="I51" s="282"/>
      <c r="J51" s="282"/>
      <c r="K51" s="615" t="str">
        <f>K26</f>
        <v>ตำแหน่ง ผู้อำนวยการสถานศึกษาโรงเรียนวัดโฆสิตาราม</v>
      </c>
      <c r="L51" s="616"/>
      <c r="M51" s="616"/>
      <c r="N51" s="616"/>
      <c r="O51" s="616"/>
      <c r="P51" s="616"/>
      <c r="Q51" s="616"/>
      <c r="T51" s="280"/>
    </row>
  </sheetData>
  <sheetProtection password="CF69" sheet="1" objects="1" scenarios="1" formatCells="0" formatColumns="0" formatRows="0"/>
  <mergeCells count="12">
    <mergeCell ref="K26:Q26"/>
    <mergeCell ref="K51:Q51"/>
    <mergeCell ref="B28:P28"/>
    <mergeCell ref="B29:P29"/>
    <mergeCell ref="C50:E50"/>
    <mergeCell ref="G50:I50"/>
    <mergeCell ref="L50:N50"/>
    <mergeCell ref="C2:P2"/>
    <mergeCell ref="C3:P3"/>
    <mergeCell ref="C25:E25"/>
    <mergeCell ref="G25:I25"/>
    <mergeCell ref="L25:N25"/>
  </mergeCells>
  <pageMargins left="0.51181102362204722" right="0.31496062992125984" top="0.55118110236220474" bottom="0.35433070866141736" header="0.31496062992125984" footer="0.31496062992125984"/>
  <pageSetup paperSize="9" scale="99"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7030A0"/>
  </sheetPr>
  <dimension ref="A1:S58"/>
  <sheetViews>
    <sheetView showGridLines="0" workbookViewId="0">
      <selection activeCell="N5" sqref="N5"/>
    </sheetView>
  </sheetViews>
  <sheetFormatPr defaultColWidth="9.140625" defaultRowHeight="21.75"/>
  <cols>
    <col min="1" max="1" width="4.140625" style="23" customWidth="1"/>
    <col min="2" max="2" width="11" style="23" customWidth="1"/>
    <col min="3" max="3" width="31.85546875" style="23" customWidth="1"/>
    <col min="4" max="4" width="5.7109375" style="23" customWidth="1"/>
    <col min="5" max="5" width="6.28515625" style="23" customWidth="1"/>
    <col min="6" max="18" width="5.7109375" style="23" customWidth="1"/>
    <col min="19" max="19" width="4.5703125" style="23" customWidth="1"/>
    <col min="20" max="20" width="1.85546875" style="23" customWidth="1"/>
    <col min="21" max="16384" width="9.140625" style="23"/>
  </cols>
  <sheetData>
    <row r="1" spans="1:19" ht="18.95" customHeight="1">
      <c r="A1" s="617" t="str">
        <f>"แบบบันทึกคะแนนการวัดประเมินผลการเรียน       " &amp;'ข้อมูลพื้นฐาน  '!C9  &amp;'ข้อมูลพื้นฐาน  '!D9 &amp;"   ปีการศึกษา  "   &amp;'ข้อมูลพื้นฐาน  '!F9</f>
        <v>แบบบันทึกคะแนนการวัดประเมินผลการเรียน       ภาคเรียนที่   ภาคเรียนที่ 2   ปีการศึกษา  2568</v>
      </c>
      <c r="B1" s="617"/>
      <c r="C1" s="617"/>
      <c r="D1" s="617"/>
      <c r="E1" s="617"/>
      <c r="F1" s="617"/>
      <c r="G1" s="617"/>
      <c r="H1" s="617"/>
      <c r="I1" s="617"/>
      <c r="J1" s="617"/>
      <c r="K1" s="617"/>
      <c r="L1" s="141"/>
      <c r="M1" s="380"/>
      <c r="N1" s="447"/>
      <c r="O1" s="447"/>
      <c r="P1" s="447"/>
      <c r="Q1" s="447"/>
      <c r="R1" s="141"/>
      <c r="S1" s="22"/>
    </row>
    <row r="2" spans="1:19" ht="18.95" customHeight="1">
      <c r="A2" s="618" t="str">
        <f>'ข้อมูลพื้นฐาน  '!C10 &amp;'ข้อมูลพื้นฐาน  '!D10      &amp;'ข้อมูลพื้นฐาน  '!D3  &amp;'ข้อมูลพื้นฐาน  '!B4  &amp;'ข้อมูลพื้นฐาน  '!D4</f>
        <v>ระดับชั้นมัธยมศึกษาปีที่ 1โรงเรียนวัดโฆสิตารามสำนักงานเขตพื้นที่การศึกษาประถมศึกษาชัยนาท</v>
      </c>
      <c r="B2" s="618"/>
      <c r="C2" s="618"/>
      <c r="D2" s="619"/>
      <c r="E2" s="619"/>
      <c r="F2" s="619"/>
      <c r="G2" s="619"/>
      <c r="H2" s="619"/>
      <c r="I2" s="619"/>
      <c r="J2" s="619"/>
      <c r="K2" s="619"/>
      <c r="L2" s="142"/>
      <c r="M2" s="381"/>
      <c r="N2" s="448"/>
      <c r="O2" s="448"/>
      <c r="P2" s="448"/>
      <c r="Q2" s="448"/>
      <c r="R2" s="142"/>
      <c r="S2" s="22"/>
    </row>
    <row r="3" spans="1:19" ht="21" customHeight="1">
      <c r="A3" s="601" t="s">
        <v>2</v>
      </c>
      <c r="B3" s="611" t="s">
        <v>28</v>
      </c>
      <c r="C3" s="601" t="s">
        <v>6</v>
      </c>
      <c r="D3" s="609" t="s">
        <v>52</v>
      </c>
      <c r="E3" s="609"/>
      <c r="F3" s="609"/>
      <c r="G3" s="609"/>
      <c r="H3" s="609"/>
      <c r="I3" s="609"/>
      <c r="J3" s="609"/>
      <c r="K3" s="609"/>
      <c r="L3" s="609"/>
      <c r="M3" s="609"/>
      <c r="N3" s="609"/>
      <c r="O3" s="609"/>
      <c r="P3" s="609"/>
      <c r="Q3" s="609"/>
      <c r="R3" s="609"/>
      <c r="S3" s="22"/>
    </row>
    <row r="4" spans="1:19" ht="21" customHeight="1">
      <c r="A4" s="601"/>
      <c r="B4" s="612"/>
      <c r="C4" s="601"/>
      <c r="D4" s="126" t="str">
        <f>'ข้อมูลพื้นฐาน  '!$C$13</f>
        <v>ไทย</v>
      </c>
      <c r="E4" s="126" t="str">
        <f>'ข้อมูลพื้นฐาน  '!$C$14</f>
        <v>คณิต</v>
      </c>
      <c r="F4" s="126" t="str">
        <f>'ข้อมูลพื้นฐาน  '!$C$15</f>
        <v>วิทย์</v>
      </c>
      <c r="G4" s="126" t="str">
        <f>'ข้อมูลพื้นฐาน  '!$C$16</f>
        <v>วิทยาการฯ</v>
      </c>
      <c r="H4" s="126" t="str">
        <f>'ข้อมูลพื้นฐาน  '!$C$17</f>
        <v>สังคม</v>
      </c>
      <c r="I4" s="126" t="str">
        <f>'ข้อมูลพื้นฐาน  '!$C$18</f>
        <v>ประวัติ</v>
      </c>
      <c r="J4" s="126" t="str">
        <f>'ข้อมูลพื้นฐาน  '!$C$19</f>
        <v>พละ</v>
      </c>
      <c r="K4" s="126" t="str">
        <f>'ข้อมูลพื้นฐาน  '!$C$20</f>
        <v>ศิลปะ</v>
      </c>
      <c r="L4" s="126" t="str">
        <f>'ข้อมูลพื้นฐาน  '!$C$21</f>
        <v>การงาน</v>
      </c>
      <c r="M4" s="379" t="str">
        <f>'ข้อมูลพื้นฐาน  '!$C$22</f>
        <v>อังกฤษ</v>
      </c>
      <c r="N4" s="445" t="str">
        <f>'ข้อมูลพื้นฐาน  '!$C$23</f>
        <v>คอม</v>
      </c>
      <c r="O4" s="445" t="str">
        <f>'ข้อมูลพื้นฐาน  '!$C$24</f>
        <v>จีน</v>
      </c>
      <c r="P4" s="445" t="str">
        <f>'ข้อมูลพื้นฐาน  '!$C$25</f>
        <v>ต้านทุจริต</v>
      </c>
      <c r="Q4" s="445" t="str">
        <f>'ข้อมูลพื้นฐาน  '!$C$26</f>
        <v>การงาน</v>
      </c>
      <c r="R4" s="126" t="str">
        <f>'ข้อมูลพื้นฐาน  '!$C$27</f>
        <v>พละ</v>
      </c>
      <c r="S4" s="22"/>
    </row>
    <row r="5" spans="1:19" s="29" customFormat="1" ht="15.95" customHeight="1">
      <c r="A5" s="125">
        <v>1</v>
      </c>
      <c r="B5" s="38">
        <f>IF(คะแนนสอบ!C6="","",คะแนนสอบ!C6)</f>
        <v>2284</v>
      </c>
      <c r="C5" s="39" t="str">
        <f>IF(คะแนนสอบ!D6="","",คะแนนสอบ!D6)</f>
        <v>เด็กชายทนากรณ์   แย้มพรม</v>
      </c>
      <c r="D5" s="143" t="str">
        <f>'04'!I6</f>
        <v/>
      </c>
      <c r="E5" s="143" t="str">
        <f>'04'!P6</f>
        <v/>
      </c>
      <c r="F5" s="143" t="str">
        <f>'04'!W6</f>
        <v/>
      </c>
      <c r="G5" s="143" t="str">
        <f>'04'!AD6</f>
        <v/>
      </c>
      <c r="H5" s="143" t="str">
        <f>'04'!AK6</f>
        <v/>
      </c>
      <c r="I5" s="143" t="str">
        <f>'04'!AR6</f>
        <v/>
      </c>
      <c r="J5" s="143" t="str">
        <f>'04'!AY6</f>
        <v/>
      </c>
      <c r="K5" s="139" t="str">
        <f>'04'!BF6</f>
        <v/>
      </c>
      <c r="L5" s="143" t="str">
        <f>'04'!BM6</f>
        <v/>
      </c>
      <c r="M5" s="143" t="str">
        <f>'04'!BT6</f>
        <v/>
      </c>
      <c r="N5" s="143" t="str">
        <f>'04'!CA6</f>
        <v/>
      </c>
      <c r="O5" s="143" t="str">
        <f>'04'!CH6</f>
        <v/>
      </c>
      <c r="P5" s="143" t="str">
        <f>'04'!CO6</f>
        <v/>
      </c>
      <c r="Q5" s="143" t="str">
        <f>'04'!CV6</f>
        <v/>
      </c>
      <c r="R5" s="139" t="str">
        <f>'04'!DC6</f>
        <v/>
      </c>
      <c r="S5" s="28"/>
    </row>
    <row r="6" spans="1:19" s="29" customFormat="1" ht="15.95" customHeight="1">
      <c r="A6" s="123">
        <v>2</v>
      </c>
      <c r="B6" s="38">
        <f>IF(คะแนนสอบ!C7="","",คะแนนสอบ!C7)</f>
        <v>2285</v>
      </c>
      <c r="C6" s="39" t="str">
        <f>IF(คะแนนสอบ!D7="","",คะแนนสอบ!D7)</f>
        <v>เด็กชายนครินทร์  จุ้ยทองหลาง</v>
      </c>
      <c r="D6" s="143" t="str">
        <f>'04'!I7</f>
        <v/>
      </c>
      <c r="E6" s="143" t="str">
        <f>'04'!P7</f>
        <v/>
      </c>
      <c r="F6" s="143" t="str">
        <f>'04'!W7</f>
        <v/>
      </c>
      <c r="G6" s="143" t="str">
        <f>'04'!AD7</f>
        <v/>
      </c>
      <c r="H6" s="143" t="str">
        <f>'04'!AK7</f>
        <v/>
      </c>
      <c r="I6" s="143" t="str">
        <f>'04'!AR7</f>
        <v/>
      </c>
      <c r="J6" s="143" t="str">
        <f>'04'!AY7</f>
        <v/>
      </c>
      <c r="K6" s="139" t="str">
        <f>'04'!BF7</f>
        <v/>
      </c>
      <c r="L6" s="143" t="str">
        <f>'04'!BM7</f>
        <v/>
      </c>
      <c r="M6" s="143" t="str">
        <f>'04'!BT7</f>
        <v/>
      </c>
      <c r="N6" s="143" t="str">
        <f>'04'!CA7</f>
        <v/>
      </c>
      <c r="O6" s="143" t="str">
        <f>'04'!CH7</f>
        <v/>
      </c>
      <c r="P6" s="143" t="str">
        <f>'04'!CO7</f>
        <v/>
      </c>
      <c r="Q6" s="143" t="str">
        <f>'04'!CV7</f>
        <v/>
      </c>
      <c r="R6" s="139" t="str">
        <f>'04'!DC7</f>
        <v/>
      </c>
      <c r="S6" s="28"/>
    </row>
    <row r="7" spans="1:19" s="29" customFormat="1" ht="15.95" customHeight="1">
      <c r="A7" s="123">
        <v>3</v>
      </c>
      <c r="B7" s="38">
        <f>IF(คะแนนสอบ!C8="","",คะแนนสอบ!C8)</f>
        <v>2288</v>
      </c>
      <c r="C7" s="39" t="str">
        <f>IF(คะแนนสอบ!D8="","",คะแนนสอบ!D8)</f>
        <v>เด็กหญิงลลิตาพร   อ่อนเจริญ</v>
      </c>
      <c r="D7" s="143" t="str">
        <f>'04'!I8</f>
        <v/>
      </c>
      <c r="E7" s="143" t="str">
        <f>'04'!P8</f>
        <v/>
      </c>
      <c r="F7" s="143" t="str">
        <f>'04'!W8</f>
        <v/>
      </c>
      <c r="G7" s="143" t="str">
        <f>'04'!AD8</f>
        <v/>
      </c>
      <c r="H7" s="143" t="str">
        <f>'04'!AK8</f>
        <v/>
      </c>
      <c r="I7" s="143" t="str">
        <f>'04'!AR8</f>
        <v/>
      </c>
      <c r="J7" s="143" t="str">
        <f>'04'!AY8</f>
        <v/>
      </c>
      <c r="K7" s="139" t="str">
        <f>'04'!BF8</f>
        <v/>
      </c>
      <c r="L7" s="143" t="str">
        <f>'04'!BM8</f>
        <v/>
      </c>
      <c r="M7" s="143" t="str">
        <f>'04'!BT8</f>
        <v/>
      </c>
      <c r="N7" s="143" t="str">
        <f>'04'!CA8</f>
        <v/>
      </c>
      <c r="O7" s="143" t="str">
        <f>'04'!CH8</f>
        <v/>
      </c>
      <c r="P7" s="143" t="str">
        <f>'04'!CO8</f>
        <v/>
      </c>
      <c r="Q7" s="143" t="str">
        <f>'04'!CV8</f>
        <v/>
      </c>
      <c r="R7" s="139" t="str">
        <f>'04'!DC8</f>
        <v/>
      </c>
      <c r="S7" s="28"/>
    </row>
    <row r="8" spans="1:19" s="29" customFormat="1" ht="15.95" customHeight="1">
      <c r="A8" s="123">
        <v>4</v>
      </c>
      <c r="B8" s="38">
        <f>IF(คะแนนสอบ!C9="","",คะแนนสอบ!C9)</f>
        <v>2290</v>
      </c>
      <c r="C8" s="39" t="str">
        <f>IF(คะแนนสอบ!D9="","",คะแนนสอบ!D9)</f>
        <v>เด็กหญิงอรุณวรรณ  ทองเสม</v>
      </c>
      <c r="D8" s="143" t="str">
        <f>'04'!I9</f>
        <v/>
      </c>
      <c r="E8" s="143" t="str">
        <f>'04'!P9</f>
        <v/>
      </c>
      <c r="F8" s="143" t="str">
        <f>'04'!W9</f>
        <v/>
      </c>
      <c r="G8" s="143" t="str">
        <f>'04'!AD9</f>
        <v/>
      </c>
      <c r="H8" s="143" t="str">
        <f>'04'!AK9</f>
        <v/>
      </c>
      <c r="I8" s="143" t="str">
        <f>'04'!AR9</f>
        <v/>
      </c>
      <c r="J8" s="143" t="str">
        <f>'04'!AY9</f>
        <v/>
      </c>
      <c r="K8" s="139" t="str">
        <f>'04'!BF9</f>
        <v/>
      </c>
      <c r="L8" s="143" t="str">
        <f>'04'!BM9</f>
        <v/>
      </c>
      <c r="M8" s="143" t="str">
        <f>'04'!BT9</f>
        <v/>
      </c>
      <c r="N8" s="143" t="str">
        <f>'04'!CA9</f>
        <v/>
      </c>
      <c r="O8" s="143" t="str">
        <f>'04'!CH9</f>
        <v/>
      </c>
      <c r="P8" s="143" t="str">
        <f>'04'!CO9</f>
        <v/>
      </c>
      <c r="Q8" s="143" t="str">
        <f>'04'!CV9</f>
        <v/>
      </c>
      <c r="R8" s="139" t="str">
        <f>'04'!DC9</f>
        <v/>
      </c>
      <c r="S8" s="28"/>
    </row>
    <row r="9" spans="1:19" s="29" customFormat="1" ht="15.95" customHeight="1">
      <c r="A9" s="123">
        <v>5</v>
      </c>
      <c r="B9" s="38">
        <f>IF(คะแนนสอบ!C10="","",คะแนนสอบ!C10)</f>
        <v>2353</v>
      </c>
      <c r="C9" s="39" t="str">
        <f>IF(คะแนนสอบ!D10="","",คะแนนสอบ!D10)</f>
        <v>เด็กชายรฐนนท์  มุกสิกพันธ์</v>
      </c>
      <c r="D9" s="143" t="str">
        <f>'04'!I10</f>
        <v/>
      </c>
      <c r="E9" s="143" t="str">
        <f>'04'!P10</f>
        <v/>
      </c>
      <c r="F9" s="143" t="str">
        <f>'04'!W10</f>
        <v/>
      </c>
      <c r="G9" s="143" t="str">
        <f>'04'!AD10</f>
        <v/>
      </c>
      <c r="H9" s="143" t="str">
        <f>'04'!AK10</f>
        <v/>
      </c>
      <c r="I9" s="143" t="str">
        <f>'04'!AR10</f>
        <v/>
      </c>
      <c r="J9" s="143" t="str">
        <f>'04'!AY10</f>
        <v/>
      </c>
      <c r="K9" s="139" t="str">
        <f>'04'!BF10</f>
        <v/>
      </c>
      <c r="L9" s="143" t="str">
        <f>'04'!BM10</f>
        <v/>
      </c>
      <c r="M9" s="143" t="str">
        <f>'04'!BT10</f>
        <v/>
      </c>
      <c r="N9" s="143" t="str">
        <f>'04'!CA10</f>
        <v/>
      </c>
      <c r="O9" s="143" t="str">
        <f>'04'!CH10</f>
        <v/>
      </c>
      <c r="P9" s="143" t="str">
        <f>'04'!CO10</f>
        <v/>
      </c>
      <c r="Q9" s="143" t="str">
        <f>'04'!CV10</f>
        <v/>
      </c>
      <c r="R9" s="139" t="str">
        <f>'04'!DC10</f>
        <v/>
      </c>
      <c r="S9" s="28"/>
    </row>
    <row r="10" spans="1:19" s="29" customFormat="1" ht="15.95" customHeight="1">
      <c r="A10" s="123">
        <v>6</v>
      </c>
      <c r="B10" s="38">
        <f>IF(คะแนนสอบ!C11="","",คะแนนสอบ!C11)</f>
        <v>2399</v>
      </c>
      <c r="C10" s="39" t="str">
        <f>IF(คะแนนสอบ!D11="","",คะแนนสอบ!D11)</f>
        <v>เด็กหญิงพรธีรา  บุญผ่อง</v>
      </c>
      <c r="D10" s="143" t="str">
        <f>'04'!I11</f>
        <v/>
      </c>
      <c r="E10" s="143" t="str">
        <f>'04'!P11</f>
        <v/>
      </c>
      <c r="F10" s="143" t="str">
        <f>'04'!W11</f>
        <v/>
      </c>
      <c r="G10" s="143" t="str">
        <f>'04'!AD11</f>
        <v/>
      </c>
      <c r="H10" s="143" t="str">
        <f>'04'!AK11</f>
        <v/>
      </c>
      <c r="I10" s="143" t="str">
        <f>'04'!AR11</f>
        <v/>
      </c>
      <c r="J10" s="143" t="str">
        <f>'04'!AY11</f>
        <v/>
      </c>
      <c r="K10" s="139" t="str">
        <f>'04'!BF11</f>
        <v/>
      </c>
      <c r="L10" s="143" t="str">
        <f>'04'!BM11</f>
        <v/>
      </c>
      <c r="M10" s="143" t="str">
        <f>'04'!BT11</f>
        <v/>
      </c>
      <c r="N10" s="143" t="str">
        <f>'04'!CA11</f>
        <v/>
      </c>
      <c r="O10" s="143" t="str">
        <f>'04'!CH11</f>
        <v/>
      </c>
      <c r="P10" s="143" t="str">
        <f>'04'!CO11</f>
        <v/>
      </c>
      <c r="Q10" s="143" t="str">
        <f>'04'!CV11</f>
        <v/>
      </c>
      <c r="R10" s="139" t="str">
        <f>'04'!DC11</f>
        <v/>
      </c>
      <c r="S10" s="28"/>
    </row>
    <row r="11" spans="1:19" s="29" customFormat="1" ht="15.95" customHeight="1">
      <c r="A11" s="123">
        <v>7</v>
      </c>
      <c r="B11" s="38">
        <f>IF(คะแนนสอบ!C12="","",คะแนนสอบ!C12)</f>
        <v>2438</v>
      </c>
      <c r="C11" s="39" t="str">
        <f>IF(คะแนนสอบ!D12="","",คะแนนสอบ!D12)</f>
        <v>เด็กหญิงพิชชาพา  อินเอม</v>
      </c>
      <c r="D11" s="143" t="str">
        <f>'04'!I12</f>
        <v/>
      </c>
      <c r="E11" s="143" t="str">
        <f>'04'!P12</f>
        <v/>
      </c>
      <c r="F11" s="143" t="str">
        <f>'04'!W12</f>
        <v/>
      </c>
      <c r="G11" s="143" t="str">
        <f>'04'!AD12</f>
        <v/>
      </c>
      <c r="H11" s="143" t="str">
        <f>'04'!AK12</f>
        <v/>
      </c>
      <c r="I11" s="143" t="str">
        <f>'04'!AR12</f>
        <v/>
      </c>
      <c r="J11" s="143" t="str">
        <f>'04'!AY12</f>
        <v/>
      </c>
      <c r="K11" s="139" t="str">
        <f>'04'!BF12</f>
        <v/>
      </c>
      <c r="L11" s="143" t="str">
        <f>'04'!BM12</f>
        <v/>
      </c>
      <c r="M11" s="143" t="str">
        <f>'04'!BT12</f>
        <v/>
      </c>
      <c r="N11" s="143" t="str">
        <f>'04'!CA12</f>
        <v/>
      </c>
      <c r="O11" s="143" t="str">
        <f>'04'!CH12</f>
        <v/>
      </c>
      <c r="P11" s="143" t="str">
        <f>'04'!CO12</f>
        <v/>
      </c>
      <c r="Q11" s="143" t="str">
        <f>'04'!CV12</f>
        <v/>
      </c>
      <c r="R11" s="139" t="str">
        <f>'04'!DC12</f>
        <v/>
      </c>
      <c r="S11" s="28"/>
    </row>
    <row r="12" spans="1:19" s="29" customFormat="1" ht="15.95" customHeight="1">
      <c r="A12" s="123">
        <v>8</v>
      </c>
      <c r="B12" s="38">
        <f>IF(คะแนนสอบ!C13="","",คะแนนสอบ!C13)</f>
        <v>2439</v>
      </c>
      <c r="C12" s="39" t="str">
        <f>IF(คะแนนสอบ!D13="","",คะแนนสอบ!D13)</f>
        <v>เด็กชายณัฐชนน  ศุกประเสริฐ</v>
      </c>
      <c r="D12" s="143" t="str">
        <f>'04'!I13</f>
        <v/>
      </c>
      <c r="E12" s="143" t="str">
        <f>'04'!P13</f>
        <v/>
      </c>
      <c r="F12" s="143" t="str">
        <f>'04'!W13</f>
        <v/>
      </c>
      <c r="G12" s="143" t="str">
        <f>'04'!AD13</f>
        <v/>
      </c>
      <c r="H12" s="143" t="str">
        <f>'04'!AK13</f>
        <v/>
      </c>
      <c r="I12" s="143" t="str">
        <f>'04'!AR13</f>
        <v/>
      </c>
      <c r="J12" s="143" t="str">
        <f>'04'!AY13</f>
        <v/>
      </c>
      <c r="K12" s="139" t="str">
        <f>'04'!BF13</f>
        <v/>
      </c>
      <c r="L12" s="143" t="str">
        <f>'04'!BM13</f>
        <v/>
      </c>
      <c r="M12" s="143" t="str">
        <f>'04'!BT13</f>
        <v/>
      </c>
      <c r="N12" s="143" t="str">
        <f>'04'!CA13</f>
        <v/>
      </c>
      <c r="O12" s="143" t="str">
        <f>'04'!CH13</f>
        <v/>
      </c>
      <c r="P12" s="143" t="str">
        <f>'04'!CO13</f>
        <v/>
      </c>
      <c r="Q12" s="143" t="str">
        <f>'04'!CV13</f>
        <v/>
      </c>
      <c r="R12" s="139" t="str">
        <f>'04'!DC13</f>
        <v/>
      </c>
      <c r="S12" s="28"/>
    </row>
    <row r="13" spans="1:19" s="29" customFormat="1" ht="15.95" customHeight="1">
      <c r="A13" s="123">
        <v>9</v>
      </c>
      <c r="B13" s="38">
        <f>IF(คะแนนสอบ!C14="","",คะแนนสอบ!C14)</f>
        <v>2440</v>
      </c>
      <c r="C13" s="39" t="str">
        <f>IF(คะแนนสอบ!D14="","",คะแนนสอบ!D14)</f>
        <v>เด็กหญิงนิธิมา  เภตรา</v>
      </c>
      <c r="D13" s="143" t="str">
        <f>'04'!I14</f>
        <v/>
      </c>
      <c r="E13" s="143" t="str">
        <f>'04'!P14</f>
        <v/>
      </c>
      <c r="F13" s="143" t="str">
        <f>'04'!W14</f>
        <v/>
      </c>
      <c r="G13" s="143" t="str">
        <f>'04'!AD14</f>
        <v/>
      </c>
      <c r="H13" s="143" t="str">
        <f>'04'!AK14</f>
        <v/>
      </c>
      <c r="I13" s="143" t="str">
        <f>'04'!AR14</f>
        <v/>
      </c>
      <c r="J13" s="143" t="str">
        <f>'04'!AY14</f>
        <v/>
      </c>
      <c r="K13" s="139" t="str">
        <f>'04'!BF14</f>
        <v/>
      </c>
      <c r="L13" s="143" t="str">
        <f>'04'!BM14</f>
        <v/>
      </c>
      <c r="M13" s="143" t="str">
        <f>'04'!BT14</f>
        <v/>
      </c>
      <c r="N13" s="143" t="str">
        <f>'04'!CA14</f>
        <v/>
      </c>
      <c r="O13" s="143" t="str">
        <f>'04'!CH14</f>
        <v/>
      </c>
      <c r="P13" s="143" t="str">
        <f>'04'!CO14</f>
        <v/>
      </c>
      <c r="Q13" s="143" t="str">
        <f>'04'!CV14</f>
        <v/>
      </c>
      <c r="R13" s="139" t="str">
        <f>'04'!DC14</f>
        <v/>
      </c>
      <c r="S13" s="28"/>
    </row>
    <row r="14" spans="1:19" s="29" customFormat="1" ht="15.95" customHeight="1">
      <c r="A14" s="123">
        <v>10</v>
      </c>
      <c r="B14" s="38">
        <f>IF(คะแนนสอบ!C15="","",คะแนนสอบ!C15)</f>
        <v>2441</v>
      </c>
      <c r="C14" s="39" t="str">
        <f>IF(คะแนนสอบ!D15="","",คะแนนสอบ!D15)</f>
        <v>เด็กชายวิชัย  บุญยงค์</v>
      </c>
      <c r="D14" s="143" t="str">
        <f>'04'!I15</f>
        <v/>
      </c>
      <c r="E14" s="143" t="str">
        <f>'04'!P15</f>
        <v/>
      </c>
      <c r="F14" s="143" t="str">
        <f>'04'!W15</f>
        <v/>
      </c>
      <c r="G14" s="143" t="str">
        <f>'04'!AD15</f>
        <v/>
      </c>
      <c r="H14" s="143" t="str">
        <f>'04'!AK15</f>
        <v/>
      </c>
      <c r="I14" s="143" t="str">
        <f>'04'!AR15</f>
        <v/>
      </c>
      <c r="J14" s="143" t="str">
        <f>'04'!AY15</f>
        <v/>
      </c>
      <c r="K14" s="139" t="str">
        <f>'04'!BF15</f>
        <v/>
      </c>
      <c r="L14" s="143" t="str">
        <f>'04'!BM15</f>
        <v/>
      </c>
      <c r="M14" s="143" t="str">
        <f>'04'!BT15</f>
        <v/>
      </c>
      <c r="N14" s="143" t="str">
        <f>'04'!CA15</f>
        <v/>
      </c>
      <c r="O14" s="143" t="str">
        <f>'04'!CH15</f>
        <v/>
      </c>
      <c r="P14" s="143" t="str">
        <f>'04'!CO15</f>
        <v/>
      </c>
      <c r="Q14" s="143" t="str">
        <f>'04'!CV15</f>
        <v/>
      </c>
      <c r="R14" s="139" t="str">
        <f>'04'!DC15</f>
        <v/>
      </c>
      <c r="S14" s="28"/>
    </row>
    <row r="15" spans="1:19" s="29" customFormat="1" ht="15.95" customHeight="1">
      <c r="A15" s="123">
        <v>11</v>
      </c>
      <c r="B15" s="38">
        <f>IF(คะแนนสอบ!C16="","",คะแนนสอบ!C16)</f>
        <v>2442</v>
      </c>
      <c r="C15" s="39" t="str">
        <f>IF(คะแนนสอบ!D16="","",คะแนนสอบ!D16)</f>
        <v>เด็กชายอภิวัฒน์  ศาลาคำ</v>
      </c>
      <c r="D15" s="143" t="str">
        <f>'04'!I16</f>
        <v/>
      </c>
      <c r="E15" s="143" t="str">
        <f>'04'!P16</f>
        <v/>
      </c>
      <c r="F15" s="143" t="str">
        <f>'04'!W16</f>
        <v/>
      </c>
      <c r="G15" s="143" t="str">
        <f>'04'!AD16</f>
        <v/>
      </c>
      <c r="H15" s="143" t="str">
        <f>'04'!AK16</f>
        <v/>
      </c>
      <c r="I15" s="143" t="str">
        <f>'04'!AR16</f>
        <v/>
      </c>
      <c r="J15" s="143" t="str">
        <f>'04'!AY16</f>
        <v/>
      </c>
      <c r="K15" s="139" t="str">
        <f>'04'!BF16</f>
        <v/>
      </c>
      <c r="L15" s="143" t="str">
        <f>'04'!BM16</f>
        <v/>
      </c>
      <c r="M15" s="143" t="str">
        <f>'04'!BT16</f>
        <v/>
      </c>
      <c r="N15" s="143" t="str">
        <f>'04'!CA16</f>
        <v/>
      </c>
      <c r="O15" s="143" t="str">
        <f>'04'!CH16</f>
        <v/>
      </c>
      <c r="P15" s="143" t="str">
        <f>'04'!CO16</f>
        <v/>
      </c>
      <c r="Q15" s="143" t="str">
        <f>'04'!CV16</f>
        <v/>
      </c>
      <c r="R15" s="139" t="str">
        <f>'04'!DC16</f>
        <v/>
      </c>
      <c r="S15" s="28"/>
    </row>
    <row r="16" spans="1:19" s="29" customFormat="1" ht="15.95" customHeight="1">
      <c r="A16" s="123">
        <v>12</v>
      </c>
      <c r="B16" s="38">
        <f>IF(คะแนนสอบ!C17="","",คะแนนสอบ!C17)</f>
        <v>2505</v>
      </c>
      <c r="C16" s="39" t="str">
        <f>IF(คะแนนสอบ!D17="","",คะแนนสอบ!D17)</f>
        <v>เด็กชายกฤษฎา  แสงสว่าง</v>
      </c>
      <c r="D16" s="143" t="str">
        <f>'04'!I17</f>
        <v/>
      </c>
      <c r="E16" s="143" t="str">
        <f>'04'!P17</f>
        <v/>
      </c>
      <c r="F16" s="143" t="str">
        <f>'04'!W17</f>
        <v/>
      </c>
      <c r="G16" s="143" t="str">
        <f>'04'!AD17</f>
        <v/>
      </c>
      <c r="H16" s="143" t="str">
        <f>'04'!AK17</f>
        <v/>
      </c>
      <c r="I16" s="143" t="str">
        <f>'04'!AR17</f>
        <v/>
      </c>
      <c r="J16" s="143" t="str">
        <f>'04'!AY17</f>
        <v/>
      </c>
      <c r="K16" s="139" t="str">
        <f>'04'!BF17</f>
        <v/>
      </c>
      <c r="L16" s="143" t="str">
        <f>'04'!BM17</f>
        <v/>
      </c>
      <c r="M16" s="143" t="str">
        <f>'04'!BT17</f>
        <v/>
      </c>
      <c r="N16" s="143" t="str">
        <f>'04'!CA17</f>
        <v/>
      </c>
      <c r="O16" s="143" t="str">
        <f>'04'!CH17</f>
        <v/>
      </c>
      <c r="P16" s="143" t="str">
        <f>'04'!CO17</f>
        <v/>
      </c>
      <c r="Q16" s="143" t="str">
        <f>'04'!CV17</f>
        <v/>
      </c>
      <c r="R16" s="139" t="str">
        <f>'04'!DC17</f>
        <v/>
      </c>
      <c r="S16" s="28"/>
    </row>
    <row r="17" spans="1:19" s="29" customFormat="1" ht="15.95" customHeight="1">
      <c r="A17" s="123">
        <v>13</v>
      </c>
      <c r="B17" s="38">
        <f>IF(คะแนนสอบ!C18="","",คะแนนสอบ!C18)</f>
        <v>2506</v>
      </c>
      <c r="C17" s="39" t="str">
        <f>IF(คะแนนสอบ!D18="","",คะแนนสอบ!D18)</f>
        <v>เด็กชายยุทธกานต์  แซ่เตีย</v>
      </c>
      <c r="D17" s="143" t="str">
        <f>'04'!I18</f>
        <v/>
      </c>
      <c r="E17" s="143" t="str">
        <f>'04'!P18</f>
        <v/>
      </c>
      <c r="F17" s="143" t="str">
        <f>'04'!W18</f>
        <v/>
      </c>
      <c r="G17" s="143" t="str">
        <f>'04'!AD18</f>
        <v/>
      </c>
      <c r="H17" s="143" t="str">
        <f>'04'!AK18</f>
        <v/>
      </c>
      <c r="I17" s="143" t="str">
        <f>'04'!AR18</f>
        <v/>
      </c>
      <c r="J17" s="143" t="str">
        <f>'04'!AY18</f>
        <v/>
      </c>
      <c r="K17" s="139" t="str">
        <f>'04'!BF18</f>
        <v/>
      </c>
      <c r="L17" s="143" t="str">
        <f>'04'!BM18</f>
        <v/>
      </c>
      <c r="M17" s="143" t="str">
        <f>'04'!BT18</f>
        <v/>
      </c>
      <c r="N17" s="143" t="str">
        <f>'04'!CA18</f>
        <v/>
      </c>
      <c r="O17" s="143" t="str">
        <f>'04'!CH18</f>
        <v/>
      </c>
      <c r="P17" s="143" t="str">
        <f>'04'!CO18</f>
        <v/>
      </c>
      <c r="Q17" s="143" t="str">
        <f>'04'!CV18</f>
        <v/>
      </c>
      <c r="R17" s="139" t="str">
        <f>'04'!DC18</f>
        <v/>
      </c>
      <c r="S17" s="28"/>
    </row>
    <row r="18" spans="1:19" s="29" customFormat="1" ht="15.95" customHeight="1">
      <c r="A18" s="123">
        <v>14</v>
      </c>
      <c r="B18" s="38">
        <f>IF(คะแนนสอบ!C19="","",คะแนนสอบ!C19)</f>
        <v>2507</v>
      </c>
      <c r="C18" s="39" t="str">
        <f>IF(คะแนนสอบ!D19="","",คะแนนสอบ!D19)</f>
        <v>เด็กชายจิรายุ  ศิริสุทธิ์</v>
      </c>
      <c r="D18" s="143" t="str">
        <f>'04'!I19</f>
        <v/>
      </c>
      <c r="E18" s="143" t="str">
        <f>'04'!P19</f>
        <v/>
      </c>
      <c r="F18" s="143" t="str">
        <f>'04'!W19</f>
        <v/>
      </c>
      <c r="G18" s="143" t="str">
        <f>'04'!AD19</f>
        <v/>
      </c>
      <c r="H18" s="143" t="str">
        <f>'04'!AK19</f>
        <v/>
      </c>
      <c r="I18" s="143" t="str">
        <f>'04'!AR19</f>
        <v/>
      </c>
      <c r="J18" s="143" t="str">
        <f>'04'!AY19</f>
        <v/>
      </c>
      <c r="K18" s="139" t="str">
        <f>'04'!BF19</f>
        <v/>
      </c>
      <c r="L18" s="143" t="str">
        <f>'04'!BM19</f>
        <v/>
      </c>
      <c r="M18" s="143" t="str">
        <f>'04'!BT19</f>
        <v/>
      </c>
      <c r="N18" s="143" t="str">
        <f>'04'!CA19</f>
        <v/>
      </c>
      <c r="O18" s="143" t="str">
        <f>'04'!CH19</f>
        <v/>
      </c>
      <c r="P18" s="143" t="str">
        <f>'04'!CO19</f>
        <v/>
      </c>
      <c r="Q18" s="143" t="str">
        <f>'04'!CV19</f>
        <v/>
      </c>
      <c r="R18" s="139" t="str">
        <f>'04'!DC19</f>
        <v/>
      </c>
      <c r="S18" s="28"/>
    </row>
    <row r="19" spans="1:19" s="29" customFormat="1" ht="15.95" customHeight="1">
      <c r="A19" s="123">
        <v>15</v>
      </c>
      <c r="B19" s="38">
        <f>IF(คะแนนสอบ!C20="","",คะแนนสอบ!C20)</f>
        <v>2508</v>
      </c>
      <c r="C19" s="39" t="str">
        <f>IF(คะแนนสอบ!D20="","",คะแนนสอบ!D20)</f>
        <v>เด็กชายพชรพงษ์  พงษ์นารายณ์</v>
      </c>
      <c r="D19" s="143" t="str">
        <f>'04'!I20</f>
        <v/>
      </c>
      <c r="E19" s="143" t="str">
        <f>'04'!P20</f>
        <v/>
      </c>
      <c r="F19" s="143" t="str">
        <f>'04'!W20</f>
        <v/>
      </c>
      <c r="G19" s="143" t="str">
        <f>'04'!AD20</f>
        <v/>
      </c>
      <c r="H19" s="143" t="str">
        <f>'04'!AK20</f>
        <v/>
      </c>
      <c r="I19" s="143" t="str">
        <f>'04'!AR20</f>
        <v/>
      </c>
      <c r="J19" s="143" t="str">
        <f>'04'!AY20</f>
        <v/>
      </c>
      <c r="K19" s="139" t="str">
        <f>'04'!BF20</f>
        <v/>
      </c>
      <c r="L19" s="143" t="str">
        <f>'04'!BM20</f>
        <v/>
      </c>
      <c r="M19" s="143" t="str">
        <f>'04'!BT20</f>
        <v/>
      </c>
      <c r="N19" s="143" t="str">
        <f>'04'!CA20</f>
        <v/>
      </c>
      <c r="O19" s="143" t="str">
        <f>'04'!CH20</f>
        <v/>
      </c>
      <c r="P19" s="143" t="str">
        <f>'04'!CO20</f>
        <v/>
      </c>
      <c r="Q19" s="143" t="str">
        <f>'04'!CV20</f>
        <v/>
      </c>
      <c r="R19" s="139" t="str">
        <f>'04'!DC20</f>
        <v/>
      </c>
      <c r="S19" s="28"/>
    </row>
    <row r="20" spans="1:19" s="29" customFormat="1" ht="15.95" customHeight="1">
      <c r="A20" s="123">
        <v>16</v>
      </c>
      <c r="B20" s="38">
        <f>IF(คะแนนสอบ!C21="","",คะแนนสอบ!C21)</f>
        <v>2509</v>
      </c>
      <c r="C20" s="39" t="str">
        <f>IF(คะแนนสอบ!D21="","",คะแนนสอบ!D21)</f>
        <v>เด็กชายวัชรากรณ์  ดวงดี</v>
      </c>
      <c r="D20" s="143" t="str">
        <f>'04'!I21</f>
        <v/>
      </c>
      <c r="E20" s="143" t="str">
        <f>'04'!P21</f>
        <v/>
      </c>
      <c r="F20" s="143" t="str">
        <f>'04'!W21</f>
        <v/>
      </c>
      <c r="G20" s="143" t="str">
        <f>'04'!AD21</f>
        <v/>
      </c>
      <c r="H20" s="143" t="str">
        <f>'04'!AK21</f>
        <v/>
      </c>
      <c r="I20" s="143" t="str">
        <f>'04'!AR21</f>
        <v/>
      </c>
      <c r="J20" s="143" t="str">
        <f>'04'!AY21</f>
        <v/>
      </c>
      <c r="K20" s="139" t="str">
        <f>'04'!BF21</f>
        <v/>
      </c>
      <c r="L20" s="143" t="str">
        <f>'04'!BM21</f>
        <v/>
      </c>
      <c r="M20" s="143" t="str">
        <f>'04'!BT21</f>
        <v/>
      </c>
      <c r="N20" s="143" t="str">
        <f>'04'!CA21</f>
        <v/>
      </c>
      <c r="O20" s="143" t="str">
        <f>'04'!CH21</f>
        <v/>
      </c>
      <c r="P20" s="143" t="str">
        <f>'04'!CO21</f>
        <v/>
      </c>
      <c r="Q20" s="143" t="str">
        <f>'04'!CV21</f>
        <v/>
      </c>
      <c r="R20" s="139" t="str">
        <f>'04'!DC21</f>
        <v/>
      </c>
      <c r="S20" s="28"/>
    </row>
    <row r="21" spans="1:19" s="29" customFormat="1" ht="15.95" customHeight="1">
      <c r="A21" s="123">
        <v>17</v>
      </c>
      <c r="B21" s="38">
        <f>IF(คะแนนสอบ!C22="","",คะแนนสอบ!C22)</f>
        <v>2510</v>
      </c>
      <c r="C21" s="39" t="str">
        <f>IF(คะแนนสอบ!D22="","",คะแนนสอบ!D22)</f>
        <v>เด็กชายกลวัชร  เพตรา</v>
      </c>
      <c r="D21" s="143" t="str">
        <f>'04'!I22</f>
        <v/>
      </c>
      <c r="E21" s="143" t="str">
        <f>'04'!P22</f>
        <v/>
      </c>
      <c r="F21" s="143" t="str">
        <f>'04'!W22</f>
        <v/>
      </c>
      <c r="G21" s="143" t="str">
        <f>'04'!AD22</f>
        <v/>
      </c>
      <c r="H21" s="143" t="str">
        <f>'04'!AK22</f>
        <v/>
      </c>
      <c r="I21" s="143" t="str">
        <f>'04'!AR22</f>
        <v/>
      </c>
      <c r="J21" s="143" t="str">
        <f>'04'!AY22</f>
        <v/>
      </c>
      <c r="K21" s="139" t="str">
        <f>'04'!BF22</f>
        <v/>
      </c>
      <c r="L21" s="143" t="str">
        <f>'04'!BM22</f>
        <v/>
      </c>
      <c r="M21" s="143" t="str">
        <f>'04'!BT22</f>
        <v/>
      </c>
      <c r="N21" s="143" t="str">
        <f>'04'!CA22</f>
        <v/>
      </c>
      <c r="O21" s="143" t="str">
        <f>'04'!CH22</f>
        <v/>
      </c>
      <c r="P21" s="143" t="str">
        <f>'04'!CO22</f>
        <v/>
      </c>
      <c r="Q21" s="143" t="str">
        <f>'04'!CV22</f>
        <v/>
      </c>
      <c r="R21" s="139" t="str">
        <f>'04'!DC22</f>
        <v/>
      </c>
      <c r="S21" s="28"/>
    </row>
    <row r="22" spans="1:19" s="29" customFormat="1" ht="15.95" customHeight="1">
      <c r="A22" s="123">
        <v>18</v>
      </c>
      <c r="B22" s="38">
        <f>IF(คะแนนสอบ!C23="","",คะแนนสอบ!C23)</f>
        <v>2511</v>
      </c>
      <c r="C22" s="39" t="str">
        <f>IF(คะแนนสอบ!D23="","",คะแนนสอบ!D23)</f>
        <v>เด็กชายภมรเทพ  พวงมาลัย</v>
      </c>
      <c r="D22" s="143" t="str">
        <f>'04'!I23</f>
        <v/>
      </c>
      <c r="E22" s="143" t="str">
        <f>'04'!P23</f>
        <v/>
      </c>
      <c r="F22" s="143" t="str">
        <f>'04'!W23</f>
        <v/>
      </c>
      <c r="G22" s="143" t="str">
        <f>'04'!AD23</f>
        <v/>
      </c>
      <c r="H22" s="143" t="str">
        <f>'04'!AK23</f>
        <v/>
      </c>
      <c r="I22" s="143" t="str">
        <f>'04'!AR23</f>
        <v/>
      </c>
      <c r="J22" s="143" t="str">
        <f>'04'!AY23</f>
        <v/>
      </c>
      <c r="K22" s="139" t="str">
        <f>'04'!BF23</f>
        <v/>
      </c>
      <c r="L22" s="143" t="str">
        <f>'04'!BM23</f>
        <v/>
      </c>
      <c r="M22" s="143" t="str">
        <f>'04'!BT23</f>
        <v/>
      </c>
      <c r="N22" s="143" t="str">
        <f>'04'!CA23</f>
        <v/>
      </c>
      <c r="O22" s="143" t="str">
        <f>'04'!CH23</f>
        <v/>
      </c>
      <c r="P22" s="143" t="str">
        <f>'04'!CO23</f>
        <v/>
      </c>
      <c r="Q22" s="143" t="str">
        <f>'04'!CV23</f>
        <v/>
      </c>
      <c r="R22" s="139" t="str">
        <f>'04'!DC23</f>
        <v/>
      </c>
      <c r="S22" s="28"/>
    </row>
    <row r="23" spans="1:19" s="29" customFormat="1" ht="15.95" customHeight="1">
      <c r="A23" s="123">
        <v>19</v>
      </c>
      <c r="B23" s="38">
        <f>IF(คะแนนสอบ!C24="","",คะแนนสอบ!C24)</f>
        <v>2512</v>
      </c>
      <c r="C23" s="39" t="str">
        <f>IF(คะแนนสอบ!D24="","",คะแนนสอบ!D24)</f>
        <v>เด็กชายสิรภัทร  สุขนิล</v>
      </c>
      <c r="D23" s="143" t="str">
        <f>'04'!I24</f>
        <v/>
      </c>
      <c r="E23" s="143" t="str">
        <f>'04'!P24</f>
        <v/>
      </c>
      <c r="F23" s="143" t="str">
        <f>'04'!W24</f>
        <v/>
      </c>
      <c r="G23" s="143" t="str">
        <f>'04'!AD24</f>
        <v/>
      </c>
      <c r="H23" s="143" t="str">
        <f>'04'!AK24</f>
        <v/>
      </c>
      <c r="I23" s="143" t="str">
        <f>'04'!AR24</f>
        <v/>
      </c>
      <c r="J23" s="143" t="str">
        <f>'04'!AY24</f>
        <v/>
      </c>
      <c r="K23" s="139" t="str">
        <f>'04'!BF24</f>
        <v/>
      </c>
      <c r="L23" s="143" t="str">
        <f>'04'!BM24</f>
        <v/>
      </c>
      <c r="M23" s="143" t="str">
        <f>'04'!BT24</f>
        <v/>
      </c>
      <c r="N23" s="143" t="str">
        <f>'04'!CA24</f>
        <v/>
      </c>
      <c r="O23" s="143" t="str">
        <f>'04'!CH24</f>
        <v/>
      </c>
      <c r="P23" s="143" t="str">
        <f>'04'!CO24</f>
        <v/>
      </c>
      <c r="Q23" s="143" t="str">
        <f>'04'!CV24</f>
        <v/>
      </c>
      <c r="R23" s="139" t="str">
        <f>'04'!DC24</f>
        <v/>
      </c>
      <c r="S23" s="28"/>
    </row>
    <row r="24" spans="1:19" s="29" customFormat="1" ht="15.95" customHeight="1">
      <c r="A24" s="123">
        <v>20</v>
      </c>
      <c r="B24" s="38">
        <f>IF(คะแนนสอบ!C25="","",คะแนนสอบ!C25)</f>
        <v>2513</v>
      </c>
      <c r="C24" s="39" t="str">
        <f>IF(คะแนนสอบ!D25="","",คะแนนสอบ!D25)</f>
        <v>เด็กชายธเนศ  ช้างจั่น</v>
      </c>
      <c r="D24" s="143" t="str">
        <f>'04'!I25</f>
        <v/>
      </c>
      <c r="E24" s="143" t="str">
        <f>'04'!P25</f>
        <v/>
      </c>
      <c r="F24" s="143" t="str">
        <f>'04'!W25</f>
        <v/>
      </c>
      <c r="G24" s="143" t="str">
        <f>'04'!AD25</f>
        <v/>
      </c>
      <c r="H24" s="143" t="str">
        <f>'04'!AK25</f>
        <v/>
      </c>
      <c r="I24" s="143" t="str">
        <f>'04'!AR25</f>
        <v/>
      </c>
      <c r="J24" s="143" t="str">
        <f>'04'!AY25</f>
        <v/>
      </c>
      <c r="K24" s="139" t="str">
        <f>'04'!BF25</f>
        <v/>
      </c>
      <c r="L24" s="143" t="str">
        <f>'04'!BM25</f>
        <v/>
      </c>
      <c r="M24" s="143" t="str">
        <f>'04'!BT25</f>
        <v/>
      </c>
      <c r="N24" s="143" t="str">
        <f>'04'!CA25</f>
        <v/>
      </c>
      <c r="O24" s="143" t="str">
        <f>'04'!CH25</f>
        <v/>
      </c>
      <c r="P24" s="143" t="str">
        <f>'04'!CO25</f>
        <v/>
      </c>
      <c r="Q24" s="143" t="str">
        <f>'04'!CV25</f>
        <v/>
      </c>
      <c r="R24" s="139" t="str">
        <f>'04'!DC25</f>
        <v/>
      </c>
      <c r="S24" s="28"/>
    </row>
    <row r="25" spans="1:19" s="29" customFormat="1" ht="15.95" customHeight="1">
      <c r="A25" s="123">
        <v>21</v>
      </c>
      <c r="B25" s="38">
        <f>IF(คะแนนสอบ!C26="","",คะแนนสอบ!C26)</f>
        <v>2514</v>
      </c>
      <c r="C25" s="39" t="str">
        <f>IF(คะแนนสอบ!D26="","",คะแนนสอบ!D26)</f>
        <v>เด็กชายวัชรากร  จูงาม</v>
      </c>
      <c r="D25" s="143" t="str">
        <f>'04'!I26</f>
        <v/>
      </c>
      <c r="E25" s="143" t="str">
        <f>'04'!P26</f>
        <v/>
      </c>
      <c r="F25" s="143" t="str">
        <f>'04'!W26</f>
        <v/>
      </c>
      <c r="G25" s="143" t="str">
        <f>'04'!AD26</f>
        <v/>
      </c>
      <c r="H25" s="143" t="str">
        <f>'04'!AK26</f>
        <v/>
      </c>
      <c r="I25" s="143" t="str">
        <f>'04'!AR26</f>
        <v/>
      </c>
      <c r="J25" s="143" t="str">
        <f>'04'!AY26</f>
        <v/>
      </c>
      <c r="K25" s="139" t="str">
        <f>'04'!BF26</f>
        <v/>
      </c>
      <c r="L25" s="143" t="str">
        <f>'04'!BM26</f>
        <v/>
      </c>
      <c r="M25" s="143" t="str">
        <f>'04'!BT26</f>
        <v/>
      </c>
      <c r="N25" s="143" t="str">
        <f>'04'!CA26</f>
        <v/>
      </c>
      <c r="O25" s="143" t="str">
        <f>'04'!CH26</f>
        <v/>
      </c>
      <c r="P25" s="143" t="str">
        <f>'04'!CO26</f>
        <v/>
      </c>
      <c r="Q25" s="143" t="str">
        <f>'04'!CV26</f>
        <v/>
      </c>
      <c r="R25" s="139" t="str">
        <f>'04'!DC26</f>
        <v/>
      </c>
      <c r="S25" s="28"/>
    </row>
    <row r="26" spans="1:19" s="29" customFormat="1" ht="15.95" customHeight="1">
      <c r="A26" s="123">
        <v>22</v>
      </c>
      <c r="B26" s="38">
        <f>IF(คะแนนสอบ!C27="","",คะแนนสอบ!C27)</f>
        <v>2515</v>
      </c>
      <c r="C26" s="39" t="str">
        <f>IF(คะแนนสอบ!D27="","",คะแนนสอบ!D27)</f>
        <v>เด็กชายวรกันต์  ยิ้มคุณ</v>
      </c>
      <c r="D26" s="143" t="str">
        <f>'04'!I27</f>
        <v/>
      </c>
      <c r="E26" s="143" t="str">
        <f>'04'!P27</f>
        <v/>
      </c>
      <c r="F26" s="143" t="str">
        <f>'04'!W27</f>
        <v/>
      </c>
      <c r="G26" s="143" t="str">
        <f>'04'!AD27</f>
        <v/>
      </c>
      <c r="H26" s="143" t="str">
        <f>'04'!AK27</f>
        <v/>
      </c>
      <c r="I26" s="143" t="str">
        <f>'04'!AR27</f>
        <v/>
      </c>
      <c r="J26" s="143" t="str">
        <f>'04'!AY27</f>
        <v/>
      </c>
      <c r="K26" s="139" t="str">
        <f>'04'!BF27</f>
        <v/>
      </c>
      <c r="L26" s="143" t="str">
        <f>'04'!BM27</f>
        <v/>
      </c>
      <c r="M26" s="143" t="str">
        <f>'04'!BT27</f>
        <v/>
      </c>
      <c r="N26" s="143" t="str">
        <f>'04'!CA27</f>
        <v/>
      </c>
      <c r="O26" s="143" t="str">
        <f>'04'!CH27</f>
        <v/>
      </c>
      <c r="P26" s="143" t="str">
        <f>'04'!CO27</f>
        <v/>
      </c>
      <c r="Q26" s="143" t="str">
        <f>'04'!CV27</f>
        <v/>
      </c>
      <c r="R26" s="139" t="str">
        <f>'04'!DC27</f>
        <v/>
      </c>
      <c r="S26" s="28"/>
    </row>
    <row r="27" spans="1:19" s="29" customFormat="1" ht="15.95" customHeight="1">
      <c r="A27" s="123">
        <v>23</v>
      </c>
      <c r="B27" s="38">
        <f>IF(คะแนนสอบ!C28="","",คะแนนสอบ!C28)</f>
        <v>2516</v>
      </c>
      <c r="C27" s="39" t="str">
        <f>IF(คะแนนสอบ!D28="","",คะแนนสอบ!D28)</f>
        <v>เด็กชายขจรศักดิ์  ศรีเพียงจันทร์</v>
      </c>
      <c r="D27" s="143" t="str">
        <f>'04'!I28</f>
        <v/>
      </c>
      <c r="E27" s="143" t="str">
        <f>'04'!P28</f>
        <v/>
      </c>
      <c r="F27" s="143" t="str">
        <f>'04'!W28</f>
        <v/>
      </c>
      <c r="G27" s="143" t="str">
        <f>'04'!AD28</f>
        <v/>
      </c>
      <c r="H27" s="143" t="str">
        <f>'04'!AK28</f>
        <v/>
      </c>
      <c r="I27" s="143" t="str">
        <f>'04'!AR28</f>
        <v/>
      </c>
      <c r="J27" s="143" t="str">
        <f>'04'!AY28</f>
        <v/>
      </c>
      <c r="K27" s="139" t="str">
        <f>'04'!BF28</f>
        <v/>
      </c>
      <c r="L27" s="143" t="str">
        <f>'04'!BM28</f>
        <v/>
      </c>
      <c r="M27" s="143" t="str">
        <f>'04'!BT28</f>
        <v/>
      </c>
      <c r="N27" s="143" t="str">
        <f>'04'!CA28</f>
        <v/>
      </c>
      <c r="O27" s="143" t="str">
        <f>'04'!CH28</f>
        <v/>
      </c>
      <c r="P27" s="143" t="str">
        <f>'04'!CO28</f>
        <v/>
      </c>
      <c r="Q27" s="143" t="str">
        <f>'04'!CV28</f>
        <v/>
      </c>
      <c r="R27" s="139" t="str">
        <f>'04'!DC28</f>
        <v/>
      </c>
      <c r="S27" s="28"/>
    </row>
    <row r="28" spans="1:19" s="29" customFormat="1" ht="15.95" customHeight="1">
      <c r="A28" s="123">
        <v>24</v>
      </c>
      <c r="B28" s="38">
        <f>IF(คะแนนสอบ!C29="","",คะแนนสอบ!C29)</f>
        <v>2517</v>
      </c>
      <c r="C28" s="39" t="str">
        <f>IF(คะแนนสอบ!D29="","",คะแนนสอบ!D29)</f>
        <v>เด็กชายรัชชานนท์  ยิ้มจันทร์</v>
      </c>
      <c r="D28" s="143" t="str">
        <f>'04'!I29</f>
        <v/>
      </c>
      <c r="E28" s="143" t="str">
        <f>'04'!P29</f>
        <v/>
      </c>
      <c r="F28" s="143" t="str">
        <f>'04'!W29</f>
        <v/>
      </c>
      <c r="G28" s="143" t="str">
        <f>'04'!AD29</f>
        <v/>
      </c>
      <c r="H28" s="143" t="str">
        <f>'04'!AK29</f>
        <v/>
      </c>
      <c r="I28" s="143" t="str">
        <f>'04'!AR29</f>
        <v/>
      </c>
      <c r="J28" s="143" t="str">
        <f>'04'!AY29</f>
        <v/>
      </c>
      <c r="K28" s="139" t="str">
        <f>'04'!BF29</f>
        <v/>
      </c>
      <c r="L28" s="143" t="str">
        <f>'04'!BM29</f>
        <v/>
      </c>
      <c r="M28" s="143" t="str">
        <f>'04'!BT29</f>
        <v/>
      </c>
      <c r="N28" s="143" t="str">
        <f>'04'!CA29</f>
        <v/>
      </c>
      <c r="O28" s="143" t="str">
        <f>'04'!CH29</f>
        <v/>
      </c>
      <c r="P28" s="143" t="str">
        <f>'04'!CO29</f>
        <v/>
      </c>
      <c r="Q28" s="143" t="str">
        <f>'04'!CV29</f>
        <v/>
      </c>
      <c r="R28" s="139" t="str">
        <f>'04'!DC29</f>
        <v/>
      </c>
      <c r="S28" s="28"/>
    </row>
    <row r="29" spans="1:19" s="29" customFormat="1" ht="15.95" customHeight="1">
      <c r="A29" s="123">
        <v>25</v>
      </c>
      <c r="B29" s="38">
        <f>IF(คะแนนสอบ!C30="","",คะแนนสอบ!C30)</f>
        <v>2518</v>
      </c>
      <c r="C29" s="39" t="str">
        <f>IF(คะแนนสอบ!D30="","",คะแนนสอบ!D30)</f>
        <v>เด็กหญิงวรัญญา  สืบสะอาด</v>
      </c>
      <c r="D29" s="143" t="str">
        <f>'04'!I30</f>
        <v/>
      </c>
      <c r="E29" s="143" t="str">
        <f>'04'!P30</f>
        <v/>
      </c>
      <c r="F29" s="143" t="str">
        <f>'04'!W30</f>
        <v/>
      </c>
      <c r="G29" s="143" t="str">
        <f>'04'!AD30</f>
        <v/>
      </c>
      <c r="H29" s="143" t="str">
        <f>'04'!AK30</f>
        <v/>
      </c>
      <c r="I29" s="143" t="str">
        <f>'04'!AR30</f>
        <v/>
      </c>
      <c r="J29" s="143" t="str">
        <f>'04'!AY30</f>
        <v/>
      </c>
      <c r="K29" s="139" t="str">
        <f>'04'!BF30</f>
        <v/>
      </c>
      <c r="L29" s="143" t="str">
        <f>'04'!BM30</f>
        <v/>
      </c>
      <c r="M29" s="143" t="str">
        <f>'04'!BT30</f>
        <v/>
      </c>
      <c r="N29" s="143" t="str">
        <f>'04'!CA30</f>
        <v/>
      </c>
      <c r="O29" s="143" t="str">
        <f>'04'!CH30</f>
        <v/>
      </c>
      <c r="P29" s="143" t="str">
        <f>'04'!CO30</f>
        <v/>
      </c>
      <c r="Q29" s="143" t="str">
        <f>'04'!CV30</f>
        <v/>
      </c>
      <c r="R29" s="139" t="str">
        <f>'04'!DC30</f>
        <v/>
      </c>
      <c r="S29" s="28"/>
    </row>
    <row r="30" spans="1:19" s="29" customFormat="1" ht="15.95" customHeight="1">
      <c r="A30" s="123">
        <v>26</v>
      </c>
      <c r="B30" s="38">
        <f>IF(คะแนนสอบ!C31="","",คะแนนสอบ!C31)</f>
        <v>2519</v>
      </c>
      <c r="C30" s="39" t="str">
        <f>IF(คะแนนสอบ!D31="","",คะแนนสอบ!D31)</f>
        <v>เด็กหญิงสุพิชฌาย์  อินหอม</v>
      </c>
      <c r="D30" s="143" t="str">
        <f>'04'!I31</f>
        <v/>
      </c>
      <c r="E30" s="143" t="str">
        <f>'04'!P31</f>
        <v/>
      </c>
      <c r="F30" s="143" t="str">
        <f>'04'!W31</f>
        <v/>
      </c>
      <c r="G30" s="143" t="str">
        <f>'04'!AD31</f>
        <v/>
      </c>
      <c r="H30" s="143" t="str">
        <f>'04'!AK31</f>
        <v/>
      </c>
      <c r="I30" s="143" t="str">
        <f>'04'!AR31</f>
        <v/>
      </c>
      <c r="J30" s="143" t="str">
        <f>'04'!AY31</f>
        <v/>
      </c>
      <c r="K30" s="139" t="str">
        <f>'04'!BF31</f>
        <v/>
      </c>
      <c r="L30" s="143" t="str">
        <f>'04'!BM31</f>
        <v/>
      </c>
      <c r="M30" s="143" t="str">
        <f>'04'!BT31</f>
        <v/>
      </c>
      <c r="N30" s="143" t="str">
        <f>'04'!CA31</f>
        <v/>
      </c>
      <c r="O30" s="143" t="str">
        <f>'04'!CH31</f>
        <v/>
      </c>
      <c r="P30" s="143" t="str">
        <f>'04'!CO31</f>
        <v/>
      </c>
      <c r="Q30" s="143" t="str">
        <f>'04'!CV31</f>
        <v/>
      </c>
      <c r="R30" s="139" t="str">
        <f>'04'!DC31</f>
        <v/>
      </c>
      <c r="S30" s="28"/>
    </row>
    <row r="31" spans="1:19" s="29" customFormat="1" ht="15.95" customHeight="1">
      <c r="A31" s="123">
        <v>27</v>
      </c>
      <c r="B31" s="38">
        <f>IF(คะแนนสอบ!C32="","",คะแนนสอบ!C32)</f>
        <v>2520</v>
      </c>
      <c r="C31" s="39" t="str">
        <f>IF(คะแนนสอบ!D32="","",คะแนนสอบ!D32)</f>
        <v>เด็กหญิงดิษญา  กลิ่นหอม</v>
      </c>
      <c r="D31" s="143" t="str">
        <f>'04'!I32</f>
        <v/>
      </c>
      <c r="E31" s="143" t="str">
        <f>'04'!P32</f>
        <v/>
      </c>
      <c r="F31" s="143" t="str">
        <f>'04'!W32</f>
        <v/>
      </c>
      <c r="G31" s="143" t="str">
        <f>'04'!AD32</f>
        <v/>
      </c>
      <c r="H31" s="143" t="str">
        <f>'04'!AK32</f>
        <v/>
      </c>
      <c r="I31" s="143" t="str">
        <f>'04'!AR32</f>
        <v/>
      </c>
      <c r="J31" s="143" t="str">
        <f>'04'!AY32</f>
        <v/>
      </c>
      <c r="K31" s="139" t="str">
        <f>'04'!BF32</f>
        <v/>
      </c>
      <c r="L31" s="143" t="str">
        <f>'04'!BM32</f>
        <v/>
      </c>
      <c r="M31" s="143" t="str">
        <f>'04'!BT32</f>
        <v/>
      </c>
      <c r="N31" s="143" t="str">
        <f>'04'!CA32</f>
        <v/>
      </c>
      <c r="O31" s="143" t="str">
        <f>'04'!CH32</f>
        <v/>
      </c>
      <c r="P31" s="143" t="str">
        <f>'04'!CO32</f>
        <v/>
      </c>
      <c r="Q31" s="143" t="str">
        <f>'04'!CV32</f>
        <v/>
      </c>
      <c r="R31" s="139" t="str">
        <f>'04'!DC32</f>
        <v/>
      </c>
      <c r="S31" s="28"/>
    </row>
    <row r="32" spans="1:19" s="29" customFormat="1" ht="15.95" customHeight="1">
      <c r="A32" s="123">
        <v>28</v>
      </c>
      <c r="B32" s="38">
        <f>IF(คะแนนสอบ!C33="","",คะแนนสอบ!C33)</f>
        <v>2521</v>
      </c>
      <c r="C32" s="39" t="str">
        <f>IF(คะแนนสอบ!D33="","",คะแนนสอบ!D33)</f>
        <v>เด็กหญิงลลิตา  ทองยาลา</v>
      </c>
      <c r="D32" s="143" t="str">
        <f>'04'!I33</f>
        <v/>
      </c>
      <c r="E32" s="143" t="str">
        <f>'04'!P33</f>
        <v/>
      </c>
      <c r="F32" s="143" t="str">
        <f>'04'!W33</f>
        <v/>
      </c>
      <c r="G32" s="143" t="str">
        <f>'04'!AD33</f>
        <v/>
      </c>
      <c r="H32" s="143" t="str">
        <f>'04'!AK33</f>
        <v/>
      </c>
      <c r="I32" s="143" t="str">
        <f>'04'!AR33</f>
        <v/>
      </c>
      <c r="J32" s="143" t="str">
        <f>'04'!AY33</f>
        <v/>
      </c>
      <c r="K32" s="139" t="str">
        <f>'04'!BF33</f>
        <v/>
      </c>
      <c r="L32" s="143" t="str">
        <f>'04'!BM33</f>
        <v/>
      </c>
      <c r="M32" s="143" t="str">
        <f>'04'!BT33</f>
        <v/>
      </c>
      <c r="N32" s="143" t="str">
        <f>'04'!CA33</f>
        <v/>
      </c>
      <c r="O32" s="143" t="str">
        <f>'04'!CH33</f>
        <v/>
      </c>
      <c r="P32" s="143" t="str">
        <f>'04'!CO33</f>
        <v/>
      </c>
      <c r="Q32" s="143" t="str">
        <f>'04'!CV33</f>
        <v/>
      </c>
      <c r="R32" s="139" t="str">
        <f>'04'!DC33</f>
        <v/>
      </c>
      <c r="S32" s="28"/>
    </row>
    <row r="33" spans="1:19" s="29" customFormat="1" ht="15.95" customHeight="1">
      <c r="A33" s="123">
        <v>29</v>
      </c>
      <c r="B33" s="38">
        <f>IF(คะแนนสอบ!C34="","",คะแนนสอบ!C34)</f>
        <v>2522</v>
      </c>
      <c r="C33" s="39" t="str">
        <f>IF(คะแนนสอบ!D34="","",คะแนนสอบ!D34)</f>
        <v>เด็กหญิงวรดา  บุญประจวบ</v>
      </c>
      <c r="D33" s="143" t="str">
        <f>'04'!I34</f>
        <v/>
      </c>
      <c r="E33" s="143" t="str">
        <f>'04'!P34</f>
        <v/>
      </c>
      <c r="F33" s="143" t="str">
        <f>'04'!W34</f>
        <v/>
      </c>
      <c r="G33" s="143" t="str">
        <f>'04'!AD34</f>
        <v/>
      </c>
      <c r="H33" s="143" t="str">
        <f>'04'!AK34</f>
        <v/>
      </c>
      <c r="I33" s="143" t="str">
        <f>'04'!AR34</f>
        <v/>
      </c>
      <c r="J33" s="143" t="str">
        <f>'04'!AY34</f>
        <v/>
      </c>
      <c r="K33" s="139" t="str">
        <f>'04'!BF34</f>
        <v/>
      </c>
      <c r="L33" s="143" t="str">
        <f>'04'!BM34</f>
        <v/>
      </c>
      <c r="M33" s="143" t="str">
        <f>'04'!BT34</f>
        <v/>
      </c>
      <c r="N33" s="143" t="str">
        <f>'04'!CA34</f>
        <v/>
      </c>
      <c r="O33" s="143" t="str">
        <f>'04'!CH34</f>
        <v/>
      </c>
      <c r="P33" s="143" t="str">
        <f>'04'!CO34</f>
        <v/>
      </c>
      <c r="Q33" s="143" t="str">
        <f>'04'!CV34</f>
        <v/>
      </c>
      <c r="R33" s="139" t="str">
        <f>'04'!DC34</f>
        <v/>
      </c>
      <c r="S33" s="28"/>
    </row>
    <row r="34" spans="1:19" s="29" customFormat="1" ht="15.95" customHeight="1">
      <c r="A34" s="123">
        <v>30</v>
      </c>
      <c r="B34" s="38">
        <f>IF(คะแนนสอบ!C35="","",คะแนนสอบ!C35)</f>
        <v>2523</v>
      </c>
      <c r="C34" s="39" t="str">
        <f>IF(คะแนนสอบ!D35="","",คะแนนสอบ!D35)</f>
        <v>เด็กหญิงอรจิรา  โต๊ะน้อย</v>
      </c>
      <c r="D34" s="143" t="str">
        <f>'04'!I35</f>
        <v/>
      </c>
      <c r="E34" s="143" t="str">
        <f>'04'!P35</f>
        <v/>
      </c>
      <c r="F34" s="143" t="str">
        <f>'04'!W35</f>
        <v/>
      </c>
      <c r="G34" s="143" t="str">
        <f>'04'!AD35</f>
        <v/>
      </c>
      <c r="H34" s="143" t="str">
        <f>'04'!AK35</f>
        <v/>
      </c>
      <c r="I34" s="143" t="str">
        <f>'04'!AR35</f>
        <v/>
      </c>
      <c r="J34" s="143" t="str">
        <f>'04'!AY35</f>
        <v/>
      </c>
      <c r="K34" s="139" t="str">
        <f>'04'!BF35</f>
        <v/>
      </c>
      <c r="L34" s="143" t="str">
        <f>'04'!BM35</f>
        <v/>
      </c>
      <c r="M34" s="143" t="str">
        <f>'04'!BT35</f>
        <v/>
      </c>
      <c r="N34" s="143" t="str">
        <f>'04'!CA35</f>
        <v/>
      </c>
      <c r="O34" s="143" t="str">
        <f>'04'!CH35</f>
        <v/>
      </c>
      <c r="P34" s="143" t="str">
        <f>'04'!CO35</f>
        <v/>
      </c>
      <c r="Q34" s="143" t="str">
        <f>'04'!CV35</f>
        <v/>
      </c>
      <c r="R34" s="139" t="str">
        <f>'04'!DC35</f>
        <v/>
      </c>
      <c r="S34" s="28"/>
    </row>
    <row r="35" spans="1:19" s="29" customFormat="1" ht="15.95" customHeight="1">
      <c r="A35" s="123">
        <v>31</v>
      </c>
      <c r="B35" s="38">
        <f>IF(คะแนนสอบ!C36="","",คะแนนสอบ!C36)</f>
        <v>2524</v>
      </c>
      <c r="C35" s="39" t="str">
        <f>IF(คะแนนสอบ!D36="","",คะแนนสอบ!D36)</f>
        <v>เด็กหญิงนุชจรีย์  ยิ้มจันทร์</v>
      </c>
      <c r="D35" s="143" t="str">
        <f>'04'!I36</f>
        <v/>
      </c>
      <c r="E35" s="143" t="str">
        <f>'04'!P36</f>
        <v/>
      </c>
      <c r="F35" s="143" t="str">
        <f>'04'!W36</f>
        <v/>
      </c>
      <c r="G35" s="143" t="str">
        <f>'04'!AD36</f>
        <v/>
      </c>
      <c r="H35" s="143" t="str">
        <f>'04'!AK36</f>
        <v/>
      </c>
      <c r="I35" s="143" t="str">
        <f>'04'!AR36</f>
        <v/>
      </c>
      <c r="J35" s="143" t="str">
        <f>'04'!AY36</f>
        <v/>
      </c>
      <c r="K35" s="139" t="str">
        <f>'04'!BF36</f>
        <v/>
      </c>
      <c r="L35" s="143" t="str">
        <f>'04'!BM36</f>
        <v/>
      </c>
      <c r="M35" s="143" t="str">
        <f>'04'!BT36</f>
        <v/>
      </c>
      <c r="N35" s="143" t="str">
        <f>'04'!CA36</f>
        <v/>
      </c>
      <c r="O35" s="143" t="str">
        <f>'04'!CH36</f>
        <v/>
      </c>
      <c r="P35" s="143" t="str">
        <f>'04'!CO36</f>
        <v/>
      </c>
      <c r="Q35" s="143" t="str">
        <f>'04'!CV36</f>
        <v/>
      </c>
      <c r="R35" s="139" t="str">
        <f>'04'!DC36</f>
        <v/>
      </c>
      <c r="S35" s="28"/>
    </row>
    <row r="36" spans="1:19" s="29" customFormat="1" ht="15.95" customHeight="1">
      <c r="A36" s="123">
        <v>32</v>
      </c>
      <c r="B36" s="38">
        <f>IF(คะแนนสอบ!C37="","",คะแนนสอบ!C37)</f>
        <v>2525</v>
      </c>
      <c r="C36" s="39" t="str">
        <f>IF(คะแนนสอบ!D37="","",คะแนนสอบ!D37)</f>
        <v>เด็กหญิงชนัญชิดา  ไพรีรณ</v>
      </c>
      <c r="D36" s="143" t="str">
        <f>'04'!I37</f>
        <v/>
      </c>
      <c r="E36" s="143" t="str">
        <f>'04'!P37</f>
        <v/>
      </c>
      <c r="F36" s="143" t="str">
        <f>'04'!W37</f>
        <v/>
      </c>
      <c r="G36" s="143" t="str">
        <f>'04'!AD37</f>
        <v/>
      </c>
      <c r="H36" s="143" t="str">
        <f>'04'!AK37</f>
        <v/>
      </c>
      <c r="I36" s="143" t="str">
        <f>'04'!AR37</f>
        <v/>
      </c>
      <c r="J36" s="143" t="str">
        <f>'04'!AY37</f>
        <v/>
      </c>
      <c r="K36" s="139" t="str">
        <f>'04'!BF37</f>
        <v/>
      </c>
      <c r="L36" s="143" t="str">
        <f>'04'!BM37</f>
        <v/>
      </c>
      <c r="M36" s="143" t="str">
        <f>'04'!BT37</f>
        <v/>
      </c>
      <c r="N36" s="143" t="str">
        <f>'04'!CA37</f>
        <v/>
      </c>
      <c r="O36" s="143" t="str">
        <f>'04'!CH37</f>
        <v/>
      </c>
      <c r="P36" s="143" t="str">
        <f>'04'!CO37</f>
        <v/>
      </c>
      <c r="Q36" s="143" t="str">
        <f>'04'!CV37</f>
        <v/>
      </c>
      <c r="R36" s="139" t="str">
        <f>'04'!DC37</f>
        <v/>
      </c>
      <c r="S36" s="28"/>
    </row>
    <row r="37" spans="1:19" s="29" customFormat="1" ht="15.95" customHeight="1">
      <c r="A37" s="123">
        <v>33</v>
      </c>
      <c r="B37" s="38">
        <f>IF(คะแนนสอบ!C38="","",คะแนนสอบ!C38)</f>
        <v>2526</v>
      </c>
      <c r="C37" s="39" t="str">
        <f>IF(คะแนนสอบ!D38="","",คะแนนสอบ!D38)</f>
        <v>เด็กหญิงกัณฐิกา  เพตรา</v>
      </c>
      <c r="D37" s="143" t="str">
        <f>'04'!I38</f>
        <v/>
      </c>
      <c r="E37" s="143" t="str">
        <f>'04'!P38</f>
        <v/>
      </c>
      <c r="F37" s="143" t="str">
        <f>'04'!W38</f>
        <v/>
      </c>
      <c r="G37" s="143" t="str">
        <f>'04'!AD38</f>
        <v/>
      </c>
      <c r="H37" s="143" t="str">
        <f>'04'!AK38</f>
        <v/>
      </c>
      <c r="I37" s="143" t="str">
        <f>'04'!AR38</f>
        <v/>
      </c>
      <c r="J37" s="143" t="str">
        <f>'04'!AY38</f>
        <v/>
      </c>
      <c r="K37" s="139" t="str">
        <f>'04'!BF38</f>
        <v/>
      </c>
      <c r="L37" s="143" t="str">
        <f>'04'!BM38</f>
        <v/>
      </c>
      <c r="M37" s="143" t="str">
        <f>'04'!BT38</f>
        <v/>
      </c>
      <c r="N37" s="143" t="str">
        <f>'04'!CA38</f>
        <v/>
      </c>
      <c r="O37" s="143" t="str">
        <f>'04'!CH38</f>
        <v/>
      </c>
      <c r="P37" s="143" t="str">
        <f>'04'!CO38</f>
        <v/>
      </c>
      <c r="Q37" s="143" t="str">
        <f>'04'!CV38</f>
        <v/>
      </c>
      <c r="R37" s="139" t="str">
        <f>'04'!DC38</f>
        <v/>
      </c>
      <c r="S37" s="28"/>
    </row>
    <row r="38" spans="1:19" s="29" customFormat="1" ht="15.95" customHeight="1">
      <c r="A38" s="123">
        <v>34</v>
      </c>
      <c r="B38" s="38">
        <f>IF(คะแนนสอบ!C39="","",คะแนนสอบ!C39)</f>
        <v>2353</v>
      </c>
      <c r="C38" s="39" t="str">
        <f>IF(คะแนนสอบ!D39="","",คะแนนสอบ!D39)</f>
        <v>เด็กชายรฐนนท์  มุกสิกพันธ์</v>
      </c>
      <c r="D38" s="143" t="str">
        <f>'04'!I39</f>
        <v/>
      </c>
      <c r="E38" s="143" t="str">
        <f>'04'!P39</f>
        <v/>
      </c>
      <c r="F38" s="143" t="str">
        <f>'04'!W39</f>
        <v/>
      </c>
      <c r="G38" s="143" t="str">
        <f>'04'!AD39</f>
        <v/>
      </c>
      <c r="H38" s="143" t="str">
        <f>'04'!AK39</f>
        <v/>
      </c>
      <c r="I38" s="143" t="str">
        <f>'04'!AR39</f>
        <v/>
      </c>
      <c r="J38" s="143" t="str">
        <f>'04'!AY39</f>
        <v/>
      </c>
      <c r="K38" s="139" t="str">
        <f>'04'!BF39</f>
        <v/>
      </c>
      <c r="L38" s="143" t="str">
        <f>'04'!BM39</f>
        <v/>
      </c>
      <c r="M38" s="143" t="str">
        <f>'04'!BT39</f>
        <v/>
      </c>
      <c r="N38" s="143" t="str">
        <f>'04'!CA39</f>
        <v/>
      </c>
      <c r="O38" s="143" t="str">
        <f>'04'!CH39</f>
        <v/>
      </c>
      <c r="P38" s="143" t="str">
        <f>'04'!CO39</f>
        <v/>
      </c>
      <c r="Q38" s="143" t="str">
        <f>'04'!CV39</f>
        <v/>
      </c>
      <c r="R38" s="139" t="str">
        <f>'04'!DC39</f>
        <v/>
      </c>
      <c r="S38" s="28"/>
    </row>
    <row r="39" spans="1:19" s="29" customFormat="1" ht="15.95" customHeight="1">
      <c r="A39" s="123">
        <v>35</v>
      </c>
      <c r="B39" s="38" t="str">
        <f>IF(คะแนนสอบ!C40="","",คะแนนสอบ!C40)</f>
        <v/>
      </c>
      <c r="C39" s="39" t="str">
        <f>IF(คะแนนสอบ!D40="","",คะแนนสอบ!D40)</f>
        <v/>
      </c>
      <c r="D39" s="143" t="str">
        <f>'04'!I40</f>
        <v/>
      </c>
      <c r="E39" s="143" t="str">
        <f>'04'!P40</f>
        <v/>
      </c>
      <c r="F39" s="143" t="str">
        <f>'04'!W40</f>
        <v/>
      </c>
      <c r="G39" s="143" t="str">
        <f>'04'!AD40</f>
        <v/>
      </c>
      <c r="H39" s="143" t="str">
        <f>'04'!AK40</f>
        <v/>
      </c>
      <c r="I39" s="143" t="str">
        <f>'04'!AR40</f>
        <v/>
      </c>
      <c r="J39" s="143" t="str">
        <f>'04'!AY40</f>
        <v/>
      </c>
      <c r="K39" s="139" t="str">
        <f>'04'!BF40</f>
        <v/>
      </c>
      <c r="L39" s="143" t="str">
        <f>'04'!BM40</f>
        <v/>
      </c>
      <c r="M39" s="143" t="str">
        <f>'04'!BT40</f>
        <v/>
      </c>
      <c r="N39" s="143" t="str">
        <f>'04'!CA40</f>
        <v/>
      </c>
      <c r="O39" s="143" t="str">
        <f>'04'!CH40</f>
        <v/>
      </c>
      <c r="P39" s="143" t="str">
        <f>'04'!CO40</f>
        <v/>
      </c>
      <c r="Q39" s="143" t="str">
        <f>'04'!CV40</f>
        <v/>
      </c>
      <c r="R39" s="139" t="str">
        <f>'04'!DC40</f>
        <v/>
      </c>
      <c r="S39" s="28"/>
    </row>
    <row r="40" spans="1:19" s="29" customFormat="1" ht="15.95" customHeight="1">
      <c r="A40" s="123">
        <v>36</v>
      </c>
      <c r="B40" s="38" t="str">
        <f>IF(คะแนนสอบ!C41="","",คะแนนสอบ!C41)</f>
        <v/>
      </c>
      <c r="C40" s="39" t="str">
        <f>IF(คะแนนสอบ!D41="","",คะแนนสอบ!D41)</f>
        <v/>
      </c>
      <c r="D40" s="143" t="str">
        <f>'04'!I41</f>
        <v/>
      </c>
      <c r="E40" s="143" t="str">
        <f>'04'!P41</f>
        <v/>
      </c>
      <c r="F40" s="143" t="str">
        <f>'04'!W41</f>
        <v/>
      </c>
      <c r="G40" s="143" t="str">
        <f>'04'!AD41</f>
        <v/>
      </c>
      <c r="H40" s="143" t="str">
        <f>'04'!AK41</f>
        <v/>
      </c>
      <c r="I40" s="143" t="str">
        <f>'04'!AR41</f>
        <v/>
      </c>
      <c r="J40" s="143" t="str">
        <f>'04'!AY41</f>
        <v/>
      </c>
      <c r="K40" s="139" t="str">
        <f>'04'!BF41</f>
        <v/>
      </c>
      <c r="L40" s="143" t="str">
        <f>'04'!BM41</f>
        <v/>
      </c>
      <c r="M40" s="143" t="str">
        <f>'04'!BT41</f>
        <v/>
      </c>
      <c r="N40" s="143" t="str">
        <f>'04'!CA41</f>
        <v/>
      </c>
      <c r="O40" s="143" t="str">
        <f>'04'!CH41</f>
        <v/>
      </c>
      <c r="P40" s="143" t="str">
        <f>'04'!CO41</f>
        <v/>
      </c>
      <c r="Q40" s="143" t="str">
        <f>'04'!CV41</f>
        <v/>
      </c>
      <c r="R40" s="139" t="str">
        <f>'04'!DC41</f>
        <v/>
      </c>
      <c r="S40" s="28"/>
    </row>
    <row r="41" spans="1:19" s="29" customFormat="1" ht="15.95" customHeight="1">
      <c r="A41" s="123">
        <v>37</v>
      </c>
      <c r="B41" s="38" t="str">
        <f>IF(คะแนนสอบ!C42="","",คะแนนสอบ!C42)</f>
        <v/>
      </c>
      <c r="C41" s="39" t="str">
        <f>IF(คะแนนสอบ!D42="","",คะแนนสอบ!D42)</f>
        <v/>
      </c>
      <c r="D41" s="143" t="str">
        <f>'04'!I42</f>
        <v/>
      </c>
      <c r="E41" s="143" t="str">
        <f>'04'!P42</f>
        <v/>
      </c>
      <c r="F41" s="143" t="str">
        <f>'04'!W42</f>
        <v/>
      </c>
      <c r="G41" s="143" t="str">
        <f>'04'!AD42</f>
        <v/>
      </c>
      <c r="H41" s="143" t="str">
        <f>'04'!AK42</f>
        <v/>
      </c>
      <c r="I41" s="143" t="str">
        <f>'04'!AR42</f>
        <v/>
      </c>
      <c r="J41" s="143" t="str">
        <f>'04'!AY42</f>
        <v/>
      </c>
      <c r="K41" s="139" t="str">
        <f>'04'!BF42</f>
        <v/>
      </c>
      <c r="L41" s="143" t="str">
        <f>'04'!BM42</f>
        <v/>
      </c>
      <c r="M41" s="143" t="str">
        <f>'04'!BT42</f>
        <v/>
      </c>
      <c r="N41" s="143" t="str">
        <f>'04'!CA42</f>
        <v/>
      </c>
      <c r="O41" s="143" t="str">
        <f>'04'!CH42</f>
        <v/>
      </c>
      <c r="P41" s="143" t="str">
        <f>'04'!CO42</f>
        <v/>
      </c>
      <c r="Q41" s="143" t="str">
        <f>'04'!CV42</f>
        <v/>
      </c>
      <c r="R41" s="139" t="str">
        <f>'04'!DC42</f>
        <v/>
      </c>
      <c r="S41" s="28"/>
    </row>
    <row r="42" spans="1:19" s="29" customFormat="1" ht="15.95" customHeight="1">
      <c r="A42" s="123">
        <v>38</v>
      </c>
      <c r="B42" s="38" t="str">
        <f>IF(คะแนนสอบ!C43="","",คะแนนสอบ!C43)</f>
        <v/>
      </c>
      <c r="C42" s="39" t="str">
        <f>IF(คะแนนสอบ!D43="","",คะแนนสอบ!D43)</f>
        <v/>
      </c>
      <c r="D42" s="143" t="str">
        <f>'04'!I43</f>
        <v/>
      </c>
      <c r="E42" s="143" t="str">
        <f>'04'!P43</f>
        <v/>
      </c>
      <c r="F42" s="143" t="str">
        <f>'04'!W43</f>
        <v/>
      </c>
      <c r="G42" s="143" t="str">
        <f>'04'!AD43</f>
        <v/>
      </c>
      <c r="H42" s="143" t="str">
        <f>'04'!AK43</f>
        <v/>
      </c>
      <c r="I42" s="143" t="str">
        <f>'04'!AR43</f>
        <v/>
      </c>
      <c r="J42" s="143" t="str">
        <f>'04'!AY43</f>
        <v/>
      </c>
      <c r="K42" s="139" t="str">
        <f>'04'!BF43</f>
        <v/>
      </c>
      <c r="L42" s="143" t="str">
        <f>'04'!BM43</f>
        <v/>
      </c>
      <c r="M42" s="143" t="str">
        <f>'04'!BT43</f>
        <v/>
      </c>
      <c r="N42" s="143" t="str">
        <f>'04'!CA43</f>
        <v/>
      </c>
      <c r="O42" s="143" t="str">
        <f>'04'!CH43</f>
        <v/>
      </c>
      <c r="P42" s="143" t="str">
        <f>'04'!CO43</f>
        <v/>
      </c>
      <c r="Q42" s="143" t="str">
        <f>'04'!CV43</f>
        <v/>
      </c>
      <c r="R42" s="139" t="str">
        <f>'04'!DC43</f>
        <v/>
      </c>
      <c r="S42" s="28"/>
    </row>
    <row r="43" spans="1:19" s="29" customFormat="1" ht="15.95" customHeight="1">
      <c r="A43" s="123">
        <v>39</v>
      </c>
      <c r="B43" s="38" t="str">
        <f>IF(คะแนนสอบ!C44="","",คะแนนสอบ!C44)</f>
        <v/>
      </c>
      <c r="C43" s="39" t="str">
        <f>IF(คะแนนสอบ!D44="","",คะแนนสอบ!D44)</f>
        <v/>
      </c>
      <c r="D43" s="143" t="str">
        <f>'04'!I44</f>
        <v/>
      </c>
      <c r="E43" s="143" t="str">
        <f>'04'!P44</f>
        <v/>
      </c>
      <c r="F43" s="143" t="str">
        <f>'04'!W44</f>
        <v/>
      </c>
      <c r="G43" s="143" t="str">
        <f>'04'!AD44</f>
        <v/>
      </c>
      <c r="H43" s="143" t="str">
        <f>'04'!AK44</f>
        <v/>
      </c>
      <c r="I43" s="143" t="str">
        <f>'04'!AR44</f>
        <v/>
      </c>
      <c r="J43" s="143" t="str">
        <f>'04'!AY44</f>
        <v/>
      </c>
      <c r="K43" s="139" t="str">
        <f>'04'!BF44</f>
        <v/>
      </c>
      <c r="L43" s="143" t="str">
        <f>'04'!BM44</f>
        <v/>
      </c>
      <c r="M43" s="143" t="str">
        <f>'04'!BT44</f>
        <v/>
      </c>
      <c r="N43" s="143" t="str">
        <f>'04'!CA44</f>
        <v/>
      </c>
      <c r="O43" s="143" t="str">
        <f>'04'!CH44</f>
        <v/>
      </c>
      <c r="P43" s="143" t="str">
        <f>'04'!CO44</f>
        <v/>
      </c>
      <c r="Q43" s="143" t="str">
        <f>'04'!CV44</f>
        <v/>
      </c>
      <c r="R43" s="139" t="str">
        <f>'04'!DC44</f>
        <v/>
      </c>
      <c r="S43" s="28"/>
    </row>
    <row r="44" spans="1:19" s="29" customFormat="1" ht="15.95" customHeight="1">
      <c r="A44" s="123">
        <v>40</v>
      </c>
      <c r="B44" s="38" t="str">
        <f>IF(คะแนนสอบ!C45="","",คะแนนสอบ!C45)</f>
        <v/>
      </c>
      <c r="C44" s="39" t="str">
        <f>IF(คะแนนสอบ!D45="","",คะแนนสอบ!D45)</f>
        <v/>
      </c>
      <c r="D44" s="143" t="str">
        <f>'04'!I45</f>
        <v/>
      </c>
      <c r="E44" s="143" t="str">
        <f>'04'!P45</f>
        <v/>
      </c>
      <c r="F44" s="143" t="str">
        <f>'04'!W45</f>
        <v/>
      </c>
      <c r="G44" s="143" t="str">
        <f>'04'!AD45</f>
        <v/>
      </c>
      <c r="H44" s="143" t="str">
        <f>'04'!AK45</f>
        <v/>
      </c>
      <c r="I44" s="143" t="str">
        <f>'04'!AR45</f>
        <v/>
      </c>
      <c r="J44" s="143" t="str">
        <f>'04'!AY45</f>
        <v/>
      </c>
      <c r="K44" s="139" t="str">
        <f>'04'!BF45</f>
        <v/>
      </c>
      <c r="L44" s="143" t="str">
        <f>'04'!BM45</f>
        <v/>
      </c>
      <c r="M44" s="143" t="str">
        <f>'04'!BT45</f>
        <v/>
      </c>
      <c r="N44" s="143" t="str">
        <f>'04'!CA45</f>
        <v/>
      </c>
      <c r="O44" s="143" t="str">
        <f>'04'!CH45</f>
        <v/>
      </c>
      <c r="P44" s="143" t="str">
        <f>'04'!CO45</f>
        <v/>
      </c>
      <c r="Q44" s="143" t="str">
        <f>'04'!CV45</f>
        <v/>
      </c>
      <c r="R44" s="139" t="str">
        <f>'04'!DC45</f>
        <v/>
      </c>
      <c r="S44" s="28"/>
    </row>
    <row r="45" spans="1:19" s="29" customFormat="1" ht="15.95" customHeight="1">
      <c r="A45" s="123">
        <v>41</v>
      </c>
      <c r="B45" s="38" t="str">
        <f>IF(คะแนนสอบ!C46="","",คะแนนสอบ!C46)</f>
        <v/>
      </c>
      <c r="C45" s="39" t="str">
        <f>IF(คะแนนสอบ!D46="","",คะแนนสอบ!D46)</f>
        <v/>
      </c>
      <c r="D45" s="143" t="str">
        <f>'04'!I46</f>
        <v/>
      </c>
      <c r="E45" s="143" t="str">
        <f>'04'!P46</f>
        <v/>
      </c>
      <c r="F45" s="143" t="str">
        <f>'04'!W46</f>
        <v/>
      </c>
      <c r="G45" s="143" t="str">
        <f>'04'!AD46</f>
        <v/>
      </c>
      <c r="H45" s="143" t="str">
        <f>'04'!AK46</f>
        <v/>
      </c>
      <c r="I45" s="143" t="str">
        <f>'04'!AR46</f>
        <v/>
      </c>
      <c r="J45" s="143" t="str">
        <f>'04'!AY46</f>
        <v/>
      </c>
      <c r="K45" s="139" t="str">
        <f>'04'!BF46</f>
        <v/>
      </c>
      <c r="L45" s="143" t="str">
        <f>'04'!BM46</f>
        <v/>
      </c>
      <c r="M45" s="143" t="str">
        <f>'04'!BT46</f>
        <v/>
      </c>
      <c r="N45" s="143" t="str">
        <f>'04'!CA46</f>
        <v/>
      </c>
      <c r="O45" s="143" t="str">
        <f>'04'!CH46</f>
        <v/>
      </c>
      <c r="P45" s="143" t="str">
        <f>'04'!CO46</f>
        <v/>
      </c>
      <c r="Q45" s="143" t="str">
        <f>'04'!CV46</f>
        <v/>
      </c>
      <c r="R45" s="139" t="str">
        <f>'04'!DC46</f>
        <v/>
      </c>
      <c r="S45" s="28"/>
    </row>
    <row r="46" spans="1:19" s="29" customFormat="1" ht="15.95" customHeight="1">
      <c r="A46" s="123">
        <v>42</v>
      </c>
      <c r="B46" s="38" t="str">
        <f>IF(คะแนนสอบ!C47="","",คะแนนสอบ!C47)</f>
        <v/>
      </c>
      <c r="C46" s="39" t="str">
        <f>IF(คะแนนสอบ!D47="","",คะแนนสอบ!D47)</f>
        <v/>
      </c>
      <c r="D46" s="143" t="str">
        <f>'04'!I47</f>
        <v/>
      </c>
      <c r="E46" s="143" t="str">
        <f>'04'!P47</f>
        <v/>
      </c>
      <c r="F46" s="143" t="str">
        <f>'04'!W47</f>
        <v/>
      </c>
      <c r="G46" s="143" t="str">
        <f>'04'!AD47</f>
        <v/>
      </c>
      <c r="H46" s="143" t="str">
        <f>'04'!AK47</f>
        <v/>
      </c>
      <c r="I46" s="143" t="str">
        <f>'04'!AR47</f>
        <v/>
      </c>
      <c r="J46" s="143" t="str">
        <f>'04'!AY47</f>
        <v/>
      </c>
      <c r="K46" s="139" t="str">
        <f>'04'!BF47</f>
        <v/>
      </c>
      <c r="L46" s="143" t="str">
        <f>'04'!BM47</f>
        <v/>
      </c>
      <c r="M46" s="143" t="str">
        <f>'04'!BT47</f>
        <v/>
      </c>
      <c r="N46" s="143" t="str">
        <f>'04'!CA47</f>
        <v/>
      </c>
      <c r="O46" s="143" t="str">
        <f>'04'!CH47</f>
        <v/>
      </c>
      <c r="P46" s="143" t="str">
        <f>'04'!CO47</f>
        <v/>
      </c>
      <c r="Q46" s="143" t="str">
        <f>'04'!CV47</f>
        <v/>
      </c>
      <c r="R46" s="139" t="str">
        <f>'04'!DC47</f>
        <v/>
      </c>
      <c r="S46" s="28"/>
    </row>
    <row r="47" spans="1:19" s="29" customFormat="1" ht="15.95" customHeight="1">
      <c r="A47" s="123">
        <v>43</v>
      </c>
      <c r="B47" s="38" t="str">
        <f>IF(คะแนนสอบ!C48="","",คะแนนสอบ!C48)</f>
        <v/>
      </c>
      <c r="C47" s="39" t="str">
        <f>IF(คะแนนสอบ!D48="","",คะแนนสอบ!D48)</f>
        <v/>
      </c>
      <c r="D47" s="143" t="str">
        <f>'04'!I48</f>
        <v/>
      </c>
      <c r="E47" s="143" t="str">
        <f>'04'!P48</f>
        <v/>
      </c>
      <c r="F47" s="143" t="str">
        <f>'04'!W48</f>
        <v/>
      </c>
      <c r="G47" s="143" t="str">
        <f>'04'!AD48</f>
        <v/>
      </c>
      <c r="H47" s="143" t="str">
        <f>'04'!AK48</f>
        <v/>
      </c>
      <c r="I47" s="143" t="str">
        <f>'04'!AR48</f>
        <v/>
      </c>
      <c r="J47" s="143" t="str">
        <f>'04'!AY48</f>
        <v/>
      </c>
      <c r="K47" s="139" t="str">
        <f>'04'!BF48</f>
        <v/>
      </c>
      <c r="L47" s="143" t="str">
        <f>'04'!BM48</f>
        <v/>
      </c>
      <c r="M47" s="143" t="str">
        <f>'04'!BT48</f>
        <v/>
      </c>
      <c r="N47" s="143" t="str">
        <f>'04'!CA48</f>
        <v/>
      </c>
      <c r="O47" s="143" t="str">
        <f>'04'!CH48</f>
        <v/>
      </c>
      <c r="P47" s="143" t="str">
        <f>'04'!CO48</f>
        <v/>
      </c>
      <c r="Q47" s="143" t="str">
        <f>'04'!CV48</f>
        <v/>
      </c>
      <c r="R47" s="139" t="str">
        <f>'04'!DC48</f>
        <v/>
      </c>
      <c r="S47" s="28"/>
    </row>
    <row r="48" spans="1:19" s="29" customFormat="1" ht="15.95" customHeight="1">
      <c r="A48" s="123">
        <v>44</v>
      </c>
      <c r="B48" s="38" t="str">
        <f>IF(คะแนนสอบ!C49="","",คะแนนสอบ!C49)</f>
        <v/>
      </c>
      <c r="C48" s="39" t="str">
        <f>IF(คะแนนสอบ!D49="","",คะแนนสอบ!D49)</f>
        <v/>
      </c>
      <c r="D48" s="143" t="str">
        <f>'04'!I49</f>
        <v/>
      </c>
      <c r="E48" s="143" t="str">
        <f>'04'!P49</f>
        <v/>
      </c>
      <c r="F48" s="143" t="str">
        <f>'04'!W49</f>
        <v/>
      </c>
      <c r="G48" s="143" t="str">
        <f>'04'!AD49</f>
        <v/>
      </c>
      <c r="H48" s="143" t="str">
        <f>'04'!AK49</f>
        <v/>
      </c>
      <c r="I48" s="143" t="str">
        <f>'04'!AR49</f>
        <v/>
      </c>
      <c r="J48" s="143" t="str">
        <f>'04'!AY49</f>
        <v/>
      </c>
      <c r="K48" s="139" t="str">
        <f>'04'!BF49</f>
        <v/>
      </c>
      <c r="L48" s="143" t="str">
        <f>'04'!BM49</f>
        <v/>
      </c>
      <c r="M48" s="143" t="str">
        <f>'04'!BT49</f>
        <v/>
      </c>
      <c r="N48" s="143" t="str">
        <f>'04'!CA49</f>
        <v/>
      </c>
      <c r="O48" s="143" t="str">
        <f>'04'!CH49</f>
        <v/>
      </c>
      <c r="P48" s="143" t="str">
        <f>'04'!CO49</f>
        <v/>
      </c>
      <c r="Q48" s="143" t="str">
        <f>'04'!CV49</f>
        <v/>
      </c>
      <c r="R48" s="139" t="str">
        <f>'04'!DC49</f>
        <v/>
      </c>
      <c r="S48" s="28"/>
    </row>
    <row r="49" spans="1:19" s="29" customFormat="1" ht="15.95" customHeight="1">
      <c r="A49" s="421">
        <v>45</v>
      </c>
      <c r="B49" s="38" t="str">
        <f>IF(คะแนนสอบ!C50="","",คะแนนสอบ!C50)</f>
        <v/>
      </c>
      <c r="C49" s="39" t="str">
        <f>IF(คะแนนสอบ!D50="","",คะแนนสอบ!D50)</f>
        <v/>
      </c>
      <c r="D49" s="143" t="str">
        <f>'04'!I50</f>
        <v/>
      </c>
      <c r="E49" s="143" t="str">
        <f>'04'!P50</f>
        <v/>
      </c>
      <c r="F49" s="143" t="str">
        <f>'04'!W50</f>
        <v/>
      </c>
      <c r="G49" s="143" t="str">
        <f>'04'!AD50</f>
        <v/>
      </c>
      <c r="H49" s="143" t="str">
        <f>'04'!AK50</f>
        <v/>
      </c>
      <c r="I49" s="143" t="str">
        <f>'04'!AR50</f>
        <v/>
      </c>
      <c r="J49" s="143" t="str">
        <f>'04'!AY50</f>
        <v/>
      </c>
      <c r="K49" s="139" t="str">
        <f>'04'!BF50</f>
        <v/>
      </c>
      <c r="L49" s="143" t="str">
        <f>'04'!BM50</f>
        <v/>
      </c>
      <c r="M49" s="143" t="str">
        <f>'04'!BT50</f>
        <v/>
      </c>
      <c r="N49" s="143" t="str">
        <f>'04'!CA50</f>
        <v/>
      </c>
      <c r="O49" s="143" t="str">
        <f>'04'!CH50</f>
        <v/>
      </c>
      <c r="P49" s="143" t="str">
        <f>'04'!CO50</f>
        <v/>
      </c>
      <c r="Q49" s="143" t="str">
        <f>'04'!CV50</f>
        <v/>
      </c>
      <c r="R49" s="139" t="str">
        <f>'04'!DC50</f>
        <v/>
      </c>
      <c r="S49" s="28"/>
    </row>
    <row r="50" spans="1:19" s="29" customFormat="1" ht="15.95" customHeight="1">
      <c r="A50" s="421">
        <v>46</v>
      </c>
      <c r="B50" s="38" t="str">
        <f>IF(คะแนนสอบ!C51="","",คะแนนสอบ!C51)</f>
        <v/>
      </c>
      <c r="C50" s="39" t="str">
        <f>IF(คะแนนสอบ!D51="","",คะแนนสอบ!D51)</f>
        <v/>
      </c>
      <c r="D50" s="143" t="str">
        <f>'04'!I51</f>
        <v/>
      </c>
      <c r="E50" s="143" t="str">
        <f>'04'!P51</f>
        <v/>
      </c>
      <c r="F50" s="143" t="str">
        <f>'04'!W51</f>
        <v/>
      </c>
      <c r="G50" s="143" t="str">
        <f>'04'!AD51</f>
        <v/>
      </c>
      <c r="H50" s="143" t="str">
        <f>'04'!AK51</f>
        <v/>
      </c>
      <c r="I50" s="143" t="str">
        <f>'04'!AR51</f>
        <v/>
      </c>
      <c r="J50" s="143" t="str">
        <f>'04'!AY51</f>
        <v/>
      </c>
      <c r="K50" s="139" t="str">
        <f>'04'!BF51</f>
        <v/>
      </c>
      <c r="L50" s="143" t="str">
        <f>'04'!BM51</f>
        <v/>
      </c>
      <c r="M50" s="143" t="str">
        <f>'04'!BT51</f>
        <v/>
      </c>
      <c r="N50" s="143" t="str">
        <f>'04'!CA51</f>
        <v/>
      </c>
      <c r="O50" s="143" t="str">
        <f>'04'!CH51</f>
        <v/>
      </c>
      <c r="P50" s="143" t="str">
        <f>'04'!CO51</f>
        <v/>
      </c>
      <c r="Q50" s="143" t="str">
        <f>'04'!CV51</f>
        <v/>
      </c>
      <c r="R50" s="139" t="str">
        <f>'04'!DC51</f>
        <v/>
      </c>
      <c r="S50" s="28"/>
    </row>
    <row r="51" spans="1:19" s="29" customFormat="1" ht="15.95" customHeight="1">
      <c r="A51" s="421">
        <v>47</v>
      </c>
      <c r="B51" s="38" t="str">
        <f>IF(คะแนนสอบ!C52="","",คะแนนสอบ!C52)</f>
        <v/>
      </c>
      <c r="C51" s="39" t="str">
        <f>IF(คะแนนสอบ!D52="","",คะแนนสอบ!D52)</f>
        <v/>
      </c>
      <c r="D51" s="143" t="str">
        <f>'04'!I52</f>
        <v/>
      </c>
      <c r="E51" s="143" t="str">
        <f>'04'!P52</f>
        <v/>
      </c>
      <c r="F51" s="143" t="str">
        <f>'04'!W52</f>
        <v/>
      </c>
      <c r="G51" s="143" t="str">
        <f>'04'!AD52</f>
        <v/>
      </c>
      <c r="H51" s="143" t="str">
        <f>'04'!AK52</f>
        <v/>
      </c>
      <c r="I51" s="143" t="str">
        <f>'04'!AR52</f>
        <v/>
      </c>
      <c r="J51" s="143" t="str">
        <f>'04'!AY52</f>
        <v/>
      </c>
      <c r="K51" s="139" t="str">
        <f>'04'!BF52</f>
        <v/>
      </c>
      <c r="L51" s="143" t="str">
        <f>'04'!BM52</f>
        <v/>
      </c>
      <c r="M51" s="143" t="str">
        <f>'04'!BT52</f>
        <v/>
      </c>
      <c r="N51" s="143" t="str">
        <f>'04'!CA52</f>
        <v/>
      </c>
      <c r="O51" s="143" t="str">
        <f>'04'!CH52</f>
        <v/>
      </c>
      <c r="P51" s="143" t="str">
        <f>'04'!CO52</f>
        <v/>
      </c>
      <c r="Q51" s="143" t="str">
        <f>'04'!CV52</f>
        <v/>
      </c>
      <c r="R51" s="139" t="str">
        <f>'04'!DC52</f>
        <v/>
      </c>
      <c r="S51" s="28"/>
    </row>
    <row r="52" spans="1:19" s="29" customFormat="1" ht="15.95" customHeight="1">
      <c r="A52" s="421">
        <v>48</v>
      </c>
      <c r="B52" s="38" t="str">
        <f>IF(คะแนนสอบ!C53="","",คะแนนสอบ!C53)</f>
        <v/>
      </c>
      <c r="C52" s="39" t="str">
        <f>IF(คะแนนสอบ!D53="","",คะแนนสอบ!D53)</f>
        <v/>
      </c>
      <c r="D52" s="143" t="str">
        <f>'04'!I53</f>
        <v/>
      </c>
      <c r="E52" s="143" t="str">
        <f>'04'!P53</f>
        <v/>
      </c>
      <c r="F52" s="143" t="str">
        <f>'04'!W53</f>
        <v/>
      </c>
      <c r="G52" s="143" t="str">
        <f>'04'!AD53</f>
        <v/>
      </c>
      <c r="H52" s="143" t="str">
        <f>'04'!AK53</f>
        <v/>
      </c>
      <c r="I52" s="143" t="str">
        <f>'04'!AR53</f>
        <v/>
      </c>
      <c r="J52" s="143" t="str">
        <f>'04'!AY53</f>
        <v/>
      </c>
      <c r="K52" s="139" t="str">
        <f>'04'!BF53</f>
        <v/>
      </c>
      <c r="L52" s="143" t="str">
        <f>'04'!BM53</f>
        <v/>
      </c>
      <c r="M52" s="143" t="str">
        <f>'04'!BT53</f>
        <v/>
      </c>
      <c r="N52" s="143" t="str">
        <f>'04'!CA53</f>
        <v/>
      </c>
      <c r="O52" s="143" t="str">
        <f>'04'!CH53</f>
        <v/>
      </c>
      <c r="P52" s="143" t="str">
        <f>'04'!CO53</f>
        <v/>
      </c>
      <c r="Q52" s="143" t="str">
        <f>'04'!CV53</f>
        <v/>
      </c>
      <c r="R52" s="139" t="str">
        <f>'04'!DC53</f>
        <v/>
      </c>
      <c r="S52" s="28"/>
    </row>
    <row r="53" spans="1:19" s="29" customFormat="1" ht="15.95" customHeight="1">
      <c r="A53" s="421">
        <v>49</v>
      </c>
      <c r="B53" s="38" t="str">
        <f>IF(คะแนนสอบ!C54="","",คะแนนสอบ!C54)</f>
        <v/>
      </c>
      <c r="C53" s="39" t="str">
        <f>IF(คะแนนสอบ!D54="","",คะแนนสอบ!D54)</f>
        <v/>
      </c>
      <c r="D53" s="143" t="str">
        <f>'04'!I54</f>
        <v/>
      </c>
      <c r="E53" s="143" t="str">
        <f>'04'!P54</f>
        <v/>
      </c>
      <c r="F53" s="143" t="str">
        <f>'04'!W54</f>
        <v/>
      </c>
      <c r="G53" s="143" t="str">
        <f>'04'!AD54</f>
        <v/>
      </c>
      <c r="H53" s="143" t="str">
        <f>'04'!AK54</f>
        <v/>
      </c>
      <c r="I53" s="143" t="str">
        <f>'04'!AR54</f>
        <v/>
      </c>
      <c r="J53" s="143" t="str">
        <f>'04'!AY54</f>
        <v/>
      </c>
      <c r="K53" s="139" t="str">
        <f>'04'!BF54</f>
        <v/>
      </c>
      <c r="L53" s="143" t="str">
        <f>'04'!BM54</f>
        <v/>
      </c>
      <c r="M53" s="143" t="str">
        <f>'04'!BT54</f>
        <v/>
      </c>
      <c r="N53" s="143" t="str">
        <f>'04'!CA54</f>
        <v/>
      </c>
      <c r="O53" s="143" t="str">
        <f>'04'!CH54</f>
        <v/>
      </c>
      <c r="P53" s="143" t="str">
        <f>'04'!CO54</f>
        <v/>
      </c>
      <c r="Q53" s="143" t="str">
        <f>'04'!CV54</f>
        <v/>
      </c>
      <c r="R53" s="139" t="str">
        <f>'04'!DC54</f>
        <v/>
      </c>
      <c r="S53" s="28"/>
    </row>
    <row r="54" spans="1:19" s="29" customFormat="1" ht="15.95" customHeight="1">
      <c r="A54" s="421">
        <v>50</v>
      </c>
      <c r="B54" s="38" t="str">
        <f>IF(คะแนนสอบ!C55="","",คะแนนสอบ!C55)</f>
        <v/>
      </c>
      <c r="C54" s="39" t="str">
        <f>IF(คะแนนสอบ!D55="","",คะแนนสอบ!D55)</f>
        <v/>
      </c>
      <c r="D54" s="143" t="str">
        <f>'04'!I55</f>
        <v/>
      </c>
      <c r="E54" s="143" t="str">
        <f>'04'!P55</f>
        <v/>
      </c>
      <c r="F54" s="143" t="str">
        <f>'04'!W55</f>
        <v/>
      </c>
      <c r="G54" s="143" t="str">
        <f>'04'!AD55</f>
        <v/>
      </c>
      <c r="H54" s="143" t="str">
        <f>'04'!AK55</f>
        <v/>
      </c>
      <c r="I54" s="143" t="str">
        <f>'04'!AR55</f>
        <v/>
      </c>
      <c r="J54" s="143" t="str">
        <f>'04'!AY55</f>
        <v/>
      </c>
      <c r="K54" s="139" t="str">
        <f>'04'!BF55</f>
        <v/>
      </c>
      <c r="L54" s="143" t="str">
        <f>'04'!BM55</f>
        <v/>
      </c>
      <c r="M54" s="143" t="str">
        <f>'04'!BT55</f>
        <v/>
      </c>
      <c r="N54" s="143" t="str">
        <f>'04'!CA55</f>
        <v/>
      </c>
      <c r="O54" s="143" t="str">
        <f>'04'!CH55</f>
        <v/>
      </c>
      <c r="P54" s="143" t="str">
        <f>'04'!CO55</f>
        <v/>
      </c>
      <c r="Q54" s="143" t="str">
        <f>'04'!CV55</f>
        <v/>
      </c>
      <c r="R54" s="139" t="str">
        <f>'04'!DC55</f>
        <v/>
      </c>
      <c r="S54" s="28"/>
    </row>
    <row r="55" spans="1:19" ht="15.75" customHeight="1">
      <c r="A55" s="22"/>
      <c r="B55" s="22"/>
      <c r="C55" s="22"/>
      <c r="D55" s="31"/>
      <c r="E55" s="31"/>
      <c r="F55" s="31"/>
      <c r="G55" s="31"/>
      <c r="H55" s="31"/>
      <c r="I55" s="31"/>
      <c r="J55" s="31"/>
      <c r="K55" s="31"/>
      <c r="L55" s="31"/>
      <c r="M55" s="31"/>
      <c r="N55" s="31"/>
      <c r="O55" s="31"/>
      <c r="P55" s="31"/>
      <c r="Q55" s="31"/>
      <c r="R55" s="31"/>
      <c r="S55" s="22"/>
    </row>
    <row r="56" spans="1:19">
      <c r="A56" s="22"/>
      <c r="B56" s="22"/>
      <c r="C56" s="22"/>
      <c r="D56" s="31"/>
      <c r="E56" s="31"/>
      <c r="F56" s="31"/>
      <c r="G56" s="31"/>
      <c r="H56" s="31"/>
      <c r="I56" s="31"/>
      <c r="J56" s="31"/>
      <c r="K56" s="31"/>
      <c r="L56" s="31"/>
      <c r="M56" s="31"/>
      <c r="N56" s="31"/>
      <c r="O56" s="31"/>
      <c r="P56" s="31"/>
      <c r="Q56" s="31"/>
      <c r="R56" s="31"/>
      <c r="S56" s="22"/>
    </row>
    <row r="57" spans="1:19">
      <c r="D57" s="133"/>
      <c r="E57" s="133"/>
      <c r="F57" s="133"/>
      <c r="G57" s="133"/>
      <c r="H57" s="133"/>
      <c r="I57" s="133"/>
      <c r="J57" s="133"/>
      <c r="K57" s="133"/>
      <c r="L57" s="133"/>
      <c r="M57" s="386"/>
      <c r="N57" s="452"/>
      <c r="O57" s="452"/>
      <c r="P57" s="452"/>
      <c r="Q57" s="452"/>
      <c r="R57" s="133"/>
    </row>
    <row r="58" spans="1:19">
      <c r="D58" s="32"/>
      <c r="E58" s="32"/>
      <c r="F58" s="32"/>
      <c r="G58" s="32"/>
      <c r="H58" s="32"/>
      <c r="I58" s="32"/>
      <c r="J58" s="32"/>
      <c r="K58" s="32"/>
      <c r="L58" s="32"/>
      <c r="M58" s="32"/>
      <c r="N58" s="32"/>
      <c r="O58" s="32"/>
      <c r="P58" s="32"/>
      <c r="Q58" s="32"/>
      <c r="R58" s="32"/>
    </row>
  </sheetData>
  <sheetProtection password="CCC5" sheet="1" objects="1" scenarios="1"/>
  <mergeCells count="6">
    <mergeCell ref="A1:K1"/>
    <mergeCell ref="A2:K2"/>
    <mergeCell ref="A3:A4"/>
    <mergeCell ref="C3:C4"/>
    <mergeCell ref="B3:B4"/>
    <mergeCell ref="D3:R3"/>
  </mergeCells>
  <phoneticPr fontId="12" type="noConversion"/>
  <conditionalFormatting sqref="D5:R54">
    <cfRule type="cellIs" dxfId="2607" priority="1" stopIfTrue="1" operator="lessThan">
      <formula>50</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ignoredErrors>
    <ignoredError sqref="K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J61"/>
  <sheetViews>
    <sheetView showZeros="0" workbookViewId="0">
      <selection activeCell="AD5" sqref="AD5:AG54"/>
    </sheetView>
  </sheetViews>
  <sheetFormatPr defaultColWidth="9.140625" defaultRowHeight="21.75"/>
  <cols>
    <col min="1" max="1" width="5.28515625" style="70" customWidth="1"/>
    <col min="2" max="2" width="6.7109375" style="70" customWidth="1"/>
    <col min="3" max="3" width="24.85546875" style="70" customWidth="1"/>
    <col min="4" max="18" width="5.28515625" style="70" customWidth="1"/>
    <col min="19" max="19" width="12.42578125" style="70" customWidth="1"/>
    <col min="20" max="34" width="5.7109375" style="70" customWidth="1"/>
    <col min="35" max="16384" width="9.140625" style="70"/>
  </cols>
  <sheetData>
    <row r="1" spans="1:36" ht="18.95" customHeight="1">
      <c r="A1" s="620" t="str">
        <f>"รายงานคุณภาพการศึกษาระดับชั้นเรียน (รศ.1)     "   &amp;'ข้อมูลพื้นฐาน  '!C9  &amp;'ข้อมูลพื้นฐาน  '!D9  &amp;"  ปีการศึกษา  "  &amp;'ข้อมูลพื้นฐาน  '!F9</f>
        <v>รายงานคุณภาพการศึกษาระดับชั้นเรียน (รศ.1)     ภาคเรียนที่   ภาคเรียนที่ 2  ปีการศึกษา  2568</v>
      </c>
      <c r="B1" s="620"/>
      <c r="C1" s="620"/>
      <c r="D1" s="620"/>
      <c r="E1" s="620"/>
      <c r="F1" s="620"/>
      <c r="G1" s="620"/>
      <c r="H1" s="620"/>
      <c r="I1" s="620"/>
      <c r="J1" s="620"/>
      <c r="K1" s="620"/>
      <c r="L1" s="620"/>
      <c r="M1" s="620"/>
      <c r="N1" s="620"/>
      <c r="O1" s="620"/>
      <c r="P1" s="620"/>
      <c r="Q1" s="620"/>
      <c r="R1" s="620"/>
      <c r="S1" s="620"/>
    </row>
    <row r="2" spans="1:36" ht="18.95" customHeight="1">
      <c r="A2" s="144"/>
      <c r="B2" s="144"/>
      <c r="C2" s="145" t="s">
        <v>103</v>
      </c>
      <c r="D2" s="144">
        <f>'ข้อมูลพื้นฐาน  '!$F$13</f>
        <v>1.5</v>
      </c>
      <c r="E2" s="144">
        <f>'ข้อมูลพื้นฐาน  '!$F$14</f>
        <v>1.5</v>
      </c>
      <c r="F2" s="144">
        <f>'ข้อมูลพื้นฐาน  '!$F$15</f>
        <v>1.5</v>
      </c>
      <c r="G2" s="144">
        <f>'ข้อมูลพื้นฐาน  '!$F$16</f>
        <v>0.5</v>
      </c>
      <c r="H2" s="144">
        <f>'ข้อมูลพื้นฐาน  '!$F$17</f>
        <v>1.5</v>
      </c>
      <c r="I2" s="144">
        <f>'ข้อมูลพื้นฐาน  '!$F$18</f>
        <v>0.5</v>
      </c>
      <c r="J2" s="144">
        <f>'ข้อมูลพื้นฐาน  '!$F$19</f>
        <v>1</v>
      </c>
      <c r="K2" s="144">
        <f>'ข้อมูลพื้นฐาน  '!$F$20</f>
        <v>1</v>
      </c>
      <c r="L2" s="144">
        <f>'ข้อมูลพื้นฐาน  '!$F$21</f>
        <v>0.5</v>
      </c>
      <c r="M2" s="144">
        <f>'ข้อมูลพื้นฐาน  '!$F$22</f>
        <v>1.5</v>
      </c>
      <c r="N2" s="144">
        <f>'ข้อมูลพื้นฐาน  '!$F$23</f>
        <v>1</v>
      </c>
      <c r="O2" s="144">
        <f>'ข้อมูลพื้นฐาน  '!$F$24</f>
        <v>1</v>
      </c>
      <c r="P2" s="144">
        <f>'ข้อมูลพื้นฐาน  '!$F$25</f>
        <v>0.5</v>
      </c>
      <c r="Q2" s="144">
        <f>'ข้อมูลพื้นฐาน  '!$F$26</f>
        <v>0.5</v>
      </c>
      <c r="R2" s="144">
        <f>'ข้อมูลพื้นฐาน  '!$F$27</f>
        <v>0.5</v>
      </c>
      <c r="S2" s="144">
        <f>SUM(D2:R2)</f>
        <v>14.5</v>
      </c>
    </row>
    <row r="3" spans="1:36" ht="21.75" customHeight="1">
      <c r="A3" s="621" t="s">
        <v>2</v>
      </c>
      <c r="B3" s="622" t="s">
        <v>28</v>
      </c>
      <c r="C3" s="621" t="s">
        <v>6</v>
      </c>
      <c r="D3" s="623" t="s">
        <v>1</v>
      </c>
      <c r="E3" s="623"/>
      <c r="F3" s="623"/>
      <c r="G3" s="623"/>
      <c r="H3" s="623"/>
      <c r="I3" s="623"/>
      <c r="J3" s="623"/>
      <c r="K3" s="623"/>
      <c r="L3" s="623"/>
      <c r="M3" s="623"/>
      <c r="N3" s="623"/>
      <c r="O3" s="623"/>
      <c r="P3" s="623"/>
      <c r="Q3" s="623"/>
      <c r="R3" s="623"/>
      <c r="S3" s="622" t="s">
        <v>94</v>
      </c>
      <c r="T3" s="146"/>
      <c r="U3" s="146"/>
      <c r="V3" s="146"/>
      <c r="W3" s="146"/>
      <c r="X3" s="146"/>
      <c r="Y3" s="146"/>
      <c r="Z3" s="146"/>
      <c r="AA3" s="146"/>
      <c r="AB3" s="146"/>
      <c r="AC3" s="146"/>
      <c r="AD3" s="146"/>
      <c r="AE3" s="146"/>
      <c r="AF3" s="146"/>
      <c r="AG3" s="146"/>
      <c r="AH3" s="146"/>
      <c r="AI3" s="147" t="s">
        <v>104</v>
      </c>
      <c r="AJ3" s="146"/>
    </row>
    <row r="4" spans="1:36" ht="23.25" customHeight="1">
      <c r="A4" s="621"/>
      <c r="B4" s="622"/>
      <c r="C4" s="621"/>
      <c r="D4" s="148" t="str">
        <f>'ข้อมูลนักเรียน  '!$D$4</f>
        <v>ไทย</v>
      </c>
      <c r="E4" s="148" t="str">
        <f>'ข้อมูลนักเรียน  '!$E$4</f>
        <v>คณิต</v>
      </c>
      <c r="F4" s="148" t="str">
        <f>'ข้อมูลนักเรียน  '!$F$4</f>
        <v>วิทย์</v>
      </c>
      <c r="G4" s="148" t="str">
        <f>'ข้อมูลนักเรียน  '!G4</f>
        <v>วิทยาการฯ</v>
      </c>
      <c r="H4" s="148" t="str">
        <f>'ข้อมูลนักเรียน  '!H4</f>
        <v>สังคม</v>
      </c>
      <c r="I4" s="148" t="str">
        <f>'ข้อมูลนักเรียน  '!I4</f>
        <v>ประวัติ</v>
      </c>
      <c r="J4" s="148" t="str">
        <f>'ข้อมูลนักเรียน  '!J4</f>
        <v>พละ</v>
      </c>
      <c r="K4" s="148" t="str">
        <f>'ข้อมูลนักเรียน  '!K4</f>
        <v>ศิลปะ</v>
      </c>
      <c r="L4" s="148" t="str">
        <f>'ข้อมูลนักเรียน  '!L4</f>
        <v>การงาน</v>
      </c>
      <c r="M4" s="148" t="str">
        <f>'ข้อมูลนักเรียน  '!M4</f>
        <v>อังกฤษ</v>
      </c>
      <c r="N4" s="148" t="str">
        <f>'ข้อมูลนักเรียน  '!N4</f>
        <v>คอม</v>
      </c>
      <c r="O4" s="148" t="str">
        <f>'ข้อมูลนักเรียน  '!O4</f>
        <v>จีน</v>
      </c>
      <c r="P4" s="148" t="str">
        <f>'ข้อมูลนักเรียน  '!P4</f>
        <v>ต้านทุจริต</v>
      </c>
      <c r="Q4" s="148" t="str">
        <f>'ข้อมูลนักเรียน  '!Q4</f>
        <v>การงาน</v>
      </c>
      <c r="R4" s="148" t="str">
        <f>'ข้อมูลนักเรียน  '!R4</f>
        <v>พละ</v>
      </c>
      <c r="S4" s="624"/>
      <c r="T4" s="148" t="str">
        <f>'ข้อมูลนักเรียน  '!$D$4</f>
        <v>ไทย</v>
      </c>
      <c r="U4" s="148" t="str">
        <f>'ข้อมูลนักเรียน  '!$E$4</f>
        <v>คณิต</v>
      </c>
      <c r="V4" s="148" t="str">
        <f>'ข้อมูลนักเรียน  '!$F$4</f>
        <v>วิทย์</v>
      </c>
      <c r="W4" s="148" t="str">
        <f>'ข้อมูลนักเรียน  '!G4</f>
        <v>วิทยาการฯ</v>
      </c>
      <c r="X4" s="148" t="str">
        <f>'ข้อมูลนักเรียน  '!H4</f>
        <v>สังคม</v>
      </c>
      <c r="Y4" s="148" t="str">
        <f>'ข้อมูลนักเรียน  '!I4</f>
        <v>ประวัติ</v>
      </c>
      <c r="Z4" s="148" t="str">
        <f>'ข้อมูลนักเรียน  '!J4</f>
        <v>พละ</v>
      </c>
      <c r="AA4" s="148" t="str">
        <f>'ข้อมูลนักเรียน  '!K4</f>
        <v>ศิลปะ</v>
      </c>
      <c r="AB4" s="148" t="str">
        <f>'ข้อมูลนักเรียน  '!L4</f>
        <v>การงาน</v>
      </c>
      <c r="AC4" s="148" t="str">
        <f>'ข้อมูลนักเรียน  '!M4</f>
        <v>อังกฤษ</v>
      </c>
      <c r="AD4" s="148" t="str">
        <f>'ข้อมูลนักเรียน  '!N4</f>
        <v>คอม</v>
      </c>
      <c r="AE4" s="148" t="str">
        <f>'ข้อมูลนักเรียน  '!O4</f>
        <v>จีน</v>
      </c>
      <c r="AF4" s="148" t="str">
        <f>'ข้อมูลนักเรียน  '!P4</f>
        <v>ต้านทุจริต</v>
      </c>
      <c r="AG4" s="148" t="str">
        <f>'ข้อมูลนักเรียน  '!Q4</f>
        <v>การงาน</v>
      </c>
      <c r="AH4" s="148" t="str">
        <f>'ข้อมูลนักเรียน  '!R4</f>
        <v>พละ</v>
      </c>
      <c r="AI4" s="147" t="s">
        <v>104</v>
      </c>
      <c r="AJ4" s="147" t="s">
        <v>105</v>
      </c>
    </row>
    <row r="5" spans="1:36" s="154" customFormat="1" ht="15.95" customHeight="1">
      <c r="A5" s="149">
        <v>1</v>
      </c>
      <c r="B5" s="150">
        <f>'03'!B5</f>
        <v>2284</v>
      </c>
      <c r="C5" s="151" t="str">
        <f>'03'!C5</f>
        <v>เด็กชายทนากรณ์   แย้มพรม</v>
      </c>
      <c r="D5" s="149" t="str">
        <f>'04'!J6</f>
        <v/>
      </c>
      <c r="E5" s="149" t="str">
        <f>'04'!Q6</f>
        <v/>
      </c>
      <c r="F5" s="149" t="str">
        <f>'04'!X6</f>
        <v/>
      </c>
      <c r="G5" s="149" t="str">
        <f>'04'!AE6</f>
        <v/>
      </c>
      <c r="H5" s="149" t="str">
        <f>'04'!AL6</f>
        <v/>
      </c>
      <c r="I5" s="149" t="str">
        <f>'04'!AS6</f>
        <v/>
      </c>
      <c r="J5" s="149" t="str">
        <f>'04'!AZ6</f>
        <v/>
      </c>
      <c r="K5" s="149" t="str">
        <f>'04'!BG6</f>
        <v/>
      </c>
      <c r="L5" s="149" t="str">
        <f>'04'!BN6</f>
        <v/>
      </c>
      <c r="M5" s="149" t="str">
        <f>'04'!BU6</f>
        <v/>
      </c>
      <c r="N5" s="149" t="str">
        <f>'04'!CB6</f>
        <v/>
      </c>
      <c r="O5" s="149" t="str">
        <f>'04'!CI6</f>
        <v/>
      </c>
      <c r="P5" s="149" t="str">
        <f>'04'!CP6</f>
        <v/>
      </c>
      <c r="Q5" s="149" t="str">
        <f>'04'!CW6</f>
        <v/>
      </c>
      <c r="R5" s="149" t="str">
        <f>'04'!DD6</f>
        <v/>
      </c>
      <c r="S5" s="152" t="str">
        <f>AJ5</f>
        <v/>
      </c>
      <c r="T5" s="153" t="str">
        <f>IF(D5="","",D5*$D$2)</f>
        <v/>
      </c>
      <c r="U5" s="153" t="str">
        <f>IF(E5="","",E5*$E$2)</f>
        <v/>
      </c>
      <c r="V5" s="153" t="str">
        <f>IF(F5="","",F5*$F$2)</f>
        <v/>
      </c>
      <c r="W5" s="153" t="str">
        <f>IF(G5="","",G5*$G$2)</f>
        <v/>
      </c>
      <c r="X5" s="153" t="str">
        <f>IF(H5="","",H5*$H$2)</f>
        <v/>
      </c>
      <c r="Y5" s="153" t="str">
        <f>IF(I5="","",I5*$I$2)</f>
        <v/>
      </c>
      <c r="Z5" s="153" t="str">
        <f>IF(J5="","",J5*$J$2)</f>
        <v/>
      </c>
      <c r="AA5" s="153" t="str">
        <f>IF(K5="","",K5*$K$2)</f>
        <v/>
      </c>
      <c r="AB5" s="153" t="str">
        <f>IF(L5="","",L5*$L$2)</f>
        <v/>
      </c>
      <c r="AC5" s="153" t="str">
        <f>IF(M5="","",M5*$M$2)</f>
        <v/>
      </c>
      <c r="AD5" s="153" t="str">
        <f>IF(N5="","",N5*$N$2)</f>
        <v/>
      </c>
      <c r="AE5" s="153" t="str">
        <f>IF(O5="","",O5*$O$2)</f>
        <v/>
      </c>
      <c r="AF5" s="153" t="str">
        <f>IF(P5="","",P5*$P$2)</f>
        <v/>
      </c>
      <c r="AG5" s="153" t="str">
        <f>IF(Q5="","",Q5*$Q$2)</f>
        <v/>
      </c>
      <c r="AH5" s="153" t="str">
        <f>IF(R5="","",R5*$R$2)</f>
        <v/>
      </c>
      <c r="AI5" s="149" t="str">
        <f>IF(SUM(T5:AH5),SUM(T5:AH5),"")</f>
        <v/>
      </c>
      <c r="AJ5" s="152" t="str">
        <f>IF(AI5="","",AI5/$S$2)</f>
        <v/>
      </c>
    </row>
    <row r="6" spans="1:36" s="154" customFormat="1" ht="15.95" customHeight="1">
      <c r="A6" s="149">
        <v>2</v>
      </c>
      <c r="B6" s="150">
        <f>'03'!B6</f>
        <v>2285</v>
      </c>
      <c r="C6" s="151" t="str">
        <f>'03'!C6</f>
        <v>เด็กชายนครินทร์  จุ้ยทองหลาง</v>
      </c>
      <c r="D6" s="149" t="str">
        <f>'04'!J7</f>
        <v/>
      </c>
      <c r="E6" s="149" t="str">
        <f>'04'!Q7</f>
        <v/>
      </c>
      <c r="F6" s="149" t="str">
        <f>'04'!X7</f>
        <v/>
      </c>
      <c r="G6" s="149" t="str">
        <f>'04'!AE7</f>
        <v/>
      </c>
      <c r="H6" s="149" t="str">
        <f>'04'!AL7</f>
        <v/>
      </c>
      <c r="I6" s="149" t="str">
        <f>'04'!AS7</f>
        <v/>
      </c>
      <c r="J6" s="149" t="str">
        <f>'04'!AZ7</f>
        <v/>
      </c>
      <c r="K6" s="149" t="str">
        <f>'04'!BG7</f>
        <v/>
      </c>
      <c r="L6" s="149" t="str">
        <f>'04'!BN7</f>
        <v/>
      </c>
      <c r="M6" s="149" t="str">
        <f>'04'!BU7</f>
        <v/>
      </c>
      <c r="N6" s="149" t="str">
        <f>'04'!CB7</f>
        <v/>
      </c>
      <c r="O6" s="149" t="str">
        <f>'04'!CI7</f>
        <v/>
      </c>
      <c r="P6" s="149" t="str">
        <f>'04'!CP7</f>
        <v/>
      </c>
      <c r="Q6" s="149" t="str">
        <f>'04'!CW7</f>
        <v/>
      </c>
      <c r="R6" s="149" t="str">
        <f>'04'!DD7</f>
        <v/>
      </c>
      <c r="S6" s="152" t="str">
        <f t="shared" ref="S6:S48" si="0">AJ6</f>
        <v/>
      </c>
      <c r="T6" s="153" t="str">
        <f t="shared" ref="T6:T48" si="1">IF(D6="","",D6*$D$2)</f>
        <v/>
      </c>
      <c r="U6" s="153" t="str">
        <f t="shared" ref="U6:U48" si="2">IF(E6="","",E6*$E$2)</f>
        <v/>
      </c>
      <c r="V6" s="153" t="str">
        <f t="shared" ref="V6:V48" si="3">IF(F6="","",F6*$F$2)</f>
        <v/>
      </c>
      <c r="W6" s="153" t="str">
        <f t="shared" ref="W6:W48" si="4">IF(G6="","",G6*$G$2)</f>
        <v/>
      </c>
      <c r="X6" s="153" t="str">
        <f t="shared" ref="X6:X48" si="5">IF(H6="","",H6*$H$2)</f>
        <v/>
      </c>
      <c r="Y6" s="153" t="str">
        <f t="shared" ref="Y6:Y48" si="6">IF(I6="","",I6*$I$2)</f>
        <v/>
      </c>
      <c r="Z6" s="153" t="str">
        <f t="shared" ref="Z6:Z48" si="7">IF(J6="","",J6*$J$2)</f>
        <v/>
      </c>
      <c r="AA6" s="153" t="str">
        <f t="shared" ref="AA6:AA48" si="8">IF(K6="","",K6*$K$2)</f>
        <v/>
      </c>
      <c r="AB6" s="153" t="str">
        <f t="shared" ref="AB6:AB48" si="9">IF(L6="","",L6*$L$2)</f>
        <v/>
      </c>
      <c r="AC6" s="153" t="str">
        <f t="shared" ref="AC6:AC48" si="10">IF(M6="","",M6*$M$2)</f>
        <v/>
      </c>
      <c r="AD6" s="153" t="str">
        <f t="shared" ref="AD6:AD54" si="11">IF(N6="","",N6*$N$2)</f>
        <v/>
      </c>
      <c r="AE6" s="153" t="str">
        <f t="shared" ref="AE6:AE54" si="12">IF(O6="","",O6*$O$2)</f>
        <v/>
      </c>
      <c r="AF6" s="153" t="str">
        <f t="shared" ref="AF6:AF54" si="13">IF(P6="","",P6*$P$2)</f>
        <v/>
      </c>
      <c r="AG6" s="153" t="str">
        <f t="shared" ref="AG6:AG54" si="14">IF(Q6="","",Q6*$Q$2)</f>
        <v/>
      </c>
      <c r="AH6" s="153" t="str">
        <f t="shared" ref="AH6:AH48" si="15">IF(R6="","",R6*$R$2)</f>
        <v/>
      </c>
      <c r="AI6" s="149" t="str">
        <f t="shared" ref="AI6:AI48" si="16">IF(SUM(T6:AH6),SUM(T6:AH6),"")</f>
        <v/>
      </c>
      <c r="AJ6" s="152" t="str">
        <f t="shared" ref="AJ6:AJ48" si="17">IF(AI6="","",AI6/$S$2)</f>
        <v/>
      </c>
    </row>
    <row r="7" spans="1:36" s="154" customFormat="1" ht="15.95" customHeight="1">
      <c r="A7" s="149">
        <v>3</v>
      </c>
      <c r="B7" s="150">
        <f>'03'!B7</f>
        <v>2288</v>
      </c>
      <c r="C7" s="151" t="str">
        <f>'03'!C7</f>
        <v>เด็กหญิงลลิตาพร   อ่อนเจริญ</v>
      </c>
      <c r="D7" s="149" t="str">
        <f>'04'!J8</f>
        <v/>
      </c>
      <c r="E7" s="149" t="str">
        <f>'04'!Q8</f>
        <v/>
      </c>
      <c r="F7" s="149" t="str">
        <f>'04'!X8</f>
        <v/>
      </c>
      <c r="G7" s="149" t="str">
        <f>'04'!AE8</f>
        <v/>
      </c>
      <c r="H7" s="149" t="str">
        <f>'04'!AL8</f>
        <v/>
      </c>
      <c r="I7" s="149" t="str">
        <f>'04'!AS8</f>
        <v/>
      </c>
      <c r="J7" s="149" t="str">
        <f>'04'!AZ8</f>
        <v/>
      </c>
      <c r="K7" s="149" t="str">
        <f>'04'!BG8</f>
        <v/>
      </c>
      <c r="L7" s="149" t="str">
        <f>'04'!BN8</f>
        <v/>
      </c>
      <c r="M7" s="149" t="str">
        <f>'04'!BU8</f>
        <v/>
      </c>
      <c r="N7" s="149" t="str">
        <f>'04'!CB8</f>
        <v/>
      </c>
      <c r="O7" s="149" t="str">
        <f>'04'!CI8</f>
        <v/>
      </c>
      <c r="P7" s="149" t="str">
        <f>'04'!CP8</f>
        <v/>
      </c>
      <c r="Q7" s="149" t="str">
        <f>'04'!CW8</f>
        <v/>
      </c>
      <c r="R7" s="149" t="str">
        <f>'04'!DD8</f>
        <v/>
      </c>
      <c r="S7" s="152" t="str">
        <f t="shared" si="0"/>
        <v/>
      </c>
      <c r="T7" s="153" t="str">
        <f t="shared" si="1"/>
        <v/>
      </c>
      <c r="U7" s="153" t="str">
        <f t="shared" si="2"/>
        <v/>
      </c>
      <c r="V7" s="153" t="str">
        <f t="shared" si="3"/>
        <v/>
      </c>
      <c r="W7" s="153" t="str">
        <f t="shared" si="4"/>
        <v/>
      </c>
      <c r="X7" s="153" t="str">
        <f t="shared" si="5"/>
        <v/>
      </c>
      <c r="Y7" s="153" t="str">
        <f t="shared" si="6"/>
        <v/>
      </c>
      <c r="Z7" s="153" t="str">
        <f t="shared" si="7"/>
        <v/>
      </c>
      <c r="AA7" s="153" t="str">
        <f t="shared" si="8"/>
        <v/>
      </c>
      <c r="AB7" s="153" t="str">
        <f t="shared" si="9"/>
        <v/>
      </c>
      <c r="AC7" s="153" t="str">
        <f t="shared" si="10"/>
        <v/>
      </c>
      <c r="AD7" s="153" t="str">
        <f t="shared" si="11"/>
        <v/>
      </c>
      <c r="AE7" s="153" t="str">
        <f t="shared" si="12"/>
        <v/>
      </c>
      <c r="AF7" s="153" t="str">
        <f t="shared" si="13"/>
        <v/>
      </c>
      <c r="AG7" s="153" t="str">
        <f t="shared" si="14"/>
        <v/>
      </c>
      <c r="AH7" s="153" t="str">
        <f t="shared" si="15"/>
        <v/>
      </c>
      <c r="AI7" s="149" t="str">
        <f t="shared" si="16"/>
        <v/>
      </c>
      <c r="AJ7" s="152" t="str">
        <f t="shared" si="17"/>
        <v/>
      </c>
    </row>
    <row r="8" spans="1:36" s="154" customFormat="1" ht="15.95" customHeight="1">
      <c r="A8" s="149">
        <v>4</v>
      </c>
      <c r="B8" s="150">
        <f>'03'!B8</f>
        <v>2290</v>
      </c>
      <c r="C8" s="151" t="str">
        <f>'03'!C8</f>
        <v>เด็กหญิงอรุณวรรณ  ทองเสม</v>
      </c>
      <c r="D8" s="149" t="str">
        <f>'04'!J9</f>
        <v/>
      </c>
      <c r="E8" s="149" t="str">
        <f>'04'!Q9</f>
        <v/>
      </c>
      <c r="F8" s="149" t="str">
        <f>'04'!X9</f>
        <v/>
      </c>
      <c r="G8" s="149" t="str">
        <f>'04'!AE9</f>
        <v/>
      </c>
      <c r="H8" s="149" t="str">
        <f>'04'!AL9</f>
        <v/>
      </c>
      <c r="I8" s="149" t="str">
        <f>'04'!AS9</f>
        <v/>
      </c>
      <c r="J8" s="149" t="str">
        <f>'04'!AZ9</f>
        <v/>
      </c>
      <c r="K8" s="149" t="str">
        <f>'04'!BG9</f>
        <v/>
      </c>
      <c r="L8" s="149" t="str">
        <f>'04'!BN9</f>
        <v/>
      </c>
      <c r="M8" s="149" t="str">
        <f>'04'!BU9</f>
        <v/>
      </c>
      <c r="N8" s="149" t="str">
        <f>'04'!CB9</f>
        <v/>
      </c>
      <c r="O8" s="149" t="str">
        <f>'04'!CI9</f>
        <v/>
      </c>
      <c r="P8" s="149" t="str">
        <f>'04'!CP9</f>
        <v/>
      </c>
      <c r="Q8" s="149" t="str">
        <f>'04'!CW9</f>
        <v/>
      </c>
      <c r="R8" s="149" t="str">
        <f>'04'!DD9</f>
        <v/>
      </c>
      <c r="S8" s="152" t="str">
        <f t="shared" si="0"/>
        <v/>
      </c>
      <c r="T8" s="153" t="str">
        <f t="shared" si="1"/>
        <v/>
      </c>
      <c r="U8" s="153" t="str">
        <f t="shared" si="2"/>
        <v/>
      </c>
      <c r="V8" s="153" t="str">
        <f t="shared" si="3"/>
        <v/>
      </c>
      <c r="W8" s="153" t="str">
        <f t="shared" si="4"/>
        <v/>
      </c>
      <c r="X8" s="153" t="str">
        <f t="shared" si="5"/>
        <v/>
      </c>
      <c r="Y8" s="153" t="str">
        <f t="shared" si="6"/>
        <v/>
      </c>
      <c r="Z8" s="153" t="str">
        <f t="shared" si="7"/>
        <v/>
      </c>
      <c r="AA8" s="153" t="str">
        <f t="shared" si="8"/>
        <v/>
      </c>
      <c r="AB8" s="153" t="str">
        <f t="shared" si="9"/>
        <v/>
      </c>
      <c r="AC8" s="153" t="str">
        <f t="shared" si="10"/>
        <v/>
      </c>
      <c r="AD8" s="153" t="str">
        <f t="shared" si="11"/>
        <v/>
      </c>
      <c r="AE8" s="153" t="str">
        <f t="shared" si="12"/>
        <v/>
      </c>
      <c r="AF8" s="153" t="str">
        <f t="shared" si="13"/>
        <v/>
      </c>
      <c r="AG8" s="153" t="str">
        <f t="shared" si="14"/>
        <v/>
      </c>
      <c r="AH8" s="153" t="str">
        <f t="shared" si="15"/>
        <v/>
      </c>
      <c r="AI8" s="149" t="str">
        <f t="shared" si="16"/>
        <v/>
      </c>
      <c r="AJ8" s="152" t="str">
        <f t="shared" si="17"/>
        <v/>
      </c>
    </row>
    <row r="9" spans="1:36" s="154" customFormat="1" ht="15.95" customHeight="1">
      <c r="A9" s="149">
        <v>5</v>
      </c>
      <c r="B9" s="150">
        <f>'03'!B9</f>
        <v>2353</v>
      </c>
      <c r="C9" s="151" t="str">
        <f>'03'!C9</f>
        <v>เด็กชายรฐนนท์  มุกสิกพันธ์</v>
      </c>
      <c r="D9" s="149" t="str">
        <f>'04'!J10</f>
        <v/>
      </c>
      <c r="E9" s="149" t="str">
        <f>'04'!Q10</f>
        <v/>
      </c>
      <c r="F9" s="149" t="str">
        <f>'04'!X10</f>
        <v/>
      </c>
      <c r="G9" s="149" t="str">
        <f>'04'!AE10</f>
        <v/>
      </c>
      <c r="H9" s="149" t="str">
        <f>'04'!AL10</f>
        <v/>
      </c>
      <c r="I9" s="149" t="str">
        <f>'04'!AS10</f>
        <v/>
      </c>
      <c r="J9" s="149" t="str">
        <f>'04'!AZ10</f>
        <v/>
      </c>
      <c r="K9" s="149" t="str">
        <f>'04'!BG10</f>
        <v/>
      </c>
      <c r="L9" s="149" t="str">
        <f>'04'!BN10</f>
        <v/>
      </c>
      <c r="M9" s="149" t="str">
        <f>'04'!BU10</f>
        <v/>
      </c>
      <c r="N9" s="149" t="str">
        <f>'04'!CB10</f>
        <v/>
      </c>
      <c r="O9" s="149" t="str">
        <f>'04'!CI10</f>
        <v/>
      </c>
      <c r="P9" s="149" t="str">
        <f>'04'!CP10</f>
        <v/>
      </c>
      <c r="Q9" s="149" t="str">
        <f>'04'!CW10</f>
        <v/>
      </c>
      <c r="R9" s="149" t="str">
        <f>'04'!DD10</f>
        <v/>
      </c>
      <c r="S9" s="152" t="str">
        <f t="shared" si="0"/>
        <v/>
      </c>
      <c r="T9" s="153" t="str">
        <f t="shared" si="1"/>
        <v/>
      </c>
      <c r="U9" s="153" t="str">
        <f t="shared" si="2"/>
        <v/>
      </c>
      <c r="V9" s="153" t="str">
        <f t="shared" si="3"/>
        <v/>
      </c>
      <c r="W9" s="153" t="str">
        <f t="shared" si="4"/>
        <v/>
      </c>
      <c r="X9" s="153" t="str">
        <f t="shared" si="5"/>
        <v/>
      </c>
      <c r="Y9" s="153" t="str">
        <f t="shared" si="6"/>
        <v/>
      </c>
      <c r="Z9" s="153" t="str">
        <f t="shared" si="7"/>
        <v/>
      </c>
      <c r="AA9" s="153" t="str">
        <f t="shared" si="8"/>
        <v/>
      </c>
      <c r="AB9" s="153" t="str">
        <f t="shared" si="9"/>
        <v/>
      </c>
      <c r="AC9" s="153" t="str">
        <f t="shared" si="10"/>
        <v/>
      </c>
      <c r="AD9" s="153" t="str">
        <f t="shared" si="11"/>
        <v/>
      </c>
      <c r="AE9" s="153" t="str">
        <f t="shared" si="12"/>
        <v/>
      </c>
      <c r="AF9" s="153" t="str">
        <f t="shared" si="13"/>
        <v/>
      </c>
      <c r="AG9" s="153" t="str">
        <f t="shared" si="14"/>
        <v/>
      </c>
      <c r="AH9" s="153" t="str">
        <f t="shared" si="15"/>
        <v/>
      </c>
      <c r="AI9" s="149" t="str">
        <f t="shared" si="16"/>
        <v/>
      </c>
      <c r="AJ9" s="152" t="str">
        <f t="shared" si="17"/>
        <v/>
      </c>
    </row>
    <row r="10" spans="1:36" s="154" customFormat="1" ht="15.95" customHeight="1">
      <c r="A10" s="149">
        <v>6</v>
      </c>
      <c r="B10" s="150">
        <f>'03'!B10</f>
        <v>2399</v>
      </c>
      <c r="C10" s="151" t="str">
        <f>'03'!C10</f>
        <v>เด็กหญิงพรธีรา  บุญผ่อง</v>
      </c>
      <c r="D10" s="149" t="str">
        <f>'04'!J11</f>
        <v/>
      </c>
      <c r="E10" s="149" t="str">
        <f>'04'!Q11</f>
        <v/>
      </c>
      <c r="F10" s="149" t="str">
        <f>'04'!X11</f>
        <v/>
      </c>
      <c r="G10" s="149" t="str">
        <f>'04'!AE11</f>
        <v/>
      </c>
      <c r="H10" s="149" t="str">
        <f>'04'!AL11</f>
        <v/>
      </c>
      <c r="I10" s="149" t="str">
        <f>'04'!AS11</f>
        <v/>
      </c>
      <c r="J10" s="149" t="str">
        <f>'04'!AZ11</f>
        <v/>
      </c>
      <c r="K10" s="149" t="str">
        <f>'04'!BG11</f>
        <v/>
      </c>
      <c r="L10" s="149" t="str">
        <f>'04'!BN11</f>
        <v/>
      </c>
      <c r="M10" s="149" t="str">
        <f>'04'!BU11</f>
        <v/>
      </c>
      <c r="N10" s="149" t="str">
        <f>'04'!CB11</f>
        <v/>
      </c>
      <c r="O10" s="149" t="str">
        <f>'04'!CI11</f>
        <v/>
      </c>
      <c r="P10" s="149" t="str">
        <f>'04'!CP11</f>
        <v/>
      </c>
      <c r="Q10" s="149" t="str">
        <f>'04'!CW11</f>
        <v/>
      </c>
      <c r="R10" s="149" t="str">
        <f>'04'!DD11</f>
        <v/>
      </c>
      <c r="S10" s="152" t="str">
        <f t="shared" si="0"/>
        <v/>
      </c>
      <c r="T10" s="153" t="str">
        <f t="shared" si="1"/>
        <v/>
      </c>
      <c r="U10" s="153" t="str">
        <f t="shared" si="2"/>
        <v/>
      </c>
      <c r="V10" s="153" t="str">
        <f t="shared" si="3"/>
        <v/>
      </c>
      <c r="W10" s="153" t="str">
        <f t="shared" si="4"/>
        <v/>
      </c>
      <c r="X10" s="153" t="str">
        <f t="shared" si="5"/>
        <v/>
      </c>
      <c r="Y10" s="153" t="str">
        <f t="shared" si="6"/>
        <v/>
      </c>
      <c r="Z10" s="153" t="str">
        <f t="shared" si="7"/>
        <v/>
      </c>
      <c r="AA10" s="153" t="str">
        <f t="shared" si="8"/>
        <v/>
      </c>
      <c r="AB10" s="153" t="str">
        <f t="shared" si="9"/>
        <v/>
      </c>
      <c r="AC10" s="153" t="str">
        <f t="shared" si="10"/>
        <v/>
      </c>
      <c r="AD10" s="153" t="str">
        <f t="shared" si="11"/>
        <v/>
      </c>
      <c r="AE10" s="153" t="str">
        <f t="shared" si="12"/>
        <v/>
      </c>
      <c r="AF10" s="153" t="str">
        <f t="shared" si="13"/>
        <v/>
      </c>
      <c r="AG10" s="153" t="str">
        <f t="shared" si="14"/>
        <v/>
      </c>
      <c r="AH10" s="153" t="str">
        <f t="shared" si="15"/>
        <v/>
      </c>
      <c r="AI10" s="149" t="str">
        <f t="shared" si="16"/>
        <v/>
      </c>
      <c r="AJ10" s="152" t="str">
        <f t="shared" si="17"/>
        <v/>
      </c>
    </row>
    <row r="11" spans="1:36" s="154" customFormat="1" ht="15.95" customHeight="1">
      <c r="A11" s="149">
        <v>7</v>
      </c>
      <c r="B11" s="150">
        <f>'03'!B11</f>
        <v>2438</v>
      </c>
      <c r="C11" s="151" t="str">
        <f>'03'!C11</f>
        <v>เด็กหญิงพิชชาพา  อินเอม</v>
      </c>
      <c r="D11" s="149" t="str">
        <f>'04'!J12</f>
        <v/>
      </c>
      <c r="E11" s="149" t="str">
        <f>'04'!Q12</f>
        <v/>
      </c>
      <c r="F11" s="149" t="str">
        <f>'04'!X12</f>
        <v/>
      </c>
      <c r="G11" s="149" t="str">
        <f>'04'!AE12</f>
        <v/>
      </c>
      <c r="H11" s="149" t="str">
        <f>'04'!AL12</f>
        <v/>
      </c>
      <c r="I11" s="149" t="str">
        <f>'04'!AS12</f>
        <v/>
      </c>
      <c r="J11" s="149" t="str">
        <f>'04'!AZ12</f>
        <v/>
      </c>
      <c r="K11" s="149" t="str">
        <f>'04'!BG12</f>
        <v/>
      </c>
      <c r="L11" s="149" t="str">
        <f>'04'!BN12</f>
        <v/>
      </c>
      <c r="M11" s="149" t="str">
        <f>'04'!BU12</f>
        <v/>
      </c>
      <c r="N11" s="149" t="str">
        <f>'04'!CB12</f>
        <v/>
      </c>
      <c r="O11" s="149" t="str">
        <f>'04'!CI12</f>
        <v/>
      </c>
      <c r="P11" s="149" t="str">
        <f>'04'!CP12</f>
        <v/>
      </c>
      <c r="Q11" s="149" t="str">
        <f>'04'!CW12</f>
        <v/>
      </c>
      <c r="R11" s="149" t="str">
        <f>'04'!DD12</f>
        <v/>
      </c>
      <c r="S11" s="152" t="str">
        <f t="shared" si="0"/>
        <v/>
      </c>
      <c r="T11" s="153" t="str">
        <f t="shared" si="1"/>
        <v/>
      </c>
      <c r="U11" s="153" t="str">
        <f t="shared" si="2"/>
        <v/>
      </c>
      <c r="V11" s="153" t="str">
        <f t="shared" si="3"/>
        <v/>
      </c>
      <c r="W11" s="153" t="str">
        <f t="shared" si="4"/>
        <v/>
      </c>
      <c r="X11" s="153" t="str">
        <f t="shared" si="5"/>
        <v/>
      </c>
      <c r="Y11" s="153" t="str">
        <f t="shared" si="6"/>
        <v/>
      </c>
      <c r="Z11" s="153" t="str">
        <f t="shared" si="7"/>
        <v/>
      </c>
      <c r="AA11" s="153" t="str">
        <f t="shared" si="8"/>
        <v/>
      </c>
      <c r="AB11" s="153" t="str">
        <f t="shared" si="9"/>
        <v/>
      </c>
      <c r="AC11" s="153" t="str">
        <f t="shared" si="10"/>
        <v/>
      </c>
      <c r="AD11" s="153" t="str">
        <f t="shared" si="11"/>
        <v/>
      </c>
      <c r="AE11" s="153" t="str">
        <f t="shared" si="12"/>
        <v/>
      </c>
      <c r="AF11" s="153" t="str">
        <f t="shared" si="13"/>
        <v/>
      </c>
      <c r="AG11" s="153" t="str">
        <f t="shared" si="14"/>
        <v/>
      </c>
      <c r="AH11" s="153" t="str">
        <f t="shared" si="15"/>
        <v/>
      </c>
      <c r="AI11" s="149" t="str">
        <f t="shared" si="16"/>
        <v/>
      </c>
      <c r="AJ11" s="152" t="str">
        <f t="shared" si="17"/>
        <v/>
      </c>
    </row>
    <row r="12" spans="1:36" s="154" customFormat="1" ht="15.95" customHeight="1">
      <c r="A12" s="149">
        <v>8</v>
      </c>
      <c r="B12" s="150">
        <f>'03'!B12</f>
        <v>2439</v>
      </c>
      <c r="C12" s="151" t="str">
        <f>'03'!C12</f>
        <v>เด็กชายณัฐชนน  ศุกประเสริฐ</v>
      </c>
      <c r="D12" s="149" t="str">
        <f>'04'!J13</f>
        <v/>
      </c>
      <c r="E12" s="149" t="str">
        <f>'04'!Q13</f>
        <v/>
      </c>
      <c r="F12" s="149" t="str">
        <f>'04'!X13</f>
        <v/>
      </c>
      <c r="G12" s="149" t="str">
        <f>'04'!AE13</f>
        <v/>
      </c>
      <c r="H12" s="149" t="str">
        <f>'04'!AL13</f>
        <v/>
      </c>
      <c r="I12" s="149" t="str">
        <f>'04'!AS13</f>
        <v/>
      </c>
      <c r="J12" s="149" t="str">
        <f>'04'!AZ13</f>
        <v/>
      </c>
      <c r="K12" s="149" t="str">
        <f>'04'!BG13</f>
        <v/>
      </c>
      <c r="L12" s="149" t="str">
        <f>'04'!BN13</f>
        <v/>
      </c>
      <c r="M12" s="149" t="str">
        <f>'04'!BU13</f>
        <v/>
      </c>
      <c r="N12" s="149" t="str">
        <f>'04'!CB13</f>
        <v/>
      </c>
      <c r="O12" s="149" t="str">
        <f>'04'!CI13</f>
        <v/>
      </c>
      <c r="P12" s="149" t="str">
        <f>'04'!CP13</f>
        <v/>
      </c>
      <c r="Q12" s="149" t="str">
        <f>'04'!CW13</f>
        <v/>
      </c>
      <c r="R12" s="149" t="str">
        <f>'04'!DD13</f>
        <v/>
      </c>
      <c r="S12" s="152" t="str">
        <f t="shared" si="0"/>
        <v/>
      </c>
      <c r="T12" s="153" t="str">
        <f t="shared" si="1"/>
        <v/>
      </c>
      <c r="U12" s="153" t="str">
        <f t="shared" si="2"/>
        <v/>
      </c>
      <c r="V12" s="153" t="str">
        <f t="shared" si="3"/>
        <v/>
      </c>
      <c r="W12" s="153" t="str">
        <f t="shared" si="4"/>
        <v/>
      </c>
      <c r="X12" s="153" t="str">
        <f t="shared" si="5"/>
        <v/>
      </c>
      <c r="Y12" s="153" t="str">
        <f t="shared" si="6"/>
        <v/>
      </c>
      <c r="Z12" s="153" t="str">
        <f t="shared" si="7"/>
        <v/>
      </c>
      <c r="AA12" s="153" t="str">
        <f t="shared" si="8"/>
        <v/>
      </c>
      <c r="AB12" s="153" t="str">
        <f t="shared" si="9"/>
        <v/>
      </c>
      <c r="AC12" s="153" t="str">
        <f t="shared" si="10"/>
        <v/>
      </c>
      <c r="AD12" s="153" t="str">
        <f t="shared" si="11"/>
        <v/>
      </c>
      <c r="AE12" s="153" t="str">
        <f t="shared" si="12"/>
        <v/>
      </c>
      <c r="AF12" s="153" t="str">
        <f t="shared" si="13"/>
        <v/>
      </c>
      <c r="AG12" s="153" t="str">
        <f t="shared" si="14"/>
        <v/>
      </c>
      <c r="AH12" s="153" t="str">
        <f t="shared" si="15"/>
        <v/>
      </c>
      <c r="AI12" s="149" t="str">
        <f t="shared" si="16"/>
        <v/>
      </c>
      <c r="AJ12" s="152" t="str">
        <f t="shared" si="17"/>
        <v/>
      </c>
    </row>
    <row r="13" spans="1:36" s="154" customFormat="1" ht="15.95" customHeight="1">
      <c r="A13" s="149">
        <v>9</v>
      </c>
      <c r="B13" s="150">
        <f>'03'!B13</f>
        <v>2440</v>
      </c>
      <c r="C13" s="151" t="str">
        <f>'03'!C13</f>
        <v>เด็กหญิงนิธิมา  เภตรา</v>
      </c>
      <c r="D13" s="149" t="str">
        <f>'04'!J14</f>
        <v/>
      </c>
      <c r="E13" s="149" t="str">
        <f>'04'!Q14</f>
        <v/>
      </c>
      <c r="F13" s="149" t="str">
        <f>'04'!X14</f>
        <v/>
      </c>
      <c r="G13" s="149" t="str">
        <f>'04'!AE14</f>
        <v/>
      </c>
      <c r="H13" s="149" t="str">
        <f>'04'!AL14</f>
        <v/>
      </c>
      <c r="I13" s="149" t="str">
        <f>'04'!AS14</f>
        <v/>
      </c>
      <c r="J13" s="149" t="str">
        <f>'04'!AZ14</f>
        <v/>
      </c>
      <c r="K13" s="149" t="str">
        <f>'04'!BG14</f>
        <v/>
      </c>
      <c r="L13" s="149" t="str">
        <f>'04'!BN14</f>
        <v/>
      </c>
      <c r="M13" s="149" t="str">
        <f>'04'!BU14</f>
        <v/>
      </c>
      <c r="N13" s="149" t="str">
        <f>'04'!CB14</f>
        <v/>
      </c>
      <c r="O13" s="149" t="str">
        <f>'04'!CI14</f>
        <v/>
      </c>
      <c r="P13" s="149" t="str">
        <f>'04'!CP14</f>
        <v/>
      </c>
      <c r="Q13" s="149" t="str">
        <f>'04'!CW14</f>
        <v/>
      </c>
      <c r="R13" s="149" t="str">
        <f>'04'!DD14</f>
        <v/>
      </c>
      <c r="S13" s="152" t="str">
        <f t="shared" si="0"/>
        <v/>
      </c>
      <c r="T13" s="153" t="str">
        <f t="shared" si="1"/>
        <v/>
      </c>
      <c r="U13" s="153" t="str">
        <f t="shared" si="2"/>
        <v/>
      </c>
      <c r="V13" s="153" t="str">
        <f t="shared" si="3"/>
        <v/>
      </c>
      <c r="W13" s="153" t="str">
        <f t="shared" si="4"/>
        <v/>
      </c>
      <c r="X13" s="153" t="str">
        <f t="shared" si="5"/>
        <v/>
      </c>
      <c r="Y13" s="153" t="str">
        <f t="shared" si="6"/>
        <v/>
      </c>
      <c r="Z13" s="153" t="str">
        <f t="shared" si="7"/>
        <v/>
      </c>
      <c r="AA13" s="153" t="str">
        <f t="shared" si="8"/>
        <v/>
      </c>
      <c r="AB13" s="153" t="str">
        <f t="shared" si="9"/>
        <v/>
      </c>
      <c r="AC13" s="153" t="str">
        <f t="shared" si="10"/>
        <v/>
      </c>
      <c r="AD13" s="153" t="str">
        <f t="shared" si="11"/>
        <v/>
      </c>
      <c r="AE13" s="153" t="str">
        <f t="shared" si="12"/>
        <v/>
      </c>
      <c r="AF13" s="153" t="str">
        <f t="shared" si="13"/>
        <v/>
      </c>
      <c r="AG13" s="153" t="str">
        <f t="shared" si="14"/>
        <v/>
      </c>
      <c r="AH13" s="153" t="str">
        <f t="shared" si="15"/>
        <v/>
      </c>
      <c r="AI13" s="149" t="str">
        <f t="shared" si="16"/>
        <v/>
      </c>
      <c r="AJ13" s="152" t="str">
        <f t="shared" si="17"/>
        <v/>
      </c>
    </row>
    <row r="14" spans="1:36" s="154" customFormat="1" ht="15.95" customHeight="1">
      <c r="A14" s="149">
        <v>10</v>
      </c>
      <c r="B14" s="150">
        <f>'03'!B14</f>
        <v>2441</v>
      </c>
      <c r="C14" s="151" t="str">
        <f>'03'!C14</f>
        <v>เด็กชายวิชัย  บุญยงค์</v>
      </c>
      <c r="D14" s="149" t="str">
        <f>'04'!J15</f>
        <v/>
      </c>
      <c r="E14" s="149" t="str">
        <f>'04'!Q15</f>
        <v/>
      </c>
      <c r="F14" s="149" t="str">
        <f>'04'!X15</f>
        <v/>
      </c>
      <c r="G14" s="149" t="str">
        <f>'04'!AE15</f>
        <v/>
      </c>
      <c r="H14" s="149" t="str">
        <f>'04'!AL15</f>
        <v/>
      </c>
      <c r="I14" s="149" t="str">
        <f>'04'!AS15</f>
        <v/>
      </c>
      <c r="J14" s="149" t="str">
        <f>'04'!AZ15</f>
        <v/>
      </c>
      <c r="K14" s="149" t="str">
        <f>'04'!BG15</f>
        <v/>
      </c>
      <c r="L14" s="149" t="str">
        <f>'04'!BN15</f>
        <v/>
      </c>
      <c r="M14" s="149" t="str">
        <f>'04'!BU15</f>
        <v/>
      </c>
      <c r="N14" s="149" t="str">
        <f>'04'!CB15</f>
        <v/>
      </c>
      <c r="O14" s="149" t="str">
        <f>'04'!CI15</f>
        <v/>
      </c>
      <c r="P14" s="149" t="str">
        <f>'04'!CP15</f>
        <v/>
      </c>
      <c r="Q14" s="149" t="str">
        <f>'04'!CW15</f>
        <v/>
      </c>
      <c r="R14" s="149" t="str">
        <f>'04'!DD15</f>
        <v/>
      </c>
      <c r="S14" s="152" t="str">
        <f t="shared" si="0"/>
        <v/>
      </c>
      <c r="T14" s="153" t="str">
        <f t="shared" si="1"/>
        <v/>
      </c>
      <c r="U14" s="153" t="str">
        <f t="shared" si="2"/>
        <v/>
      </c>
      <c r="V14" s="153" t="str">
        <f t="shared" si="3"/>
        <v/>
      </c>
      <c r="W14" s="153" t="str">
        <f t="shared" si="4"/>
        <v/>
      </c>
      <c r="X14" s="153" t="str">
        <f t="shared" si="5"/>
        <v/>
      </c>
      <c r="Y14" s="153" t="str">
        <f t="shared" si="6"/>
        <v/>
      </c>
      <c r="Z14" s="153" t="str">
        <f t="shared" si="7"/>
        <v/>
      </c>
      <c r="AA14" s="153" t="str">
        <f t="shared" si="8"/>
        <v/>
      </c>
      <c r="AB14" s="153" t="str">
        <f t="shared" si="9"/>
        <v/>
      </c>
      <c r="AC14" s="153" t="str">
        <f t="shared" si="10"/>
        <v/>
      </c>
      <c r="AD14" s="153" t="str">
        <f t="shared" si="11"/>
        <v/>
      </c>
      <c r="AE14" s="153" t="str">
        <f t="shared" si="12"/>
        <v/>
      </c>
      <c r="AF14" s="153" t="str">
        <f t="shared" si="13"/>
        <v/>
      </c>
      <c r="AG14" s="153" t="str">
        <f t="shared" si="14"/>
        <v/>
      </c>
      <c r="AH14" s="153" t="str">
        <f t="shared" si="15"/>
        <v/>
      </c>
      <c r="AI14" s="149" t="str">
        <f t="shared" si="16"/>
        <v/>
      </c>
      <c r="AJ14" s="152" t="str">
        <f t="shared" si="17"/>
        <v/>
      </c>
    </row>
    <row r="15" spans="1:36" s="154" customFormat="1" ht="15.95" customHeight="1">
      <c r="A15" s="149">
        <v>11</v>
      </c>
      <c r="B15" s="150">
        <f>'03'!B15</f>
        <v>2442</v>
      </c>
      <c r="C15" s="151" t="str">
        <f>'03'!C15</f>
        <v>เด็กชายอภิวัฒน์  ศาลาคำ</v>
      </c>
      <c r="D15" s="149" t="str">
        <f>'04'!J16</f>
        <v/>
      </c>
      <c r="E15" s="149" t="str">
        <f>'04'!Q16</f>
        <v/>
      </c>
      <c r="F15" s="149" t="str">
        <f>'04'!X16</f>
        <v/>
      </c>
      <c r="G15" s="149" t="str">
        <f>'04'!AE16</f>
        <v/>
      </c>
      <c r="H15" s="149" t="str">
        <f>'04'!AL16</f>
        <v/>
      </c>
      <c r="I15" s="149" t="str">
        <f>'04'!AS16</f>
        <v/>
      </c>
      <c r="J15" s="149" t="str">
        <f>'04'!AZ16</f>
        <v/>
      </c>
      <c r="K15" s="149" t="str">
        <f>'04'!BG16</f>
        <v/>
      </c>
      <c r="L15" s="149" t="str">
        <f>'04'!BN16</f>
        <v/>
      </c>
      <c r="M15" s="149" t="str">
        <f>'04'!BU16</f>
        <v/>
      </c>
      <c r="N15" s="149" t="str">
        <f>'04'!CB16</f>
        <v/>
      </c>
      <c r="O15" s="149" t="str">
        <f>'04'!CI16</f>
        <v/>
      </c>
      <c r="P15" s="149" t="str">
        <f>'04'!CP16</f>
        <v/>
      </c>
      <c r="Q15" s="149" t="str">
        <f>'04'!CW16</f>
        <v/>
      </c>
      <c r="R15" s="149" t="str">
        <f>'04'!DD16</f>
        <v/>
      </c>
      <c r="S15" s="152" t="str">
        <f t="shared" si="0"/>
        <v/>
      </c>
      <c r="T15" s="153" t="str">
        <f t="shared" si="1"/>
        <v/>
      </c>
      <c r="U15" s="153" t="str">
        <f t="shared" si="2"/>
        <v/>
      </c>
      <c r="V15" s="153" t="str">
        <f t="shared" si="3"/>
        <v/>
      </c>
      <c r="W15" s="153" t="str">
        <f t="shared" si="4"/>
        <v/>
      </c>
      <c r="X15" s="153" t="str">
        <f t="shared" si="5"/>
        <v/>
      </c>
      <c r="Y15" s="153" t="str">
        <f t="shared" si="6"/>
        <v/>
      </c>
      <c r="Z15" s="153" t="str">
        <f t="shared" si="7"/>
        <v/>
      </c>
      <c r="AA15" s="153" t="str">
        <f t="shared" si="8"/>
        <v/>
      </c>
      <c r="AB15" s="153" t="str">
        <f t="shared" si="9"/>
        <v/>
      </c>
      <c r="AC15" s="153" t="str">
        <f t="shared" si="10"/>
        <v/>
      </c>
      <c r="AD15" s="153" t="str">
        <f t="shared" si="11"/>
        <v/>
      </c>
      <c r="AE15" s="153" t="str">
        <f t="shared" si="12"/>
        <v/>
      </c>
      <c r="AF15" s="153" t="str">
        <f t="shared" si="13"/>
        <v/>
      </c>
      <c r="AG15" s="153" t="str">
        <f t="shared" si="14"/>
        <v/>
      </c>
      <c r="AH15" s="153" t="str">
        <f t="shared" si="15"/>
        <v/>
      </c>
      <c r="AI15" s="149" t="str">
        <f t="shared" si="16"/>
        <v/>
      </c>
      <c r="AJ15" s="152" t="str">
        <f t="shared" si="17"/>
        <v/>
      </c>
    </row>
    <row r="16" spans="1:36" s="154" customFormat="1" ht="15.95" customHeight="1">
      <c r="A16" s="149">
        <v>12</v>
      </c>
      <c r="B16" s="150">
        <f>'03'!B16</f>
        <v>2505</v>
      </c>
      <c r="C16" s="151" t="str">
        <f>'03'!C16</f>
        <v>เด็กชายกฤษฎา  แสงสว่าง</v>
      </c>
      <c r="D16" s="149" t="str">
        <f>'04'!J17</f>
        <v/>
      </c>
      <c r="E16" s="149" t="str">
        <f>'04'!Q17</f>
        <v/>
      </c>
      <c r="F16" s="149" t="str">
        <f>'04'!X17</f>
        <v/>
      </c>
      <c r="G16" s="149" t="str">
        <f>'04'!AE17</f>
        <v/>
      </c>
      <c r="H16" s="149" t="str">
        <f>'04'!AL17</f>
        <v/>
      </c>
      <c r="I16" s="149" t="str">
        <f>'04'!AS17</f>
        <v/>
      </c>
      <c r="J16" s="149" t="str">
        <f>'04'!AZ17</f>
        <v/>
      </c>
      <c r="K16" s="149" t="str">
        <f>'04'!BG17</f>
        <v/>
      </c>
      <c r="L16" s="149" t="str">
        <f>'04'!BN17</f>
        <v/>
      </c>
      <c r="M16" s="149" t="str">
        <f>'04'!BU17</f>
        <v/>
      </c>
      <c r="N16" s="149" t="str">
        <f>'04'!CB17</f>
        <v/>
      </c>
      <c r="O16" s="149" t="str">
        <f>'04'!CI17</f>
        <v/>
      </c>
      <c r="P16" s="149" t="str">
        <f>'04'!CP17</f>
        <v/>
      </c>
      <c r="Q16" s="149" t="str">
        <f>'04'!CW17</f>
        <v/>
      </c>
      <c r="R16" s="149" t="str">
        <f>'04'!DD17</f>
        <v/>
      </c>
      <c r="S16" s="152" t="str">
        <f t="shared" si="0"/>
        <v/>
      </c>
      <c r="T16" s="153" t="str">
        <f t="shared" si="1"/>
        <v/>
      </c>
      <c r="U16" s="153" t="str">
        <f t="shared" si="2"/>
        <v/>
      </c>
      <c r="V16" s="153" t="str">
        <f t="shared" si="3"/>
        <v/>
      </c>
      <c r="W16" s="153" t="str">
        <f t="shared" si="4"/>
        <v/>
      </c>
      <c r="X16" s="153" t="str">
        <f t="shared" si="5"/>
        <v/>
      </c>
      <c r="Y16" s="153" t="str">
        <f t="shared" si="6"/>
        <v/>
      </c>
      <c r="Z16" s="153" t="str">
        <f t="shared" si="7"/>
        <v/>
      </c>
      <c r="AA16" s="153" t="str">
        <f t="shared" si="8"/>
        <v/>
      </c>
      <c r="AB16" s="153" t="str">
        <f t="shared" si="9"/>
        <v/>
      </c>
      <c r="AC16" s="153" t="str">
        <f t="shared" si="10"/>
        <v/>
      </c>
      <c r="AD16" s="153" t="str">
        <f t="shared" si="11"/>
        <v/>
      </c>
      <c r="AE16" s="153" t="str">
        <f t="shared" si="12"/>
        <v/>
      </c>
      <c r="AF16" s="153" t="str">
        <f t="shared" si="13"/>
        <v/>
      </c>
      <c r="AG16" s="153" t="str">
        <f t="shared" si="14"/>
        <v/>
      </c>
      <c r="AH16" s="153" t="str">
        <f t="shared" si="15"/>
        <v/>
      </c>
      <c r="AI16" s="149" t="str">
        <f t="shared" si="16"/>
        <v/>
      </c>
      <c r="AJ16" s="152" t="str">
        <f t="shared" si="17"/>
        <v/>
      </c>
    </row>
    <row r="17" spans="1:36" s="154" customFormat="1" ht="15.95" customHeight="1">
      <c r="A17" s="149">
        <v>13</v>
      </c>
      <c r="B17" s="150">
        <f>'03'!B17</f>
        <v>2506</v>
      </c>
      <c r="C17" s="151" t="str">
        <f>'03'!C17</f>
        <v>เด็กชายยุทธกานต์  แซ่เตีย</v>
      </c>
      <c r="D17" s="149" t="str">
        <f>'04'!J18</f>
        <v/>
      </c>
      <c r="E17" s="149" t="str">
        <f>'04'!Q18</f>
        <v/>
      </c>
      <c r="F17" s="149" t="str">
        <f>'04'!X18</f>
        <v/>
      </c>
      <c r="G17" s="149" t="str">
        <f>'04'!AE18</f>
        <v/>
      </c>
      <c r="H17" s="149" t="str">
        <f>'04'!AL18</f>
        <v/>
      </c>
      <c r="I17" s="149" t="str">
        <f>'04'!AS18</f>
        <v/>
      </c>
      <c r="J17" s="149" t="str">
        <f>'04'!AZ18</f>
        <v/>
      </c>
      <c r="K17" s="149" t="str">
        <f>'04'!BG18</f>
        <v/>
      </c>
      <c r="L17" s="149" t="str">
        <f>'04'!BN18</f>
        <v/>
      </c>
      <c r="M17" s="149" t="str">
        <f>'04'!BU18</f>
        <v/>
      </c>
      <c r="N17" s="149" t="str">
        <f>'04'!CB18</f>
        <v/>
      </c>
      <c r="O17" s="149" t="str">
        <f>'04'!CI18</f>
        <v/>
      </c>
      <c r="P17" s="149" t="str">
        <f>'04'!CP18</f>
        <v/>
      </c>
      <c r="Q17" s="149" t="str">
        <f>'04'!CW18</f>
        <v/>
      </c>
      <c r="R17" s="149" t="str">
        <f>'04'!DD18</f>
        <v/>
      </c>
      <c r="S17" s="152" t="str">
        <f t="shared" si="0"/>
        <v/>
      </c>
      <c r="T17" s="153" t="str">
        <f t="shared" si="1"/>
        <v/>
      </c>
      <c r="U17" s="153" t="str">
        <f t="shared" si="2"/>
        <v/>
      </c>
      <c r="V17" s="153" t="str">
        <f t="shared" si="3"/>
        <v/>
      </c>
      <c r="W17" s="153" t="str">
        <f t="shared" si="4"/>
        <v/>
      </c>
      <c r="X17" s="153" t="str">
        <f t="shared" si="5"/>
        <v/>
      </c>
      <c r="Y17" s="153" t="str">
        <f t="shared" si="6"/>
        <v/>
      </c>
      <c r="Z17" s="153" t="str">
        <f t="shared" si="7"/>
        <v/>
      </c>
      <c r="AA17" s="153" t="str">
        <f t="shared" si="8"/>
        <v/>
      </c>
      <c r="AB17" s="153" t="str">
        <f t="shared" si="9"/>
        <v/>
      </c>
      <c r="AC17" s="153" t="str">
        <f t="shared" si="10"/>
        <v/>
      </c>
      <c r="AD17" s="153" t="str">
        <f t="shared" si="11"/>
        <v/>
      </c>
      <c r="AE17" s="153" t="str">
        <f t="shared" si="12"/>
        <v/>
      </c>
      <c r="AF17" s="153" t="str">
        <f t="shared" si="13"/>
        <v/>
      </c>
      <c r="AG17" s="153" t="str">
        <f t="shared" si="14"/>
        <v/>
      </c>
      <c r="AH17" s="153" t="str">
        <f t="shared" si="15"/>
        <v/>
      </c>
      <c r="AI17" s="149" t="str">
        <f t="shared" si="16"/>
        <v/>
      </c>
      <c r="AJ17" s="152" t="str">
        <f t="shared" si="17"/>
        <v/>
      </c>
    </row>
    <row r="18" spans="1:36" s="154" customFormat="1" ht="15.95" customHeight="1">
      <c r="A18" s="149">
        <v>14</v>
      </c>
      <c r="B18" s="150">
        <f>'03'!B18</f>
        <v>2507</v>
      </c>
      <c r="C18" s="151" t="str">
        <f>'03'!C18</f>
        <v>เด็กชายจิรายุ  ศิริสุทธิ์</v>
      </c>
      <c r="D18" s="149" t="str">
        <f>'04'!J19</f>
        <v/>
      </c>
      <c r="E18" s="149" t="str">
        <f>'04'!Q19</f>
        <v/>
      </c>
      <c r="F18" s="149" t="str">
        <f>'04'!X19</f>
        <v/>
      </c>
      <c r="G18" s="149" t="str">
        <f>'04'!AE19</f>
        <v/>
      </c>
      <c r="H18" s="149" t="str">
        <f>'04'!AL19</f>
        <v/>
      </c>
      <c r="I18" s="149" t="str">
        <f>'04'!AS19</f>
        <v/>
      </c>
      <c r="J18" s="149" t="str">
        <f>'04'!AZ19</f>
        <v/>
      </c>
      <c r="K18" s="149" t="str">
        <f>'04'!BG19</f>
        <v/>
      </c>
      <c r="L18" s="149" t="str">
        <f>'04'!BN19</f>
        <v/>
      </c>
      <c r="M18" s="149" t="str">
        <f>'04'!BU19</f>
        <v/>
      </c>
      <c r="N18" s="149" t="str">
        <f>'04'!CB19</f>
        <v/>
      </c>
      <c r="O18" s="149" t="str">
        <f>'04'!CI19</f>
        <v/>
      </c>
      <c r="P18" s="149" t="str">
        <f>'04'!CP19</f>
        <v/>
      </c>
      <c r="Q18" s="149" t="str">
        <f>'04'!CW19</f>
        <v/>
      </c>
      <c r="R18" s="149" t="str">
        <f>'04'!DD19</f>
        <v/>
      </c>
      <c r="S18" s="152" t="str">
        <f t="shared" si="0"/>
        <v/>
      </c>
      <c r="T18" s="153" t="str">
        <f t="shared" si="1"/>
        <v/>
      </c>
      <c r="U18" s="153" t="str">
        <f t="shared" si="2"/>
        <v/>
      </c>
      <c r="V18" s="153" t="str">
        <f t="shared" si="3"/>
        <v/>
      </c>
      <c r="W18" s="153" t="str">
        <f t="shared" si="4"/>
        <v/>
      </c>
      <c r="X18" s="153" t="str">
        <f t="shared" si="5"/>
        <v/>
      </c>
      <c r="Y18" s="153" t="str">
        <f t="shared" si="6"/>
        <v/>
      </c>
      <c r="Z18" s="153" t="str">
        <f t="shared" si="7"/>
        <v/>
      </c>
      <c r="AA18" s="153" t="str">
        <f t="shared" si="8"/>
        <v/>
      </c>
      <c r="AB18" s="153" t="str">
        <f t="shared" si="9"/>
        <v/>
      </c>
      <c r="AC18" s="153" t="str">
        <f t="shared" si="10"/>
        <v/>
      </c>
      <c r="AD18" s="153" t="str">
        <f t="shared" si="11"/>
        <v/>
      </c>
      <c r="AE18" s="153" t="str">
        <f t="shared" si="12"/>
        <v/>
      </c>
      <c r="AF18" s="153" t="str">
        <f t="shared" si="13"/>
        <v/>
      </c>
      <c r="AG18" s="153" t="str">
        <f t="shared" si="14"/>
        <v/>
      </c>
      <c r="AH18" s="153" t="str">
        <f t="shared" si="15"/>
        <v/>
      </c>
      <c r="AI18" s="149" t="str">
        <f t="shared" si="16"/>
        <v/>
      </c>
      <c r="AJ18" s="152" t="str">
        <f t="shared" si="17"/>
        <v/>
      </c>
    </row>
    <row r="19" spans="1:36" s="154" customFormat="1" ht="15.95" customHeight="1">
      <c r="A19" s="149">
        <v>15</v>
      </c>
      <c r="B19" s="150">
        <f>'03'!B19</f>
        <v>2508</v>
      </c>
      <c r="C19" s="151" t="str">
        <f>'03'!C19</f>
        <v>เด็กชายพชรพงษ์  พงษ์นารายณ์</v>
      </c>
      <c r="D19" s="149" t="str">
        <f>'04'!J20</f>
        <v/>
      </c>
      <c r="E19" s="149" t="str">
        <f>'04'!Q20</f>
        <v/>
      </c>
      <c r="F19" s="149" t="str">
        <f>'04'!X20</f>
        <v/>
      </c>
      <c r="G19" s="149" t="str">
        <f>'04'!AE20</f>
        <v/>
      </c>
      <c r="H19" s="149" t="str">
        <f>'04'!AL20</f>
        <v/>
      </c>
      <c r="I19" s="149" t="str">
        <f>'04'!AS20</f>
        <v/>
      </c>
      <c r="J19" s="149" t="str">
        <f>'04'!AZ20</f>
        <v/>
      </c>
      <c r="K19" s="149" t="str">
        <f>'04'!BG20</f>
        <v/>
      </c>
      <c r="L19" s="149" t="str">
        <f>'04'!BN20</f>
        <v/>
      </c>
      <c r="M19" s="149" t="str">
        <f>'04'!BU20</f>
        <v/>
      </c>
      <c r="N19" s="149" t="str">
        <f>'04'!CB20</f>
        <v/>
      </c>
      <c r="O19" s="149" t="str">
        <f>'04'!CI20</f>
        <v/>
      </c>
      <c r="P19" s="149" t="str">
        <f>'04'!CP20</f>
        <v/>
      </c>
      <c r="Q19" s="149" t="str">
        <f>'04'!CW20</f>
        <v/>
      </c>
      <c r="R19" s="149" t="str">
        <f>'04'!DD20</f>
        <v/>
      </c>
      <c r="S19" s="152" t="str">
        <f t="shared" si="0"/>
        <v/>
      </c>
      <c r="T19" s="153" t="str">
        <f t="shared" si="1"/>
        <v/>
      </c>
      <c r="U19" s="153" t="str">
        <f t="shared" si="2"/>
        <v/>
      </c>
      <c r="V19" s="153" t="str">
        <f t="shared" si="3"/>
        <v/>
      </c>
      <c r="W19" s="153" t="str">
        <f t="shared" si="4"/>
        <v/>
      </c>
      <c r="X19" s="153" t="str">
        <f t="shared" si="5"/>
        <v/>
      </c>
      <c r="Y19" s="153" t="str">
        <f t="shared" si="6"/>
        <v/>
      </c>
      <c r="Z19" s="153" t="str">
        <f t="shared" si="7"/>
        <v/>
      </c>
      <c r="AA19" s="153" t="str">
        <f t="shared" si="8"/>
        <v/>
      </c>
      <c r="AB19" s="153" t="str">
        <f t="shared" si="9"/>
        <v/>
      </c>
      <c r="AC19" s="153" t="str">
        <f t="shared" si="10"/>
        <v/>
      </c>
      <c r="AD19" s="153" t="str">
        <f t="shared" si="11"/>
        <v/>
      </c>
      <c r="AE19" s="153" t="str">
        <f t="shared" si="12"/>
        <v/>
      </c>
      <c r="AF19" s="153" t="str">
        <f t="shared" si="13"/>
        <v/>
      </c>
      <c r="AG19" s="153" t="str">
        <f t="shared" si="14"/>
        <v/>
      </c>
      <c r="AH19" s="153" t="str">
        <f t="shared" si="15"/>
        <v/>
      </c>
      <c r="AI19" s="149" t="str">
        <f t="shared" si="16"/>
        <v/>
      </c>
      <c r="AJ19" s="152" t="str">
        <f t="shared" si="17"/>
        <v/>
      </c>
    </row>
    <row r="20" spans="1:36" s="154" customFormat="1" ht="15.95" customHeight="1">
      <c r="A20" s="149">
        <v>16</v>
      </c>
      <c r="B20" s="150">
        <f>'03'!B20</f>
        <v>2509</v>
      </c>
      <c r="C20" s="151" t="str">
        <f>'03'!C20</f>
        <v>เด็กชายวัชรากรณ์  ดวงดี</v>
      </c>
      <c r="D20" s="149" t="str">
        <f>'04'!J21</f>
        <v/>
      </c>
      <c r="E20" s="149" t="str">
        <f>'04'!Q21</f>
        <v/>
      </c>
      <c r="F20" s="149" t="str">
        <f>'04'!X21</f>
        <v/>
      </c>
      <c r="G20" s="149" t="str">
        <f>'04'!AE21</f>
        <v/>
      </c>
      <c r="H20" s="149" t="str">
        <f>'04'!AL21</f>
        <v/>
      </c>
      <c r="I20" s="149" t="str">
        <f>'04'!AS21</f>
        <v/>
      </c>
      <c r="J20" s="149" t="str">
        <f>'04'!AZ21</f>
        <v/>
      </c>
      <c r="K20" s="149" t="str">
        <f>'04'!BG21</f>
        <v/>
      </c>
      <c r="L20" s="149" t="str">
        <f>'04'!BN21</f>
        <v/>
      </c>
      <c r="M20" s="149" t="str">
        <f>'04'!BU21</f>
        <v/>
      </c>
      <c r="N20" s="149" t="str">
        <f>'04'!CB21</f>
        <v/>
      </c>
      <c r="O20" s="149" t="str">
        <f>'04'!CI21</f>
        <v/>
      </c>
      <c r="P20" s="149" t="str">
        <f>'04'!CP21</f>
        <v/>
      </c>
      <c r="Q20" s="149" t="str">
        <f>'04'!CW21</f>
        <v/>
      </c>
      <c r="R20" s="149" t="str">
        <f>'04'!DD21</f>
        <v/>
      </c>
      <c r="S20" s="152" t="str">
        <f t="shared" si="0"/>
        <v/>
      </c>
      <c r="T20" s="153" t="str">
        <f t="shared" si="1"/>
        <v/>
      </c>
      <c r="U20" s="153" t="str">
        <f t="shared" si="2"/>
        <v/>
      </c>
      <c r="V20" s="153" t="str">
        <f t="shared" si="3"/>
        <v/>
      </c>
      <c r="W20" s="153" t="str">
        <f t="shared" si="4"/>
        <v/>
      </c>
      <c r="X20" s="153" t="str">
        <f t="shared" si="5"/>
        <v/>
      </c>
      <c r="Y20" s="153" t="str">
        <f t="shared" si="6"/>
        <v/>
      </c>
      <c r="Z20" s="153" t="str">
        <f t="shared" si="7"/>
        <v/>
      </c>
      <c r="AA20" s="153" t="str">
        <f t="shared" si="8"/>
        <v/>
      </c>
      <c r="AB20" s="153" t="str">
        <f t="shared" si="9"/>
        <v/>
      </c>
      <c r="AC20" s="153" t="str">
        <f t="shared" si="10"/>
        <v/>
      </c>
      <c r="AD20" s="153" t="str">
        <f t="shared" si="11"/>
        <v/>
      </c>
      <c r="AE20" s="153" t="str">
        <f t="shared" si="12"/>
        <v/>
      </c>
      <c r="AF20" s="153" t="str">
        <f t="shared" si="13"/>
        <v/>
      </c>
      <c r="AG20" s="153" t="str">
        <f t="shared" si="14"/>
        <v/>
      </c>
      <c r="AH20" s="153" t="str">
        <f t="shared" si="15"/>
        <v/>
      </c>
      <c r="AI20" s="149" t="str">
        <f t="shared" si="16"/>
        <v/>
      </c>
      <c r="AJ20" s="152" t="str">
        <f t="shared" si="17"/>
        <v/>
      </c>
    </row>
    <row r="21" spans="1:36" s="154" customFormat="1" ht="15.95" customHeight="1">
      <c r="A21" s="149">
        <v>17</v>
      </c>
      <c r="B21" s="150">
        <f>'03'!B21</f>
        <v>2510</v>
      </c>
      <c r="C21" s="151" t="str">
        <f>'03'!C21</f>
        <v>เด็กชายกลวัชร  เพตรา</v>
      </c>
      <c r="D21" s="149" t="str">
        <f>'04'!J22</f>
        <v/>
      </c>
      <c r="E21" s="149" t="str">
        <f>'04'!Q22</f>
        <v/>
      </c>
      <c r="F21" s="149" t="str">
        <f>'04'!X22</f>
        <v/>
      </c>
      <c r="G21" s="149" t="str">
        <f>'04'!AE22</f>
        <v/>
      </c>
      <c r="H21" s="149" t="str">
        <f>'04'!AL22</f>
        <v/>
      </c>
      <c r="I21" s="149" t="str">
        <f>'04'!AS22</f>
        <v/>
      </c>
      <c r="J21" s="149" t="str">
        <f>'04'!AZ22</f>
        <v/>
      </c>
      <c r="K21" s="149" t="str">
        <f>'04'!BG22</f>
        <v/>
      </c>
      <c r="L21" s="149" t="str">
        <f>'04'!BN22</f>
        <v/>
      </c>
      <c r="M21" s="149" t="str">
        <f>'04'!BU22</f>
        <v/>
      </c>
      <c r="N21" s="149" t="str">
        <f>'04'!CB22</f>
        <v/>
      </c>
      <c r="O21" s="149" t="str">
        <f>'04'!CI22</f>
        <v/>
      </c>
      <c r="P21" s="149" t="str">
        <f>'04'!CP22</f>
        <v/>
      </c>
      <c r="Q21" s="149" t="str">
        <f>'04'!CW22</f>
        <v/>
      </c>
      <c r="R21" s="149" t="str">
        <f>'04'!DD22</f>
        <v/>
      </c>
      <c r="S21" s="152" t="str">
        <f t="shared" si="0"/>
        <v/>
      </c>
      <c r="T21" s="153" t="str">
        <f t="shared" si="1"/>
        <v/>
      </c>
      <c r="U21" s="153" t="str">
        <f t="shared" si="2"/>
        <v/>
      </c>
      <c r="V21" s="153" t="str">
        <f t="shared" si="3"/>
        <v/>
      </c>
      <c r="W21" s="153" t="str">
        <f t="shared" si="4"/>
        <v/>
      </c>
      <c r="X21" s="153" t="str">
        <f t="shared" si="5"/>
        <v/>
      </c>
      <c r="Y21" s="153" t="str">
        <f t="shared" si="6"/>
        <v/>
      </c>
      <c r="Z21" s="153" t="str">
        <f t="shared" si="7"/>
        <v/>
      </c>
      <c r="AA21" s="153" t="str">
        <f t="shared" si="8"/>
        <v/>
      </c>
      <c r="AB21" s="153" t="str">
        <f t="shared" si="9"/>
        <v/>
      </c>
      <c r="AC21" s="153" t="str">
        <f t="shared" si="10"/>
        <v/>
      </c>
      <c r="AD21" s="153" t="str">
        <f t="shared" si="11"/>
        <v/>
      </c>
      <c r="AE21" s="153" t="str">
        <f t="shared" si="12"/>
        <v/>
      </c>
      <c r="AF21" s="153" t="str">
        <f t="shared" si="13"/>
        <v/>
      </c>
      <c r="AG21" s="153" t="str">
        <f t="shared" si="14"/>
        <v/>
      </c>
      <c r="AH21" s="153" t="str">
        <f t="shared" si="15"/>
        <v/>
      </c>
      <c r="AI21" s="149" t="str">
        <f t="shared" si="16"/>
        <v/>
      </c>
      <c r="AJ21" s="152" t="str">
        <f t="shared" si="17"/>
        <v/>
      </c>
    </row>
    <row r="22" spans="1:36" s="154" customFormat="1" ht="15.95" customHeight="1">
      <c r="A22" s="149">
        <v>18</v>
      </c>
      <c r="B22" s="150">
        <f>'03'!B22</f>
        <v>2511</v>
      </c>
      <c r="C22" s="151" t="str">
        <f>'03'!C22</f>
        <v>เด็กชายภมรเทพ  พวงมาลัย</v>
      </c>
      <c r="D22" s="149" t="str">
        <f>'04'!J23</f>
        <v/>
      </c>
      <c r="E22" s="149" t="str">
        <f>'04'!Q23</f>
        <v/>
      </c>
      <c r="F22" s="149" t="str">
        <f>'04'!X23</f>
        <v/>
      </c>
      <c r="G22" s="149" t="str">
        <f>'04'!AE23</f>
        <v/>
      </c>
      <c r="H22" s="149" t="str">
        <f>'04'!AL23</f>
        <v/>
      </c>
      <c r="I22" s="149" t="str">
        <f>'04'!AS23</f>
        <v/>
      </c>
      <c r="J22" s="149" t="str">
        <f>'04'!AZ23</f>
        <v/>
      </c>
      <c r="K22" s="149" t="str">
        <f>'04'!BG23</f>
        <v/>
      </c>
      <c r="L22" s="149" t="str">
        <f>'04'!BN23</f>
        <v/>
      </c>
      <c r="M22" s="149" t="str">
        <f>'04'!BU23</f>
        <v/>
      </c>
      <c r="N22" s="149" t="str">
        <f>'04'!CB23</f>
        <v/>
      </c>
      <c r="O22" s="149" t="str">
        <f>'04'!CI23</f>
        <v/>
      </c>
      <c r="P22" s="149" t="str">
        <f>'04'!CP23</f>
        <v/>
      </c>
      <c r="Q22" s="149" t="str">
        <f>'04'!CW23</f>
        <v/>
      </c>
      <c r="R22" s="149" t="str">
        <f>'04'!DD23</f>
        <v/>
      </c>
      <c r="S22" s="152" t="str">
        <f t="shared" si="0"/>
        <v/>
      </c>
      <c r="T22" s="153" t="str">
        <f t="shared" si="1"/>
        <v/>
      </c>
      <c r="U22" s="153" t="str">
        <f t="shared" si="2"/>
        <v/>
      </c>
      <c r="V22" s="153" t="str">
        <f t="shared" si="3"/>
        <v/>
      </c>
      <c r="W22" s="153" t="str">
        <f t="shared" si="4"/>
        <v/>
      </c>
      <c r="X22" s="153" t="str">
        <f t="shared" si="5"/>
        <v/>
      </c>
      <c r="Y22" s="153" t="str">
        <f t="shared" si="6"/>
        <v/>
      </c>
      <c r="Z22" s="153" t="str">
        <f t="shared" si="7"/>
        <v/>
      </c>
      <c r="AA22" s="153" t="str">
        <f t="shared" si="8"/>
        <v/>
      </c>
      <c r="AB22" s="153" t="str">
        <f t="shared" si="9"/>
        <v/>
      </c>
      <c r="AC22" s="153" t="str">
        <f t="shared" si="10"/>
        <v/>
      </c>
      <c r="AD22" s="153" t="str">
        <f t="shared" si="11"/>
        <v/>
      </c>
      <c r="AE22" s="153" t="str">
        <f t="shared" si="12"/>
        <v/>
      </c>
      <c r="AF22" s="153" t="str">
        <f t="shared" si="13"/>
        <v/>
      </c>
      <c r="AG22" s="153" t="str">
        <f t="shared" si="14"/>
        <v/>
      </c>
      <c r="AH22" s="153" t="str">
        <f t="shared" si="15"/>
        <v/>
      </c>
      <c r="AI22" s="149" t="str">
        <f t="shared" si="16"/>
        <v/>
      </c>
      <c r="AJ22" s="152" t="str">
        <f t="shared" si="17"/>
        <v/>
      </c>
    </row>
    <row r="23" spans="1:36" s="154" customFormat="1" ht="15.95" customHeight="1">
      <c r="A23" s="149">
        <v>19</v>
      </c>
      <c r="B23" s="150">
        <f>'03'!B23</f>
        <v>2512</v>
      </c>
      <c r="C23" s="151" t="str">
        <f>'03'!C23</f>
        <v>เด็กชายสิรภัทร  สุขนิล</v>
      </c>
      <c r="D23" s="149" t="str">
        <f>'04'!J24</f>
        <v/>
      </c>
      <c r="E23" s="149" t="str">
        <f>'04'!Q24</f>
        <v/>
      </c>
      <c r="F23" s="149" t="str">
        <f>'04'!X24</f>
        <v/>
      </c>
      <c r="G23" s="149" t="str">
        <f>'04'!AE24</f>
        <v/>
      </c>
      <c r="H23" s="149" t="str">
        <f>'04'!AL24</f>
        <v/>
      </c>
      <c r="I23" s="149" t="str">
        <f>'04'!AS24</f>
        <v/>
      </c>
      <c r="J23" s="149" t="str">
        <f>'04'!AZ24</f>
        <v/>
      </c>
      <c r="K23" s="149" t="str">
        <f>'04'!BG24</f>
        <v/>
      </c>
      <c r="L23" s="149" t="str">
        <f>'04'!BN24</f>
        <v/>
      </c>
      <c r="M23" s="149" t="str">
        <f>'04'!BU24</f>
        <v/>
      </c>
      <c r="N23" s="149" t="str">
        <f>'04'!CB24</f>
        <v/>
      </c>
      <c r="O23" s="149" t="str">
        <f>'04'!CI24</f>
        <v/>
      </c>
      <c r="P23" s="149" t="str">
        <f>'04'!CP24</f>
        <v/>
      </c>
      <c r="Q23" s="149" t="str">
        <f>'04'!CW24</f>
        <v/>
      </c>
      <c r="R23" s="149" t="str">
        <f>'04'!DD24</f>
        <v/>
      </c>
      <c r="S23" s="152" t="str">
        <f t="shared" si="0"/>
        <v/>
      </c>
      <c r="T23" s="153" t="str">
        <f t="shared" si="1"/>
        <v/>
      </c>
      <c r="U23" s="153" t="str">
        <f t="shared" si="2"/>
        <v/>
      </c>
      <c r="V23" s="153" t="str">
        <f t="shared" si="3"/>
        <v/>
      </c>
      <c r="W23" s="153" t="str">
        <f t="shared" si="4"/>
        <v/>
      </c>
      <c r="X23" s="153" t="str">
        <f t="shared" si="5"/>
        <v/>
      </c>
      <c r="Y23" s="153" t="str">
        <f t="shared" si="6"/>
        <v/>
      </c>
      <c r="Z23" s="153" t="str">
        <f t="shared" si="7"/>
        <v/>
      </c>
      <c r="AA23" s="153" t="str">
        <f t="shared" si="8"/>
        <v/>
      </c>
      <c r="AB23" s="153" t="str">
        <f t="shared" si="9"/>
        <v/>
      </c>
      <c r="AC23" s="153" t="str">
        <f t="shared" si="10"/>
        <v/>
      </c>
      <c r="AD23" s="153" t="str">
        <f t="shared" si="11"/>
        <v/>
      </c>
      <c r="AE23" s="153" t="str">
        <f t="shared" si="12"/>
        <v/>
      </c>
      <c r="AF23" s="153" t="str">
        <f t="shared" si="13"/>
        <v/>
      </c>
      <c r="AG23" s="153" t="str">
        <f t="shared" si="14"/>
        <v/>
      </c>
      <c r="AH23" s="153" t="str">
        <f t="shared" si="15"/>
        <v/>
      </c>
      <c r="AI23" s="149" t="str">
        <f t="shared" si="16"/>
        <v/>
      </c>
      <c r="AJ23" s="152" t="str">
        <f t="shared" si="17"/>
        <v/>
      </c>
    </row>
    <row r="24" spans="1:36" s="154" customFormat="1" ht="15.95" customHeight="1">
      <c r="A24" s="149">
        <v>20</v>
      </c>
      <c r="B24" s="150">
        <f>'03'!B24</f>
        <v>2513</v>
      </c>
      <c r="C24" s="151" t="str">
        <f>'03'!C24</f>
        <v>เด็กชายธเนศ  ช้างจั่น</v>
      </c>
      <c r="D24" s="149" t="str">
        <f>'04'!J25</f>
        <v/>
      </c>
      <c r="E24" s="149" t="str">
        <f>'04'!Q25</f>
        <v/>
      </c>
      <c r="F24" s="149" t="str">
        <f>'04'!X25</f>
        <v/>
      </c>
      <c r="G24" s="149" t="str">
        <f>'04'!AE25</f>
        <v/>
      </c>
      <c r="H24" s="149" t="str">
        <f>'04'!AL25</f>
        <v/>
      </c>
      <c r="I24" s="149" t="str">
        <f>'04'!AS25</f>
        <v/>
      </c>
      <c r="J24" s="149" t="str">
        <f>'04'!AZ25</f>
        <v/>
      </c>
      <c r="K24" s="149" t="str">
        <f>'04'!BG25</f>
        <v/>
      </c>
      <c r="L24" s="149" t="str">
        <f>'04'!BN25</f>
        <v/>
      </c>
      <c r="M24" s="149" t="str">
        <f>'04'!BU25</f>
        <v/>
      </c>
      <c r="N24" s="149" t="str">
        <f>'04'!CB25</f>
        <v/>
      </c>
      <c r="O24" s="149" t="str">
        <f>'04'!CI25</f>
        <v/>
      </c>
      <c r="P24" s="149" t="str">
        <f>'04'!CP25</f>
        <v/>
      </c>
      <c r="Q24" s="149" t="str">
        <f>'04'!CW25</f>
        <v/>
      </c>
      <c r="R24" s="149" t="str">
        <f>'04'!DD25</f>
        <v/>
      </c>
      <c r="S24" s="152" t="str">
        <f t="shared" si="0"/>
        <v/>
      </c>
      <c r="T24" s="153" t="str">
        <f t="shared" si="1"/>
        <v/>
      </c>
      <c r="U24" s="153" t="str">
        <f t="shared" si="2"/>
        <v/>
      </c>
      <c r="V24" s="153" t="str">
        <f t="shared" si="3"/>
        <v/>
      </c>
      <c r="W24" s="153" t="str">
        <f t="shared" si="4"/>
        <v/>
      </c>
      <c r="X24" s="153" t="str">
        <f t="shared" si="5"/>
        <v/>
      </c>
      <c r="Y24" s="153" t="str">
        <f t="shared" si="6"/>
        <v/>
      </c>
      <c r="Z24" s="153" t="str">
        <f t="shared" si="7"/>
        <v/>
      </c>
      <c r="AA24" s="153" t="str">
        <f t="shared" si="8"/>
        <v/>
      </c>
      <c r="AB24" s="153" t="str">
        <f t="shared" si="9"/>
        <v/>
      </c>
      <c r="AC24" s="153" t="str">
        <f t="shared" si="10"/>
        <v/>
      </c>
      <c r="AD24" s="153" t="str">
        <f t="shared" si="11"/>
        <v/>
      </c>
      <c r="AE24" s="153" t="str">
        <f t="shared" si="12"/>
        <v/>
      </c>
      <c r="AF24" s="153" t="str">
        <f t="shared" si="13"/>
        <v/>
      </c>
      <c r="AG24" s="153" t="str">
        <f t="shared" si="14"/>
        <v/>
      </c>
      <c r="AH24" s="153" t="str">
        <f t="shared" si="15"/>
        <v/>
      </c>
      <c r="AI24" s="149" t="str">
        <f t="shared" si="16"/>
        <v/>
      </c>
      <c r="AJ24" s="152" t="str">
        <f t="shared" si="17"/>
        <v/>
      </c>
    </row>
    <row r="25" spans="1:36" s="154" customFormat="1" ht="15.95" customHeight="1">
      <c r="A25" s="149">
        <v>21</v>
      </c>
      <c r="B25" s="150">
        <f>'03'!B25</f>
        <v>2514</v>
      </c>
      <c r="C25" s="151" t="str">
        <f>'03'!C25</f>
        <v>เด็กชายวัชรากร  จูงาม</v>
      </c>
      <c r="D25" s="149" t="str">
        <f>'04'!J26</f>
        <v/>
      </c>
      <c r="E25" s="149" t="str">
        <f>'04'!Q26</f>
        <v/>
      </c>
      <c r="F25" s="149" t="str">
        <f>'04'!X26</f>
        <v/>
      </c>
      <c r="G25" s="149" t="str">
        <f>'04'!AE26</f>
        <v/>
      </c>
      <c r="H25" s="149" t="str">
        <f>'04'!AL26</f>
        <v/>
      </c>
      <c r="I25" s="149" t="str">
        <f>'04'!AS26</f>
        <v/>
      </c>
      <c r="J25" s="149" t="str">
        <f>'04'!AZ26</f>
        <v/>
      </c>
      <c r="K25" s="149" t="str">
        <f>'04'!BG26</f>
        <v/>
      </c>
      <c r="L25" s="149" t="str">
        <f>'04'!BN26</f>
        <v/>
      </c>
      <c r="M25" s="149" t="str">
        <f>'04'!BU26</f>
        <v/>
      </c>
      <c r="N25" s="149" t="str">
        <f>'04'!CB26</f>
        <v/>
      </c>
      <c r="O25" s="149" t="str">
        <f>'04'!CI26</f>
        <v/>
      </c>
      <c r="P25" s="149" t="str">
        <f>'04'!CP26</f>
        <v/>
      </c>
      <c r="Q25" s="149" t="str">
        <f>'04'!CW26</f>
        <v/>
      </c>
      <c r="R25" s="149" t="str">
        <f>'04'!DD26</f>
        <v/>
      </c>
      <c r="S25" s="152" t="str">
        <f t="shared" si="0"/>
        <v/>
      </c>
      <c r="T25" s="153" t="str">
        <f t="shared" si="1"/>
        <v/>
      </c>
      <c r="U25" s="153" t="str">
        <f t="shared" si="2"/>
        <v/>
      </c>
      <c r="V25" s="153" t="str">
        <f t="shared" si="3"/>
        <v/>
      </c>
      <c r="W25" s="153" t="str">
        <f t="shared" si="4"/>
        <v/>
      </c>
      <c r="X25" s="153" t="str">
        <f t="shared" si="5"/>
        <v/>
      </c>
      <c r="Y25" s="153" t="str">
        <f t="shared" si="6"/>
        <v/>
      </c>
      <c r="Z25" s="153" t="str">
        <f t="shared" si="7"/>
        <v/>
      </c>
      <c r="AA25" s="153" t="str">
        <f t="shared" si="8"/>
        <v/>
      </c>
      <c r="AB25" s="153" t="str">
        <f t="shared" si="9"/>
        <v/>
      </c>
      <c r="AC25" s="153" t="str">
        <f t="shared" si="10"/>
        <v/>
      </c>
      <c r="AD25" s="153" t="str">
        <f t="shared" si="11"/>
        <v/>
      </c>
      <c r="AE25" s="153" t="str">
        <f t="shared" si="12"/>
        <v/>
      </c>
      <c r="AF25" s="153" t="str">
        <f t="shared" si="13"/>
        <v/>
      </c>
      <c r="AG25" s="153" t="str">
        <f t="shared" si="14"/>
        <v/>
      </c>
      <c r="AH25" s="153" t="str">
        <f t="shared" si="15"/>
        <v/>
      </c>
      <c r="AI25" s="149" t="str">
        <f t="shared" si="16"/>
        <v/>
      </c>
      <c r="AJ25" s="152" t="str">
        <f t="shared" si="17"/>
        <v/>
      </c>
    </row>
    <row r="26" spans="1:36" s="154" customFormat="1" ht="15.95" customHeight="1">
      <c r="A26" s="149">
        <v>22</v>
      </c>
      <c r="B26" s="150">
        <f>'03'!B26</f>
        <v>2515</v>
      </c>
      <c r="C26" s="151" t="str">
        <f>'03'!C26</f>
        <v>เด็กชายวรกันต์  ยิ้มคุณ</v>
      </c>
      <c r="D26" s="149" t="str">
        <f>'04'!J27</f>
        <v/>
      </c>
      <c r="E26" s="149" t="str">
        <f>'04'!Q27</f>
        <v/>
      </c>
      <c r="F26" s="149" t="str">
        <f>'04'!X27</f>
        <v/>
      </c>
      <c r="G26" s="149" t="str">
        <f>'04'!AE27</f>
        <v/>
      </c>
      <c r="H26" s="149" t="str">
        <f>'04'!AL27</f>
        <v/>
      </c>
      <c r="I26" s="149" t="str">
        <f>'04'!AS27</f>
        <v/>
      </c>
      <c r="J26" s="149" t="str">
        <f>'04'!AZ27</f>
        <v/>
      </c>
      <c r="K26" s="149" t="str">
        <f>'04'!BG27</f>
        <v/>
      </c>
      <c r="L26" s="149" t="str">
        <f>'04'!BN27</f>
        <v/>
      </c>
      <c r="M26" s="149" t="str">
        <f>'04'!BU27</f>
        <v/>
      </c>
      <c r="N26" s="149" t="str">
        <f>'04'!CB27</f>
        <v/>
      </c>
      <c r="O26" s="149" t="str">
        <f>'04'!CI27</f>
        <v/>
      </c>
      <c r="P26" s="149" t="str">
        <f>'04'!CP27</f>
        <v/>
      </c>
      <c r="Q26" s="149" t="str">
        <f>'04'!CW27</f>
        <v/>
      </c>
      <c r="R26" s="149" t="str">
        <f>'04'!DD27</f>
        <v/>
      </c>
      <c r="S26" s="152" t="str">
        <f t="shared" si="0"/>
        <v/>
      </c>
      <c r="T26" s="153" t="str">
        <f t="shared" si="1"/>
        <v/>
      </c>
      <c r="U26" s="153" t="str">
        <f t="shared" si="2"/>
        <v/>
      </c>
      <c r="V26" s="153" t="str">
        <f t="shared" si="3"/>
        <v/>
      </c>
      <c r="W26" s="153" t="str">
        <f t="shared" si="4"/>
        <v/>
      </c>
      <c r="X26" s="153" t="str">
        <f t="shared" si="5"/>
        <v/>
      </c>
      <c r="Y26" s="153" t="str">
        <f t="shared" si="6"/>
        <v/>
      </c>
      <c r="Z26" s="153" t="str">
        <f t="shared" si="7"/>
        <v/>
      </c>
      <c r="AA26" s="153" t="str">
        <f t="shared" si="8"/>
        <v/>
      </c>
      <c r="AB26" s="153" t="str">
        <f t="shared" si="9"/>
        <v/>
      </c>
      <c r="AC26" s="153" t="str">
        <f t="shared" si="10"/>
        <v/>
      </c>
      <c r="AD26" s="153" t="str">
        <f t="shared" si="11"/>
        <v/>
      </c>
      <c r="AE26" s="153" t="str">
        <f t="shared" si="12"/>
        <v/>
      </c>
      <c r="AF26" s="153" t="str">
        <f t="shared" si="13"/>
        <v/>
      </c>
      <c r="AG26" s="153" t="str">
        <f t="shared" si="14"/>
        <v/>
      </c>
      <c r="AH26" s="153" t="str">
        <f t="shared" si="15"/>
        <v/>
      </c>
      <c r="AI26" s="149" t="str">
        <f t="shared" si="16"/>
        <v/>
      </c>
      <c r="AJ26" s="152" t="str">
        <f t="shared" si="17"/>
        <v/>
      </c>
    </row>
    <row r="27" spans="1:36" s="154" customFormat="1" ht="15.95" customHeight="1">
      <c r="A27" s="149">
        <v>23</v>
      </c>
      <c r="B27" s="150">
        <f>'03'!B27</f>
        <v>2516</v>
      </c>
      <c r="C27" s="151" t="str">
        <f>'03'!C27</f>
        <v>เด็กชายขจรศักดิ์  ศรีเพียงจันทร์</v>
      </c>
      <c r="D27" s="149" t="str">
        <f>'04'!J28</f>
        <v/>
      </c>
      <c r="E27" s="149" t="str">
        <f>'04'!Q28</f>
        <v/>
      </c>
      <c r="F27" s="149" t="str">
        <f>'04'!X28</f>
        <v/>
      </c>
      <c r="G27" s="149" t="str">
        <f>'04'!AE28</f>
        <v/>
      </c>
      <c r="H27" s="149" t="str">
        <f>'04'!AL28</f>
        <v/>
      </c>
      <c r="I27" s="149" t="str">
        <f>'04'!AS28</f>
        <v/>
      </c>
      <c r="J27" s="149" t="str">
        <f>'04'!AZ28</f>
        <v/>
      </c>
      <c r="K27" s="149" t="str">
        <f>'04'!BG28</f>
        <v/>
      </c>
      <c r="L27" s="149" t="str">
        <f>'04'!BN28</f>
        <v/>
      </c>
      <c r="M27" s="149" t="str">
        <f>'04'!BU28</f>
        <v/>
      </c>
      <c r="N27" s="149" t="str">
        <f>'04'!CB28</f>
        <v/>
      </c>
      <c r="O27" s="149" t="str">
        <f>'04'!CI28</f>
        <v/>
      </c>
      <c r="P27" s="149" t="str">
        <f>'04'!CP28</f>
        <v/>
      </c>
      <c r="Q27" s="149" t="str">
        <f>'04'!CW28</f>
        <v/>
      </c>
      <c r="R27" s="149" t="str">
        <f>'04'!DD28</f>
        <v/>
      </c>
      <c r="S27" s="152" t="str">
        <f t="shared" si="0"/>
        <v/>
      </c>
      <c r="T27" s="153" t="str">
        <f t="shared" si="1"/>
        <v/>
      </c>
      <c r="U27" s="153" t="str">
        <f t="shared" si="2"/>
        <v/>
      </c>
      <c r="V27" s="153" t="str">
        <f t="shared" si="3"/>
        <v/>
      </c>
      <c r="W27" s="153" t="str">
        <f t="shared" si="4"/>
        <v/>
      </c>
      <c r="X27" s="153" t="str">
        <f t="shared" si="5"/>
        <v/>
      </c>
      <c r="Y27" s="153" t="str">
        <f t="shared" si="6"/>
        <v/>
      </c>
      <c r="Z27" s="153" t="str">
        <f t="shared" si="7"/>
        <v/>
      </c>
      <c r="AA27" s="153" t="str">
        <f t="shared" si="8"/>
        <v/>
      </c>
      <c r="AB27" s="153" t="str">
        <f t="shared" si="9"/>
        <v/>
      </c>
      <c r="AC27" s="153" t="str">
        <f t="shared" si="10"/>
        <v/>
      </c>
      <c r="AD27" s="153" t="str">
        <f t="shared" si="11"/>
        <v/>
      </c>
      <c r="AE27" s="153" t="str">
        <f t="shared" si="12"/>
        <v/>
      </c>
      <c r="AF27" s="153" t="str">
        <f t="shared" si="13"/>
        <v/>
      </c>
      <c r="AG27" s="153" t="str">
        <f t="shared" si="14"/>
        <v/>
      </c>
      <c r="AH27" s="153" t="str">
        <f t="shared" si="15"/>
        <v/>
      </c>
      <c r="AI27" s="149" t="str">
        <f t="shared" si="16"/>
        <v/>
      </c>
      <c r="AJ27" s="152" t="str">
        <f t="shared" si="17"/>
        <v/>
      </c>
    </row>
    <row r="28" spans="1:36" s="154" customFormat="1" ht="15.95" customHeight="1">
      <c r="A28" s="149">
        <v>24</v>
      </c>
      <c r="B28" s="150">
        <f>'03'!B28</f>
        <v>2517</v>
      </c>
      <c r="C28" s="151" t="str">
        <f>'03'!C28</f>
        <v>เด็กชายรัชชานนท์  ยิ้มจันทร์</v>
      </c>
      <c r="D28" s="149" t="str">
        <f>'04'!J29</f>
        <v/>
      </c>
      <c r="E28" s="149" t="str">
        <f>'04'!Q29</f>
        <v/>
      </c>
      <c r="F28" s="149" t="str">
        <f>'04'!X29</f>
        <v/>
      </c>
      <c r="G28" s="149" t="str">
        <f>'04'!AE29</f>
        <v/>
      </c>
      <c r="H28" s="149" t="str">
        <f>'04'!AL29</f>
        <v/>
      </c>
      <c r="I28" s="149" t="str">
        <f>'04'!AS29</f>
        <v/>
      </c>
      <c r="J28" s="149" t="str">
        <f>'04'!AZ29</f>
        <v/>
      </c>
      <c r="K28" s="149" t="str">
        <f>'04'!BG29</f>
        <v/>
      </c>
      <c r="L28" s="149" t="str">
        <f>'04'!BN29</f>
        <v/>
      </c>
      <c r="M28" s="149" t="str">
        <f>'04'!BU29</f>
        <v/>
      </c>
      <c r="N28" s="149" t="str">
        <f>'04'!CB29</f>
        <v/>
      </c>
      <c r="O28" s="149" t="str">
        <f>'04'!CI29</f>
        <v/>
      </c>
      <c r="P28" s="149" t="str">
        <f>'04'!CP29</f>
        <v/>
      </c>
      <c r="Q28" s="149" t="str">
        <f>'04'!CW29</f>
        <v/>
      </c>
      <c r="R28" s="149" t="str">
        <f>'04'!DD29</f>
        <v/>
      </c>
      <c r="S28" s="152" t="str">
        <f t="shared" si="0"/>
        <v/>
      </c>
      <c r="T28" s="153" t="str">
        <f t="shared" si="1"/>
        <v/>
      </c>
      <c r="U28" s="153" t="str">
        <f t="shared" si="2"/>
        <v/>
      </c>
      <c r="V28" s="153" t="str">
        <f t="shared" si="3"/>
        <v/>
      </c>
      <c r="W28" s="153" t="str">
        <f t="shared" si="4"/>
        <v/>
      </c>
      <c r="X28" s="153" t="str">
        <f t="shared" si="5"/>
        <v/>
      </c>
      <c r="Y28" s="153" t="str">
        <f t="shared" si="6"/>
        <v/>
      </c>
      <c r="Z28" s="153" t="str">
        <f t="shared" si="7"/>
        <v/>
      </c>
      <c r="AA28" s="153" t="str">
        <f t="shared" si="8"/>
        <v/>
      </c>
      <c r="AB28" s="153" t="str">
        <f t="shared" si="9"/>
        <v/>
      </c>
      <c r="AC28" s="153" t="str">
        <f t="shared" si="10"/>
        <v/>
      </c>
      <c r="AD28" s="153" t="str">
        <f t="shared" si="11"/>
        <v/>
      </c>
      <c r="AE28" s="153" t="str">
        <f t="shared" si="12"/>
        <v/>
      </c>
      <c r="AF28" s="153" t="str">
        <f t="shared" si="13"/>
        <v/>
      </c>
      <c r="AG28" s="153" t="str">
        <f t="shared" si="14"/>
        <v/>
      </c>
      <c r="AH28" s="153" t="str">
        <f t="shared" si="15"/>
        <v/>
      </c>
      <c r="AI28" s="149" t="str">
        <f t="shared" si="16"/>
        <v/>
      </c>
      <c r="AJ28" s="152" t="str">
        <f t="shared" si="17"/>
        <v/>
      </c>
    </row>
    <row r="29" spans="1:36" s="154" customFormat="1" ht="15.95" customHeight="1">
      <c r="A29" s="149">
        <v>25</v>
      </c>
      <c r="B29" s="150">
        <f>'03'!B29</f>
        <v>2518</v>
      </c>
      <c r="C29" s="151" t="str">
        <f>'03'!C29</f>
        <v>เด็กหญิงวรัญญา  สืบสะอาด</v>
      </c>
      <c r="D29" s="149" t="str">
        <f>'04'!J30</f>
        <v/>
      </c>
      <c r="E29" s="149" t="str">
        <f>'04'!Q30</f>
        <v/>
      </c>
      <c r="F29" s="149" t="str">
        <f>'04'!X30</f>
        <v/>
      </c>
      <c r="G29" s="149" t="str">
        <f>'04'!AE30</f>
        <v/>
      </c>
      <c r="H29" s="149" t="str">
        <f>'04'!AL30</f>
        <v/>
      </c>
      <c r="I29" s="149" t="str">
        <f>'04'!AS30</f>
        <v/>
      </c>
      <c r="J29" s="149" t="str">
        <f>'04'!AZ30</f>
        <v/>
      </c>
      <c r="K29" s="149" t="str">
        <f>'04'!BG30</f>
        <v/>
      </c>
      <c r="L29" s="149" t="str">
        <f>'04'!BN30</f>
        <v/>
      </c>
      <c r="M29" s="149" t="str">
        <f>'04'!BU30</f>
        <v/>
      </c>
      <c r="N29" s="149" t="str">
        <f>'04'!CB30</f>
        <v/>
      </c>
      <c r="O29" s="149" t="str">
        <f>'04'!CI30</f>
        <v/>
      </c>
      <c r="P29" s="149" t="str">
        <f>'04'!CP30</f>
        <v/>
      </c>
      <c r="Q29" s="149" t="str">
        <f>'04'!CW30</f>
        <v/>
      </c>
      <c r="R29" s="149" t="str">
        <f>'04'!DD30</f>
        <v/>
      </c>
      <c r="S29" s="152" t="str">
        <f t="shared" si="0"/>
        <v/>
      </c>
      <c r="T29" s="153" t="str">
        <f t="shared" si="1"/>
        <v/>
      </c>
      <c r="U29" s="153" t="str">
        <f t="shared" si="2"/>
        <v/>
      </c>
      <c r="V29" s="153" t="str">
        <f t="shared" si="3"/>
        <v/>
      </c>
      <c r="W29" s="153" t="str">
        <f t="shared" si="4"/>
        <v/>
      </c>
      <c r="X29" s="153" t="str">
        <f t="shared" si="5"/>
        <v/>
      </c>
      <c r="Y29" s="153" t="str">
        <f t="shared" si="6"/>
        <v/>
      </c>
      <c r="Z29" s="153" t="str">
        <f t="shared" si="7"/>
        <v/>
      </c>
      <c r="AA29" s="153" t="str">
        <f t="shared" si="8"/>
        <v/>
      </c>
      <c r="AB29" s="153" t="str">
        <f t="shared" si="9"/>
        <v/>
      </c>
      <c r="AC29" s="153" t="str">
        <f t="shared" si="10"/>
        <v/>
      </c>
      <c r="AD29" s="153" t="str">
        <f t="shared" si="11"/>
        <v/>
      </c>
      <c r="AE29" s="153" t="str">
        <f t="shared" si="12"/>
        <v/>
      </c>
      <c r="AF29" s="153" t="str">
        <f t="shared" si="13"/>
        <v/>
      </c>
      <c r="AG29" s="153" t="str">
        <f t="shared" si="14"/>
        <v/>
      </c>
      <c r="AH29" s="153" t="str">
        <f t="shared" si="15"/>
        <v/>
      </c>
      <c r="AI29" s="149" t="str">
        <f t="shared" si="16"/>
        <v/>
      </c>
      <c r="AJ29" s="152" t="str">
        <f t="shared" si="17"/>
        <v/>
      </c>
    </row>
    <row r="30" spans="1:36" s="154" customFormat="1" ht="15.95" customHeight="1">
      <c r="A30" s="149">
        <v>26</v>
      </c>
      <c r="B30" s="150">
        <f>'03'!B30</f>
        <v>2519</v>
      </c>
      <c r="C30" s="151" t="str">
        <f>'03'!C30</f>
        <v>เด็กหญิงสุพิชฌาย์  อินหอม</v>
      </c>
      <c r="D30" s="149" t="str">
        <f>'04'!J31</f>
        <v/>
      </c>
      <c r="E30" s="149" t="str">
        <f>'04'!Q31</f>
        <v/>
      </c>
      <c r="F30" s="149" t="str">
        <f>'04'!X31</f>
        <v/>
      </c>
      <c r="G30" s="149" t="str">
        <f>'04'!AE31</f>
        <v/>
      </c>
      <c r="H30" s="149" t="str">
        <f>'04'!AL31</f>
        <v/>
      </c>
      <c r="I30" s="149" t="str">
        <f>'04'!AS31</f>
        <v/>
      </c>
      <c r="J30" s="149" t="str">
        <f>'04'!AZ31</f>
        <v/>
      </c>
      <c r="K30" s="149" t="str">
        <f>'04'!BG31</f>
        <v/>
      </c>
      <c r="L30" s="149" t="str">
        <f>'04'!BN31</f>
        <v/>
      </c>
      <c r="M30" s="149" t="str">
        <f>'04'!BU31</f>
        <v/>
      </c>
      <c r="N30" s="149" t="str">
        <f>'04'!CB31</f>
        <v/>
      </c>
      <c r="O30" s="149" t="str">
        <f>'04'!CI31</f>
        <v/>
      </c>
      <c r="P30" s="149" t="str">
        <f>'04'!CP31</f>
        <v/>
      </c>
      <c r="Q30" s="149" t="str">
        <f>'04'!CW31</f>
        <v/>
      </c>
      <c r="R30" s="149" t="str">
        <f>'04'!DD31</f>
        <v/>
      </c>
      <c r="S30" s="152" t="str">
        <f t="shared" si="0"/>
        <v/>
      </c>
      <c r="T30" s="153" t="str">
        <f t="shared" si="1"/>
        <v/>
      </c>
      <c r="U30" s="153" t="str">
        <f t="shared" si="2"/>
        <v/>
      </c>
      <c r="V30" s="153" t="str">
        <f t="shared" si="3"/>
        <v/>
      </c>
      <c r="W30" s="153" t="str">
        <f t="shared" si="4"/>
        <v/>
      </c>
      <c r="X30" s="153" t="str">
        <f t="shared" si="5"/>
        <v/>
      </c>
      <c r="Y30" s="153" t="str">
        <f t="shared" si="6"/>
        <v/>
      </c>
      <c r="Z30" s="153" t="str">
        <f t="shared" si="7"/>
        <v/>
      </c>
      <c r="AA30" s="153" t="str">
        <f t="shared" si="8"/>
        <v/>
      </c>
      <c r="AB30" s="153" t="str">
        <f t="shared" si="9"/>
        <v/>
      </c>
      <c r="AC30" s="153" t="str">
        <f t="shared" si="10"/>
        <v/>
      </c>
      <c r="AD30" s="153" t="str">
        <f t="shared" si="11"/>
        <v/>
      </c>
      <c r="AE30" s="153" t="str">
        <f t="shared" si="12"/>
        <v/>
      </c>
      <c r="AF30" s="153" t="str">
        <f t="shared" si="13"/>
        <v/>
      </c>
      <c r="AG30" s="153" t="str">
        <f t="shared" si="14"/>
        <v/>
      </c>
      <c r="AH30" s="153" t="str">
        <f t="shared" si="15"/>
        <v/>
      </c>
      <c r="AI30" s="149" t="str">
        <f t="shared" si="16"/>
        <v/>
      </c>
      <c r="AJ30" s="152" t="str">
        <f t="shared" si="17"/>
        <v/>
      </c>
    </row>
    <row r="31" spans="1:36" s="154" customFormat="1" ht="15.95" customHeight="1">
      <c r="A31" s="149">
        <v>27</v>
      </c>
      <c r="B31" s="150">
        <f>'03'!B31</f>
        <v>2520</v>
      </c>
      <c r="C31" s="151" t="str">
        <f>'03'!C31</f>
        <v>เด็กหญิงดิษญา  กลิ่นหอม</v>
      </c>
      <c r="D31" s="149" t="str">
        <f>'04'!J32</f>
        <v/>
      </c>
      <c r="E31" s="149" t="str">
        <f>'04'!Q32</f>
        <v/>
      </c>
      <c r="F31" s="149" t="str">
        <f>'04'!X32</f>
        <v/>
      </c>
      <c r="G31" s="149" t="str">
        <f>'04'!AE32</f>
        <v/>
      </c>
      <c r="H31" s="149" t="str">
        <f>'04'!AL32</f>
        <v/>
      </c>
      <c r="I31" s="149" t="str">
        <f>'04'!AS32</f>
        <v/>
      </c>
      <c r="J31" s="149" t="str">
        <f>'04'!AZ32</f>
        <v/>
      </c>
      <c r="K31" s="149" t="str">
        <f>'04'!BG32</f>
        <v/>
      </c>
      <c r="L31" s="149" t="str">
        <f>'04'!BN32</f>
        <v/>
      </c>
      <c r="M31" s="149" t="str">
        <f>'04'!BU32</f>
        <v/>
      </c>
      <c r="N31" s="149" t="str">
        <f>'04'!CB32</f>
        <v/>
      </c>
      <c r="O31" s="149" t="str">
        <f>'04'!CI32</f>
        <v/>
      </c>
      <c r="P31" s="149" t="str">
        <f>'04'!CP32</f>
        <v/>
      </c>
      <c r="Q31" s="149" t="str">
        <f>'04'!CW32</f>
        <v/>
      </c>
      <c r="R31" s="149" t="str">
        <f>'04'!DD32</f>
        <v/>
      </c>
      <c r="S31" s="152" t="str">
        <f t="shared" si="0"/>
        <v/>
      </c>
      <c r="T31" s="153" t="str">
        <f t="shared" si="1"/>
        <v/>
      </c>
      <c r="U31" s="153" t="str">
        <f t="shared" si="2"/>
        <v/>
      </c>
      <c r="V31" s="153" t="str">
        <f t="shared" si="3"/>
        <v/>
      </c>
      <c r="W31" s="153" t="str">
        <f t="shared" si="4"/>
        <v/>
      </c>
      <c r="X31" s="153" t="str">
        <f t="shared" si="5"/>
        <v/>
      </c>
      <c r="Y31" s="153" t="str">
        <f t="shared" si="6"/>
        <v/>
      </c>
      <c r="Z31" s="153" t="str">
        <f t="shared" si="7"/>
        <v/>
      </c>
      <c r="AA31" s="153" t="str">
        <f t="shared" si="8"/>
        <v/>
      </c>
      <c r="AB31" s="153" t="str">
        <f t="shared" si="9"/>
        <v/>
      </c>
      <c r="AC31" s="153" t="str">
        <f t="shared" si="10"/>
        <v/>
      </c>
      <c r="AD31" s="153" t="str">
        <f t="shared" si="11"/>
        <v/>
      </c>
      <c r="AE31" s="153" t="str">
        <f t="shared" si="12"/>
        <v/>
      </c>
      <c r="AF31" s="153" t="str">
        <f t="shared" si="13"/>
        <v/>
      </c>
      <c r="AG31" s="153" t="str">
        <f t="shared" si="14"/>
        <v/>
      </c>
      <c r="AH31" s="153" t="str">
        <f t="shared" si="15"/>
        <v/>
      </c>
      <c r="AI31" s="149" t="str">
        <f t="shared" si="16"/>
        <v/>
      </c>
      <c r="AJ31" s="152" t="str">
        <f t="shared" si="17"/>
        <v/>
      </c>
    </row>
    <row r="32" spans="1:36" s="154" customFormat="1" ht="15.95" customHeight="1">
      <c r="A32" s="149">
        <v>28</v>
      </c>
      <c r="B32" s="150">
        <f>'03'!B32</f>
        <v>2521</v>
      </c>
      <c r="C32" s="151" t="str">
        <f>'03'!C32</f>
        <v>เด็กหญิงลลิตา  ทองยาลา</v>
      </c>
      <c r="D32" s="149" t="str">
        <f>'04'!J33</f>
        <v/>
      </c>
      <c r="E32" s="149" t="str">
        <f>'04'!Q33</f>
        <v/>
      </c>
      <c r="F32" s="149" t="str">
        <f>'04'!X33</f>
        <v/>
      </c>
      <c r="G32" s="149" t="str">
        <f>'04'!AE33</f>
        <v/>
      </c>
      <c r="H32" s="149" t="str">
        <f>'04'!AL33</f>
        <v/>
      </c>
      <c r="I32" s="149" t="str">
        <f>'04'!AS33</f>
        <v/>
      </c>
      <c r="J32" s="149" t="str">
        <f>'04'!AZ33</f>
        <v/>
      </c>
      <c r="K32" s="149" t="str">
        <f>'04'!BG33</f>
        <v/>
      </c>
      <c r="L32" s="149" t="str">
        <f>'04'!BN33</f>
        <v/>
      </c>
      <c r="M32" s="149" t="str">
        <f>'04'!BU33</f>
        <v/>
      </c>
      <c r="N32" s="149" t="str">
        <f>'04'!CB33</f>
        <v/>
      </c>
      <c r="O32" s="149" t="str">
        <f>'04'!CI33</f>
        <v/>
      </c>
      <c r="P32" s="149" t="str">
        <f>'04'!CP33</f>
        <v/>
      </c>
      <c r="Q32" s="149" t="str">
        <f>'04'!CW33</f>
        <v/>
      </c>
      <c r="R32" s="149" t="str">
        <f>'04'!DD33</f>
        <v/>
      </c>
      <c r="S32" s="152" t="str">
        <f t="shared" si="0"/>
        <v/>
      </c>
      <c r="T32" s="153" t="str">
        <f t="shared" si="1"/>
        <v/>
      </c>
      <c r="U32" s="153" t="str">
        <f t="shared" si="2"/>
        <v/>
      </c>
      <c r="V32" s="153" t="str">
        <f t="shared" si="3"/>
        <v/>
      </c>
      <c r="W32" s="153" t="str">
        <f t="shared" si="4"/>
        <v/>
      </c>
      <c r="X32" s="153" t="str">
        <f t="shared" si="5"/>
        <v/>
      </c>
      <c r="Y32" s="153" t="str">
        <f t="shared" si="6"/>
        <v/>
      </c>
      <c r="Z32" s="153" t="str">
        <f t="shared" si="7"/>
        <v/>
      </c>
      <c r="AA32" s="153" t="str">
        <f t="shared" si="8"/>
        <v/>
      </c>
      <c r="AB32" s="153" t="str">
        <f t="shared" si="9"/>
        <v/>
      </c>
      <c r="AC32" s="153" t="str">
        <f t="shared" si="10"/>
        <v/>
      </c>
      <c r="AD32" s="153" t="str">
        <f t="shared" si="11"/>
        <v/>
      </c>
      <c r="AE32" s="153" t="str">
        <f t="shared" si="12"/>
        <v/>
      </c>
      <c r="AF32" s="153" t="str">
        <f t="shared" si="13"/>
        <v/>
      </c>
      <c r="AG32" s="153" t="str">
        <f t="shared" si="14"/>
        <v/>
      </c>
      <c r="AH32" s="153" t="str">
        <f t="shared" si="15"/>
        <v/>
      </c>
      <c r="AI32" s="149" t="str">
        <f t="shared" si="16"/>
        <v/>
      </c>
      <c r="AJ32" s="152" t="str">
        <f t="shared" si="17"/>
        <v/>
      </c>
    </row>
    <row r="33" spans="1:36" s="154" customFormat="1" ht="15.95" customHeight="1">
      <c r="A33" s="149">
        <v>29</v>
      </c>
      <c r="B33" s="150">
        <f>'03'!B33</f>
        <v>2522</v>
      </c>
      <c r="C33" s="151" t="str">
        <f>'03'!C33</f>
        <v>เด็กหญิงวรดา  บุญประจวบ</v>
      </c>
      <c r="D33" s="149" t="str">
        <f>'04'!J34</f>
        <v/>
      </c>
      <c r="E33" s="149" t="str">
        <f>'04'!Q34</f>
        <v/>
      </c>
      <c r="F33" s="149" t="str">
        <f>'04'!X34</f>
        <v/>
      </c>
      <c r="G33" s="149" t="str">
        <f>'04'!AE34</f>
        <v/>
      </c>
      <c r="H33" s="149" t="str">
        <f>'04'!AL34</f>
        <v/>
      </c>
      <c r="I33" s="149" t="str">
        <f>'04'!AS34</f>
        <v/>
      </c>
      <c r="J33" s="149" t="str">
        <f>'04'!AZ34</f>
        <v/>
      </c>
      <c r="K33" s="149" t="str">
        <f>'04'!BG34</f>
        <v/>
      </c>
      <c r="L33" s="149" t="str">
        <f>'04'!BN34</f>
        <v/>
      </c>
      <c r="M33" s="149" t="str">
        <f>'04'!BU34</f>
        <v/>
      </c>
      <c r="N33" s="149" t="str">
        <f>'04'!CB34</f>
        <v/>
      </c>
      <c r="O33" s="149" t="str">
        <f>'04'!CI34</f>
        <v/>
      </c>
      <c r="P33" s="149" t="str">
        <f>'04'!CP34</f>
        <v/>
      </c>
      <c r="Q33" s="149" t="str">
        <f>'04'!CW34</f>
        <v/>
      </c>
      <c r="R33" s="149" t="str">
        <f>'04'!DD34</f>
        <v/>
      </c>
      <c r="S33" s="152" t="str">
        <f t="shared" si="0"/>
        <v/>
      </c>
      <c r="T33" s="153" t="str">
        <f t="shared" si="1"/>
        <v/>
      </c>
      <c r="U33" s="153" t="str">
        <f t="shared" si="2"/>
        <v/>
      </c>
      <c r="V33" s="153" t="str">
        <f t="shared" si="3"/>
        <v/>
      </c>
      <c r="W33" s="153" t="str">
        <f t="shared" si="4"/>
        <v/>
      </c>
      <c r="X33" s="153" t="str">
        <f t="shared" si="5"/>
        <v/>
      </c>
      <c r="Y33" s="153" t="str">
        <f t="shared" si="6"/>
        <v/>
      </c>
      <c r="Z33" s="153" t="str">
        <f t="shared" si="7"/>
        <v/>
      </c>
      <c r="AA33" s="153" t="str">
        <f t="shared" si="8"/>
        <v/>
      </c>
      <c r="AB33" s="153" t="str">
        <f t="shared" si="9"/>
        <v/>
      </c>
      <c r="AC33" s="153" t="str">
        <f t="shared" si="10"/>
        <v/>
      </c>
      <c r="AD33" s="153" t="str">
        <f t="shared" si="11"/>
        <v/>
      </c>
      <c r="AE33" s="153" t="str">
        <f t="shared" si="12"/>
        <v/>
      </c>
      <c r="AF33" s="153" t="str">
        <f t="shared" si="13"/>
        <v/>
      </c>
      <c r="AG33" s="153" t="str">
        <f t="shared" si="14"/>
        <v/>
      </c>
      <c r="AH33" s="153" t="str">
        <f t="shared" si="15"/>
        <v/>
      </c>
      <c r="AI33" s="149" t="str">
        <f t="shared" si="16"/>
        <v/>
      </c>
      <c r="AJ33" s="152" t="str">
        <f t="shared" si="17"/>
        <v/>
      </c>
    </row>
    <row r="34" spans="1:36" s="154" customFormat="1" ht="15.95" customHeight="1">
      <c r="A34" s="149">
        <v>30</v>
      </c>
      <c r="B34" s="150">
        <f>'03'!B34</f>
        <v>2523</v>
      </c>
      <c r="C34" s="151" t="str">
        <f>'03'!C34</f>
        <v>เด็กหญิงอรจิรา  โต๊ะน้อย</v>
      </c>
      <c r="D34" s="149" t="str">
        <f>'04'!J35</f>
        <v/>
      </c>
      <c r="E34" s="149" t="str">
        <f>'04'!Q35</f>
        <v/>
      </c>
      <c r="F34" s="149" t="str">
        <f>'04'!X35</f>
        <v/>
      </c>
      <c r="G34" s="149" t="str">
        <f>'04'!AE35</f>
        <v/>
      </c>
      <c r="H34" s="149" t="str">
        <f>'04'!AL35</f>
        <v/>
      </c>
      <c r="I34" s="149" t="str">
        <f>'04'!AS35</f>
        <v/>
      </c>
      <c r="J34" s="149" t="str">
        <f>'04'!AZ35</f>
        <v/>
      </c>
      <c r="K34" s="149" t="str">
        <f>'04'!BG35</f>
        <v/>
      </c>
      <c r="L34" s="149" t="str">
        <f>'04'!BN35</f>
        <v/>
      </c>
      <c r="M34" s="149" t="str">
        <f>'04'!BU35</f>
        <v/>
      </c>
      <c r="N34" s="149" t="str">
        <f>'04'!CB35</f>
        <v/>
      </c>
      <c r="O34" s="149" t="str">
        <f>'04'!CI35</f>
        <v/>
      </c>
      <c r="P34" s="149" t="str">
        <f>'04'!CP35</f>
        <v/>
      </c>
      <c r="Q34" s="149" t="str">
        <f>'04'!CW35</f>
        <v/>
      </c>
      <c r="R34" s="149" t="str">
        <f>'04'!DD35</f>
        <v/>
      </c>
      <c r="S34" s="152" t="str">
        <f t="shared" si="0"/>
        <v/>
      </c>
      <c r="T34" s="153" t="str">
        <f t="shared" si="1"/>
        <v/>
      </c>
      <c r="U34" s="153" t="str">
        <f t="shared" si="2"/>
        <v/>
      </c>
      <c r="V34" s="153" t="str">
        <f t="shared" si="3"/>
        <v/>
      </c>
      <c r="W34" s="153" t="str">
        <f t="shared" si="4"/>
        <v/>
      </c>
      <c r="X34" s="153" t="str">
        <f t="shared" si="5"/>
        <v/>
      </c>
      <c r="Y34" s="153" t="str">
        <f t="shared" si="6"/>
        <v/>
      </c>
      <c r="Z34" s="153" t="str">
        <f t="shared" si="7"/>
        <v/>
      </c>
      <c r="AA34" s="153" t="str">
        <f t="shared" si="8"/>
        <v/>
      </c>
      <c r="AB34" s="153" t="str">
        <f t="shared" si="9"/>
        <v/>
      </c>
      <c r="AC34" s="153" t="str">
        <f t="shared" si="10"/>
        <v/>
      </c>
      <c r="AD34" s="153" t="str">
        <f t="shared" si="11"/>
        <v/>
      </c>
      <c r="AE34" s="153" t="str">
        <f t="shared" si="12"/>
        <v/>
      </c>
      <c r="AF34" s="153" t="str">
        <f t="shared" si="13"/>
        <v/>
      </c>
      <c r="AG34" s="153" t="str">
        <f t="shared" si="14"/>
        <v/>
      </c>
      <c r="AH34" s="153" t="str">
        <f t="shared" si="15"/>
        <v/>
      </c>
      <c r="AI34" s="149" t="str">
        <f t="shared" si="16"/>
        <v/>
      </c>
      <c r="AJ34" s="152" t="str">
        <f t="shared" si="17"/>
        <v/>
      </c>
    </row>
    <row r="35" spans="1:36" s="154" customFormat="1" ht="15.95" customHeight="1">
      <c r="A35" s="149">
        <v>31</v>
      </c>
      <c r="B35" s="150">
        <f>'03'!B35</f>
        <v>2524</v>
      </c>
      <c r="C35" s="151" t="str">
        <f>'03'!C35</f>
        <v>เด็กหญิงนุชจรีย์  ยิ้มจันทร์</v>
      </c>
      <c r="D35" s="149" t="str">
        <f>'04'!J36</f>
        <v/>
      </c>
      <c r="E35" s="149" t="str">
        <f>'04'!Q36</f>
        <v/>
      </c>
      <c r="F35" s="149" t="str">
        <f>'04'!X36</f>
        <v/>
      </c>
      <c r="G35" s="149" t="str">
        <f>'04'!AE36</f>
        <v/>
      </c>
      <c r="H35" s="149" t="str">
        <f>'04'!AL36</f>
        <v/>
      </c>
      <c r="I35" s="149" t="str">
        <f>'04'!AS36</f>
        <v/>
      </c>
      <c r="J35" s="149" t="str">
        <f>'04'!AZ36</f>
        <v/>
      </c>
      <c r="K35" s="149" t="str">
        <f>'04'!BG36</f>
        <v/>
      </c>
      <c r="L35" s="149" t="str">
        <f>'04'!BN36</f>
        <v/>
      </c>
      <c r="M35" s="149" t="str">
        <f>'04'!BU36</f>
        <v/>
      </c>
      <c r="N35" s="149" t="str">
        <f>'04'!CB36</f>
        <v/>
      </c>
      <c r="O35" s="149" t="str">
        <f>'04'!CI36</f>
        <v/>
      </c>
      <c r="P35" s="149" t="str">
        <f>'04'!CP36</f>
        <v/>
      </c>
      <c r="Q35" s="149" t="str">
        <f>'04'!CW36</f>
        <v/>
      </c>
      <c r="R35" s="149" t="str">
        <f>'04'!DD36</f>
        <v/>
      </c>
      <c r="S35" s="152" t="str">
        <f t="shared" si="0"/>
        <v/>
      </c>
      <c r="T35" s="153" t="str">
        <f t="shared" si="1"/>
        <v/>
      </c>
      <c r="U35" s="153" t="str">
        <f t="shared" si="2"/>
        <v/>
      </c>
      <c r="V35" s="153" t="str">
        <f t="shared" si="3"/>
        <v/>
      </c>
      <c r="W35" s="153" t="str">
        <f t="shared" si="4"/>
        <v/>
      </c>
      <c r="X35" s="153" t="str">
        <f t="shared" si="5"/>
        <v/>
      </c>
      <c r="Y35" s="153" t="str">
        <f t="shared" si="6"/>
        <v/>
      </c>
      <c r="Z35" s="153" t="str">
        <f t="shared" si="7"/>
        <v/>
      </c>
      <c r="AA35" s="153" t="str">
        <f t="shared" si="8"/>
        <v/>
      </c>
      <c r="AB35" s="153" t="str">
        <f t="shared" si="9"/>
        <v/>
      </c>
      <c r="AC35" s="153" t="str">
        <f t="shared" si="10"/>
        <v/>
      </c>
      <c r="AD35" s="153" t="str">
        <f t="shared" si="11"/>
        <v/>
      </c>
      <c r="AE35" s="153" t="str">
        <f t="shared" si="12"/>
        <v/>
      </c>
      <c r="AF35" s="153" t="str">
        <f t="shared" si="13"/>
        <v/>
      </c>
      <c r="AG35" s="153" t="str">
        <f t="shared" si="14"/>
        <v/>
      </c>
      <c r="AH35" s="153" t="str">
        <f t="shared" si="15"/>
        <v/>
      </c>
      <c r="AI35" s="149" t="str">
        <f t="shared" si="16"/>
        <v/>
      </c>
      <c r="AJ35" s="152" t="str">
        <f t="shared" si="17"/>
        <v/>
      </c>
    </row>
    <row r="36" spans="1:36" s="154" customFormat="1" ht="15.95" customHeight="1">
      <c r="A36" s="149">
        <v>32</v>
      </c>
      <c r="B36" s="150">
        <f>'03'!B36</f>
        <v>2525</v>
      </c>
      <c r="C36" s="151" t="str">
        <f>'03'!C36</f>
        <v>เด็กหญิงชนัญชิดา  ไพรีรณ</v>
      </c>
      <c r="D36" s="149" t="str">
        <f>'04'!J37</f>
        <v/>
      </c>
      <c r="E36" s="149" t="str">
        <f>'04'!Q37</f>
        <v/>
      </c>
      <c r="F36" s="149" t="str">
        <f>'04'!X37</f>
        <v/>
      </c>
      <c r="G36" s="149" t="str">
        <f>'04'!AE37</f>
        <v/>
      </c>
      <c r="H36" s="149" t="str">
        <f>'04'!AL37</f>
        <v/>
      </c>
      <c r="I36" s="149" t="str">
        <f>'04'!AS37</f>
        <v/>
      </c>
      <c r="J36" s="149" t="str">
        <f>'04'!AZ37</f>
        <v/>
      </c>
      <c r="K36" s="149" t="str">
        <f>'04'!BG37</f>
        <v/>
      </c>
      <c r="L36" s="149" t="str">
        <f>'04'!BN37</f>
        <v/>
      </c>
      <c r="M36" s="149" t="str">
        <f>'04'!BU37</f>
        <v/>
      </c>
      <c r="N36" s="149" t="str">
        <f>'04'!CB37</f>
        <v/>
      </c>
      <c r="O36" s="149" t="str">
        <f>'04'!CI37</f>
        <v/>
      </c>
      <c r="P36" s="149" t="str">
        <f>'04'!CP37</f>
        <v/>
      </c>
      <c r="Q36" s="149" t="str">
        <f>'04'!CW37</f>
        <v/>
      </c>
      <c r="R36" s="149" t="str">
        <f>'04'!DD37</f>
        <v/>
      </c>
      <c r="S36" s="152" t="str">
        <f t="shared" si="0"/>
        <v/>
      </c>
      <c r="T36" s="153" t="str">
        <f t="shared" si="1"/>
        <v/>
      </c>
      <c r="U36" s="153" t="str">
        <f t="shared" si="2"/>
        <v/>
      </c>
      <c r="V36" s="153" t="str">
        <f t="shared" si="3"/>
        <v/>
      </c>
      <c r="W36" s="153" t="str">
        <f t="shared" si="4"/>
        <v/>
      </c>
      <c r="X36" s="153" t="str">
        <f t="shared" si="5"/>
        <v/>
      </c>
      <c r="Y36" s="153" t="str">
        <f t="shared" si="6"/>
        <v/>
      </c>
      <c r="Z36" s="153" t="str">
        <f t="shared" si="7"/>
        <v/>
      </c>
      <c r="AA36" s="153" t="str">
        <f t="shared" si="8"/>
        <v/>
      </c>
      <c r="AB36" s="153" t="str">
        <f t="shared" si="9"/>
        <v/>
      </c>
      <c r="AC36" s="153" t="str">
        <f t="shared" si="10"/>
        <v/>
      </c>
      <c r="AD36" s="153" t="str">
        <f t="shared" si="11"/>
        <v/>
      </c>
      <c r="AE36" s="153" t="str">
        <f t="shared" si="12"/>
        <v/>
      </c>
      <c r="AF36" s="153" t="str">
        <f t="shared" si="13"/>
        <v/>
      </c>
      <c r="AG36" s="153" t="str">
        <f t="shared" si="14"/>
        <v/>
      </c>
      <c r="AH36" s="153" t="str">
        <f t="shared" si="15"/>
        <v/>
      </c>
      <c r="AI36" s="149" t="str">
        <f t="shared" si="16"/>
        <v/>
      </c>
      <c r="AJ36" s="152" t="str">
        <f t="shared" si="17"/>
        <v/>
      </c>
    </row>
    <row r="37" spans="1:36" s="154" customFormat="1" ht="15.95" customHeight="1">
      <c r="A37" s="149">
        <v>33</v>
      </c>
      <c r="B37" s="150">
        <f>'03'!B37</f>
        <v>2526</v>
      </c>
      <c r="C37" s="151" t="str">
        <f>'03'!C37</f>
        <v>เด็กหญิงกัณฐิกา  เพตรา</v>
      </c>
      <c r="D37" s="149" t="str">
        <f>'04'!J38</f>
        <v/>
      </c>
      <c r="E37" s="149" t="str">
        <f>'04'!Q38</f>
        <v/>
      </c>
      <c r="F37" s="149" t="str">
        <f>'04'!X38</f>
        <v/>
      </c>
      <c r="G37" s="149" t="str">
        <f>'04'!AE38</f>
        <v/>
      </c>
      <c r="H37" s="149" t="str">
        <f>'04'!AL38</f>
        <v/>
      </c>
      <c r="I37" s="149" t="str">
        <f>'04'!AS38</f>
        <v/>
      </c>
      <c r="J37" s="149" t="str">
        <f>'04'!AZ38</f>
        <v/>
      </c>
      <c r="K37" s="149" t="str">
        <f>'04'!BG38</f>
        <v/>
      </c>
      <c r="L37" s="149" t="str">
        <f>'04'!BN38</f>
        <v/>
      </c>
      <c r="M37" s="149" t="str">
        <f>'04'!BU38</f>
        <v/>
      </c>
      <c r="N37" s="149" t="str">
        <f>'04'!CB38</f>
        <v/>
      </c>
      <c r="O37" s="149" t="str">
        <f>'04'!CI38</f>
        <v/>
      </c>
      <c r="P37" s="149" t="str">
        <f>'04'!CP38</f>
        <v/>
      </c>
      <c r="Q37" s="149" t="str">
        <f>'04'!CW38</f>
        <v/>
      </c>
      <c r="R37" s="149" t="str">
        <f>'04'!DD38</f>
        <v/>
      </c>
      <c r="S37" s="152" t="str">
        <f t="shared" si="0"/>
        <v/>
      </c>
      <c r="T37" s="153" t="str">
        <f t="shared" si="1"/>
        <v/>
      </c>
      <c r="U37" s="153" t="str">
        <f t="shared" si="2"/>
        <v/>
      </c>
      <c r="V37" s="153" t="str">
        <f t="shared" si="3"/>
        <v/>
      </c>
      <c r="W37" s="153" t="str">
        <f t="shared" si="4"/>
        <v/>
      </c>
      <c r="X37" s="153" t="str">
        <f t="shared" si="5"/>
        <v/>
      </c>
      <c r="Y37" s="153" t="str">
        <f t="shared" si="6"/>
        <v/>
      </c>
      <c r="Z37" s="153" t="str">
        <f t="shared" si="7"/>
        <v/>
      </c>
      <c r="AA37" s="153" t="str">
        <f t="shared" si="8"/>
        <v/>
      </c>
      <c r="AB37" s="153" t="str">
        <f t="shared" si="9"/>
        <v/>
      </c>
      <c r="AC37" s="153" t="str">
        <f t="shared" si="10"/>
        <v/>
      </c>
      <c r="AD37" s="153" t="str">
        <f t="shared" si="11"/>
        <v/>
      </c>
      <c r="AE37" s="153" t="str">
        <f t="shared" si="12"/>
        <v/>
      </c>
      <c r="AF37" s="153" t="str">
        <f t="shared" si="13"/>
        <v/>
      </c>
      <c r="AG37" s="153" t="str">
        <f t="shared" si="14"/>
        <v/>
      </c>
      <c r="AH37" s="153" t="str">
        <f t="shared" si="15"/>
        <v/>
      </c>
      <c r="AI37" s="149" t="str">
        <f t="shared" si="16"/>
        <v/>
      </c>
      <c r="AJ37" s="152" t="str">
        <f t="shared" si="17"/>
        <v/>
      </c>
    </row>
    <row r="38" spans="1:36" s="154" customFormat="1" ht="15.95" customHeight="1">
      <c r="A38" s="149">
        <v>34</v>
      </c>
      <c r="B38" s="150">
        <f>'03'!B38</f>
        <v>2353</v>
      </c>
      <c r="C38" s="151" t="str">
        <f>'03'!C38</f>
        <v>เด็กชายรฐนนท์  มุกสิกพันธ์</v>
      </c>
      <c r="D38" s="149" t="str">
        <f>'04'!J39</f>
        <v/>
      </c>
      <c r="E38" s="149" t="str">
        <f>'04'!Q39</f>
        <v/>
      </c>
      <c r="F38" s="149" t="str">
        <f>'04'!X39</f>
        <v/>
      </c>
      <c r="G38" s="149" t="str">
        <f>'04'!AE39</f>
        <v/>
      </c>
      <c r="H38" s="149" t="str">
        <f>'04'!AL39</f>
        <v/>
      </c>
      <c r="I38" s="149" t="str">
        <f>'04'!AS39</f>
        <v/>
      </c>
      <c r="J38" s="149" t="str">
        <f>'04'!AZ39</f>
        <v/>
      </c>
      <c r="K38" s="149" t="str">
        <f>'04'!BG39</f>
        <v/>
      </c>
      <c r="L38" s="149" t="str">
        <f>'04'!BN39</f>
        <v/>
      </c>
      <c r="M38" s="149" t="str">
        <f>'04'!BU39</f>
        <v/>
      </c>
      <c r="N38" s="149" t="str">
        <f>'04'!CB39</f>
        <v/>
      </c>
      <c r="O38" s="149" t="str">
        <f>'04'!CI39</f>
        <v/>
      </c>
      <c r="P38" s="149" t="str">
        <f>'04'!CP39</f>
        <v/>
      </c>
      <c r="Q38" s="149" t="str">
        <f>'04'!CW39</f>
        <v/>
      </c>
      <c r="R38" s="149" t="str">
        <f>'04'!DD39</f>
        <v/>
      </c>
      <c r="S38" s="152" t="str">
        <f t="shared" si="0"/>
        <v/>
      </c>
      <c r="T38" s="153" t="str">
        <f t="shared" si="1"/>
        <v/>
      </c>
      <c r="U38" s="153" t="str">
        <f t="shared" si="2"/>
        <v/>
      </c>
      <c r="V38" s="153" t="str">
        <f t="shared" si="3"/>
        <v/>
      </c>
      <c r="W38" s="153" t="str">
        <f t="shared" si="4"/>
        <v/>
      </c>
      <c r="X38" s="153" t="str">
        <f t="shared" si="5"/>
        <v/>
      </c>
      <c r="Y38" s="153" t="str">
        <f t="shared" si="6"/>
        <v/>
      </c>
      <c r="Z38" s="153" t="str">
        <f t="shared" si="7"/>
        <v/>
      </c>
      <c r="AA38" s="153" t="str">
        <f t="shared" si="8"/>
        <v/>
      </c>
      <c r="AB38" s="153" t="str">
        <f t="shared" si="9"/>
        <v/>
      </c>
      <c r="AC38" s="153" t="str">
        <f t="shared" si="10"/>
        <v/>
      </c>
      <c r="AD38" s="153" t="str">
        <f t="shared" si="11"/>
        <v/>
      </c>
      <c r="AE38" s="153" t="str">
        <f t="shared" si="12"/>
        <v/>
      </c>
      <c r="AF38" s="153" t="str">
        <f t="shared" si="13"/>
        <v/>
      </c>
      <c r="AG38" s="153" t="str">
        <f t="shared" si="14"/>
        <v/>
      </c>
      <c r="AH38" s="153" t="str">
        <f t="shared" si="15"/>
        <v/>
      </c>
      <c r="AI38" s="149" t="str">
        <f t="shared" si="16"/>
        <v/>
      </c>
      <c r="AJ38" s="152" t="str">
        <f t="shared" si="17"/>
        <v/>
      </c>
    </row>
    <row r="39" spans="1:36" s="154" customFormat="1" ht="15.95" customHeight="1">
      <c r="A39" s="149">
        <v>35</v>
      </c>
      <c r="B39" s="150" t="str">
        <f>'03'!B39</f>
        <v/>
      </c>
      <c r="C39" s="151" t="str">
        <f>'03'!C39</f>
        <v/>
      </c>
      <c r="D39" s="149" t="str">
        <f>'04'!J40</f>
        <v/>
      </c>
      <c r="E39" s="149" t="str">
        <f>'04'!Q40</f>
        <v/>
      </c>
      <c r="F39" s="149" t="str">
        <f>'04'!X40</f>
        <v/>
      </c>
      <c r="G39" s="149" t="str">
        <f>'04'!AE40</f>
        <v/>
      </c>
      <c r="H39" s="149" t="str">
        <f>'04'!AL40</f>
        <v/>
      </c>
      <c r="I39" s="149" t="str">
        <f>'04'!AS40</f>
        <v/>
      </c>
      <c r="J39" s="149" t="str">
        <f>'04'!AZ40</f>
        <v/>
      </c>
      <c r="K39" s="149" t="str">
        <f>'04'!BG40</f>
        <v/>
      </c>
      <c r="L39" s="149" t="str">
        <f>'04'!BN40</f>
        <v/>
      </c>
      <c r="M39" s="149" t="str">
        <f>'04'!BU40</f>
        <v/>
      </c>
      <c r="N39" s="149" t="str">
        <f>'04'!CB40</f>
        <v/>
      </c>
      <c r="O39" s="149" t="str">
        <f>'04'!CI40</f>
        <v/>
      </c>
      <c r="P39" s="149" t="str">
        <f>'04'!CP40</f>
        <v/>
      </c>
      <c r="Q39" s="149" t="str">
        <f>'04'!CW40</f>
        <v/>
      </c>
      <c r="R39" s="149" t="str">
        <f>'04'!DD40</f>
        <v/>
      </c>
      <c r="S39" s="152" t="str">
        <f t="shared" si="0"/>
        <v/>
      </c>
      <c r="T39" s="153" t="str">
        <f t="shared" si="1"/>
        <v/>
      </c>
      <c r="U39" s="153" t="str">
        <f t="shared" si="2"/>
        <v/>
      </c>
      <c r="V39" s="153" t="str">
        <f t="shared" si="3"/>
        <v/>
      </c>
      <c r="W39" s="153" t="str">
        <f t="shared" si="4"/>
        <v/>
      </c>
      <c r="X39" s="153" t="str">
        <f t="shared" si="5"/>
        <v/>
      </c>
      <c r="Y39" s="153" t="str">
        <f t="shared" si="6"/>
        <v/>
      </c>
      <c r="Z39" s="153" t="str">
        <f t="shared" si="7"/>
        <v/>
      </c>
      <c r="AA39" s="153" t="str">
        <f t="shared" si="8"/>
        <v/>
      </c>
      <c r="AB39" s="153" t="str">
        <f t="shared" si="9"/>
        <v/>
      </c>
      <c r="AC39" s="153" t="str">
        <f t="shared" si="10"/>
        <v/>
      </c>
      <c r="AD39" s="153" t="str">
        <f t="shared" si="11"/>
        <v/>
      </c>
      <c r="AE39" s="153" t="str">
        <f t="shared" si="12"/>
        <v/>
      </c>
      <c r="AF39" s="153" t="str">
        <f t="shared" si="13"/>
        <v/>
      </c>
      <c r="AG39" s="153" t="str">
        <f t="shared" si="14"/>
        <v/>
      </c>
      <c r="AH39" s="153" t="str">
        <f t="shared" si="15"/>
        <v/>
      </c>
      <c r="AI39" s="149" t="str">
        <f t="shared" si="16"/>
        <v/>
      </c>
      <c r="AJ39" s="152" t="str">
        <f t="shared" si="17"/>
        <v/>
      </c>
    </row>
    <row r="40" spans="1:36" s="154" customFormat="1" ht="15.95" customHeight="1">
      <c r="A40" s="149">
        <v>36</v>
      </c>
      <c r="B40" s="150" t="str">
        <f>'03'!B40</f>
        <v/>
      </c>
      <c r="C40" s="151" t="str">
        <f>'03'!C40</f>
        <v/>
      </c>
      <c r="D40" s="149" t="str">
        <f>'04'!J41</f>
        <v/>
      </c>
      <c r="E40" s="149" t="str">
        <f>'04'!Q41</f>
        <v/>
      </c>
      <c r="F40" s="149" t="str">
        <f>'04'!X41</f>
        <v/>
      </c>
      <c r="G40" s="149" t="str">
        <f>'04'!AE41</f>
        <v/>
      </c>
      <c r="H40" s="149" t="str">
        <f>'04'!AL41</f>
        <v/>
      </c>
      <c r="I40" s="149" t="str">
        <f>'04'!AS41</f>
        <v/>
      </c>
      <c r="J40" s="149" t="str">
        <f>'04'!AZ41</f>
        <v/>
      </c>
      <c r="K40" s="149" t="str">
        <f>'04'!BG41</f>
        <v/>
      </c>
      <c r="L40" s="149" t="str">
        <f>'04'!BN41</f>
        <v/>
      </c>
      <c r="M40" s="149" t="str">
        <f>'04'!BU41</f>
        <v/>
      </c>
      <c r="N40" s="149" t="str">
        <f>'04'!CB41</f>
        <v/>
      </c>
      <c r="O40" s="149" t="str">
        <f>'04'!CI41</f>
        <v/>
      </c>
      <c r="P40" s="149" t="str">
        <f>'04'!CP41</f>
        <v/>
      </c>
      <c r="Q40" s="149" t="str">
        <f>'04'!CW41</f>
        <v/>
      </c>
      <c r="R40" s="149" t="str">
        <f>'04'!DD41</f>
        <v/>
      </c>
      <c r="S40" s="152" t="str">
        <f t="shared" si="0"/>
        <v/>
      </c>
      <c r="T40" s="153" t="str">
        <f t="shared" si="1"/>
        <v/>
      </c>
      <c r="U40" s="153" t="str">
        <f t="shared" si="2"/>
        <v/>
      </c>
      <c r="V40" s="153" t="str">
        <f t="shared" si="3"/>
        <v/>
      </c>
      <c r="W40" s="153" t="str">
        <f t="shared" si="4"/>
        <v/>
      </c>
      <c r="X40" s="153" t="str">
        <f t="shared" si="5"/>
        <v/>
      </c>
      <c r="Y40" s="153" t="str">
        <f t="shared" si="6"/>
        <v/>
      </c>
      <c r="Z40" s="153" t="str">
        <f t="shared" si="7"/>
        <v/>
      </c>
      <c r="AA40" s="153" t="str">
        <f t="shared" si="8"/>
        <v/>
      </c>
      <c r="AB40" s="153" t="str">
        <f t="shared" si="9"/>
        <v/>
      </c>
      <c r="AC40" s="153" t="str">
        <f t="shared" si="10"/>
        <v/>
      </c>
      <c r="AD40" s="153" t="str">
        <f t="shared" si="11"/>
        <v/>
      </c>
      <c r="AE40" s="153" t="str">
        <f t="shared" si="12"/>
        <v/>
      </c>
      <c r="AF40" s="153" t="str">
        <f t="shared" si="13"/>
        <v/>
      </c>
      <c r="AG40" s="153" t="str">
        <f t="shared" si="14"/>
        <v/>
      </c>
      <c r="AH40" s="153" t="str">
        <f t="shared" si="15"/>
        <v/>
      </c>
      <c r="AI40" s="149" t="str">
        <f t="shared" si="16"/>
        <v/>
      </c>
      <c r="AJ40" s="152" t="str">
        <f t="shared" si="17"/>
        <v/>
      </c>
    </row>
    <row r="41" spans="1:36" s="154" customFormat="1" ht="15.95" customHeight="1">
      <c r="A41" s="149">
        <v>37</v>
      </c>
      <c r="B41" s="150" t="str">
        <f>'03'!B41</f>
        <v/>
      </c>
      <c r="C41" s="151" t="str">
        <f>'03'!C41</f>
        <v/>
      </c>
      <c r="D41" s="149" t="str">
        <f>'04'!J42</f>
        <v/>
      </c>
      <c r="E41" s="149" t="str">
        <f>'04'!Q42</f>
        <v/>
      </c>
      <c r="F41" s="149" t="str">
        <f>'04'!X42</f>
        <v/>
      </c>
      <c r="G41" s="149" t="str">
        <f>'04'!AE42</f>
        <v/>
      </c>
      <c r="H41" s="149" t="str">
        <f>'04'!AL42</f>
        <v/>
      </c>
      <c r="I41" s="149" t="str">
        <f>'04'!AS42</f>
        <v/>
      </c>
      <c r="J41" s="149" t="str">
        <f>'04'!AZ42</f>
        <v/>
      </c>
      <c r="K41" s="149" t="str">
        <f>'04'!BG42</f>
        <v/>
      </c>
      <c r="L41" s="149" t="str">
        <f>'04'!BN42</f>
        <v/>
      </c>
      <c r="M41" s="149" t="str">
        <f>'04'!BU42</f>
        <v/>
      </c>
      <c r="N41" s="149" t="str">
        <f>'04'!CB42</f>
        <v/>
      </c>
      <c r="O41" s="149" t="str">
        <f>'04'!CI42</f>
        <v/>
      </c>
      <c r="P41" s="149" t="str">
        <f>'04'!CP42</f>
        <v/>
      </c>
      <c r="Q41" s="149" t="str">
        <f>'04'!CW42</f>
        <v/>
      </c>
      <c r="R41" s="149" t="str">
        <f>'04'!DD42</f>
        <v/>
      </c>
      <c r="S41" s="152" t="str">
        <f t="shared" si="0"/>
        <v/>
      </c>
      <c r="T41" s="153" t="str">
        <f t="shared" si="1"/>
        <v/>
      </c>
      <c r="U41" s="153" t="str">
        <f t="shared" si="2"/>
        <v/>
      </c>
      <c r="V41" s="153" t="str">
        <f t="shared" si="3"/>
        <v/>
      </c>
      <c r="W41" s="153" t="str">
        <f t="shared" si="4"/>
        <v/>
      </c>
      <c r="X41" s="153" t="str">
        <f t="shared" si="5"/>
        <v/>
      </c>
      <c r="Y41" s="153" t="str">
        <f t="shared" si="6"/>
        <v/>
      </c>
      <c r="Z41" s="153" t="str">
        <f t="shared" si="7"/>
        <v/>
      </c>
      <c r="AA41" s="153" t="str">
        <f t="shared" si="8"/>
        <v/>
      </c>
      <c r="AB41" s="153" t="str">
        <f t="shared" si="9"/>
        <v/>
      </c>
      <c r="AC41" s="153" t="str">
        <f t="shared" si="10"/>
        <v/>
      </c>
      <c r="AD41" s="153" t="str">
        <f t="shared" si="11"/>
        <v/>
      </c>
      <c r="AE41" s="153" t="str">
        <f t="shared" si="12"/>
        <v/>
      </c>
      <c r="AF41" s="153" t="str">
        <f t="shared" si="13"/>
        <v/>
      </c>
      <c r="AG41" s="153" t="str">
        <f t="shared" si="14"/>
        <v/>
      </c>
      <c r="AH41" s="153" t="str">
        <f t="shared" si="15"/>
        <v/>
      </c>
      <c r="AI41" s="149" t="str">
        <f t="shared" si="16"/>
        <v/>
      </c>
      <c r="AJ41" s="152" t="str">
        <f t="shared" si="17"/>
        <v/>
      </c>
    </row>
    <row r="42" spans="1:36" s="154" customFormat="1" ht="15.95" customHeight="1">
      <c r="A42" s="149">
        <v>38</v>
      </c>
      <c r="B42" s="150" t="str">
        <f>'03'!B42</f>
        <v/>
      </c>
      <c r="C42" s="151" t="str">
        <f>'03'!C42</f>
        <v/>
      </c>
      <c r="D42" s="149" t="str">
        <f>'04'!J43</f>
        <v/>
      </c>
      <c r="E42" s="149" t="str">
        <f>'04'!Q43</f>
        <v/>
      </c>
      <c r="F42" s="149" t="str">
        <f>'04'!X43</f>
        <v/>
      </c>
      <c r="G42" s="149" t="str">
        <f>'04'!AE43</f>
        <v/>
      </c>
      <c r="H42" s="149" t="str">
        <f>'04'!AL43</f>
        <v/>
      </c>
      <c r="I42" s="149" t="str">
        <f>'04'!AS43</f>
        <v/>
      </c>
      <c r="J42" s="149" t="str">
        <f>'04'!AZ43</f>
        <v/>
      </c>
      <c r="K42" s="149" t="str">
        <f>'04'!BG43</f>
        <v/>
      </c>
      <c r="L42" s="149" t="str">
        <f>'04'!BN43</f>
        <v/>
      </c>
      <c r="M42" s="149" t="str">
        <f>'04'!BU43</f>
        <v/>
      </c>
      <c r="N42" s="149" t="str">
        <f>'04'!CB43</f>
        <v/>
      </c>
      <c r="O42" s="149" t="str">
        <f>'04'!CI43</f>
        <v/>
      </c>
      <c r="P42" s="149" t="str">
        <f>'04'!CP43</f>
        <v/>
      </c>
      <c r="Q42" s="149" t="str">
        <f>'04'!CW43</f>
        <v/>
      </c>
      <c r="R42" s="149" t="str">
        <f>'04'!DD43</f>
        <v/>
      </c>
      <c r="S42" s="152" t="str">
        <f t="shared" si="0"/>
        <v/>
      </c>
      <c r="T42" s="153" t="str">
        <f t="shared" si="1"/>
        <v/>
      </c>
      <c r="U42" s="153" t="str">
        <f t="shared" si="2"/>
        <v/>
      </c>
      <c r="V42" s="153" t="str">
        <f t="shared" si="3"/>
        <v/>
      </c>
      <c r="W42" s="153" t="str">
        <f t="shared" si="4"/>
        <v/>
      </c>
      <c r="X42" s="153" t="str">
        <f t="shared" si="5"/>
        <v/>
      </c>
      <c r="Y42" s="153" t="str">
        <f t="shared" si="6"/>
        <v/>
      </c>
      <c r="Z42" s="153" t="str">
        <f t="shared" si="7"/>
        <v/>
      </c>
      <c r="AA42" s="153" t="str">
        <f t="shared" si="8"/>
        <v/>
      </c>
      <c r="AB42" s="153" t="str">
        <f t="shared" si="9"/>
        <v/>
      </c>
      <c r="AC42" s="153" t="str">
        <f t="shared" si="10"/>
        <v/>
      </c>
      <c r="AD42" s="153" t="str">
        <f t="shared" si="11"/>
        <v/>
      </c>
      <c r="AE42" s="153" t="str">
        <f t="shared" si="12"/>
        <v/>
      </c>
      <c r="AF42" s="153" t="str">
        <f t="shared" si="13"/>
        <v/>
      </c>
      <c r="AG42" s="153" t="str">
        <f t="shared" si="14"/>
        <v/>
      </c>
      <c r="AH42" s="153" t="str">
        <f t="shared" si="15"/>
        <v/>
      </c>
      <c r="AI42" s="149" t="str">
        <f t="shared" si="16"/>
        <v/>
      </c>
      <c r="AJ42" s="152" t="str">
        <f t="shared" si="17"/>
        <v/>
      </c>
    </row>
    <row r="43" spans="1:36" s="154" customFormat="1" ht="15.95" customHeight="1">
      <c r="A43" s="149">
        <v>39</v>
      </c>
      <c r="B43" s="150" t="str">
        <f>'03'!B43</f>
        <v/>
      </c>
      <c r="C43" s="151" t="str">
        <f>'03'!C43</f>
        <v/>
      </c>
      <c r="D43" s="149" t="str">
        <f>'04'!J44</f>
        <v/>
      </c>
      <c r="E43" s="149" t="str">
        <f>'04'!Q44</f>
        <v/>
      </c>
      <c r="F43" s="149" t="str">
        <f>'04'!X44</f>
        <v/>
      </c>
      <c r="G43" s="149" t="str">
        <f>'04'!AE44</f>
        <v/>
      </c>
      <c r="H43" s="149" t="str">
        <f>'04'!AL44</f>
        <v/>
      </c>
      <c r="I43" s="149" t="str">
        <f>'04'!AS44</f>
        <v/>
      </c>
      <c r="J43" s="149" t="str">
        <f>'04'!AZ44</f>
        <v/>
      </c>
      <c r="K43" s="149" t="str">
        <f>'04'!BG44</f>
        <v/>
      </c>
      <c r="L43" s="149" t="str">
        <f>'04'!BN44</f>
        <v/>
      </c>
      <c r="M43" s="149" t="str">
        <f>'04'!BU44</f>
        <v/>
      </c>
      <c r="N43" s="149" t="str">
        <f>'04'!CB44</f>
        <v/>
      </c>
      <c r="O43" s="149" t="str">
        <f>'04'!CI44</f>
        <v/>
      </c>
      <c r="P43" s="149" t="str">
        <f>'04'!CP44</f>
        <v/>
      </c>
      <c r="Q43" s="149" t="str">
        <f>'04'!CW44</f>
        <v/>
      </c>
      <c r="R43" s="149" t="str">
        <f>'04'!DD44</f>
        <v/>
      </c>
      <c r="S43" s="152" t="str">
        <f t="shared" si="0"/>
        <v/>
      </c>
      <c r="T43" s="153" t="str">
        <f t="shared" si="1"/>
        <v/>
      </c>
      <c r="U43" s="153" t="str">
        <f t="shared" si="2"/>
        <v/>
      </c>
      <c r="V43" s="153" t="str">
        <f t="shared" si="3"/>
        <v/>
      </c>
      <c r="W43" s="153" t="str">
        <f t="shared" si="4"/>
        <v/>
      </c>
      <c r="X43" s="153" t="str">
        <f t="shared" si="5"/>
        <v/>
      </c>
      <c r="Y43" s="153" t="str">
        <f t="shared" si="6"/>
        <v/>
      </c>
      <c r="Z43" s="153" t="str">
        <f t="shared" si="7"/>
        <v/>
      </c>
      <c r="AA43" s="153" t="str">
        <f t="shared" si="8"/>
        <v/>
      </c>
      <c r="AB43" s="153" t="str">
        <f t="shared" si="9"/>
        <v/>
      </c>
      <c r="AC43" s="153" t="str">
        <f t="shared" si="10"/>
        <v/>
      </c>
      <c r="AD43" s="153" t="str">
        <f t="shared" si="11"/>
        <v/>
      </c>
      <c r="AE43" s="153" t="str">
        <f t="shared" si="12"/>
        <v/>
      </c>
      <c r="AF43" s="153" t="str">
        <f t="shared" si="13"/>
        <v/>
      </c>
      <c r="AG43" s="153" t="str">
        <f t="shared" si="14"/>
        <v/>
      </c>
      <c r="AH43" s="153" t="str">
        <f t="shared" si="15"/>
        <v/>
      </c>
      <c r="AI43" s="149" t="str">
        <f t="shared" si="16"/>
        <v/>
      </c>
      <c r="AJ43" s="152" t="str">
        <f t="shared" si="17"/>
        <v/>
      </c>
    </row>
    <row r="44" spans="1:36" s="154" customFormat="1" ht="15.95" customHeight="1">
      <c r="A44" s="149">
        <v>40</v>
      </c>
      <c r="B44" s="150" t="str">
        <f>'03'!B47</f>
        <v/>
      </c>
      <c r="C44" s="151" t="str">
        <f>'03'!C47</f>
        <v/>
      </c>
      <c r="D44" s="149" t="str">
        <f>'04'!J45</f>
        <v/>
      </c>
      <c r="E44" s="149" t="str">
        <f>'04'!Q45</f>
        <v/>
      </c>
      <c r="F44" s="149" t="str">
        <f>'04'!X45</f>
        <v/>
      </c>
      <c r="G44" s="149" t="str">
        <f>'04'!AE45</f>
        <v/>
      </c>
      <c r="H44" s="149" t="str">
        <f>'04'!AL45</f>
        <v/>
      </c>
      <c r="I44" s="149" t="str">
        <f>'04'!AS45</f>
        <v/>
      </c>
      <c r="J44" s="149" t="str">
        <f>'04'!AZ45</f>
        <v/>
      </c>
      <c r="K44" s="149" t="str">
        <f>'04'!BG45</f>
        <v/>
      </c>
      <c r="L44" s="149" t="str">
        <f>'04'!BN45</f>
        <v/>
      </c>
      <c r="M44" s="149" t="str">
        <f>'04'!BU45</f>
        <v/>
      </c>
      <c r="N44" s="149" t="str">
        <f>'04'!CB45</f>
        <v/>
      </c>
      <c r="O44" s="149" t="str">
        <f>'04'!CI45</f>
        <v/>
      </c>
      <c r="P44" s="149" t="str">
        <f>'04'!CP45</f>
        <v/>
      </c>
      <c r="Q44" s="149" t="str">
        <f>'04'!CW45</f>
        <v/>
      </c>
      <c r="R44" s="149" t="str">
        <f>'04'!DD45</f>
        <v/>
      </c>
      <c r="S44" s="152" t="str">
        <f t="shared" si="0"/>
        <v/>
      </c>
      <c r="T44" s="153" t="str">
        <f t="shared" si="1"/>
        <v/>
      </c>
      <c r="U44" s="153" t="str">
        <f t="shared" si="2"/>
        <v/>
      </c>
      <c r="V44" s="153" t="str">
        <f t="shared" si="3"/>
        <v/>
      </c>
      <c r="W44" s="153" t="str">
        <f t="shared" si="4"/>
        <v/>
      </c>
      <c r="X44" s="153" t="str">
        <f t="shared" si="5"/>
        <v/>
      </c>
      <c r="Y44" s="153" t="str">
        <f t="shared" si="6"/>
        <v/>
      </c>
      <c r="Z44" s="153" t="str">
        <f t="shared" si="7"/>
        <v/>
      </c>
      <c r="AA44" s="153" t="str">
        <f t="shared" si="8"/>
        <v/>
      </c>
      <c r="AB44" s="153" t="str">
        <f t="shared" si="9"/>
        <v/>
      </c>
      <c r="AC44" s="153" t="str">
        <f t="shared" si="10"/>
        <v/>
      </c>
      <c r="AD44" s="153" t="str">
        <f t="shared" si="11"/>
        <v/>
      </c>
      <c r="AE44" s="153" t="str">
        <f t="shared" si="12"/>
        <v/>
      </c>
      <c r="AF44" s="153" t="str">
        <f t="shared" si="13"/>
        <v/>
      </c>
      <c r="AG44" s="153" t="str">
        <f t="shared" si="14"/>
        <v/>
      </c>
      <c r="AH44" s="153" t="str">
        <f t="shared" si="15"/>
        <v/>
      </c>
      <c r="AI44" s="149" t="str">
        <f t="shared" si="16"/>
        <v/>
      </c>
      <c r="AJ44" s="152" t="str">
        <f t="shared" si="17"/>
        <v/>
      </c>
    </row>
    <row r="45" spans="1:36" s="154" customFormat="1" ht="15.95" customHeight="1">
      <c r="A45" s="149">
        <v>41</v>
      </c>
      <c r="B45" s="150" t="str">
        <f>'03'!B48</f>
        <v/>
      </c>
      <c r="C45" s="151" t="str">
        <f>'03'!C48</f>
        <v/>
      </c>
      <c r="D45" s="149" t="str">
        <f>'04'!J46</f>
        <v/>
      </c>
      <c r="E45" s="149" t="str">
        <f>'04'!Q46</f>
        <v/>
      </c>
      <c r="F45" s="149" t="str">
        <f>'04'!X46</f>
        <v/>
      </c>
      <c r="G45" s="149" t="str">
        <f>'04'!AE46</f>
        <v/>
      </c>
      <c r="H45" s="149" t="str">
        <f>'04'!AL46</f>
        <v/>
      </c>
      <c r="I45" s="149" t="str">
        <f>'04'!AS46</f>
        <v/>
      </c>
      <c r="J45" s="149" t="str">
        <f>'04'!AZ46</f>
        <v/>
      </c>
      <c r="K45" s="149" t="str">
        <f>'04'!BG46</f>
        <v/>
      </c>
      <c r="L45" s="149" t="str">
        <f>'04'!BN46</f>
        <v/>
      </c>
      <c r="M45" s="149" t="str">
        <f>'04'!BU46</f>
        <v/>
      </c>
      <c r="N45" s="149" t="str">
        <f>'04'!CB46</f>
        <v/>
      </c>
      <c r="O45" s="149" t="str">
        <f>'04'!CI46</f>
        <v/>
      </c>
      <c r="P45" s="149" t="str">
        <f>'04'!CP46</f>
        <v/>
      </c>
      <c r="Q45" s="149" t="str">
        <f>'04'!CW46</f>
        <v/>
      </c>
      <c r="R45" s="149" t="str">
        <f>'04'!DD46</f>
        <v/>
      </c>
      <c r="S45" s="152" t="str">
        <f t="shared" si="0"/>
        <v/>
      </c>
      <c r="T45" s="153" t="str">
        <f t="shared" si="1"/>
        <v/>
      </c>
      <c r="U45" s="153" t="str">
        <f t="shared" si="2"/>
        <v/>
      </c>
      <c r="V45" s="153" t="str">
        <f t="shared" si="3"/>
        <v/>
      </c>
      <c r="W45" s="153" t="str">
        <f t="shared" si="4"/>
        <v/>
      </c>
      <c r="X45" s="153" t="str">
        <f t="shared" si="5"/>
        <v/>
      </c>
      <c r="Y45" s="153" t="str">
        <f t="shared" si="6"/>
        <v/>
      </c>
      <c r="Z45" s="153" t="str">
        <f t="shared" si="7"/>
        <v/>
      </c>
      <c r="AA45" s="153" t="str">
        <f t="shared" si="8"/>
        <v/>
      </c>
      <c r="AB45" s="153" t="str">
        <f t="shared" si="9"/>
        <v/>
      </c>
      <c r="AC45" s="153" t="str">
        <f t="shared" si="10"/>
        <v/>
      </c>
      <c r="AD45" s="153" t="str">
        <f t="shared" si="11"/>
        <v/>
      </c>
      <c r="AE45" s="153" t="str">
        <f t="shared" si="12"/>
        <v/>
      </c>
      <c r="AF45" s="153" t="str">
        <f t="shared" si="13"/>
        <v/>
      </c>
      <c r="AG45" s="153" t="str">
        <f t="shared" si="14"/>
        <v/>
      </c>
      <c r="AH45" s="153" t="str">
        <f t="shared" si="15"/>
        <v/>
      </c>
      <c r="AI45" s="149" t="str">
        <f t="shared" si="16"/>
        <v/>
      </c>
      <c r="AJ45" s="152" t="str">
        <f t="shared" si="17"/>
        <v/>
      </c>
    </row>
    <row r="46" spans="1:36" s="154" customFormat="1" ht="15.95" customHeight="1">
      <c r="A46" s="149">
        <v>42</v>
      </c>
      <c r="B46" s="150" t="str">
        <f>'03'!B54</f>
        <v/>
      </c>
      <c r="C46" s="151" t="str">
        <f>'03'!C54</f>
        <v/>
      </c>
      <c r="D46" s="149" t="str">
        <f>'04'!J47</f>
        <v/>
      </c>
      <c r="E46" s="149" t="str">
        <f>'04'!Q47</f>
        <v/>
      </c>
      <c r="F46" s="149" t="str">
        <f>'04'!X47</f>
        <v/>
      </c>
      <c r="G46" s="149" t="str">
        <f>'04'!AE47</f>
        <v/>
      </c>
      <c r="H46" s="149" t="str">
        <f>'04'!AL47</f>
        <v/>
      </c>
      <c r="I46" s="149" t="str">
        <f>'04'!AS47</f>
        <v/>
      </c>
      <c r="J46" s="149" t="str">
        <f>'04'!AZ47</f>
        <v/>
      </c>
      <c r="K46" s="149" t="str">
        <f>'04'!BG47</f>
        <v/>
      </c>
      <c r="L46" s="149" t="str">
        <f>'04'!BN47</f>
        <v/>
      </c>
      <c r="M46" s="149" t="str">
        <f>'04'!BU47</f>
        <v/>
      </c>
      <c r="N46" s="149" t="str">
        <f>'04'!CB47</f>
        <v/>
      </c>
      <c r="O46" s="149" t="str">
        <f>'04'!CI47</f>
        <v/>
      </c>
      <c r="P46" s="149" t="str">
        <f>'04'!CP47</f>
        <v/>
      </c>
      <c r="Q46" s="149" t="str">
        <f>'04'!CW47</f>
        <v/>
      </c>
      <c r="R46" s="149" t="str">
        <f>'04'!DD47</f>
        <v/>
      </c>
      <c r="S46" s="152" t="str">
        <f t="shared" si="0"/>
        <v/>
      </c>
      <c r="T46" s="153" t="str">
        <f t="shared" si="1"/>
        <v/>
      </c>
      <c r="U46" s="153" t="str">
        <f t="shared" si="2"/>
        <v/>
      </c>
      <c r="V46" s="153" t="str">
        <f t="shared" si="3"/>
        <v/>
      </c>
      <c r="W46" s="153" t="str">
        <f t="shared" si="4"/>
        <v/>
      </c>
      <c r="X46" s="153" t="str">
        <f t="shared" si="5"/>
        <v/>
      </c>
      <c r="Y46" s="153" t="str">
        <f t="shared" si="6"/>
        <v/>
      </c>
      <c r="Z46" s="153" t="str">
        <f t="shared" si="7"/>
        <v/>
      </c>
      <c r="AA46" s="153" t="str">
        <f t="shared" si="8"/>
        <v/>
      </c>
      <c r="AB46" s="153" t="str">
        <f t="shared" si="9"/>
        <v/>
      </c>
      <c r="AC46" s="153" t="str">
        <f t="shared" si="10"/>
        <v/>
      </c>
      <c r="AD46" s="153" t="str">
        <f t="shared" si="11"/>
        <v/>
      </c>
      <c r="AE46" s="153" t="str">
        <f t="shared" si="12"/>
        <v/>
      </c>
      <c r="AF46" s="153" t="str">
        <f t="shared" si="13"/>
        <v/>
      </c>
      <c r="AG46" s="153" t="str">
        <f t="shared" si="14"/>
        <v/>
      </c>
      <c r="AH46" s="153" t="str">
        <f t="shared" si="15"/>
        <v/>
      </c>
      <c r="AI46" s="149" t="str">
        <f t="shared" si="16"/>
        <v/>
      </c>
      <c r="AJ46" s="152" t="str">
        <f t="shared" si="17"/>
        <v/>
      </c>
    </row>
    <row r="47" spans="1:36" s="154" customFormat="1" ht="15.95" customHeight="1">
      <c r="A47" s="149">
        <v>43</v>
      </c>
      <c r="B47" s="150" t="str">
        <f>'03'!B47</f>
        <v/>
      </c>
      <c r="C47" s="151" t="str">
        <f>'03'!C47</f>
        <v/>
      </c>
      <c r="D47" s="149" t="str">
        <f>'04'!J48</f>
        <v/>
      </c>
      <c r="E47" s="149" t="str">
        <f>'04'!Q48</f>
        <v/>
      </c>
      <c r="F47" s="149" t="str">
        <f>'04'!X48</f>
        <v/>
      </c>
      <c r="G47" s="149" t="str">
        <f>'04'!AE48</f>
        <v/>
      </c>
      <c r="H47" s="149" t="str">
        <f>'04'!AL48</f>
        <v/>
      </c>
      <c r="I47" s="149" t="str">
        <f>'04'!AS48</f>
        <v/>
      </c>
      <c r="J47" s="149" t="str">
        <f>'04'!AZ48</f>
        <v/>
      </c>
      <c r="K47" s="149" t="str">
        <f>'04'!BG48</f>
        <v/>
      </c>
      <c r="L47" s="149" t="str">
        <f>'04'!BN48</f>
        <v/>
      </c>
      <c r="M47" s="149" t="str">
        <f>'04'!BU48</f>
        <v/>
      </c>
      <c r="N47" s="149" t="str">
        <f>'04'!CB48</f>
        <v/>
      </c>
      <c r="O47" s="149" t="str">
        <f>'04'!CI48</f>
        <v/>
      </c>
      <c r="P47" s="149" t="str">
        <f>'04'!CP48</f>
        <v/>
      </c>
      <c r="Q47" s="149" t="str">
        <f>'04'!CW48</f>
        <v/>
      </c>
      <c r="R47" s="149" t="str">
        <f>'04'!DD48</f>
        <v/>
      </c>
      <c r="S47" s="152" t="str">
        <f t="shared" si="0"/>
        <v/>
      </c>
      <c r="T47" s="153" t="str">
        <f t="shared" si="1"/>
        <v/>
      </c>
      <c r="U47" s="153" t="str">
        <f t="shared" si="2"/>
        <v/>
      </c>
      <c r="V47" s="153" t="str">
        <f t="shared" si="3"/>
        <v/>
      </c>
      <c r="W47" s="153" t="str">
        <f t="shared" si="4"/>
        <v/>
      </c>
      <c r="X47" s="153" t="str">
        <f t="shared" si="5"/>
        <v/>
      </c>
      <c r="Y47" s="153" t="str">
        <f t="shared" si="6"/>
        <v/>
      </c>
      <c r="Z47" s="153" t="str">
        <f t="shared" si="7"/>
        <v/>
      </c>
      <c r="AA47" s="153" t="str">
        <f t="shared" si="8"/>
        <v/>
      </c>
      <c r="AB47" s="153" t="str">
        <f t="shared" si="9"/>
        <v/>
      </c>
      <c r="AC47" s="153" t="str">
        <f t="shared" si="10"/>
        <v/>
      </c>
      <c r="AD47" s="153" t="str">
        <f t="shared" si="11"/>
        <v/>
      </c>
      <c r="AE47" s="153" t="str">
        <f t="shared" si="12"/>
        <v/>
      </c>
      <c r="AF47" s="153" t="str">
        <f t="shared" si="13"/>
        <v/>
      </c>
      <c r="AG47" s="153" t="str">
        <f t="shared" si="14"/>
        <v/>
      </c>
      <c r="AH47" s="153" t="str">
        <f t="shared" si="15"/>
        <v/>
      </c>
      <c r="AI47" s="149" t="str">
        <f t="shared" si="16"/>
        <v/>
      </c>
      <c r="AJ47" s="152" t="str">
        <f t="shared" si="17"/>
        <v/>
      </c>
    </row>
    <row r="48" spans="1:36" s="154" customFormat="1" ht="15.95" customHeight="1">
      <c r="A48" s="149">
        <v>44</v>
      </c>
      <c r="B48" s="150" t="str">
        <f>'03'!B48</f>
        <v/>
      </c>
      <c r="C48" s="151" t="str">
        <f>'03'!C48</f>
        <v/>
      </c>
      <c r="D48" s="149" t="str">
        <f>'04'!J49</f>
        <v/>
      </c>
      <c r="E48" s="149" t="str">
        <f>'04'!Q49</f>
        <v/>
      </c>
      <c r="F48" s="149" t="str">
        <f>'04'!X49</f>
        <v/>
      </c>
      <c r="G48" s="149" t="str">
        <f>'04'!AE49</f>
        <v/>
      </c>
      <c r="H48" s="149" t="str">
        <f>'04'!AL49</f>
        <v/>
      </c>
      <c r="I48" s="149" t="str">
        <f>'04'!AS49</f>
        <v/>
      </c>
      <c r="J48" s="149" t="str">
        <f>'04'!AZ49</f>
        <v/>
      </c>
      <c r="K48" s="149" t="str">
        <f>'04'!BG49</f>
        <v/>
      </c>
      <c r="L48" s="149" t="str">
        <f>'04'!BN49</f>
        <v/>
      </c>
      <c r="M48" s="149" t="str">
        <f>'04'!BU49</f>
        <v/>
      </c>
      <c r="N48" s="149" t="str">
        <f>'04'!CB49</f>
        <v/>
      </c>
      <c r="O48" s="149" t="str">
        <f>'04'!CI49</f>
        <v/>
      </c>
      <c r="P48" s="149" t="str">
        <f>'04'!CP49</f>
        <v/>
      </c>
      <c r="Q48" s="149" t="str">
        <f>'04'!CW49</f>
        <v/>
      </c>
      <c r="R48" s="149" t="str">
        <f>'04'!DD49</f>
        <v/>
      </c>
      <c r="S48" s="152" t="str">
        <f t="shared" si="0"/>
        <v/>
      </c>
      <c r="T48" s="153" t="str">
        <f t="shared" si="1"/>
        <v/>
      </c>
      <c r="U48" s="153" t="str">
        <f t="shared" si="2"/>
        <v/>
      </c>
      <c r="V48" s="153" t="str">
        <f t="shared" si="3"/>
        <v/>
      </c>
      <c r="W48" s="153" t="str">
        <f t="shared" si="4"/>
        <v/>
      </c>
      <c r="X48" s="153" t="str">
        <f t="shared" si="5"/>
        <v/>
      </c>
      <c r="Y48" s="153" t="str">
        <f t="shared" si="6"/>
        <v/>
      </c>
      <c r="Z48" s="153" t="str">
        <f t="shared" si="7"/>
        <v/>
      </c>
      <c r="AA48" s="153" t="str">
        <f t="shared" si="8"/>
        <v/>
      </c>
      <c r="AB48" s="153" t="str">
        <f t="shared" si="9"/>
        <v/>
      </c>
      <c r="AC48" s="153" t="str">
        <f t="shared" si="10"/>
        <v/>
      </c>
      <c r="AD48" s="153" t="str">
        <f t="shared" si="11"/>
        <v/>
      </c>
      <c r="AE48" s="153" t="str">
        <f t="shared" si="12"/>
        <v/>
      </c>
      <c r="AF48" s="153" t="str">
        <f t="shared" si="13"/>
        <v/>
      </c>
      <c r="AG48" s="153" t="str">
        <f t="shared" si="14"/>
        <v/>
      </c>
      <c r="AH48" s="153" t="str">
        <f t="shared" si="15"/>
        <v/>
      </c>
      <c r="AI48" s="149" t="str">
        <f t="shared" si="16"/>
        <v/>
      </c>
      <c r="AJ48" s="152" t="str">
        <f t="shared" si="17"/>
        <v/>
      </c>
    </row>
    <row r="49" spans="1:36" s="154" customFormat="1" ht="15.95" customHeight="1">
      <c r="A49" s="149">
        <v>45</v>
      </c>
      <c r="B49" s="150" t="str">
        <f>'03'!B49</f>
        <v/>
      </c>
      <c r="C49" s="151" t="str">
        <f>'03'!C49</f>
        <v/>
      </c>
      <c r="D49" s="149" t="str">
        <f>'04'!J50</f>
        <v/>
      </c>
      <c r="E49" s="149" t="str">
        <f>'04'!Q50</f>
        <v/>
      </c>
      <c r="F49" s="149" t="str">
        <f>'04'!X50</f>
        <v/>
      </c>
      <c r="G49" s="149" t="str">
        <f>'04'!AE50</f>
        <v/>
      </c>
      <c r="H49" s="149" t="str">
        <f>'04'!AL50</f>
        <v/>
      </c>
      <c r="I49" s="149" t="str">
        <f>'04'!AS50</f>
        <v/>
      </c>
      <c r="J49" s="149" t="str">
        <f>'04'!AZ50</f>
        <v/>
      </c>
      <c r="K49" s="149" t="str">
        <f>'04'!BG50</f>
        <v/>
      </c>
      <c r="L49" s="149" t="str">
        <f>'04'!BN50</f>
        <v/>
      </c>
      <c r="M49" s="149" t="str">
        <f>'04'!BU50</f>
        <v/>
      </c>
      <c r="N49" s="149" t="str">
        <f>'04'!CB50</f>
        <v/>
      </c>
      <c r="O49" s="149" t="str">
        <f>'04'!CI50</f>
        <v/>
      </c>
      <c r="P49" s="149" t="str">
        <f>'04'!CP50</f>
        <v/>
      </c>
      <c r="Q49" s="149" t="str">
        <f>'04'!CW50</f>
        <v/>
      </c>
      <c r="R49" s="149" t="str">
        <f>'04'!DD50</f>
        <v/>
      </c>
      <c r="S49" s="152" t="str">
        <f t="shared" ref="S49:S54" si="18">AJ49</f>
        <v/>
      </c>
      <c r="T49" s="153" t="str">
        <f t="shared" ref="T49:T54" si="19">IF(D49="","",D49*$D$2)</f>
        <v/>
      </c>
      <c r="U49" s="153" t="str">
        <f t="shared" ref="U49:U54" si="20">IF(E49="","",E49*$E$2)</f>
        <v/>
      </c>
      <c r="V49" s="153" t="str">
        <f t="shared" ref="V49:V54" si="21">IF(F49="","",F49*$F$2)</f>
        <v/>
      </c>
      <c r="W49" s="153" t="str">
        <f t="shared" ref="W49:W54" si="22">IF(G49="","",G49*$G$2)</f>
        <v/>
      </c>
      <c r="X49" s="153" t="str">
        <f t="shared" ref="X49:X54" si="23">IF(H49="","",H49*$H$2)</f>
        <v/>
      </c>
      <c r="Y49" s="153" t="str">
        <f t="shared" ref="Y49:Y54" si="24">IF(I49="","",I49*$I$2)</f>
        <v/>
      </c>
      <c r="Z49" s="153" t="str">
        <f t="shared" ref="Z49:Z54" si="25">IF(J49="","",J49*$J$2)</f>
        <v/>
      </c>
      <c r="AA49" s="153" t="str">
        <f t="shared" ref="AA49:AA54" si="26">IF(K49="","",K49*$K$2)</f>
        <v/>
      </c>
      <c r="AB49" s="153" t="str">
        <f t="shared" ref="AB49:AB54" si="27">IF(L49="","",L49*$L$2)</f>
        <v/>
      </c>
      <c r="AC49" s="153" t="str">
        <f t="shared" ref="AC49:AC54" si="28">IF(M49="","",M49*$M$2)</f>
        <v/>
      </c>
      <c r="AD49" s="153" t="str">
        <f t="shared" si="11"/>
        <v/>
      </c>
      <c r="AE49" s="153" t="str">
        <f t="shared" si="12"/>
        <v/>
      </c>
      <c r="AF49" s="153" t="str">
        <f t="shared" si="13"/>
        <v/>
      </c>
      <c r="AG49" s="153" t="str">
        <f t="shared" si="14"/>
        <v/>
      </c>
      <c r="AH49" s="153" t="str">
        <f t="shared" ref="AH49:AH54" si="29">IF(R49="","",R49*$R$2)</f>
        <v/>
      </c>
      <c r="AI49" s="149" t="str">
        <f t="shared" ref="AI49:AI54" si="30">IF(SUM(T49:AH49),SUM(T49:AH49),"")</f>
        <v/>
      </c>
      <c r="AJ49" s="152" t="str">
        <f t="shared" ref="AJ49:AJ54" si="31">IF(AI49="","",AI49/$S$2)</f>
        <v/>
      </c>
    </row>
    <row r="50" spans="1:36" s="154" customFormat="1" ht="15.95" customHeight="1">
      <c r="A50" s="149">
        <v>46</v>
      </c>
      <c r="B50" s="150" t="str">
        <f>'03'!B50</f>
        <v/>
      </c>
      <c r="C50" s="151" t="str">
        <f>'03'!C50</f>
        <v/>
      </c>
      <c r="D50" s="149" t="str">
        <f>'04'!J51</f>
        <v/>
      </c>
      <c r="E50" s="149" t="str">
        <f>'04'!Q51</f>
        <v/>
      </c>
      <c r="F50" s="149" t="str">
        <f>'04'!X51</f>
        <v/>
      </c>
      <c r="G50" s="149" t="str">
        <f>'04'!AE51</f>
        <v/>
      </c>
      <c r="H50" s="149" t="str">
        <f>'04'!AL51</f>
        <v/>
      </c>
      <c r="I50" s="149" t="str">
        <f>'04'!AS51</f>
        <v/>
      </c>
      <c r="J50" s="149" t="str">
        <f>'04'!AZ51</f>
        <v/>
      </c>
      <c r="K50" s="149" t="str">
        <f>'04'!BG51</f>
        <v/>
      </c>
      <c r="L50" s="149" t="str">
        <f>'04'!BN51</f>
        <v/>
      </c>
      <c r="M50" s="149" t="str">
        <f>'04'!BU51</f>
        <v/>
      </c>
      <c r="N50" s="149" t="str">
        <f>'04'!CB51</f>
        <v/>
      </c>
      <c r="O50" s="149" t="str">
        <f>'04'!CI51</f>
        <v/>
      </c>
      <c r="P50" s="149" t="str">
        <f>'04'!CP51</f>
        <v/>
      </c>
      <c r="Q50" s="149" t="str">
        <f>'04'!CW51</f>
        <v/>
      </c>
      <c r="R50" s="149" t="str">
        <f>'04'!DD51</f>
        <v/>
      </c>
      <c r="S50" s="152" t="str">
        <f t="shared" si="18"/>
        <v/>
      </c>
      <c r="T50" s="153" t="str">
        <f t="shared" si="19"/>
        <v/>
      </c>
      <c r="U50" s="153" t="str">
        <f t="shared" si="20"/>
        <v/>
      </c>
      <c r="V50" s="153" t="str">
        <f t="shared" si="21"/>
        <v/>
      </c>
      <c r="W50" s="153" t="str">
        <f t="shared" si="22"/>
        <v/>
      </c>
      <c r="X50" s="153" t="str">
        <f t="shared" si="23"/>
        <v/>
      </c>
      <c r="Y50" s="153" t="str">
        <f t="shared" si="24"/>
        <v/>
      </c>
      <c r="Z50" s="153" t="str">
        <f t="shared" si="25"/>
        <v/>
      </c>
      <c r="AA50" s="153" t="str">
        <f t="shared" si="26"/>
        <v/>
      </c>
      <c r="AB50" s="153" t="str">
        <f t="shared" si="27"/>
        <v/>
      </c>
      <c r="AC50" s="153" t="str">
        <f t="shared" si="28"/>
        <v/>
      </c>
      <c r="AD50" s="153" t="str">
        <f t="shared" si="11"/>
        <v/>
      </c>
      <c r="AE50" s="153" t="str">
        <f t="shared" si="12"/>
        <v/>
      </c>
      <c r="AF50" s="153" t="str">
        <f t="shared" si="13"/>
        <v/>
      </c>
      <c r="AG50" s="153" t="str">
        <f t="shared" si="14"/>
        <v/>
      </c>
      <c r="AH50" s="153" t="str">
        <f t="shared" si="29"/>
        <v/>
      </c>
      <c r="AI50" s="149" t="str">
        <f t="shared" si="30"/>
        <v/>
      </c>
      <c r="AJ50" s="152" t="str">
        <f t="shared" si="31"/>
        <v/>
      </c>
    </row>
    <row r="51" spans="1:36" s="154" customFormat="1" ht="15.95" customHeight="1">
      <c r="A51" s="149">
        <v>47</v>
      </c>
      <c r="B51" s="150" t="str">
        <f>'03'!B51</f>
        <v/>
      </c>
      <c r="C51" s="151" t="str">
        <f>'03'!C51</f>
        <v/>
      </c>
      <c r="D51" s="149" t="str">
        <f>'04'!J52</f>
        <v/>
      </c>
      <c r="E51" s="149" t="str">
        <f>'04'!Q52</f>
        <v/>
      </c>
      <c r="F51" s="149" t="str">
        <f>'04'!X52</f>
        <v/>
      </c>
      <c r="G51" s="149" t="str">
        <f>'04'!AE52</f>
        <v/>
      </c>
      <c r="H51" s="149" t="str">
        <f>'04'!AL52</f>
        <v/>
      </c>
      <c r="I51" s="149" t="str">
        <f>'04'!AS52</f>
        <v/>
      </c>
      <c r="J51" s="149" t="str">
        <f>'04'!AZ52</f>
        <v/>
      </c>
      <c r="K51" s="149" t="str">
        <f>'04'!BG52</f>
        <v/>
      </c>
      <c r="L51" s="149" t="str">
        <f>'04'!BN52</f>
        <v/>
      </c>
      <c r="M51" s="149" t="str">
        <f>'04'!BU52</f>
        <v/>
      </c>
      <c r="N51" s="149" t="str">
        <f>'04'!CB52</f>
        <v/>
      </c>
      <c r="O51" s="149" t="str">
        <f>'04'!CI52</f>
        <v/>
      </c>
      <c r="P51" s="149" t="str">
        <f>'04'!CP52</f>
        <v/>
      </c>
      <c r="Q51" s="149" t="str">
        <f>'04'!CW52</f>
        <v/>
      </c>
      <c r="R51" s="149" t="str">
        <f>'04'!DD52</f>
        <v/>
      </c>
      <c r="S51" s="152" t="str">
        <f t="shared" si="18"/>
        <v/>
      </c>
      <c r="T51" s="153" t="str">
        <f t="shared" si="19"/>
        <v/>
      </c>
      <c r="U51" s="153" t="str">
        <f t="shared" si="20"/>
        <v/>
      </c>
      <c r="V51" s="153" t="str">
        <f t="shared" si="21"/>
        <v/>
      </c>
      <c r="W51" s="153" t="str">
        <f t="shared" si="22"/>
        <v/>
      </c>
      <c r="X51" s="153" t="str">
        <f t="shared" si="23"/>
        <v/>
      </c>
      <c r="Y51" s="153" t="str">
        <f t="shared" si="24"/>
        <v/>
      </c>
      <c r="Z51" s="153" t="str">
        <f t="shared" si="25"/>
        <v/>
      </c>
      <c r="AA51" s="153" t="str">
        <f t="shared" si="26"/>
        <v/>
      </c>
      <c r="AB51" s="153" t="str">
        <f t="shared" si="27"/>
        <v/>
      </c>
      <c r="AC51" s="153" t="str">
        <f t="shared" si="28"/>
        <v/>
      </c>
      <c r="AD51" s="153" t="str">
        <f t="shared" si="11"/>
        <v/>
      </c>
      <c r="AE51" s="153" t="str">
        <f t="shared" si="12"/>
        <v/>
      </c>
      <c r="AF51" s="153" t="str">
        <f t="shared" si="13"/>
        <v/>
      </c>
      <c r="AG51" s="153" t="str">
        <f t="shared" si="14"/>
        <v/>
      </c>
      <c r="AH51" s="153" t="str">
        <f t="shared" si="29"/>
        <v/>
      </c>
      <c r="AI51" s="149" t="str">
        <f t="shared" si="30"/>
        <v/>
      </c>
      <c r="AJ51" s="152" t="str">
        <f t="shared" si="31"/>
        <v/>
      </c>
    </row>
    <row r="52" spans="1:36" s="154" customFormat="1" ht="15.95" customHeight="1">
      <c r="A52" s="149">
        <v>48</v>
      </c>
      <c r="B52" s="150" t="str">
        <f>'03'!B52</f>
        <v/>
      </c>
      <c r="C52" s="151" t="str">
        <f>'03'!C52</f>
        <v/>
      </c>
      <c r="D52" s="149" t="str">
        <f>'04'!J53</f>
        <v/>
      </c>
      <c r="E52" s="149" t="str">
        <f>'04'!Q53</f>
        <v/>
      </c>
      <c r="F52" s="149" t="str">
        <f>'04'!X53</f>
        <v/>
      </c>
      <c r="G52" s="149" t="str">
        <f>'04'!AE53</f>
        <v/>
      </c>
      <c r="H52" s="149" t="str">
        <f>'04'!AL53</f>
        <v/>
      </c>
      <c r="I52" s="149" t="str">
        <f>'04'!AS53</f>
        <v/>
      </c>
      <c r="J52" s="149" t="str">
        <f>'04'!AZ53</f>
        <v/>
      </c>
      <c r="K52" s="149" t="str">
        <f>'04'!BG53</f>
        <v/>
      </c>
      <c r="L52" s="149" t="str">
        <f>'04'!BN53</f>
        <v/>
      </c>
      <c r="M52" s="149" t="str">
        <f>'04'!BU53</f>
        <v/>
      </c>
      <c r="N52" s="149" t="str">
        <f>'04'!CB53</f>
        <v/>
      </c>
      <c r="O52" s="149" t="str">
        <f>'04'!CI53</f>
        <v/>
      </c>
      <c r="P52" s="149" t="str">
        <f>'04'!CP53</f>
        <v/>
      </c>
      <c r="Q52" s="149" t="str">
        <f>'04'!CW53</f>
        <v/>
      </c>
      <c r="R52" s="149" t="str">
        <f>'04'!DD53</f>
        <v/>
      </c>
      <c r="S52" s="152" t="str">
        <f t="shared" si="18"/>
        <v/>
      </c>
      <c r="T52" s="153" t="str">
        <f t="shared" si="19"/>
        <v/>
      </c>
      <c r="U52" s="153" t="str">
        <f t="shared" si="20"/>
        <v/>
      </c>
      <c r="V52" s="153" t="str">
        <f t="shared" si="21"/>
        <v/>
      </c>
      <c r="W52" s="153" t="str">
        <f t="shared" si="22"/>
        <v/>
      </c>
      <c r="X52" s="153" t="str">
        <f t="shared" si="23"/>
        <v/>
      </c>
      <c r="Y52" s="153" t="str">
        <f t="shared" si="24"/>
        <v/>
      </c>
      <c r="Z52" s="153" t="str">
        <f t="shared" si="25"/>
        <v/>
      </c>
      <c r="AA52" s="153" t="str">
        <f t="shared" si="26"/>
        <v/>
      </c>
      <c r="AB52" s="153" t="str">
        <f t="shared" si="27"/>
        <v/>
      </c>
      <c r="AC52" s="153" t="str">
        <f t="shared" si="28"/>
        <v/>
      </c>
      <c r="AD52" s="153" t="str">
        <f t="shared" si="11"/>
        <v/>
      </c>
      <c r="AE52" s="153" t="str">
        <f t="shared" si="12"/>
        <v/>
      </c>
      <c r="AF52" s="153" t="str">
        <f t="shared" si="13"/>
        <v/>
      </c>
      <c r="AG52" s="153" t="str">
        <f t="shared" si="14"/>
        <v/>
      </c>
      <c r="AH52" s="153" t="str">
        <f t="shared" si="29"/>
        <v/>
      </c>
      <c r="AI52" s="149" t="str">
        <f t="shared" si="30"/>
        <v/>
      </c>
      <c r="AJ52" s="152" t="str">
        <f t="shared" si="31"/>
        <v/>
      </c>
    </row>
    <row r="53" spans="1:36" s="154" customFormat="1" ht="15.95" customHeight="1">
      <c r="A53" s="149">
        <v>49</v>
      </c>
      <c r="B53" s="150" t="str">
        <f>'03'!B53</f>
        <v/>
      </c>
      <c r="C53" s="151" t="str">
        <f>'03'!C53</f>
        <v/>
      </c>
      <c r="D53" s="149" t="str">
        <f>'04'!J54</f>
        <v/>
      </c>
      <c r="E53" s="149" t="str">
        <f>'04'!Q54</f>
        <v/>
      </c>
      <c r="F53" s="149" t="str">
        <f>'04'!X54</f>
        <v/>
      </c>
      <c r="G53" s="149" t="str">
        <f>'04'!AE54</f>
        <v/>
      </c>
      <c r="H53" s="149" t="str">
        <f>'04'!AL54</f>
        <v/>
      </c>
      <c r="I53" s="149" t="str">
        <f>'04'!AS54</f>
        <v/>
      </c>
      <c r="J53" s="149" t="str">
        <f>'04'!AZ54</f>
        <v/>
      </c>
      <c r="K53" s="149" t="str">
        <f>'04'!BG54</f>
        <v/>
      </c>
      <c r="L53" s="149" t="str">
        <f>'04'!BN54</f>
        <v/>
      </c>
      <c r="M53" s="149" t="str">
        <f>'04'!BU54</f>
        <v/>
      </c>
      <c r="N53" s="149" t="str">
        <f>'04'!CB54</f>
        <v/>
      </c>
      <c r="O53" s="149" t="str">
        <f>'04'!CI54</f>
        <v/>
      </c>
      <c r="P53" s="149" t="str">
        <f>'04'!CP54</f>
        <v/>
      </c>
      <c r="Q53" s="149" t="str">
        <f>'04'!CW54</f>
        <v/>
      </c>
      <c r="R53" s="149" t="str">
        <f>'04'!DD54</f>
        <v/>
      </c>
      <c r="S53" s="152" t="str">
        <f t="shared" si="18"/>
        <v/>
      </c>
      <c r="T53" s="153" t="str">
        <f t="shared" si="19"/>
        <v/>
      </c>
      <c r="U53" s="153" t="str">
        <f t="shared" si="20"/>
        <v/>
      </c>
      <c r="V53" s="153" t="str">
        <f t="shared" si="21"/>
        <v/>
      </c>
      <c r="W53" s="153" t="str">
        <f t="shared" si="22"/>
        <v/>
      </c>
      <c r="X53" s="153" t="str">
        <f t="shared" si="23"/>
        <v/>
      </c>
      <c r="Y53" s="153" t="str">
        <f t="shared" si="24"/>
        <v/>
      </c>
      <c r="Z53" s="153" t="str">
        <f t="shared" si="25"/>
        <v/>
      </c>
      <c r="AA53" s="153" t="str">
        <f t="shared" si="26"/>
        <v/>
      </c>
      <c r="AB53" s="153" t="str">
        <f t="shared" si="27"/>
        <v/>
      </c>
      <c r="AC53" s="153" t="str">
        <f t="shared" si="28"/>
        <v/>
      </c>
      <c r="AD53" s="153" t="str">
        <f t="shared" si="11"/>
        <v/>
      </c>
      <c r="AE53" s="153" t="str">
        <f t="shared" si="12"/>
        <v/>
      </c>
      <c r="AF53" s="153" t="str">
        <f t="shared" si="13"/>
        <v/>
      </c>
      <c r="AG53" s="153" t="str">
        <f t="shared" si="14"/>
        <v/>
      </c>
      <c r="AH53" s="153" t="str">
        <f t="shared" si="29"/>
        <v/>
      </c>
      <c r="AI53" s="149" t="str">
        <f t="shared" si="30"/>
        <v/>
      </c>
      <c r="AJ53" s="152" t="str">
        <f t="shared" si="31"/>
        <v/>
      </c>
    </row>
    <row r="54" spans="1:36" s="154" customFormat="1" ht="15.95" customHeight="1">
      <c r="A54" s="149">
        <v>50</v>
      </c>
      <c r="B54" s="150" t="str">
        <f>'03'!B54</f>
        <v/>
      </c>
      <c r="C54" s="151" t="str">
        <f>'03'!C54</f>
        <v/>
      </c>
      <c r="D54" s="149" t="str">
        <f>'04'!J55</f>
        <v/>
      </c>
      <c r="E54" s="149" t="str">
        <f>'04'!Q55</f>
        <v/>
      </c>
      <c r="F54" s="149" t="str">
        <f>'04'!X55</f>
        <v/>
      </c>
      <c r="G54" s="149" t="str">
        <f>'04'!AE55</f>
        <v/>
      </c>
      <c r="H54" s="149" t="str">
        <f>'04'!AL55</f>
        <v/>
      </c>
      <c r="I54" s="149" t="str">
        <f>'04'!AS55</f>
        <v/>
      </c>
      <c r="J54" s="149" t="str">
        <f>'04'!AZ55</f>
        <v/>
      </c>
      <c r="K54" s="149" t="str">
        <f>'04'!BG55</f>
        <v/>
      </c>
      <c r="L54" s="149" t="str">
        <f>'04'!BN55</f>
        <v/>
      </c>
      <c r="M54" s="149" t="str">
        <f>'04'!BU55</f>
        <v/>
      </c>
      <c r="N54" s="149" t="str">
        <f>'04'!CB55</f>
        <v/>
      </c>
      <c r="O54" s="149" t="str">
        <f>'04'!CI55</f>
        <v/>
      </c>
      <c r="P54" s="149" t="str">
        <f>'04'!CP55</f>
        <v/>
      </c>
      <c r="Q54" s="149" t="str">
        <f>'04'!CW55</f>
        <v/>
      </c>
      <c r="R54" s="149" t="str">
        <f>'04'!DD55</f>
        <v/>
      </c>
      <c r="S54" s="152" t="str">
        <f t="shared" si="18"/>
        <v/>
      </c>
      <c r="T54" s="153" t="str">
        <f t="shared" si="19"/>
        <v/>
      </c>
      <c r="U54" s="153" t="str">
        <f t="shared" si="20"/>
        <v/>
      </c>
      <c r="V54" s="153" t="str">
        <f t="shared" si="21"/>
        <v/>
      </c>
      <c r="W54" s="153" t="str">
        <f t="shared" si="22"/>
        <v/>
      </c>
      <c r="X54" s="153" t="str">
        <f t="shared" si="23"/>
        <v/>
      </c>
      <c r="Y54" s="153" t="str">
        <f t="shared" si="24"/>
        <v/>
      </c>
      <c r="Z54" s="153" t="str">
        <f t="shared" si="25"/>
        <v/>
      </c>
      <c r="AA54" s="153" t="str">
        <f t="shared" si="26"/>
        <v/>
      </c>
      <c r="AB54" s="153" t="str">
        <f t="shared" si="27"/>
        <v/>
      </c>
      <c r="AC54" s="153" t="str">
        <f t="shared" si="28"/>
        <v/>
      </c>
      <c r="AD54" s="153" t="str">
        <f t="shared" si="11"/>
        <v/>
      </c>
      <c r="AE54" s="153" t="str">
        <f t="shared" si="12"/>
        <v/>
      </c>
      <c r="AF54" s="153" t="str">
        <f t="shared" si="13"/>
        <v/>
      </c>
      <c r="AG54" s="153" t="str">
        <f t="shared" si="14"/>
        <v/>
      </c>
      <c r="AH54" s="153" t="str">
        <f t="shared" si="29"/>
        <v/>
      </c>
      <c r="AI54" s="149" t="str">
        <f t="shared" si="30"/>
        <v/>
      </c>
      <c r="AJ54" s="152" t="str">
        <f t="shared" si="31"/>
        <v/>
      </c>
    </row>
    <row r="55" spans="1:36" ht="25.5" customHeight="1">
      <c r="C55" s="71"/>
      <c r="D55" s="70" t="s">
        <v>14</v>
      </c>
      <c r="H55" s="70" t="s">
        <v>15</v>
      </c>
    </row>
    <row r="56" spans="1:36" ht="24.75" customHeight="1">
      <c r="E56" s="72" t="str">
        <f>'03'!F60</f>
        <v>(นางปาวณีย์  อยู่ปรางค์)</v>
      </c>
      <c r="G56" s="73"/>
      <c r="H56" s="73"/>
      <c r="I56" s="73"/>
    </row>
    <row r="57" spans="1:36" ht="15.75" customHeight="1">
      <c r="D57" s="32"/>
      <c r="E57" s="32"/>
      <c r="F57" s="32"/>
      <c r="G57" s="32"/>
      <c r="H57" s="32"/>
      <c r="I57" s="32"/>
      <c r="J57" s="32"/>
      <c r="K57" s="32"/>
      <c r="L57" s="32"/>
      <c r="M57" s="32"/>
      <c r="N57" s="32"/>
      <c r="O57" s="32"/>
      <c r="P57" s="32"/>
      <c r="Q57" s="32"/>
      <c r="R57" s="32"/>
      <c r="S57" s="32"/>
    </row>
    <row r="58" spans="1:36">
      <c r="D58" s="32"/>
      <c r="E58" s="32"/>
      <c r="F58" s="32"/>
      <c r="G58" s="32"/>
      <c r="H58" s="32"/>
      <c r="I58" s="32"/>
      <c r="J58" s="32"/>
      <c r="K58" s="32"/>
      <c r="L58" s="32"/>
      <c r="M58" s="32"/>
      <c r="N58" s="32"/>
      <c r="O58" s="32"/>
      <c r="P58" s="32"/>
      <c r="Q58" s="32"/>
      <c r="R58" s="32"/>
      <c r="S58" s="32"/>
    </row>
    <row r="59" spans="1:36">
      <c r="D59" s="73"/>
      <c r="E59" s="73"/>
      <c r="F59" s="73"/>
      <c r="G59" s="73"/>
      <c r="H59" s="73"/>
      <c r="I59" s="73"/>
      <c r="J59" s="73"/>
      <c r="K59" s="73"/>
      <c r="L59" s="73"/>
      <c r="M59" s="382"/>
      <c r="N59" s="449"/>
      <c r="O59" s="449"/>
      <c r="P59" s="449"/>
      <c r="Q59" s="449"/>
      <c r="R59" s="73"/>
      <c r="S59" s="73"/>
    </row>
    <row r="60" spans="1:36">
      <c r="D60" s="73"/>
      <c r="E60" s="73"/>
      <c r="F60" s="73"/>
      <c r="G60" s="73"/>
      <c r="H60" s="73"/>
      <c r="I60" s="73"/>
      <c r="J60" s="73"/>
      <c r="K60" s="73"/>
      <c r="L60" s="73"/>
      <c r="M60" s="382"/>
      <c r="N60" s="449"/>
      <c r="O60" s="449"/>
      <c r="P60" s="449"/>
      <c r="Q60" s="449"/>
      <c r="R60" s="73"/>
      <c r="S60" s="73"/>
    </row>
    <row r="61" spans="1:36">
      <c r="D61" s="32"/>
      <c r="E61" s="32"/>
      <c r="F61" s="32"/>
      <c r="G61" s="32"/>
      <c r="H61" s="32"/>
      <c r="I61" s="32"/>
      <c r="J61" s="32"/>
      <c r="K61" s="32"/>
      <c r="L61" s="32"/>
      <c r="M61" s="32"/>
      <c r="N61" s="32"/>
      <c r="O61" s="32"/>
      <c r="P61" s="32"/>
      <c r="Q61" s="32"/>
      <c r="R61" s="32"/>
      <c r="S61" s="32"/>
    </row>
  </sheetData>
  <sheetProtection password="CCC5" sheet="1" objects="1" scenarios="1"/>
  <mergeCells count="6">
    <mergeCell ref="A1:S1"/>
    <mergeCell ref="A3:A4"/>
    <mergeCell ref="B3:B4"/>
    <mergeCell ref="C3:C4"/>
    <mergeCell ref="D3:R3"/>
    <mergeCell ref="S3:S4"/>
  </mergeCells>
  <phoneticPr fontId="12" type="noConversion"/>
  <conditionalFormatting sqref="D5:S54">
    <cfRule type="cellIs" dxfId="2606" priority="1" stopIfTrue="1" operator="lessThan">
      <formula>1</formula>
    </cfRule>
  </conditionalFormatting>
  <pageMargins left="0.35433070866141736" right="0.19685039370078741" top="0.39370078740157483" bottom="0.19685039370078741" header="0.51181102362204722" footer="0.11811023622047245"/>
  <pageSetup paperSize="9" orientation="portrait" horizontalDpi="4294967293" r:id="rId1"/>
  <headerFooter alignWithMargins="0">
    <oddFooter>&amp;R&amp;F     &amp;D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K36"/>
  <sheetViews>
    <sheetView showGridLines="0" showZeros="0" topLeftCell="A13" workbookViewId="0">
      <selection activeCell="A28" sqref="A28:B28"/>
    </sheetView>
  </sheetViews>
  <sheetFormatPr defaultColWidth="9.140625" defaultRowHeight="21.75"/>
  <cols>
    <col min="1" max="1" width="19.85546875" style="45" customWidth="1"/>
    <col min="2" max="2" width="8.28515625" style="45" customWidth="1"/>
    <col min="3" max="10" width="6.28515625" style="45" customWidth="1"/>
    <col min="11" max="11" width="13.28515625" style="45" customWidth="1"/>
    <col min="12" max="12" width="1.7109375" style="45" customWidth="1"/>
    <col min="13" max="16384" width="9.140625" style="45"/>
  </cols>
  <sheetData>
    <row r="1" spans="1:11" ht="52.5" customHeight="1"/>
    <row r="2" spans="1:11">
      <c r="A2" s="45" t="s">
        <v>41</v>
      </c>
      <c r="B2" s="45" t="str">
        <f>'ข้อมูลพื้นฐาน  '!D3  &amp;'ข้อมูลพื้นฐาน  '!B4 &amp;'ข้อมูลพื้นฐาน  '!D4</f>
        <v>โรงเรียนวัดโฆสิตารามสำนักงานเขตพื้นที่การศึกษาประถมศึกษาชัยนาท</v>
      </c>
    </row>
    <row r="3" spans="1:11">
      <c r="A3" s="45" t="str">
        <f>"ที่             / " &amp;'ข้อมูลพื้นฐาน  '!G7</f>
        <v>ที่             / 2568</v>
      </c>
      <c r="B3" s="45" t="str">
        <f>"วันที่     "  &amp;'ข้อมูลพื้นฐาน  '!G5  &amp;"      "  &amp;'ข้อมูลพื้นฐาน  '!G6  &amp;"      พ.ศ.   "  &amp;'ข้อมูลพื้นฐาน  '!G7</f>
        <v>วันที่     10      ตุลาคม      พ.ศ.   2568</v>
      </c>
      <c r="C3" s="46"/>
    </row>
    <row r="4" spans="1:11">
      <c r="A4" s="47" t="str">
        <f>"เรื่อง  รายงานผลการพัฒนาคุณภาพผู้เรียน  ชั้น"&amp;'ข้อมูลพื้นฐาน  '!D10&amp;"ปีการศึกษา  " &amp;'ข้อมูลพื้นฐาน  '!F9</f>
        <v>เรื่อง  รายงานผลการพัฒนาคุณภาพผู้เรียน  ชั้นมัธยมศึกษาปีที่ 1ปีการศึกษา  2568</v>
      </c>
      <c r="B4" s="47"/>
      <c r="C4" s="47"/>
      <c r="D4" s="47"/>
      <c r="E4" s="47"/>
      <c r="F4" s="47"/>
      <c r="G4" s="47"/>
      <c r="H4" s="47"/>
      <c r="I4" s="47"/>
      <c r="J4" s="47"/>
      <c r="K4" s="47"/>
    </row>
    <row r="5" spans="1:11" ht="33" customHeight="1">
      <c r="A5" s="45" t="str">
        <f>"เรียน   ผู้อำนวยการ"&amp;'ข้อมูลพื้นฐาน  '!D3</f>
        <v>เรียน   ผู้อำนวยการโรงเรียนวัดโฆสิตาราม</v>
      </c>
    </row>
    <row r="6" spans="1:11" ht="31.5" customHeight="1">
      <c r="A6" s="45" t="str">
        <f>"         ด้วย  ข้าพเจ้า     "&amp;'ข้อมูลพื้นฐาน  '!E8  &amp;"                   ตำแหน่ง    " &amp;'ข้อมูลพื้นฐาน  '!G8  &amp;"       "&amp;'ข้อมูลพื้นฐาน  '!D3</f>
        <v xml:space="preserve">         ด้วย  ข้าพเจ้า     นางปาวณีย์  อยู่ปรางค์                   ตำแหน่ง    ครูชำนาญการพิเศษ       โรงเรียนวัดโฆสิตาราม</v>
      </c>
    </row>
    <row r="7" spans="1:11">
      <c r="A7" s="45" t="str">
        <f>"ครูประจำชั้น"&amp;'ข้อมูลพื้นฐาน  '!D10  &amp;"ได้ดำเนินการวัดผลประเมินผลการเรียนนักเรียน ประจำภาคเรียนที่  "  &amp;'ข้อมูลพื้นฐาน  '!D9 &amp;"  ปีการศึกษา  " &amp;'ข้อมูลพื้นฐาน  '!F9</f>
        <v>ครูประจำชั้นมัธยมศึกษาปีที่ 1ได้ดำเนินการวัดผลประเมินผลการเรียนนักเรียน ประจำภาคเรียนที่  ภาคเรียนที่ 2  ปีการศึกษา  2568</v>
      </c>
    </row>
    <row r="8" spans="1:11">
      <c r="A8" s="48" t="s">
        <v>74</v>
      </c>
    </row>
    <row r="10" spans="1:11">
      <c r="A10" s="626" t="s">
        <v>33</v>
      </c>
      <c r="B10" s="626" t="s">
        <v>45</v>
      </c>
      <c r="C10" s="627" t="s">
        <v>32</v>
      </c>
      <c r="D10" s="627"/>
      <c r="E10" s="627"/>
      <c r="F10" s="627"/>
      <c r="G10" s="627"/>
      <c r="H10" s="627"/>
      <c r="I10" s="627"/>
      <c r="J10" s="627"/>
      <c r="K10" s="626" t="s">
        <v>40</v>
      </c>
    </row>
    <row r="11" spans="1:11">
      <c r="A11" s="626"/>
      <c r="B11" s="626"/>
      <c r="C11" s="49" t="s">
        <v>75</v>
      </c>
      <c r="D11" s="50">
        <v>1</v>
      </c>
      <c r="E11" s="50">
        <v>1.5</v>
      </c>
      <c r="F11" s="50">
        <v>2</v>
      </c>
      <c r="G11" s="50">
        <v>2.5</v>
      </c>
      <c r="H11" s="50">
        <v>3</v>
      </c>
      <c r="I11" s="50">
        <v>3.5</v>
      </c>
      <c r="J11" s="50">
        <v>4</v>
      </c>
      <c r="K11" s="626"/>
    </row>
    <row r="12" spans="1:11">
      <c r="A12" s="155" t="str">
        <f>'ข้อมูลพื้นฐาน  '!E13</f>
        <v>ภาษาไทย</v>
      </c>
      <c r="B12" s="128" t="str">
        <f>'03'!D56</f>
        <v/>
      </c>
      <c r="C12" s="127">
        <f>COUNTIF('02'!$D$5:$D$54,0)</f>
        <v>0</v>
      </c>
      <c r="D12" s="127">
        <f>COUNTIF('02'!$D$5:$D$54,1)</f>
        <v>0</v>
      </c>
      <c r="E12" s="127">
        <f>COUNTIF('02'!$D$5:$D$54,1.5)</f>
        <v>0</v>
      </c>
      <c r="F12" s="127">
        <f>COUNTIF('02'!$D$5:$D$54,2)</f>
        <v>0</v>
      </c>
      <c r="G12" s="127">
        <f>COUNTIF('02'!$D$5:$D$54,2.5)</f>
        <v>0</v>
      </c>
      <c r="H12" s="127">
        <f>COUNTIF('02'!$D$5:$D$54,3)</f>
        <v>0</v>
      </c>
      <c r="I12" s="127">
        <f>COUNTIF('02'!$D$5:$D$54,3.5)</f>
        <v>0</v>
      </c>
      <c r="J12" s="127">
        <f>COUNTIF('02'!$D$5:$D$54,4)</f>
        <v>0</v>
      </c>
      <c r="K12" s="127">
        <f>SUM(C12:J12)</f>
        <v>0</v>
      </c>
    </row>
    <row r="13" spans="1:11">
      <c r="A13" s="155" t="str">
        <f>'ข้อมูลพื้นฐาน  '!E14</f>
        <v>คณิตศาสตร์</v>
      </c>
      <c r="B13" s="128" t="str">
        <f>'03'!E56</f>
        <v/>
      </c>
      <c r="C13" s="127">
        <f>COUNTIF('02'!$E$5:$E$54,0)</f>
        <v>0</v>
      </c>
      <c r="D13" s="127">
        <f>COUNTIF('02'!$E$5:$E$54,1)</f>
        <v>0</v>
      </c>
      <c r="E13" s="127">
        <f>COUNTIF('02'!$E$5:$E$54,1.5)</f>
        <v>0</v>
      </c>
      <c r="F13" s="127">
        <f>COUNTIF('02'!$E$5:$E$54,2)</f>
        <v>0</v>
      </c>
      <c r="G13" s="127">
        <f>COUNTIF('02'!$E$5:$E$54,2.5)</f>
        <v>0</v>
      </c>
      <c r="H13" s="127">
        <f>COUNTIF('02'!$E$5:$E$54,3)</f>
        <v>0</v>
      </c>
      <c r="I13" s="127">
        <f>COUNTIF('02'!$E$5:$E$54,3.5)</f>
        <v>0</v>
      </c>
      <c r="J13" s="127">
        <f>COUNTIF('02'!$E$5:$E$54,4)</f>
        <v>0</v>
      </c>
      <c r="K13" s="127">
        <f t="shared" ref="K13:K26" si="0">SUM(C13:J13)</f>
        <v>0</v>
      </c>
    </row>
    <row r="14" spans="1:11">
      <c r="A14" s="155" t="str">
        <f>'ข้อมูลพื้นฐาน  '!E15</f>
        <v>วิทยาศาสตร์และเทคโนโลยี</v>
      </c>
      <c r="B14" s="128" t="str">
        <f>'03'!F56</f>
        <v/>
      </c>
      <c r="C14" s="127">
        <f>COUNTIF('02'!$F$5:$F$54,0)</f>
        <v>0</v>
      </c>
      <c r="D14" s="127">
        <f>COUNTIF('02'!$F$5:$F$54,1)</f>
        <v>0</v>
      </c>
      <c r="E14" s="127">
        <f>COUNTIF('02'!$F$5:$F$54,1.5)</f>
        <v>0</v>
      </c>
      <c r="F14" s="127">
        <f>COUNTIF('02'!$F$5:$F$54,2)</f>
        <v>0</v>
      </c>
      <c r="G14" s="127">
        <f>COUNTIF('02'!$F$5:$F$54,2.5)</f>
        <v>0</v>
      </c>
      <c r="H14" s="127">
        <f>COUNTIF('02'!$F$5:$F$54,3)</f>
        <v>0</v>
      </c>
      <c r="I14" s="127">
        <f>COUNTIF('02'!$F$5:$F$54,3.5)</f>
        <v>0</v>
      </c>
      <c r="J14" s="127">
        <f>COUNTIF('02'!$F$5:$F$54,4)</f>
        <v>0</v>
      </c>
      <c r="K14" s="127">
        <f t="shared" si="0"/>
        <v>0</v>
      </c>
    </row>
    <row r="15" spans="1:11">
      <c r="A15" s="155" t="str">
        <f>'ข้อมูลพื้นฐาน  '!E16</f>
        <v>การออกแบบและเทคโนโลยี</v>
      </c>
      <c r="B15" s="128" t="str">
        <f>'03'!G56</f>
        <v/>
      </c>
      <c r="C15" s="127">
        <f>COUNTIF('02'!$G$5:$G$54,0)</f>
        <v>0</v>
      </c>
      <c r="D15" s="127">
        <f>COUNTIF('02'!$G$5:$G$54,1)</f>
        <v>0</v>
      </c>
      <c r="E15" s="127">
        <f>COUNTIF('02'!$G$5:$G$54,1.5)</f>
        <v>0</v>
      </c>
      <c r="F15" s="127">
        <f>COUNTIF('02'!$G$5:$G$54,2)</f>
        <v>0</v>
      </c>
      <c r="G15" s="127">
        <f>COUNTIF('02'!$G$5:$G$54,2.5)</f>
        <v>0</v>
      </c>
      <c r="H15" s="127">
        <f>COUNTIF('02'!$G$5:$G$54,3)</f>
        <v>0</v>
      </c>
      <c r="I15" s="127">
        <f>COUNTIF('02'!$G$5:$G$54,3.5)</f>
        <v>0</v>
      </c>
      <c r="J15" s="127">
        <f>COUNTIF('02'!$G$5:$G$54,4)</f>
        <v>0</v>
      </c>
      <c r="K15" s="127">
        <f t="shared" si="0"/>
        <v>0</v>
      </c>
    </row>
    <row r="16" spans="1:11">
      <c r="A16" s="155" t="str">
        <f>'ข้อมูลพื้นฐาน  '!E17</f>
        <v>สังคมศึกษา ศาสนาและ วัฒนธรรม</v>
      </c>
      <c r="B16" s="128" t="str">
        <f>'03'!H56</f>
        <v/>
      </c>
      <c r="C16" s="127">
        <f>COUNTIF('02'!$H$5:$H$54,0)</f>
        <v>0</v>
      </c>
      <c r="D16" s="127">
        <f>COUNTIF('02'!$H$5:$H$54,1)</f>
        <v>0</v>
      </c>
      <c r="E16" s="127">
        <f>COUNTIF('02'!$H$5:$H$54,1.5)</f>
        <v>0</v>
      </c>
      <c r="F16" s="127">
        <f>COUNTIF('02'!$H$5:$H$54,2)</f>
        <v>0</v>
      </c>
      <c r="G16" s="127">
        <f>COUNTIF('02'!$H$5:$H$54,2.5)</f>
        <v>0</v>
      </c>
      <c r="H16" s="127">
        <f>COUNTIF('02'!$H$5:$H$54,3)</f>
        <v>0</v>
      </c>
      <c r="I16" s="127">
        <f>COUNTIF('02'!$H$5:$H$54,3.5)</f>
        <v>0</v>
      </c>
      <c r="J16" s="127">
        <f>COUNTIF('02'!$H$5:$H$54,4)</f>
        <v>0</v>
      </c>
      <c r="K16" s="127">
        <f t="shared" si="0"/>
        <v>0</v>
      </c>
    </row>
    <row r="17" spans="1:11">
      <c r="A17" s="155" t="str">
        <f>'ข้อมูลพื้นฐาน  '!E18</f>
        <v>ประวัติศาสตร์</v>
      </c>
      <c r="B17" s="128" t="str">
        <f>'03'!I56</f>
        <v/>
      </c>
      <c r="C17" s="127">
        <f>COUNTIF('02'!$I$5:$I$54,0)</f>
        <v>0</v>
      </c>
      <c r="D17" s="127">
        <f>COUNTIF('02'!$I$5:$I$54,1)</f>
        <v>0</v>
      </c>
      <c r="E17" s="127">
        <f>COUNTIF('02'!$I$5:$I$54,1.5)</f>
        <v>0</v>
      </c>
      <c r="F17" s="127">
        <f>COUNTIF('02'!$I$5:$I$54,2)</f>
        <v>0</v>
      </c>
      <c r="G17" s="127">
        <f>COUNTIF('02'!$I$5:$I$54,2.5)</f>
        <v>0</v>
      </c>
      <c r="H17" s="127">
        <f>COUNTIF('02'!$I$5:$I$54,3)</f>
        <v>0</v>
      </c>
      <c r="I17" s="127">
        <f>COUNTIF('02'!$I$5:$I$54,3.5)</f>
        <v>0</v>
      </c>
      <c r="J17" s="127">
        <f>COUNTIF('02'!$I$5:$I$54,4)</f>
        <v>0</v>
      </c>
      <c r="K17" s="127">
        <f t="shared" si="0"/>
        <v>0</v>
      </c>
    </row>
    <row r="18" spans="1:11">
      <c r="A18" s="155" t="str">
        <f>'ข้อมูลพื้นฐาน  '!E19</f>
        <v>สุขศึกษาและพลศึกษา</v>
      </c>
      <c r="B18" s="128" t="str">
        <f>'03'!J56</f>
        <v/>
      </c>
      <c r="C18" s="127">
        <f>COUNTIF('02'!$J$5:$J$54,0)</f>
        <v>0</v>
      </c>
      <c r="D18" s="127">
        <f>COUNTIF('02'!$J$5:$J$54,1)</f>
        <v>0</v>
      </c>
      <c r="E18" s="127">
        <f>COUNTIF('02'!$J$5:$J$54,1.5)</f>
        <v>0</v>
      </c>
      <c r="F18" s="127">
        <f>COUNTIF('02'!$J$5:$J$54,2)</f>
        <v>0</v>
      </c>
      <c r="G18" s="127">
        <f>COUNTIF('02'!$J$5:$J$54,2.5)</f>
        <v>0</v>
      </c>
      <c r="H18" s="127">
        <f>COUNTIF('02'!$J$5:$J$54,3)</f>
        <v>0</v>
      </c>
      <c r="I18" s="127">
        <f>COUNTIF('02'!$J$5:$J$54,3.5)</f>
        <v>0</v>
      </c>
      <c r="J18" s="127">
        <f>COUNTIF('02'!$J$5:$J$54,4)</f>
        <v>0</v>
      </c>
      <c r="K18" s="127">
        <f t="shared" si="0"/>
        <v>0</v>
      </c>
    </row>
    <row r="19" spans="1:11">
      <c r="A19" s="155" t="str">
        <f>'ข้อมูลพื้นฐาน  '!E20</f>
        <v>ศิลปะ</v>
      </c>
      <c r="B19" s="128" t="str">
        <f>'03'!K56</f>
        <v/>
      </c>
      <c r="C19" s="127">
        <f>COUNTIF('02'!$K$5:$K$54,0)</f>
        <v>0</v>
      </c>
      <c r="D19" s="127">
        <f>COUNTIF('02'!$K$5:$K$54,1)</f>
        <v>0</v>
      </c>
      <c r="E19" s="127">
        <f>COUNTIF('02'!$K$5:$K$54,1.5)</f>
        <v>0</v>
      </c>
      <c r="F19" s="127">
        <f>COUNTIF('02'!$K$5:$K$54,2)</f>
        <v>0</v>
      </c>
      <c r="G19" s="127">
        <f>COUNTIF('02'!$K$5:$K$54,2.5)</f>
        <v>0</v>
      </c>
      <c r="H19" s="127">
        <f>COUNTIF('02'!$K$5:$K$54,3)</f>
        <v>0</v>
      </c>
      <c r="I19" s="127">
        <f>COUNTIF('02'!$K$5:$K$54,3.5)</f>
        <v>0</v>
      </c>
      <c r="J19" s="127">
        <f>COUNTIF('02'!$K$5:$K$54,4)</f>
        <v>0</v>
      </c>
      <c r="K19" s="127">
        <f t="shared" si="0"/>
        <v>0</v>
      </c>
    </row>
    <row r="20" spans="1:11">
      <c r="A20" s="155" t="str">
        <f>'ข้อมูลพื้นฐาน  '!E21</f>
        <v>การงานอาชีพ</v>
      </c>
      <c r="B20" s="128" t="str">
        <f>'03'!L56</f>
        <v/>
      </c>
      <c r="C20" s="127">
        <f>COUNTIF('02'!$L$5:$L$54,0)</f>
        <v>0</v>
      </c>
      <c r="D20" s="127">
        <f>COUNTIF('02'!$L$5:$L$54,1)</f>
        <v>0</v>
      </c>
      <c r="E20" s="127">
        <f>COUNTIF('02'!$L$5:$L$54,1.5)</f>
        <v>0</v>
      </c>
      <c r="F20" s="127">
        <f>COUNTIF('02'!$L$5:$L$54,2)</f>
        <v>0</v>
      </c>
      <c r="G20" s="127">
        <f>COUNTIF('02'!$L$5:$L$54,2.5)</f>
        <v>0</v>
      </c>
      <c r="H20" s="127">
        <f>COUNTIF('02'!$L$5:$L$54,3)</f>
        <v>0</v>
      </c>
      <c r="I20" s="127">
        <f>COUNTIF('02'!$L$5:$L$54,3.5)</f>
        <v>0</v>
      </c>
      <c r="J20" s="127">
        <f>COUNTIF('02'!$L$5:$L$54,4)</f>
        <v>0</v>
      </c>
      <c r="K20" s="127">
        <f t="shared" si="0"/>
        <v>0</v>
      </c>
    </row>
    <row r="21" spans="1:11">
      <c r="A21" s="155" t="str">
        <f>'ข้อมูลพื้นฐาน  '!E22</f>
        <v>ภาษาอังกฤษพื้นฐาน</v>
      </c>
      <c r="B21" s="384" t="str">
        <f>'03'!M56</f>
        <v/>
      </c>
      <c r="C21" s="383">
        <f>COUNTIF('02'!$M$5:$M$54,0)</f>
        <v>0</v>
      </c>
      <c r="D21" s="383">
        <f>COUNTIF('02'!$M$5:$M$54,1)</f>
        <v>0</v>
      </c>
      <c r="E21" s="383">
        <f>COUNTIF('02'!$M$5:$M$54,1.5)</f>
        <v>0</v>
      </c>
      <c r="F21" s="383">
        <f>COUNTIF('02'!$M$5:$M$54,2)</f>
        <v>0</v>
      </c>
      <c r="G21" s="383">
        <f>COUNTIF('02'!$M$5:$M$54,2.5)</f>
        <v>0</v>
      </c>
      <c r="H21" s="383">
        <f>COUNTIF('02'!$M$5:$M$54,3)</f>
        <v>0</v>
      </c>
      <c r="I21" s="383">
        <f>COUNTIF('02'!$M$5:$M$54,3.5)</f>
        <v>0</v>
      </c>
      <c r="J21" s="383">
        <f>COUNTIF('02'!$M$5:$M$54,4)</f>
        <v>0</v>
      </c>
      <c r="K21" s="383">
        <f>SUM(C21:J21)</f>
        <v>0</v>
      </c>
    </row>
    <row r="22" spans="1:11">
      <c r="A22" s="155" t="str">
        <f>'ข้อมูลพื้นฐาน  '!E23</f>
        <v>คอมพิวเตอร์</v>
      </c>
      <c r="B22" s="451" t="str">
        <f>'03'!N56</f>
        <v/>
      </c>
      <c r="C22" s="450">
        <f>COUNTIF('02'!$N$5:$N$54,0)</f>
        <v>0</v>
      </c>
      <c r="D22" s="450">
        <f>COUNTIF('02'!$N$5:$N$54,1)</f>
        <v>0</v>
      </c>
      <c r="E22" s="450">
        <f>COUNTIF('02'!$N$5:$N$54,1.5)</f>
        <v>0</v>
      </c>
      <c r="F22" s="450">
        <f>COUNTIF('02'!$N$5:$N$54,2)</f>
        <v>0</v>
      </c>
      <c r="G22" s="450">
        <f>COUNTIF('02'!$N$5:$N$54,2.5)</f>
        <v>0</v>
      </c>
      <c r="H22" s="450">
        <f>COUNTIF('02'!$N$5:$N$54,3)</f>
        <v>0</v>
      </c>
      <c r="I22" s="450">
        <f>COUNTIF('02'!$N$5:$N$54,3.5)</f>
        <v>0</v>
      </c>
      <c r="J22" s="450">
        <f>COUNTIF('02'!$N$5:$N$54,4)</f>
        <v>0</v>
      </c>
      <c r="K22" s="450">
        <f>SUM(C22:J22)</f>
        <v>0</v>
      </c>
    </row>
    <row r="23" spans="1:11">
      <c r="A23" s="155" t="str">
        <f>'ข้อมูลพื้นฐาน  '!E24</f>
        <v>ภาษาจีน</v>
      </c>
      <c r="B23" s="451" t="str">
        <f>'03'!O56</f>
        <v/>
      </c>
      <c r="C23" s="450">
        <f>COUNTIF('02'!$O$5:$O$54,0)</f>
        <v>0</v>
      </c>
      <c r="D23" s="450">
        <f>COUNTIF('02'!$O$5:$O$54,1)</f>
        <v>0</v>
      </c>
      <c r="E23" s="450">
        <f>COUNTIF('02'!$O$5:$O$54,1.5)</f>
        <v>0</v>
      </c>
      <c r="F23" s="450">
        <f>COUNTIF('02'!$O$5:$O$54,2)</f>
        <v>0</v>
      </c>
      <c r="G23" s="450">
        <f>COUNTIF('02'!$O$5:$O$54,2.5)</f>
        <v>0</v>
      </c>
      <c r="H23" s="450">
        <f>COUNTIF('02'!$O$5:$O$54,3)</f>
        <v>0</v>
      </c>
      <c r="I23" s="450">
        <f>COUNTIF('02'!$O$5:$O$54,3.5)</f>
        <v>0</v>
      </c>
      <c r="J23" s="450">
        <f>COUNTIF('02'!$O$5:$O$54,4)</f>
        <v>0</v>
      </c>
      <c r="K23" s="450">
        <f>SUM(C23:J23)</f>
        <v>0</v>
      </c>
    </row>
    <row r="24" spans="1:11">
      <c r="A24" s="155" t="str">
        <f>'ข้อมูลพื้นฐาน  '!E25</f>
        <v>การป้องกันการทุจริต</v>
      </c>
      <c r="B24" s="451" t="str">
        <f>'03'!P56</f>
        <v/>
      </c>
      <c r="C24" s="450">
        <f>COUNTIF('02'!$P$5:$P$54,0)</f>
        <v>0</v>
      </c>
      <c r="D24" s="450">
        <f>COUNTIF('02'!$P$5:$P$54,1)</f>
        <v>0</v>
      </c>
      <c r="E24" s="450">
        <f>COUNTIF('02'!$P$5:$P$54,1.5)</f>
        <v>0</v>
      </c>
      <c r="F24" s="450">
        <f>COUNTIF('02'!$P$5:$P$54,2)</f>
        <v>0</v>
      </c>
      <c r="G24" s="450">
        <f>COUNTIF('02'!$P$5:$P$54,2.5)</f>
        <v>0</v>
      </c>
      <c r="H24" s="450">
        <f>COUNTIF('02'!$P$5:$P$54,3)</f>
        <v>0</v>
      </c>
      <c r="I24" s="450">
        <f>COUNTIF('02'!$P$5:$P$54,3.5)</f>
        <v>0</v>
      </c>
      <c r="J24" s="450">
        <f>COUNTIF('02'!$P$5:$P$54,4)</f>
        <v>0</v>
      </c>
      <c r="K24" s="450">
        <f>SUM(C24:J24)</f>
        <v>0</v>
      </c>
    </row>
    <row r="25" spans="1:11">
      <c r="A25" s="155" t="str">
        <f>'ข้อมูลพื้นฐาน  '!E26</f>
        <v>โครงงานอาชีพ</v>
      </c>
      <c r="B25" s="451" t="str">
        <f>'03'!Q56</f>
        <v/>
      </c>
      <c r="C25" s="450">
        <f>COUNTIF('02'!$Q$5:$Q$54,0)</f>
        <v>0</v>
      </c>
      <c r="D25" s="450">
        <f>COUNTIF('02'!$Q$5:$Q$54,1)</f>
        <v>0</v>
      </c>
      <c r="E25" s="450">
        <f>COUNTIF('02'!$Q$5:$Q$54,1.5)</f>
        <v>0</v>
      </c>
      <c r="F25" s="450">
        <f>COUNTIF('02'!$Q$5:$Q$54,2)</f>
        <v>0</v>
      </c>
      <c r="G25" s="450">
        <f>COUNTIF('02'!$Q$5:$Q$54,2.5)</f>
        <v>0</v>
      </c>
      <c r="H25" s="450">
        <f>COUNTIF('02'!$Q$5:$Q$54,3)</f>
        <v>0</v>
      </c>
      <c r="I25" s="450">
        <f>COUNTIF('02'!$Q$5:$Q$54,3.5)</f>
        <v>0</v>
      </c>
      <c r="J25" s="450">
        <f>COUNTIF('02'!$Q$5:$Q$54,4)</f>
        <v>0</v>
      </c>
      <c r="K25" s="450">
        <f>SUM(C25:J25)</f>
        <v>0</v>
      </c>
    </row>
    <row r="26" spans="1:11">
      <c r="A26" s="155" t="str">
        <f>'ข้อมูลพื้นฐาน  '!E27</f>
        <v>การว่ายน้ำเพื่อการเอาชีวิตรอด</v>
      </c>
      <c r="B26" s="128" t="str">
        <f>'03'!R56</f>
        <v/>
      </c>
      <c r="C26" s="127">
        <f>COUNTIF('02'!$R$5:$R$54,0)</f>
        <v>0</v>
      </c>
      <c r="D26" s="127">
        <f>COUNTIF('02'!$R$5:$R$54,1)</f>
        <v>0</v>
      </c>
      <c r="E26" s="127">
        <f>COUNTIF('02'!$R$5:$R$54,1.5)</f>
        <v>0</v>
      </c>
      <c r="F26" s="127">
        <f>COUNTIF('02'!$R$5:$R$54,2)</f>
        <v>0</v>
      </c>
      <c r="G26" s="127">
        <f>COUNTIF('02'!$R$5:$R$54,2.5)</f>
        <v>0</v>
      </c>
      <c r="H26" s="127">
        <f>COUNTIF('02'!$R$5:$R$54,3)</f>
        <v>0</v>
      </c>
      <c r="I26" s="127">
        <f>COUNTIF('02'!$R$5:$R$54,3.5)</f>
        <v>0</v>
      </c>
      <c r="J26" s="127">
        <f>COUNTIF('02'!$R$5:$R$54,4)</f>
        <v>0</v>
      </c>
      <c r="K26" s="127">
        <f t="shared" si="0"/>
        <v>0</v>
      </c>
    </row>
    <row r="27" spans="1:11">
      <c r="A27" s="503" t="s">
        <v>3</v>
      </c>
      <c r="B27" s="504" t="str">
        <f>IF(ISERROR(AVERAGE(B12:B26)),"",AVERAGE(B12:B26))</f>
        <v/>
      </c>
      <c r="C27" s="127" t="str">
        <f>IF(SUM(C12:C26),SUM(C12:C26),"")</f>
        <v/>
      </c>
      <c r="D27" s="127" t="str">
        <f t="shared" ref="D27:J27" si="1">IF(SUM(D12:D26),SUM(D12:D26),"")</f>
        <v/>
      </c>
      <c r="E27" s="127" t="str">
        <f t="shared" si="1"/>
        <v/>
      </c>
      <c r="F27" s="127" t="str">
        <f t="shared" si="1"/>
        <v/>
      </c>
      <c r="G27" s="127" t="str">
        <f t="shared" si="1"/>
        <v/>
      </c>
      <c r="H27" s="127" t="str">
        <f t="shared" si="1"/>
        <v/>
      </c>
      <c r="I27" s="127" t="str">
        <f t="shared" si="1"/>
        <v/>
      </c>
      <c r="J27" s="127" t="str">
        <f t="shared" si="1"/>
        <v/>
      </c>
      <c r="K27" s="51"/>
    </row>
    <row r="28" spans="1:11">
      <c r="A28" s="628" t="s">
        <v>43</v>
      </c>
      <c r="B28" s="629"/>
      <c r="C28" s="128" t="str">
        <f>IF(C27="","",(C27*100)/SUM($K$12:$K$26))</f>
        <v/>
      </c>
      <c r="D28" s="128" t="str">
        <f t="shared" ref="D28:J28" si="2">IF(D27="","",(D27*100)/SUM($K$12:$K$26))</f>
        <v/>
      </c>
      <c r="E28" s="128" t="str">
        <f t="shared" si="2"/>
        <v/>
      </c>
      <c r="F28" s="128" t="str">
        <f t="shared" si="2"/>
        <v/>
      </c>
      <c r="G28" s="128" t="str">
        <f t="shared" si="2"/>
        <v/>
      </c>
      <c r="H28" s="128" t="str">
        <f t="shared" si="2"/>
        <v/>
      </c>
      <c r="I28" s="128" t="str">
        <f t="shared" si="2"/>
        <v/>
      </c>
      <c r="J28" s="128" t="str">
        <f t="shared" si="2"/>
        <v/>
      </c>
      <c r="K28" s="51"/>
    </row>
    <row r="29" spans="1:11">
      <c r="A29" s="627" t="s">
        <v>44</v>
      </c>
      <c r="B29" s="627"/>
      <c r="C29" s="627"/>
      <c r="D29" s="627"/>
      <c r="E29" s="627"/>
      <c r="F29" s="627"/>
      <c r="G29" s="627"/>
      <c r="H29" s="630" t="str">
        <f>IF(SUM(H27:J27),(((SUM(H27:J27))*100)/SUM($K$12:$K$26)),"")</f>
        <v/>
      </c>
      <c r="I29" s="630"/>
      <c r="J29" s="630"/>
      <c r="K29" s="51"/>
    </row>
    <row r="30" spans="1:11">
      <c r="A30" s="52"/>
      <c r="B30" s="52"/>
      <c r="C30" s="52"/>
      <c r="D30" s="52"/>
      <c r="E30" s="52"/>
      <c r="F30" s="52"/>
      <c r="G30" s="52"/>
      <c r="H30" s="53"/>
      <c r="I30" s="53"/>
      <c r="J30" s="53"/>
      <c r="K30" s="53"/>
    </row>
    <row r="31" spans="1:11">
      <c r="A31" s="52"/>
      <c r="B31" s="52"/>
      <c r="C31" s="52"/>
      <c r="D31" s="52"/>
      <c r="E31" s="52"/>
      <c r="F31" s="52"/>
      <c r="G31" s="52"/>
      <c r="H31" s="53"/>
      <c r="I31" s="53"/>
      <c r="J31" s="53"/>
      <c r="K31" s="53"/>
    </row>
    <row r="32" spans="1:11">
      <c r="A32" s="45" t="s">
        <v>42</v>
      </c>
    </row>
    <row r="35" spans="4:9">
      <c r="D35" s="625" t="str">
        <f>'03'!F60</f>
        <v>(นางปาวณีย์  อยู่ปรางค์)</v>
      </c>
      <c r="E35" s="625"/>
      <c r="F35" s="625"/>
      <c r="G35" s="625"/>
      <c r="H35" s="625"/>
    </row>
    <row r="36" spans="4:9">
      <c r="D36" s="625" t="str">
        <f>"ครูประจำชั้น"&amp;'ข้อมูลพื้นฐาน  '!D10</f>
        <v>ครูประจำชั้นมัธยมศึกษาปีที่ 1</v>
      </c>
      <c r="E36" s="625"/>
      <c r="F36" s="625"/>
      <c r="G36" s="625"/>
      <c r="H36" s="625"/>
      <c r="I36" s="46"/>
    </row>
  </sheetData>
  <sheetProtection password="CCC5" sheet="1" objects="1" scenarios="1"/>
  <mergeCells count="9">
    <mergeCell ref="D36:H36"/>
    <mergeCell ref="A10:A11"/>
    <mergeCell ref="B10:B11"/>
    <mergeCell ref="C10:J10"/>
    <mergeCell ref="K10:K11"/>
    <mergeCell ref="A28:B28"/>
    <mergeCell ref="A29:G29"/>
    <mergeCell ref="H29:J29"/>
    <mergeCell ref="D35:H35"/>
  </mergeCells>
  <phoneticPr fontId="12" type="noConversion"/>
  <pageMargins left="0.74803149606299213" right="0.19685039370078741" top="0.59055118110236227" bottom="0.98425196850393704" header="0.51181102362204722" footer="0.51181102362204722"/>
  <pageSetup paperSize="9" orientation="portrait" horizontalDpi="4294967293"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7" tint="-0.249977111117893"/>
  </sheetPr>
  <dimension ref="A1:AM61"/>
  <sheetViews>
    <sheetView showGridLines="0" topLeftCell="I1" workbookViewId="0">
      <selection activeCell="AE1" sqref="AE1"/>
    </sheetView>
  </sheetViews>
  <sheetFormatPr defaultColWidth="9.140625" defaultRowHeight="21.75"/>
  <cols>
    <col min="1" max="1" width="5.28515625" style="23" customWidth="1"/>
    <col min="2" max="2" width="6.7109375" style="23" customWidth="1"/>
    <col min="3" max="3" width="24.85546875" style="23" customWidth="1"/>
    <col min="4" max="18" width="5.28515625" style="23" customWidth="1"/>
    <col min="19" max="19" width="12.42578125" style="23" customWidth="1"/>
    <col min="20" max="23" width="5.7109375" style="23" customWidth="1"/>
    <col min="24" max="32" width="3.7109375" style="23" customWidth="1"/>
    <col min="33" max="36" width="4.7109375" style="23" customWidth="1"/>
    <col min="37" max="37" width="13.42578125" style="23" customWidth="1"/>
    <col min="38" max="38" width="11.85546875" style="23" customWidth="1"/>
    <col min="39" max="16384" width="9.140625" style="23"/>
  </cols>
  <sheetData>
    <row r="1" spans="1:39" ht="18.95" customHeight="1">
      <c r="A1" s="632" t="str">
        <f>"รายงานคุณภาพการศึกษาระดับชั้นเรียน (รศ.1)     "   &amp;'ข้อมูลพื้นฐาน  '!C9  &amp;'ข้อมูลพื้นฐาน  '!D9  &amp;"  ปีการศึกษา  "  &amp;'ข้อมูลพื้นฐาน  '!F9</f>
        <v>รายงานคุณภาพการศึกษาระดับชั้นเรียน (รศ.1)     ภาคเรียนที่   ภาคเรียนที่ 2  ปีการศึกษา  2568</v>
      </c>
      <c r="B1" s="632"/>
      <c r="C1" s="632"/>
      <c r="D1" s="632"/>
      <c r="E1" s="632"/>
      <c r="F1" s="632"/>
      <c r="G1" s="632"/>
      <c r="H1" s="632"/>
      <c r="I1" s="632"/>
      <c r="J1" s="632"/>
      <c r="K1" s="632"/>
      <c r="L1" s="632"/>
      <c r="M1" s="632"/>
      <c r="N1" s="632"/>
      <c r="O1" s="632"/>
      <c r="P1" s="632"/>
      <c r="Q1" s="632"/>
      <c r="R1" s="632"/>
      <c r="S1" s="632"/>
    </row>
    <row r="2" spans="1:39" ht="18.95" customHeight="1">
      <c r="A2" s="633" t="str">
        <f>'ข้อมูลพื้นฐาน  '!C10   &amp;'ข้อมูลพื้นฐาน  '!D10  &amp;'ข้อมูลพื้นฐาน  '!D3  &amp;'ข้อมูลพื้นฐาน  '!B4  &amp;'ข้อมูลพื้นฐาน  '!D4</f>
        <v>ระดับชั้นมัธยมศึกษาปีที่ 1โรงเรียนวัดโฆสิตารามสำนักงานเขตพื้นที่การศึกษาประถมศึกษาชัยนาท</v>
      </c>
      <c r="B2" s="633"/>
      <c r="C2" s="633"/>
      <c r="D2" s="633"/>
      <c r="E2" s="633"/>
      <c r="F2" s="633"/>
      <c r="G2" s="633"/>
      <c r="H2" s="633"/>
      <c r="I2" s="633"/>
      <c r="J2" s="633"/>
      <c r="K2" s="633"/>
      <c r="L2" s="633"/>
      <c r="M2" s="633"/>
      <c r="N2" s="633"/>
      <c r="O2" s="633"/>
      <c r="P2" s="633"/>
      <c r="Q2" s="633"/>
      <c r="R2" s="633"/>
      <c r="S2" s="633"/>
    </row>
    <row r="3" spans="1:39" ht="21.75" customHeight="1">
      <c r="A3" s="640" t="s">
        <v>2</v>
      </c>
      <c r="B3" s="641" t="s">
        <v>28</v>
      </c>
      <c r="C3" s="640" t="s">
        <v>6</v>
      </c>
      <c r="D3" s="634" t="s">
        <v>1</v>
      </c>
      <c r="E3" s="635"/>
      <c r="F3" s="635"/>
      <c r="G3" s="635"/>
      <c r="H3" s="635"/>
      <c r="I3" s="635"/>
      <c r="J3" s="635"/>
      <c r="K3" s="635"/>
      <c r="L3" s="635"/>
      <c r="M3" s="635"/>
      <c r="N3" s="635"/>
      <c r="O3" s="635"/>
      <c r="P3" s="635"/>
      <c r="Q3" s="635"/>
      <c r="R3" s="636"/>
      <c r="S3" s="641" t="s">
        <v>94</v>
      </c>
      <c r="T3" s="634" t="s">
        <v>17</v>
      </c>
      <c r="U3" s="635"/>
      <c r="V3" s="635"/>
      <c r="W3" s="636"/>
      <c r="X3" s="634" t="s">
        <v>21</v>
      </c>
      <c r="Y3" s="635"/>
      <c r="Z3" s="635"/>
      <c r="AA3" s="635"/>
      <c r="AB3" s="635"/>
      <c r="AC3" s="635"/>
      <c r="AD3" s="635"/>
      <c r="AE3" s="635"/>
      <c r="AF3" s="636"/>
      <c r="AG3" s="637" t="s">
        <v>39</v>
      </c>
      <c r="AH3" s="638"/>
      <c r="AI3" s="638"/>
      <c r="AJ3" s="639"/>
      <c r="AK3" s="74" t="s">
        <v>22</v>
      </c>
      <c r="AL3" s="74" t="s">
        <v>22</v>
      </c>
      <c r="AM3" s="631" t="s">
        <v>336</v>
      </c>
    </row>
    <row r="4" spans="1:39" ht="23.25" customHeight="1">
      <c r="A4" s="640"/>
      <c r="B4" s="642"/>
      <c r="C4" s="640"/>
      <c r="D4" s="64" t="str">
        <f>'ข้อมูลนักเรียน  '!D4</f>
        <v>ไทย</v>
      </c>
      <c r="E4" s="64" t="str">
        <f>'ข้อมูลนักเรียน  '!E4</f>
        <v>คณิต</v>
      </c>
      <c r="F4" s="64" t="str">
        <f>'ข้อมูลนักเรียน  '!F4</f>
        <v>วิทย์</v>
      </c>
      <c r="G4" s="64" t="str">
        <f>'ข้อมูลนักเรียน  '!G4</f>
        <v>วิทยาการฯ</v>
      </c>
      <c r="H4" s="64" t="str">
        <f>'ข้อมูลนักเรียน  '!H4</f>
        <v>สังคม</v>
      </c>
      <c r="I4" s="64" t="str">
        <f>'ข้อมูลนักเรียน  '!I4</f>
        <v>ประวัติ</v>
      </c>
      <c r="J4" s="64" t="str">
        <f>'ข้อมูลนักเรียน  '!J4</f>
        <v>พละ</v>
      </c>
      <c r="K4" s="64" t="str">
        <f>'ข้อมูลนักเรียน  '!K4</f>
        <v>ศิลปะ</v>
      </c>
      <c r="L4" s="64" t="str">
        <f>'ข้อมูลนักเรียน  '!L4</f>
        <v>การงาน</v>
      </c>
      <c r="M4" s="64" t="str">
        <f>'ข้อมูลนักเรียน  '!M4</f>
        <v>อังกฤษ</v>
      </c>
      <c r="N4" s="64" t="str">
        <f>'ข้อมูลนักเรียน  '!N4</f>
        <v>คอม</v>
      </c>
      <c r="O4" s="64" t="str">
        <f>'ข้อมูลนักเรียน  '!O4</f>
        <v>จีน</v>
      </c>
      <c r="P4" s="64" t="str">
        <f>'ข้อมูลนักเรียน  '!P4</f>
        <v>ต้านทุจริต</v>
      </c>
      <c r="Q4" s="64" t="str">
        <f>'ข้อมูลนักเรียน  '!Q4</f>
        <v>การงาน</v>
      </c>
      <c r="R4" s="64" t="str">
        <f>'ข้อมูลนักเรียน  '!R4</f>
        <v>พละ</v>
      </c>
      <c r="S4" s="643"/>
      <c r="T4" s="75" t="s">
        <v>9</v>
      </c>
      <c r="U4" s="75" t="s">
        <v>18</v>
      </c>
      <c r="V4" s="75" t="s">
        <v>19</v>
      </c>
      <c r="W4" s="75" t="s">
        <v>98</v>
      </c>
      <c r="X4" s="134">
        <v>1</v>
      </c>
      <c r="Y4" s="134">
        <v>2</v>
      </c>
      <c r="Z4" s="134">
        <v>3</v>
      </c>
      <c r="AA4" s="134">
        <v>4</v>
      </c>
      <c r="AB4" s="134">
        <v>5</v>
      </c>
      <c r="AC4" s="134">
        <v>6</v>
      </c>
      <c r="AD4" s="134">
        <v>7</v>
      </c>
      <c r="AE4" s="134">
        <v>8</v>
      </c>
      <c r="AF4" s="134" t="s">
        <v>38</v>
      </c>
      <c r="AG4" s="134" t="s">
        <v>34</v>
      </c>
      <c r="AH4" s="134" t="s">
        <v>35</v>
      </c>
      <c r="AI4" s="134" t="s">
        <v>36</v>
      </c>
      <c r="AJ4" s="134" t="s">
        <v>38</v>
      </c>
      <c r="AK4" s="76" t="s">
        <v>37</v>
      </c>
      <c r="AL4" s="77" t="s">
        <v>102</v>
      </c>
      <c r="AM4" s="631"/>
    </row>
    <row r="5" spans="1:39" s="29" customFormat="1" ht="15.95" customHeight="1">
      <c r="A5" s="65">
        <v>1</v>
      </c>
      <c r="B5" s="66">
        <f>'03'!B5</f>
        <v>2284</v>
      </c>
      <c r="C5" s="67" t="str">
        <f>'03'!C5</f>
        <v>เด็กชายทนากรณ์   แย้มพรม</v>
      </c>
      <c r="D5" s="134" t="str">
        <f>'04'!J6</f>
        <v/>
      </c>
      <c r="E5" s="134" t="str">
        <f>'04'!Q6</f>
        <v/>
      </c>
      <c r="F5" s="134" t="str">
        <f>'04'!X6</f>
        <v/>
      </c>
      <c r="G5" s="134" t="str">
        <f>'04'!AE6</f>
        <v/>
      </c>
      <c r="H5" s="134" t="str">
        <f>'04'!AL6</f>
        <v/>
      </c>
      <c r="I5" s="134" t="str">
        <f>'04'!AS6</f>
        <v/>
      </c>
      <c r="J5" s="134" t="str">
        <f>'04'!AZ6</f>
        <v/>
      </c>
      <c r="K5" s="134" t="str">
        <f>'04'!BG6</f>
        <v/>
      </c>
      <c r="L5" s="134" t="str">
        <f>'04'!BN6</f>
        <v/>
      </c>
      <c r="M5" s="387" t="str">
        <f>'04'!BU6</f>
        <v/>
      </c>
      <c r="N5" s="453" t="str">
        <f>'04'!CB6</f>
        <v/>
      </c>
      <c r="O5" s="453" t="str">
        <f>'04'!CI6</f>
        <v/>
      </c>
      <c r="P5" s="453" t="str">
        <f>'04'!CP6</f>
        <v/>
      </c>
      <c r="Q5" s="453" t="str">
        <f>'04'!CW6</f>
        <v/>
      </c>
      <c r="R5" s="134" t="str">
        <f>'04'!DD6</f>
        <v/>
      </c>
      <c r="S5" s="69" t="str">
        <f>'022'!AJ5</f>
        <v/>
      </c>
      <c r="T5" s="134" t="str">
        <f>ข้อมูลกิจกรรม!D5</f>
        <v/>
      </c>
      <c r="U5" s="134" t="str">
        <f>ข้อมูลกิจกรรม!E5</f>
        <v/>
      </c>
      <c r="V5" s="134" t="str">
        <f>ข้อมูลกิจกรรม!F5</f>
        <v/>
      </c>
      <c r="W5" s="134" t="str">
        <f>ข้อมูลกิจกรรม!G5</f>
        <v/>
      </c>
      <c r="X5" s="134">
        <f>ข้อมูลกิจกรรม!H5</f>
        <v>0</v>
      </c>
      <c r="Y5" s="134">
        <f>ข้อมูลกิจกรรม!I5</f>
        <v>0</v>
      </c>
      <c r="Z5" s="134">
        <f>ข้อมูลกิจกรรม!J5</f>
        <v>0</v>
      </c>
      <c r="AA5" s="134">
        <f>ข้อมูลกิจกรรม!K5</f>
        <v>0</v>
      </c>
      <c r="AB5" s="134">
        <f>ข้อมูลกิจกรรม!L5</f>
        <v>0</v>
      </c>
      <c r="AC5" s="134">
        <f>ข้อมูลกิจกรรม!M5</f>
        <v>0</v>
      </c>
      <c r="AD5" s="134">
        <f>ข้อมูลกิจกรรม!N5</f>
        <v>0</v>
      </c>
      <c r="AE5" s="134">
        <f>ข้อมูลกิจกรรม!O5</f>
        <v>0</v>
      </c>
      <c r="AF5" s="156">
        <f>'06'!GD6</f>
        <v>0</v>
      </c>
      <c r="AG5" s="134" t="str">
        <f>ข้อมูลกิจกรรม!P5</f>
        <v/>
      </c>
      <c r="AH5" s="134" t="e">
        <f>ข้อมูลกิจกรรม!#REF!</f>
        <v>#REF!</v>
      </c>
      <c r="AI5" s="134" t="e">
        <f>ข้อมูลกิจกรรม!#REF!</f>
        <v>#REF!</v>
      </c>
      <c r="AJ5" s="157" t="str">
        <f>'05'!CW6</f>
        <v/>
      </c>
      <c r="AK5" s="158" t="str">
        <f>ข้อมูลกิจกรรม!$V5</f>
        <v/>
      </c>
      <c r="AL5" s="158" t="str">
        <f>IF(กิจกรรมพัฒนาผู้เรียน!J6="","",กิจกรรมพัฒนาผู้เรียน!J6)</f>
        <v/>
      </c>
      <c r="AM5" s="360" t="str">
        <f>IF(S5="","",RANK(S5,S$5:S$54,0))</f>
        <v/>
      </c>
    </row>
    <row r="6" spans="1:39" s="29" customFormat="1" ht="15.95" customHeight="1">
      <c r="A6" s="134">
        <v>2</v>
      </c>
      <c r="B6" s="66">
        <f>'03'!B6</f>
        <v>2285</v>
      </c>
      <c r="C6" s="67" t="str">
        <f>'03'!C6</f>
        <v>เด็กชายนครินทร์  จุ้ยทองหลาง</v>
      </c>
      <c r="D6" s="134" t="str">
        <f>'04'!J7</f>
        <v/>
      </c>
      <c r="E6" s="134" t="str">
        <f>'04'!Q7</f>
        <v/>
      </c>
      <c r="F6" s="134" t="str">
        <f>'04'!X7</f>
        <v/>
      </c>
      <c r="G6" s="134" t="str">
        <f>'04'!AE7</f>
        <v/>
      </c>
      <c r="H6" s="134" t="str">
        <f>'04'!AL7</f>
        <v/>
      </c>
      <c r="I6" s="134" t="str">
        <f>'04'!AS7</f>
        <v/>
      </c>
      <c r="J6" s="134" t="str">
        <f>'04'!AZ7</f>
        <v/>
      </c>
      <c r="K6" s="134" t="str">
        <f>'04'!BG7</f>
        <v/>
      </c>
      <c r="L6" s="134" t="str">
        <f>'04'!BN7</f>
        <v/>
      </c>
      <c r="M6" s="387" t="str">
        <f>'04'!BU7</f>
        <v/>
      </c>
      <c r="N6" s="453" t="str">
        <f>'04'!CB7</f>
        <v/>
      </c>
      <c r="O6" s="453" t="str">
        <f>'04'!CI7</f>
        <v/>
      </c>
      <c r="P6" s="453" t="str">
        <f>'04'!CP7</f>
        <v/>
      </c>
      <c r="Q6" s="453" t="str">
        <f>'04'!CW7</f>
        <v/>
      </c>
      <c r="R6" s="134" t="str">
        <f>'04'!DD7</f>
        <v/>
      </c>
      <c r="S6" s="69" t="str">
        <f>'022'!AJ6</f>
        <v/>
      </c>
      <c r="T6" s="134" t="str">
        <f>ข้อมูลกิจกรรม!D6</f>
        <v/>
      </c>
      <c r="U6" s="134" t="str">
        <f>ข้อมูลกิจกรรม!E6</f>
        <v/>
      </c>
      <c r="V6" s="134" t="str">
        <f>ข้อมูลกิจกรรม!F6</f>
        <v/>
      </c>
      <c r="W6" s="134" t="str">
        <f>ข้อมูลกิจกรรม!G6</f>
        <v/>
      </c>
      <c r="X6" s="134">
        <f>ข้อมูลกิจกรรม!H6</f>
        <v>0</v>
      </c>
      <c r="Y6" s="134">
        <f>ข้อมูลกิจกรรม!I6</f>
        <v>0</v>
      </c>
      <c r="Z6" s="134">
        <f>ข้อมูลกิจกรรม!J6</f>
        <v>0</v>
      </c>
      <c r="AA6" s="134">
        <f>ข้อมูลกิจกรรม!K6</f>
        <v>0</v>
      </c>
      <c r="AB6" s="134">
        <f>ข้อมูลกิจกรรม!L6</f>
        <v>0</v>
      </c>
      <c r="AC6" s="134">
        <f>ข้อมูลกิจกรรม!M6</f>
        <v>0</v>
      </c>
      <c r="AD6" s="134">
        <f>ข้อมูลกิจกรรม!N6</f>
        <v>0</v>
      </c>
      <c r="AE6" s="134">
        <f>ข้อมูลกิจกรรม!O6</f>
        <v>0</v>
      </c>
      <c r="AF6" s="156">
        <f>'06'!GD7</f>
        <v>0</v>
      </c>
      <c r="AG6" s="134" t="str">
        <f>ข้อมูลกิจกรรม!P6</f>
        <v/>
      </c>
      <c r="AH6" s="134" t="e">
        <f>ข้อมูลกิจกรรม!#REF!</f>
        <v>#REF!</v>
      </c>
      <c r="AI6" s="134" t="e">
        <f>ข้อมูลกิจกรรม!#REF!</f>
        <v>#REF!</v>
      </c>
      <c r="AJ6" s="157" t="str">
        <f>'05'!CW7</f>
        <v/>
      </c>
      <c r="AK6" s="158" t="str">
        <f>ข้อมูลกิจกรรม!$V6</f>
        <v/>
      </c>
      <c r="AL6" s="158" t="str">
        <f>IF(กิจกรรมพัฒนาผู้เรียน!J7="","",กิจกรรมพัฒนาผู้เรียน!J7)</f>
        <v/>
      </c>
      <c r="AM6" s="360" t="str">
        <f t="shared" ref="AM6:AM43" si="0">IF(S6="","",RANK(S6,S$5:S$54,0))</f>
        <v/>
      </c>
    </row>
    <row r="7" spans="1:39" s="29" customFormat="1" ht="15.95" customHeight="1">
      <c r="A7" s="134">
        <v>3</v>
      </c>
      <c r="B7" s="66">
        <f>'03'!B7</f>
        <v>2288</v>
      </c>
      <c r="C7" s="67" t="str">
        <f>'03'!C7</f>
        <v>เด็กหญิงลลิตาพร   อ่อนเจริญ</v>
      </c>
      <c r="D7" s="134" t="str">
        <f>'04'!J8</f>
        <v/>
      </c>
      <c r="E7" s="134" t="str">
        <f>'04'!Q8</f>
        <v/>
      </c>
      <c r="F7" s="134" t="str">
        <f>'04'!X8</f>
        <v/>
      </c>
      <c r="G7" s="134" t="str">
        <f>'04'!AE8</f>
        <v/>
      </c>
      <c r="H7" s="134" t="str">
        <f>'04'!AL8</f>
        <v/>
      </c>
      <c r="I7" s="134" t="str">
        <f>'04'!AS8</f>
        <v/>
      </c>
      <c r="J7" s="134" t="str">
        <f>'04'!AZ8</f>
        <v/>
      </c>
      <c r="K7" s="134" t="str">
        <f>'04'!BG8</f>
        <v/>
      </c>
      <c r="L7" s="134" t="str">
        <f>'04'!BN8</f>
        <v/>
      </c>
      <c r="M7" s="387" t="str">
        <f>'04'!BU8</f>
        <v/>
      </c>
      <c r="N7" s="453" t="str">
        <f>'04'!CB8</f>
        <v/>
      </c>
      <c r="O7" s="453" t="str">
        <f>'04'!CI8</f>
        <v/>
      </c>
      <c r="P7" s="453" t="str">
        <f>'04'!CP8</f>
        <v/>
      </c>
      <c r="Q7" s="453" t="str">
        <f>'04'!CW8</f>
        <v/>
      </c>
      <c r="R7" s="134" t="str">
        <f>'04'!DD8</f>
        <v/>
      </c>
      <c r="S7" s="69" t="str">
        <f>'022'!AJ7</f>
        <v/>
      </c>
      <c r="T7" s="134" t="str">
        <f>ข้อมูลกิจกรรม!D7</f>
        <v/>
      </c>
      <c r="U7" s="134" t="str">
        <f>ข้อมูลกิจกรรม!E7</f>
        <v/>
      </c>
      <c r="V7" s="134" t="str">
        <f>ข้อมูลกิจกรรม!F7</f>
        <v/>
      </c>
      <c r="W7" s="134" t="str">
        <f>ข้อมูลกิจกรรม!G7</f>
        <v/>
      </c>
      <c r="X7" s="134">
        <f>ข้อมูลกิจกรรม!H7</f>
        <v>0</v>
      </c>
      <c r="Y7" s="134">
        <f>ข้อมูลกิจกรรม!I7</f>
        <v>0</v>
      </c>
      <c r="Z7" s="134">
        <f>ข้อมูลกิจกรรม!J7</f>
        <v>0</v>
      </c>
      <c r="AA7" s="134">
        <f>ข้อมูลกิจกรรม!K7</f>
        <v>0</v>
      </c>
      <c r="AB7" s="134">
        <f>ข้อมูลกิจกรรม!L7</f>
        <v>0</v>
      </c>
      <c r="AC7" s="134">
        <f>ข้อมูลกิจกรรม!M7</f>
        <v>0</v>
      </c>
      <c r="AD7" s="134">
        <f>ข้อมูลกิจกรรม!N7</f>
        <v>0</v>
      </c>
      <c r="AE7" s="134">
        <f>ข้อมูลกิจกรรม!O7</f>
        <v>0</v>
      </c>
      <c r="AF7" s="156">
        <f>'06'!GD8</f>
        <v>0</v>
      </c>
      <c r="AG7" s="134" t="str">
        <f>ข้อมูลกิจกรรม!P7</f>
        <v/>
      </c>
      <c r="AH7" s="134" t="e">
        <f>ข้อมูลกิจกรรม!#REF!</f>
        <v>#REF!</v>
      </c>
      <c r="AI7" s="134" t="e">
        <f>ข้อมูลกิจกรรม!#REF!</f>
        <v>#REF!</v>
      </c>
      <c r="AJ7" s="157" t="str">
        <f>'05'!CW8</f>
        <v/>
      </c>
      <c r="AK7" s="158" t="str">
        <f>ข้อมูลกิจกรรม!$V7</f>
        <v/>
      </c>
      <c r="AL7" s="158" t="str">
        <f>IF(กิจกรรมพัฒนาผู้เรียน!J8="","",กิจกรรมพัฒนาผู้เรียน!J8)</f>
        <v/>
      </c>
      <c r="AM7" s="360" t="str">
        <f t="shared" si="0"/>
        <v/>
      </c>
    </row>
    <row r="8" spans="1:39" s="29" customFormat="1" ht="15.95" customHeight="1">
      <c r="A8" s="134">
        <v>4</v>
      </c>
      <c r="B8" s="66">
        <f>'03'!B8</f>
        <v>2290</v>
      </c>
      <c r="C8" s="67" t="str">
        <f>'03'!C8</f>
        <v>เด็กหญิงอรุณวรรณ  ทองเสม</v>
      </c>
      <c r="D8" s="134" t="str">
        <f>'04'!J9</f>
        <v/>
      </c>
      <c r="E8" s="134" t="str">
        <f>'04'!Q9</f>
        <v/>
      </c>
      <c r="F8" s="134" t="str">
        <f>'04'!X9</f>
        <v/>
      </c>
      <c r="G8" s="134" t="str">
        <f>'04'!AE9</f>
        <v/>
      </c>
      <c r="H8" s="134" t="str">
        <f>'04'!AL9</f>
        <v/>
      </c>
      <c r="I8" s="134" t="str">
        <f>'04'!AS9</f>
        <v/>
      </c>
      <c r="J8" s="134" t="str">
        <f>'04'!AZ9</f>
        <v/>
      </c>
      <c r="K8" s="134" t="str">
        <f>'04'!BG9</f>
        <v/>
      </c>
      <c r="L8" s="134" t="str">
        <f>'04'!BN9</f>
        <v/>
      </c>
      <c r="M8" s="387" t="str">
        <f>'04'!BU9</f>
        <v/>
      </c>
      <c r="N8" s="453" t="str">
        <f>'04'!CB9</f>
        <v/>
      </c>
      <c r="O8" s="453" t="str">
        <f>'04'!CI9</f>
        <v/>
      </c>
      <c r="P8" s="453" t="str">
        <f>'04'!CP9</f>
        <v/>
      </c>
      <c r="Q8" s="453" t="str">
        <f>'04'!CW9</f>
        <v/>
      </c>
      <c r="R8" s="134" t="str">
        <f>'04'!DD9</f>
        <v/>
      </c>
      <c r="S8" s="69" t="str">
        <f>'022'!AJ8</f>
        <v/>
      </c>
      <c r="T8" s="134" t="str">
        <f>ข้อมูลกิจกรรม!D8</f>
        <v/>
      </c>
      <c r="U8" s="134" t="str">
        <f>ข้อมูลกิจกรรม!E8</f>
        <v/>
      </c>
      <c r="V8" s="134" t="str">
        <f>ข้อมูลกิจกรรม!F8</f>
        <v/>
      </c>
      <c r="W8" s="134" t="str">
        <f>ข้อมูลกิจกรรม!G8</f>
        <v/>
      </c>
      <c r="X8" s="134">
        <f>ข้อมูลกิจกรรม!H8</f>
        <v>0</v>
      </c>
      <c r="Y8" s="134">
        <f>ข้อมูลกิจกรรม!I8</f>
        <v>0</v>
      </c>
      <c r="Z8" s="134">
        <f>ข้อมูลกิจกรรม!J8</f>
        <v>0</v>
      </c>
      <c r="AA8" s="134">
        <f>ข้อมูลกิจกรรม!K8</f>
        <v>0</v>
      </c>
      <c r="AB8" s="134">
        <f>ข้อมูลกิจกรรม!L8</f>
        <v>0</v>
      </c>
      <c r="AC8" s="134">
        <f>ข้อมูลกิจกรรม!M8</f>
        <v>0</v>
      </c>
      <c r="AD8" s="134">
        <f>ข้อมูลกิจกรรม!N8</f>
        <v>0</v>
      </c>
      <c r="AE8" s="134">
        <f>ข้อมูลกิจกรรม!O8</f>
        <v>0</v>
      </c>
      <c r="AF8" s="156">
        <f>'06'!GD9</f>
        <v>0</v>
      </c>
      <c r="AG8" s="134" t="str">
        <f>ข้อมูลกิจกรรม!P8</f>
        <v/>
      </c>
      <c r="AH8" s="134" t="e">
        <f>ข้อมูลกิจกรรม!#REF!</f>
        <v>#REF!</v>
      </c>
      <c r="AI8" s="134" t="e">
        <f>ข้อมูลกิจกรรม!#REF!</f>
        <v>#REF!</v>
      </c>
      <c r="AJ8" s="157" t="str">
        <f>'05'!CW9</f>
        <v/>
      </c>
      <c r="AK8" s="158" t="str">
        <f>ข้อมูลกิจกรรม!$V8</f>
        <v/>
      </c>
      <c r="AL8" s="158" t="str">
        <f>IF(กิจกรรมพัฒนาผู้เรียน!J9="","",กิจกรรมพัฒนาผู้เรียน!J9)</f>
        <v/>
      </c>
      <c r="AM8" s="360" t="str">
        <f t="shared" si="0"/>
        <v/>
      </c>
    </row>
    <row r="9" spans="1:39" s="29" customFormat="1" ht="15.95" customHeight="1">
      <c r="A9" s="134">
        <v>5</v>
      </c>
      <c r="B9" s="66">
        <f>'03'!B9</f>
        <v>2353</v>
      </c>
      <c r="C9" s="67" t="str">
        <f>'03'!C9</f>
        <v>เด็กชายรฐนนท์  มุกสิกพันธ์</v>
      </c>
      <c r="D9" s="134" t="str">
        <f>'04'!J10</f>
        <v/>
      </c>
      <c r="E9" s="134" t="str">
        <f>'04'!Q10</f>
        <v/>
      </c>
      <c r="F9" s="134" t="str">
        <f>'04'!X10</f>
        <v/>
      </c>
      <c r="G9" s="134" t="str">
        <f>'04'!AE10</f>
        <v/>
      </c>
      <c r="H9" s="134" t="str">
        <f>'04'!AL10</f>
        <v/>
      </c>
      <c r="I9" s="134" t="str">
        <f>'04'!AS10</f>
        <v/>
      </c>
      <c r="J9" s="134" t="str">
        <f>'04'!AZ10</f>
        <v/>
      </c>
      <c r="K9" s="134" t="str">
        <f>'04'!BG10</f>
        <v/>
      </c>
      <c r="L9" s="134" t="str">
        <f>'04'!BN10</f>
        <v/>
      </c>
      <c r="M9" s="387" t="str">
        <f>'04'!BU10</f>
        <v/>
      </c>
      <c r="N9" s="453" t="str">
        <f>'04'!CB10</f>
        <v/>
      </c>
      <c r="O9" s="453" t="str">
        <f>'04'!CI10</f>
        <v/>
      </c>
      <c r="P9" s="453" t="str">
        <f>'04'!CP10</f>
        <v/>
      </c>
      <c r="Q9" s="453" t="str">
        <f>'04'!CW10</f>
        <v/>
      </c>
      <c r="R9" s="134" t="str">
        <f>'04'!DD10</f>
        <v/>
      </c>
      <c r="S9" s="69" t="str">
        <f>'022'!AJ9</f>
        <v/>
      </c>
      <c r="T9" s="134" t="str">
        <f>ข้อมูลกิจกรรม!D9</f>
        <v/>
      </c>
      <c r="U9" s="134" t="str">
        <f>ข้อมูลกิจกรรม!E9</f>
        <v/>
      </c>
      <c r="V9" s="134" t="str">
        <f>ข้อมูลกิจกรรม!F9</f>
        <v/>
      </c>
      <c r="W9" s="134" t="str">
        <f>ข้อมูลกิจกรรม!G9</f>
        <v/>
      </c>
      <c r="X9" s="134">
        <f>ข้อมูลกิจกรรม!H9</f>
        <v>0</v>
      </c>
      <c r="Y9" s="134">
        <f>ข้อมูลกิจกรรม!I9</f>
        <v>0</v>
      </c>
      <c r="Z9" s="134">
        <f>ข้อมูลกิจกรรม!J9</f>
        <v>0</v>
      </c>
      <c r="AA9" s="134">
        <f>ข้อมูลกิจกรรม!K9</f>
        <v>0</v>
      </c>
      <c r="AB9" s="134">
        <f>ข้อมูลกิจกรรม!L9</f>
        <v>0</v>
      </c>
      <c r="AC9" s="134">
        <f>ข้อมูลกิจกรรม!M9</f>
        <v>0</v>
      </c>
      <c r="AD9" s="134">
        <f>ข้อมูลกิจกรรม!N9</f>
        <v>0</v>
      </c>
      <c r="AE9" s="134">
        <f>ข้อมูลกิจกรรม!O9</f>
        <v>0</v>
      </c>
      <c r="AF9" s="156">
        <f>'06'!GD10</f>
        <v>0</v>
      </c>
      <c r="AG9" s="134" t="str">
        <f>ข้อมูลกิจกรรม!P9</f>
        <v/>
      </c>
      <c r="AH9" s="134" t="e">
        <f>ข้อมูลกิจกรรม!#REF!</f>
        <v>#REF!</v>
      </c>
      <c r="AI9" s="134" t="e">
        <f>ข้อมูลกิจกรรม!#REF!</f>
        <v>#REF!</v>
      </c>
      <c r="AJ9" s="157" t="str">
        <f>'05'!CW10</f>
        <v/>
      </c>
      <c r="AK9" s="158" t="str">
        <f>ข้อมูลกิจกรรม!$V9</f>
        <v/>
      </c>
      <c r="AL9" s="158" t="str">
        <f>IF(กิจกรรมพัฒนาผู้เรียน!J10="","",กิจกรรมพัฒนาผู้เรียน!J10)</f>
        <v/>
      </c>
      <c r="AM9" s="360" t="str">
        <f t="shared" si="0"/>
        <v/>
      </c>
    </row>
    <row r="10" spans="1:39" s="29" customFormat="1" ht="15.95" customHeight="1">
      <c r="A10" s="134">
        <v>6</v>
      </c>
      <c r="B10" s="66">
        <f>'03'!B10</f>
        <v>2399</v>
      </c>
      <c r="C10" s="67" t="str">
        <f>'03'!C10</f>
        <v>เด็กหญิงพรธีรา  บุญผ่อง</v>
      </c>
      <c r="D10" s="134" t="str">
        <f>'04'!J11</f>
        <v/>
      </c>
      <c r="E10" s="134" t="str">
        <f>'04'!Q11</f>
        <v/>
      </c>
      <c r="F10" s="134" t="str">
        <f>'04'!X11</f>
        <v/>
      </c>
      <c r="G10" s="134" t="str">
        <f>'04'!AE11</f>
        <v/>
      </c>
      <c r="H10" s="134" t="str">
        <f>'04'!AL11</f>
        <v/>
      </c>
      <c r="I10" s="134" t="str">
        <f>'04'!AS11</f>
        <v/>
      </c>
      <c r="J10" s="134" t="str">
        <f>'04'!AZ11</f>
        <v/>
      </c>
      <c r="K10" s="134" t="str">
        <f>'04'!BG11</f>
        <v/>
      </c>
      <c r="L10" s="134" t="str">
        <f>'04'!BN11</f>
        <v/>
      </c>
      <c r="M10" s="387" t="str">
        <f>'04'!BU11</f>
        <v/>
      </c>
      <c r="N10" s="453" t="str">
        <f>'04'!CB11</f>
        <v/>
      </c>
      <c r="O10" s="453" t="str">
        <f>'04'!CI11</f>
        <v/>
      </c>
      <c r="P10" s="453" t="str">
        <f>'04'!CP11</f>
        <v/>
      </c>
      <c r="Q10" s="453" t="str">
        <f>'04'!CW11</f>
        <v/>
      </c>
      <c r="R10" s="134" t="str">
        <f>'04'!DD11</f>
        <v/>
      </c>
      <c r="S10" s="69" t="str">
        <f>'022'!AJ10</f>
        <v/>
      </c>
      <c r="T10" s="134" t="str">
        <f>ข้อมูลกิจกรรม!D10</f>
        <v/>
      </c>
      <c r="U10" s="134" t="str">
        <f>ข้อมูลกิจกรรม!E10</f>
        <v/>
      </c>
      <c r="V10" s="134" t="str">
        <f>ข้อมูลกิจกรรม!F10</f>
        <v/>
      </c>
      <c r="W10" s="134" t="str">
        <f>ข้อมูลกิจกรรม!G10</f>
        <v/>
      </c>
      <c r="X10" s="134">
        <f>ข้อมูลกิจกรรม!H10</f>
        <v>0</v>
      </c>
      <c r="Y10" s="134">
        <f>ข้อมูลกิจกรรม!I10</f>
        <v>0</v>
      </c>
      <c r="Z10" s="134">
        <f>ข้อมูลกิจกรรม!J10</f>
        <v>0</v>
      </c>
      <c r="AA10" s="134">
        <f>ข้อมูลกิจกรรม!K10</f>
        <v>0</v>
      </c>
      <c r="AB10" s="134">
        <f>ข้อมูลกิจกรรม!L10</f>
        <v>0</v>
      </c>
      <c r="AC10" s="134">
        <f>ข้อมูลกิจกรรม!M10</f>
        <v>0</v>
      </c>
      <c r="AD10" s="134">
        <f>ข้อมูลกิจกรรม!N10</f>
        <v>0</v>
      </c>
      <c r="AE10" s="134">
        <f>ข้อมูลกิจกรรม!O10</f>
        <v>0</v>
      </c>
      <c r="AF10" s="156">
        <f>'06'!GD11</f>
        <v>0</v>
      </c>
      <c r="AG10" s="134" t="str">
        <f>ข้อมูลกิจกรรม!P10</f>
        <v/>
      </c>
      <c r="AH10" s="134" t="e">
        <f>ข้อมูลกิจกรรม!#REF!</f>
        <v>#REF!</v>
      </c>
      <c r="AI10" s="134" t="e">
        <f>ข้อมูลกิจกรรม!#REF!</f>
        <v>#REF!</v>
      </c>
      <c r="AJ10" s="157" t="str">
        <f>'05'!CW11</f>
        <v/>
      </c>
      <c r="AK10" s="158" t="str">
        <f>ข้อมูลกิจกรรม!$V10</f>
        <v/>
      </c>
      <c r="AL10" s="158" t="str">
        <f>IF(กิจกรรมพัฒนาผู้เรียน!J11="","",กิจกรรมพัฒนาผู้เรียน!J11)</f>
        <v/>
      </c>
      <c r="AM10" s="360" t="str">
        <f t="shared" si="0"/>
        <v/>
      </c>
    </row>
    <row r="11" spans="1:39" s="29" customFormat="1" ht="15.95" customHeight="1">
      <c r="A11" s="134">
        <v>7</v>
      </c>
      <c r="B11" s="66">
        <f>'03'!B11</f>
        <v>2438</v>
      </c>
      <c r="C11" s="67" t="str">
        <f>'03'!C11</f>
        <v>เด็กหญิงพิชชาพา  อินเอม</v>
      </c>
      <c r="D11" s="134" t="str">
        <f>'04'!J12</f>
        <v/>
      </c>
      <c r="E11" s="134" t="str">
        <f>'04'!Q12</f>
        <v/>
      </c>
      <c r="F11" s="134" t="str">
        <f>'04'!X12</f>
        <v/>
      </c>
      <c r="G11" s="134" t="str">
        <f>'04'!AE12</f>
        <v/>
      </c>
      <c r="H11" s="134" t="str">
        <f>'04'!AL12</f>
        <v/>
      </c>
      <c r="I11" s="134" t="str">
        <f>'04'!AS12</f>
        <v/>
      </c>
      <c r="J11" s="134" t="str">
        <f>'04'!AZ12</f>
        <v/>
      </c>
      <c r="K11" s="134" t="str">
        <f>'04'!BG12</f>
        <v/>
      </c>
      <c r="L11" s="134" t="str">
        <f>'04'!BN12</f>
        <v/>
      </c>
      <c r="M11" s="387" t="str">
        <f>'04'!BU12</f>
        <v/>
      </c>
      <c r="N11" s="453" t="str">
        <f>'04'!CB12</f>
        <v/>
      </c>
      <c r="O11" s="453" t="str">
        <f>'04'!CI12</f>
        <v/>
      </c>
      <c r="P11" s="453" t="str">
        <f>'04'!CP12</f>
        <v/>
      </c>
      <c r="Q11" s="453" t="str">
        <f>'04'!CW12</f>
        <v/>
      </c>
      <c r="R11" s="134" t="str">
        <f>'04'!DD12</f>
        <v/>
      </c>
      <c r="S11" s="69" t="str">
        <f>'022'!AJ11</f>
        <v/>
      </c>
      <c r="T11" s="134" t="str">
        <f>ข้อมูลกิจกรรม!D11</f>
        <v/>
      </c>
      <c r="U11" s="134" t="str">
        <f>ข้อมูลกิจกรรม!E11</f>
        <v/>
      </c>
      <c r="V11" s="134" t="str">
        <f>ข้อมูลกิจกรรม!F11</f>
        <v/>
      </c>
      <c r="W11" s="134" t="str">
        <f>ข้อมูลกิจกรรม!G11</f>
        <v/>
      </c>
      <c r="X11" s="134">
        <f>ข้อมูลกิจกรรม!H11</f>
        <v>0</v>
      </c>
      <c r="Y11" s="134">
        <f>ข้อมูลกิจกรรม!I11</f>
        <v>0</v>
      </c>
      <c r="Z11" s="134">
        <f>ข้อมูลกิจกรรม!J11</f>
        <v>0</v>
      </c>
      <c r="AA11" s="134">
        <f>ข้อมูลกิจกรรม!K11</f>
        <v>0</v>
      </c>
      <c r="AB11" s="134">
        <f>ข้อมูลกิจกรรม!L11</f>
        <v>0</v>
      </c>
      <c r="AC11" s="134">
        <f>ข้อมูลกิจกรรม!M11</f>
        <v>0</v>
      </c>
      <c r="AD11" s="134">
        <f>ข้อมูลกิจกรรม!N11</f>
        <v>0</v>
      </c>
      <c r="AE11" s="134">
        <f>ข้อมูลกิจกรรม!O11</f>
        <v>0</v>
      </c>
      <c r="AF11" s="156">
        <f>'06'!GD12</f>
        <v>0</v>
      </c>
      <c r="AG11" s="134" t="str">
        <f>ข้อมูลกิจกรรม!P11</f>
        <v/>
      </c>
      <c r="AH11" s="134" t="e">
        <f>ข้อมูลกิจกรรม!#REF!</f>
        <v>#REF!</v>
      </c>
      <c r="AI11" s="134" t="e">
        <f>ข้อมูลกิจกรรม!#REF!</f>
        <v>#REF!</v>
      </c>
      <c r="AJ11" s="157" t="str">
        <f>'05'!CW12</f>
        <v/>
      </c>
      <c r="AK11" s="158" t="str">
        <f>ข้อมูลกิจกรรม!$V11</f>
        <v/>
      </c>
      <c r="AL11" s="158" t="str">
        <f>IF(กิจกรรมพัฒนาผู้เรียน!J12="","",กิจกรรมพัฒนาผู้เรียน!J12)</f>
        <v/>
      </c>
      <c r="AM11" s="360" t="str">
        <f t="shared" si="0"/>
        <v/>
      </c>
    </row>
    <row r="12" spans="1:39" s="29" customFormat="1" ht="15.95" customHeight="1">
      <c r="A12" s="134">
        <v>8</v>
      </c>
      <c r="B12" s="66">
        <f>'03'!B12</f>
        <v>2439</v>
      </c>
      <c r="C12" s="67" t="str">
        <f>'03'!C12</f>
        <v>เด็กชายณัฐชนน  ศุกประเสริฐ</v>
      </c>
      <c r="D12" s="134" t="str">
        <f>'04'!J13</f>
        <v/>
      </c>
      <c r="E12" s="134" t="str">
        <f>'04'!Q13</f>
        <v/>
      </c>
      <c r="F12" s="134" t="str">
        <f>'04'!X13</f>
        <v/>
      </c>
      <c r="G12" s="134" t="str">
        <f>'04'!AE13</f>
        <v/>
      </c>
      <c r="H12" s="134" t="str">
        <f>'04'!AL13</f>
        <v/>
      </c>
      <c r="I12" s="134" t="str">
        <f>'04'!AS13</f>
        <v/>
      </c>
      <c r="J12" s="134" t="str">
        <f>'04'!AZ13</f>
        <v/>
      </c>
      <c r="K12" s="134" t="str">
        <f>'04'!BG13</f>
        <v/>
      </c>
      <c r="L12" s="134" t="str">
        <f>'04'!BN13</f>
        <v/>
      </c>
      <c r="M12" s="387" t="str">
        <f>'04'!BU13</f>
        <v/>
      </c>
      <c r="N12" s="453" t="str">
        <f>'04'!CB13</f>
        <v/>
      </c>
      <c r="O12" s="453" t="str">
        <f>'04'!CI13</f>
        <v/>
      </c>
      <c r="P12" s="453" t="str">
        <f>'04'!CP13</f>
        <v/>
      </c>
      <c r="Q12" s="453" t="str">
        <f>'04'!CW13</f>
        <v/>
      </c>
      <c r="R12" s="134" t="str">
        <f>'04'!DD13</f>
        <v/>
      </c>
      <c r="S12" s="69" t="str">
        <f>'022'!AJ12</f>
        <v/>
      </c>
      <c r="T12" s="134" t="str">
        <f>ข้อมูลกิจกรรม!D12</f>
        <v/>
      </c>
      <c r="U12" s="134" t="str">
        <f>ข้อมูลกิจกรรม!E12</f>
        <v/>
      </c>
      <c r="V12" s="134" t="str">
        <f>ข้อมูลกิจกรรม!F12</f>
        <v/>
      </c>
      <c r="W12" s="134" t="str">
        <f>ข้อมูลกิจกรรม!G12</f>
        <v/>
      </c>
      <c r="X12" s="134">
        <f>ข้อมูลกิจกรรม!H12</f>
        <v>0</v>
      </c>
      <c r="Y12" s="134">
        <f>ข้อมูลกิจกรรม!I12</f>
        <v>0</v>
      </c>
      <c r="Z12" s="134">
        <f>ข้อมูลกิจกรรม!J12</f>
        <v>0</v>
      </c>
      <c r="AA12" s="134">
        <f>ข้อมูลกิจกรรม!K12</f>
        <v>0</v>
      </c>
      <c r="AB12" s="134">
        <f>ข้อมูลกิจกรรม!L12</f>
        <v>0</v>
      </c>
      <c r="AC12" s="134">
        <f>ข้อมูลกิจกรรม!M12</f>
        <v>0</v>
      </c>
      <c r="AD12" s="134">
        <f>ข้อมูลกิจกรรม!N12</f>
        <v>0</v>
      </c>
      <c r="AE12" s="134">
        <f>ข้อมูลกิจกรรม!O12</f>
        <v>0</v>
      </c>
      <c r="AF12" s="156">
        <f>'06'!GD13</f>
        <v>0</v>
      </c>
      <c r="AG12" s="134" t="str">
        <f>ข้อมูลกิจกรรม!P12</f>
        <v/>
      </c>
      <c r="AH12" s="134" t="e">
        <f>ข้อมูลกิจกรรม!#REF!</f>
        <v>#REF!</v>
      </c>
      <c r="AI12" s="134" t="e">
        <f>ข้อมูลกิจกรรม!#REF!</f>
        <v>#REF!</v>
      </c>
      <c r="AJ12" s="157" t="str">
        <f>'05'!CW13</f>
        <v/>
      </c>
      <c r="AK12" s="158" t="str">
        <f>ข้อมูลกิจกรรม!$V12</f>
        <v/>
      </c>
      <c r="AL12" s="158" t="str">
        <f>IF(กิจกรรมพัฒนาผู้เรียน!J13="","",กิจกรรมพัฒนาผู้เรียน!J13)</f>
        <v/>
      </c>
      <c r="AM12" s="360" t="str">
        <f t="shared" si="0"/>
        <v/>
      </c>
    </row>
    <row r="13" spans="1:39" s="29" customFormat="1" ht="15.95" customHeight="1">
      <c r="A13" s="134">
        <v>9</v>
      </c>
      <c r="B13" s="66">
        <f>'03'!B13</f>
        <v>2440</v>
      </c>
      <c r="C13" s="67" t="str">
        <f>'03'!C13</f>
        <v>เด็กหญิงนิธิมา  เภตรา</v>
      </c>
      <c r="D13" s="134" t="str">
        <f>'04'!J14</f>
        <v/>
      </c>
      <c r="E13" s="134" t="str">
        <f>'04'!Q14</f>
        <v/>
      </c>
      <c r="F13" s="134" t="str">
        <f>'04'!X14</f>
        <v/>
      </c>
      <c r="G13" s="134" t="str">
        <f>'04'!AE14</f>
        <v/>
      </c>
      <c r="H13" s="134" t="str">
        <f>'04'!AL14</f>
        <v/>
      </c>
      <c r="I13" s="134" t="str">
        <f>'04'!AS14</f>
        <v/>
      </c>
      <c r="J13" s="134" t="str">
        <f>'04'!AZ14</f>
        <v/>
      </c>
      <c r="K13" s="134" t="str">
        <f>'04'!BG14</f>
        <v/>
      </c>
      <c r="L13" s="134" t="str">
        <f>'04'!BN14</f>
        <v/>
      </c>
      <c r="M13" s="387" t="str">
        <f>'04'!BU14</f>
        <v/>
      </c>
      <c r="N13" s="453" t="str">
        <f>'04'!CB14</f>
        <v/>
      </c>
      <c r="O13" s="453" t="str">
        <f>'04'!CI14</f>
        <v/>
      </c>
      <c r="P13" s="453" t="str">
        <f>'04'!CP14</f>
        <v/>
      </c>
      <c r="Q13" s="453" t="str">
        <f>'04'!CW14</f>
        <v/>
      </c>
      <c r="R13" s="134" t="str">
        <f>'04'!DD14</f>
        <v/>
      </c>
      <c r="S13" s="69" t="str">
        <f>'022'!AJ13</f>
        <v/>
      </c>
      <c r="T13" s="134" t="str">
        <f>ข้อมูลกิจกรรม!D13</f>
        <v/>
      </c>
      <c r="U13" s="134" t="str">
        <f>ข้อมูลกิจกรรม!E13</f>
        <v/>
      </c>
      <c r="V13" s="134" t="str">
        <f>ข้อมูลกิจกรรม!F13</f>
        <v/>
      </c>
      <c r="W13" s="134" t="str">
        <f>ข้อมูลกิจกรรม!G13</f>
        <v/>
      </c>
      <c r="X13" s="134">
        <f>ข้อมูลกิจกรรม!H13</f>
        <v>0</v>
      </c>
      <c r="Y13" s="134">
        <f>ข้อมูลกิจกรรม!I13</f>
        <v>0</v>
      </c>
      <c r="Z13" s="134">
        <f>ข้อมูลกิจกรรม!J13</f>
        <v>0</v>
      </c>
      <c r="AA13" s="134">
        <f>ข้อมูลกิจกรรม!K13</f>
        <v>0</v>
      </c>
      <c r="AB13" s="134">
        <f>ข้อมูลกิจกรรม!L13</f>
        <v>0</v>
      </c>
      <c r="AC13" s="134">
        <f>ข้อมูลกิจกรรม!M13</f>
        <v>0</v>
      </c>
      <c r="AD13" s="134">
        <f>ข้อมูลกิจกรรม!N13</f>
        <v>0</v>
      </c>
      <c r="AE13" s="134">
        <f>ข้อมูลกิจกรรม!O13</f>
        <v>0</v>
      </c>
      <c r="AF13" s="156">
        <f>'06'!GD14</f>
        <v>0</v>
      </c>
      <c r="AG13" s="134" t="str">
        <f>ข้อมูลกิจกรรม!P13</f>
        <v/>
      </c>
      <c r="AH13" s="134" t="e">
        <f>ข้อมูลกิจกรรม!#REF!</f>
        <v>#REF!</v>
      </c>
      <c r="AI13" s="134" t="e">
        <f>ข้อมูลกิจกรรม!#REF!</f>
        <v>#REF!</v>
      </c>
      <c r="AJ13" s="157" t="str">
        <f>'05'!CW14</f>
        <v/>
      </c>
      <c r="AK13" s="158" t="str">
        <f>ข้อมูลกิจกรรม!$V13</f>
        <v/>
      </c>
      <c r="AL13" s="158" t="str">
        <f>IF(กิจกรรมพัฒนาผู้เรียน!J14="","",กิจกรรมพัฒนาผู้เรียน!J14)</f>
        <v/>
      </c>
      <c r="AM13" s="360" t="str">
        <f t="shared" si="0"/>
        <v/>
      </c>
    </row>
    <row r="14" spans="1:39" s="29" customFormat="1" ht="15.95" customHeight="1">
      <c r="A14" s="134">
        <v>10</v>
      </c>
      <c r="B14" s="66">
        <f>'03'!B14</f>
        <v>2441</v>
      </c>
      <c r="C14" s="67" t="str">
        <f>'03'!C14</f>
        <v>เด็กชายวิชัย  บุญยงค์</v>
      </c>
      <c r="D14" s="134" t="str">
        <f>'04'!J15</f>
        <v/>
      </c>
      <c r="E14" s="134" t="str">
        <f>'04'!Q15</f>
        <v/>
      </c>
      <c r="F14" s="134" t="str">
        <f>'04'!X15</f>
        <v/>
      </c>
      <c r="G14" s="134" t="str">
        <f>'04'!AE15</f>
        <v/>
      </c>
      <c r="H14" s="134" t="str">
        <f>'04'!AL15</f>
        <v/>
      </c>
      <c r="I14" s="134" t="str">
        <f>'04'!AS15</f>
        <v/>
      </c>
      <c r="J14" s="134" t="str">
        <f>'04'!AZ15</f>
        <v/>
      </c>
      <c r="K14" s="134" t="str">
        <f>'04'!BG15</f>
        <v/>
      </c>
      <c r="L14" s="134" t="str">
        <f>'04'!BN15</f>
        <v/>
      </c>
      <c r="M14" s="387" t="str">
        <f>'04'!BU15</f>
        <v/>
      </c>
      <c r="N14" s="453" t="str">
        <f>'04'!CB15</f>
        <v/>
      </c>
      <c r="O14" s="453" t="str">
        <f>'04'!CI15</f>
        <v/>
      </c>
      <c r="P14" s="453" t="str">
        <f>'04'!CP15</f>
        <v/>
      </c>
      <c r="Q14" s="453" t="str">
        <f>'04'!CW15</f>
        <v/>
      </c>
      <c r="R14" s="134" t="str">
        <f>'04'!DD15</f>
        <v/>
      </c>
      <c r="S14" s="69" t="str">
        <f>'022'!AJ14</f>
        <v/>
      </c>
      <c r="T14" s="134" t="str">
        <f>ข้อมูลกิจกรรม!D14</f>
        <v/>
      </c>
      <c r="U14" s="134" t="str">
        <f>ข้อมูลกิจกรรม!E14</f>
        <v/>
      </c>
      <c r="V14" s="134" t="str">
        <f>ข้อมูลกิจกรรม!F14</f>
        <v/>
      </c>
      <c r="W14" s="134" t="str">
        <f>ข้อมูลกิจกรรม!G14</f>
        <v/>
      </c>
      <c r="X14" s="134">
        <f>ข้อมูลกิจกรรม!H14</f>
        <v>0</v>
      </c>
      <c r="Y14" s="134">
        <f>ข้อมูลกิจกรรม!I14</f>
        <v>0</v>
      </c>
      <c r="Z14" s="134">
        <f>ข้อมูลกิจกรรม!J14</f>
        <v>0</v>
      </c>
      <c r="AA14" s="134">
        <f>ข้อมูลกิจกรรม!K14</f>
        <v>0</v>
      </c>
      <c r="AB14" s="134">
        <f>ข้อมูลกิจกรรม!L14</f>
        <v>0</v>
      </c>
      <c r="AC14" s="134">
        <f>ข้อมูลกิจกรรม!M14</f>
        <v>0</v>
      </c>
      <c r="AD14" s="134">
        <f>ข้อมูลกิจกรรม!N14</f>
        <v>0</v>
      </c>
      <c r="AE14" s="134">
        <f>ข้อมูลกิจกรรม!O14</f>
        <v>0</v>
      </c>
      <c r="AF14" s="156">
        <f>'06'!GD15</f>
        <v>0</v>
      </c>
      <c r="AG14" s="134" t="str">
        <f>ข้อมูลกิจกรรม!P14</f>
        <v/>
      </c>
      <c r="AH14" s="134" t="e">
        <f>ข้อมูลกิจกรรม!#REF!</f>
        <v>#REF!</v>
      </c>
      <c r="AI14" s="134" t="e">
        <f>ข้อมูลกิจกรรม!#REF!</f>
        <v>#REF!</v>
      </c>
      <c r="AJ14" s="157" t="str">
        <f>'05'!CW15</f>
        <v/>
      </c>
      <c r="AK14" s="158" t="str">
        <f>ข้อมูลกิจกรรม!$V14</f>
        <v/>
      </c>
      <c r="AL14" s="158" t="str">
        <f>IF(กิจกรรมพัฒนาผู้เรียน!J15="","",กิจกรรมพัฒนาผู้เรียน!J15)</f>
        <v/>
      </c>
      <c r="AM14" s="360" t="str">
        <f t="shared" si="0"/>
        <v/>
      </c>
    </row>
    <row r="15" spans="1:39" s="29" customFormat="1" ht="15.95" customHeight="1">
      <c r="A15" s="134">
        <v>11</v>
      </c>
      <c r="B15" s="66">
        <f>'03'!B15</f>
        <v>2442</v>
      </c>
      <c r="C15" s="67" t="str">
        <f>'03'!C15</f>
        <v>เด็กชายอภิวัฒน์  ศาลาคำ</v>
      </c>
      <c r="D15" s="134" t="str">
        <f>'04'!J16</f>
        <v/>
      </c>
      <c r="E15" s="134" t="str">
        <f>'04'!Q16</f>
        <v/>
      </c>
      <c r="F15" s="134" t="str">
        <f>'04'!X16</f>
        <v/>
      </c>
      <c r="G15" s="134" t="str">
        <f>'04'!AE16</f>
        <v/>
      </c>
      <c r="H15" s="134" t="str">
        <f>'04'!AL16</f>
        <v/>
      </c>
      <c r="I15" s="134" t="str">
        <f>'04'!AS16</f>
        <v/>
      </c>
      <c r="J15" s="134" t="str">
        <f>'04'!AZ16</f>
        <v/>
      </c>
      <c r="K15" s="134" t="str">
        <f>'04'!BG16</f>
        <v/>
      </c>
      <c r="L15" s="134" t="str">
        <f>'04'!BN16</f>
        <v/>
      </c>
      <c r="M15" s="387" t="str">
        <f>'04'!BU16</f>
        <v/>
      </c>
      <c r="N15" s="453" t="str">
        <f>'04'!CB16</f>
        <v/>
      </c>
      <c r="O15" s="453" t="str">
        <f>'04'!CI16</f>
        <v/>
      </c>
      <c r="P15" s="453" t="str">
        <f>'04'!CP16</f>
        <v/>
      </c>
      <c r="Q15" s="453" t="str">
        <f>'04'!CW16</f>
        <v/>
      </c>
      <c r="R15" s="134" t="str">
        <f>'04'!DD16</f>
        <v/>
      </c>
      <c r="S15" s="69" t="str">
        <f>'022'!AJ15</f>
        <v/>
      </c>
      <c r="T15" s="134" t="str">
        <f>ข้อมูลกิจกรรม!D15</f>
        <v/>
      </c>
      <c r="U15" s="134" t="str">
        <f>ข้อมูลกิจกรรม!E15</f>
        <v/>
      </c>
      <c r="V15" s="134" t="str">
        <f>ข้อมูลกิจกรรม!F15</f>
        <v/>
      </c>
      <c r="W15" s="134" t="str">
        <f>ข้อมูลกิจกรรม!G15</f>
        <v/>
      </c>
      <c r="X15" s="134">
        <f>ข้อมูลกิจกรรม!H15</f>
        <v>0</v>
      </c>
      <c r="Y15" s="134">
        <f>ข้อมูลกิจกรรม!I15</f>
        <v>0</v>
      </c>
      <c r="Z15" s="134">
        <f>ข้อมูลกิจกรรม!J15</f>
        <v>0</v>
      </c>
      <c r="AA15" s="134">
        <f>ข้อมูลกิจกรรม!K15</f>
        <v>0</v>
      </c>
      <c r="AB15" s="134">
        <f>ข้อมูลกิจกรรม!L15</f>
        <v>0</v>
      </c>
      <c r="AC15" s="134">
        <f>ข้อมูลกิจกรรม!M15</f>
        <v>0</v>
      </c>
      <c r="AD15" s="134">
        <f>ข้อมูลกิจกรรม!N15</f>
        <v>0</v>
      </c>
      <c r="AE15" s="134">
        <f>ข้อมูลกิจกรรม!O15</f>
        <v>0</v>
      </c>
      <c r="AF15" s="156">
        <f>'06'!GD16</f>
        <v>0</v>
      </c>
      <c r="AG15" s="134" t="str">
        <f>ข้อมูลกิจกรรม!P15</f>
        <v/>
      </c>
      <c r="AH15" s="134" t="e">
        <f>ข้อมูลกิจกรรม!#REF!</f>
        <v>#REF!</v>
      </c>
      <c r="AI15" s="134" t="e">
        <f>ข้อมูลกิจกรรม!#REF!</f>
        <v>#REF!</v>
      </c>
      <c r="AJ15" s="157" t="str">
        <f>'05'!CW16</f>
        <v/>
      </c>
      <c r="AK15" s="158" t="str">
        <f>ข้อมูลกิจกรรม!$V15</f>
        <v/>
      </c>
      <c r="AL15" s="158" t="str">
        <f>IF(กิจกรรมพัฒนาผู้เรียน!J16="","",กิจกรรมพัฒนาผู้เรียน!J16)</f>
        <v/>
      </c>
      <c r="AM15" s="360" t="str">
        <f t="shared" si="0"/>
        <v/>
      </c>
    </row>
    <row r="16" spans="1:39" s="29" customFormat="1" ht="15.95" customHeight="1">
      <c r="A16" s="134">
        <v>12</v>
      </c>
      <c r="B16" s="66">
        <f>'03'!B16</f>
        <v>2505</v>
      </c>
      <c r="C16" s="67" t="str">
        <f>'03'!C16</f>
        <v>เด็กชายกฤษฎา  แสงสว่าง</v>
      </c>
      <c r="D16" s="134" t="str">
        <f>'04'!J17</f>
        <v/>
      </c>
      <c r="E16" s="134" t="str">
        <f>'04'!Q17</f>
        <v/>
      </c>
      <c r="F16" s="134" t="str">
        <f>'04'!X17</f>
        <v/>
      </c>
      <c r="G16" s="134" t="str">
        <f>'04'!AE17</f>
        <v/>
      </c>
      <c r="H16" s="134" t="str">
        <f>'04'!AL17</f>
        <v/>
      </c>
      <c r="I16" s="134" t="str">
        <f>'04'!AS17</f>
        <v/>
      </c>
      <c r="J16" s="134" t="str">
        <f>'04'!AZ17</f>
        <v/>
      </c>
      <c r="K16" s="134" t="str">
        <f>'04'!BG17</f>
        <v/>
      </c>
      <c r="L16" s="134" t="str">
        <f>'04'!BN17</f>
        <v/>
      </c>
      <c r="M16" s="387" t="str">
        <f>'04'!BU17</f>
        <v/>
      </c>
      <c r="N16" s="453" t="str">
        <f>'04'!CB17</f>
        <v/>
      </c>
      <c r="O16" s="453" t="str">
        <f>'04'!CI17</f>
        <v/>
      </c>
      <c r="P16" s="453" t="str">
        <f>'04'!CP17</f>
        <v/>
      </c>
      <c r="Q16" s="453" t="str">
        <f>'04'!CW17</f>
        <v/>
      </c>
      <c r="R16" s="134" t="str">
        <f>'04'!DD17</f>
        <v/>
      </c>
      <c r="S16" s="69" t="str">
        <f>'022'!AJ16</f>
        <v/>
      </c>
      <c r="T16" s="134" t="str">
        <f>ข้อมูลกิจกรรม!D16</f>
        <v/>
      </c>
      <c r="U16" s="134" t="str">
        <f>ข้อมูลกิจกรรม!E16</f>
        <v/>
      </c>
      <c r="V16" s="134" t="str">
        <f>ข้อมูลกิจกรรม!F16</f>
        <v/>
      </c>
      <c r="W16" s="134" t="str">
        <f>ข้อมูลกิจกรรม!G16</f>
        <v/>
      </c>
      <c r="X16" s="134" t="str">
        <f>ข้อมูลกิจกรรม!H16</f>
        <v/>
      </c>
      <c r="Y16" s="134" t="str">
        <f>ข้อมูลกิจกรรม!I16</f>
        <v/>
      </c>
      <c r="Z16" s="134" t="str">
        <f>ข้อมูลกิจกรรม!J16</f>
        <v/>
      </c>
      <c r="AA16" s="134" t="str">
        <f>ข้อมูลกิจกรรม!K16</f>
        <v/>
      </c>
      <c r="AB16" s="134" t="str">
        <f>ข้อมูลกิจกรรม!L16</f>
        <v/>
      </c>
      <c r="AC16" s="134" t="str">
        <f>ข้อมูลกิจกรรม!M16</f>
        <v/>
      </c>
      <c r="AD16" s="134" t="str">
        <f>ข้อมูลกิจกรรม!N16</f>
        <v/>
      </c>
      <c r="AE16" s="134" t="str">
        <f>ข้อมูลกิจกรรม!O16</f>
        <v/>
      </c>
      <c r="AF16" s="156" t="str">
        <f>'06'!GD17</f>
        <v/>
      </c>
      <c r="AG16" s="134" t="str">
        <f>ข้อมูลกิจกรรม!P16</f>
        <v/>
      </c>
      <c r="AH16" s="134" t="e">
        <f>ข้อมูลกิจกรรม!#REF!</f>
        <v>#REF!</v>
      </c>
      <c r="AI16" s="134" t="e">
        <f>ข้อมูลกิจกรรม!#REF!</f>
        <v>#REF!</v>
      </c>
      <c r="AJ16" s="157" t="str">
        <f>'05'!CW17</f>
        <v/>
      </c>
      <c r="AK16" s="158" t="str">
        <f>ข้อมูลกิจกรรม!$V16</f>
        <v/>
      </c>
      <c r="AL16" s="158" t="str">
        <f>IF(กิจกรรมพัฒนาผู้เรียน!J17="","",กิจกรรมพัฒนาผู้เรียน!J17)</f>
        <v/>
      </c>
      <c r="AM16" s="360" t="str">
        <f t="shared" si="0"/>
        <v/>
      </c>
    </row>
    <row r="17" spans="1:39" s="29" customFormat="1" ht="15.95" customHeight="1">
      <c r="A17" s="134">
        <v>13</v>
      </c>
      <c r="B17" s="66">
        <f>'03'!B17</f>
        <v>2506</v>
      </c>
      <c r="C17" s="67" t="str">
        <f>'03'!C17</f>
        <v>เด็กชายยุทธกานต์  แซ่เตีย</v>
      </c>
      <c r="D17" s="134" t="str">
        <f>'04'!J18</f>
        <v/>
      </c>
      <c r="E17" s="134" t="str">
        <f>'04'!Q18</f>
        <v/>
      </c>
      <c r="F17" s="134" t="str">
        <f>'04'!X18</f>
        <v/>
      </c>
      <c r="G17" s="134" t="str">
        <f>'04'!AE18</f>
        <v/>
      </c>
      <c r="H17" s="134" t="str">
        <f>'04'!AL18</f>
        <v/>
      </c>
      <c r="I17" s="134" t="str">
        <f>'04'!AS18</f>
        <v/>
      </c>
      <c r="J17" s="134" t="str">
        <f>'04'!AZ18</f>
        <v/>
      </c>
      <c r="K17" s="134" t="str">
        <f>'04'!BG18</f>
        <v/>
      </c>
      <c r="L17" s="134" t="str">
        <f>'04'!BN18</f>
        <v/>
      </c>
      <c r="M17" s="387" t="str">
        <f>'04'!BU18</f>
        <v/>
      </c>
      <c r="N17" s="453" t="str">
        <f>'04'!CB18</f>
        <v/>
      </c>
      <c r="O17" s="453" t="str">
        <f>'04'!CI18</f>
        <v/>
      </c>
      <c r="P17" s="453" t="str">
        <f>'04'!CP18</f>
        <v/>
      </c>
      <c r="Q17" s="453" t="str">
        <f>'04'!CW18</f>
        <v/>
      </c>
      <c r="R17" s="134" t="str">
        <f>'04'!DD18</f>
        <v/>
      </c>
      <c r="S17" s="69" t="str">
        <f>'022'!AJ17</f>
        <v/>
      </c>
      <c r="T17" s="134" t="str">
        <f>ข้อมูลกิจกรรม!D17</f>
        <v/>
      </c>
      <c r="U17" s="134" t="str">
        <f>ข้อมูลกิจกรรม!E17</f>
        <v/>
      </c>
      <c r="V17" s="134" t="str">
        <f>ข้อมูลกิจกรรม!F17</f>
        <v/>
      </c>
      <c r="W17" s="134" t="str">
        <f>ข้อมูลกิจกรรม!G17</f>
        <v/>
      </c>
      <c r="X17" s="134" t="str">
        <f>ข้อมูลกิจกรรม!H17</f>
        <v/>
      </c>
      <c r="Y17" s="134" t="str">
        <f>ข้อมูลกิจกรรม!I17</f>
        <v/>
      </c>
      <c r="Z17" s="134" t="str">
        <f>ข้อมูลกิจกรรม!J17</f>
        <v/>
      </c>
      <c r="AA17" s="134" t="str">
        <f>ข้อมูลกิจกรรม!K17</f>
        <v/>
      </c>
      <c r="AB17" s="134" t="str">
        <f>ข้อมูลกิจกรรม!L17</f>
        <v/>
      </c>
      <c r="AC17" s="134" t="str">
        <f>ข้อมูลกิจกรรม!M17</f>
        <v/>
      </c>
      <c r="AD17" s="134" t="str">
        <f>ข้อมูลกิจกรรม!N17</f>
        <v/>
      </c>
      <c r="AE17" s="134" t="str">
        <f>ข้อมูลกิจกรรม!O17</f>
        <v/>
      </c>
      <c r="AF17" s="156" t="str">
        <f>'06'!GD18</f>
        <v/>
      </c>
      <c r="AG17" s="134" t="str">
        <f>ข้อมูลกิจกรรม!P17</f>
        <v/>
      </c>
      <c r="AH17" s="134" t="e">
        <f>ข้อมูลกิจกรรม!#REF!</f>
        <v>#REF!</v>
      </c>
      <c r="AI17" s="134" t="e">
        <f>ข้อมูลกิจกรรม!#REF!</f>
        <v>#REF!</v>
      </c>
      <c r="AJ17" s="157" t="str">
        <f>'05'!CW18</f>
        <v/>
      </c>
      <c r="AK17" s="158" t="str">
        <f>ข้อมูลกิจกรรม!$V17</f>
        <v/>
      </c>
      <c r="AL17" s="158" t="str">
        <f>IF(กิจกรรมพัฒนาผู้เรียน!J18="","",กิจกรรมพัฒนาผู้เรียน!J18)</f>
        <v/>
      </c>
      <c r="AM17" s="360" t="str">
        <f t="shared" si="0"/>
        <v/>
      </c>
    </row>
    <row r="18" spans="1:39" s="29" customFormat="1" ht="15.95" customHeight="1">
      <c r="A18" s="134">
        <v>14</v>
      </c>
      <c r="B18" s="66">
        <f>'03'!B18</f>
        <v>2507</v>
      </c>
      <c r="C18" s="67" t="str">
        <f>'03'!C18</f>
        <v>เด็กชายจิรายุ  ศิริสุทธิ์</v>
      </c>
      <c r="D18" s="134" t="str">
        <f>'04'!J19</f>
        <v/>
      </c>
      <c r="E18" s="134" t="str">
        <f>'04'!Q19</f>
        <v/>
      </c>
      <c r="F18" s="134" t="str">
        <f>'04'!X19</f>
        <v/>
      </c>
      <c r="G18" s="134" t="str">
        <f>'04'!AE19</f>
        <v/>
      </c>
      <c r="H18" s="134" t="str">
        <f>'04'!AL19</f>
        <v/>
      </c>
      <c r="I18" s="134" t="str">
        <f>'04'!AS19</f>
        <v/>
      </c>
      <c r="J18" s="134" t="str">
        <f>'04'!AZ19</f>
        <v/>
      </c>
      <c r="K18" s="134" t="str">
        <f>'04'!BG19</f>
        <v/>
      </c>
      <c r="L18" s="134" t="str">
        <f>'04'!BN19</f>
        <v/>
      </c>
      <c r="M18" s="387" t="str">
        <f>'04'!BU19</f>
        <v/>
      </c>
      <c r="N18" s="453" t="str">
        <f>'04'!CB19</f>
        <v/>
      </c>
      <c r="O18" s="453" t="str">
        <f>'04'!CI19</f>
        <v/>
      </c>
      <c r="P18" s="453" t="str">
        <f>'04'!CP19</f>
        <v/>
      </c>
      <c r="Q18" s="453" t="str">
        <f>'04'!CW19</f>
        <v/>
      </c>
      <c r="R18" s="134" t="str">
        <f>'04'!DD19</f>
        <v/>
      </c>
      <c r="S18" s="69" t="str">
        <f>'022'!AJ18</f>
        <v/>
      </c>
      <c r="T18" s="134" t="str">
        <f>ข้อมูลกิจกรรม!D18</f>
        <v/>
      </c>
      <c r="U18" s="134" t="str">
        <f>ข้อมูลกิจกรรม!E18</f>
        <v/>
      </c>
      <c r="V18" s="134" t="str">
        <f>ข้อมูลกิจกรรม!F18</f>
        <v/>
      </c>
      <c r="W18" s="134" t="str">
        <f>ข้อมูลกิจกรรม!G18</f>
        <v/>
      </c>
      <c r="X18" s="134" t="str">
        <f>ข้อมูลกิจกรรม!H18</f>
        <v/>
      </c>
      <c r="Y18" s="134" t="str">
        <f>ข้อมูลกิจกรรม!I18</f>
        <v/>
      </c>
      <c r="Z18" s="134" t="str">
        <f>ข้อมูลกิจกรรม!J18</f>
        <v/>
      </c>
      <c r="AA18" s="134" t="str">
        <f>ข้อมูลกิจกรรม!K18</f>
        <v/>
      </c>
      <c r="AB18" s="134" t="str">
        <f>ข้อมูลกิจกรรม!L18</f>
        <v/>
      </c>
      <c r="AC18" s="134" t="str">
        <f>ข้อมูลกิจกรรม!M18</f>
        <v/>
      </c>
      <c r="AD18" s="134" t="str">
        <f>ข้อมูลกิจกรรม!N18</f>
        <v/>
      </c>
      <c r="AE18" s="134" t="str">
        <f>ข้อมูลกิจกรรม!O18</f>
        <v/>
      </c>
      <c r="AF18" s="156" t="str">
        <f>'06'!GD19</f>
        <v/>
      </c>
      <c r="AG18" s="134" t="str">
        <f>ข้อมูลกิจกรรม!P18</f>
        <v/>
      </c>
      <c r="AH18" s="134" t="e">
        <f>ข้อมูลกิจกรรม!#REF!</f>
        <v>#REF!</v>
      </c>
      <c r="AI18" s="134" t="e">
        <f>ข้อมูลกิจกรรม!#REF!</f>
        <v>#REF!</v>
      </c>
      <c r="AJ18" s="157" t="str">
        <f>'05'!CW19</f>
        <v/>
      </c>
      <c r="AK18" s="158" t="str">
        <f>ข้อมูลกิจกรรม!$V18</f>
        <v/>
      </c>
      <c r="AL18" s="158" t="str">
        <f>IF(กิจกรรมพัฒนาผู้เรียน!J19="","",กิจกรรมพัฒนาผู้เรียน!J19)</f>
        <v/>
      </c>
      <c r="AM18" s="360" t="str">
        <f t="shared" si="0"/>
        <v/>
      </c>
    </row>
    <row r="19" spans="1:39" s="29" customFormat="1" ht="15.95" customHeight="1">
      <c r="A19" s="134">
        <v>15</v>
      </c>
      <c r="B19" s="66">
        <f>'03'!B19</f>
        <v>2508</v>
      </c>
      <c r="C19" s="67" t="str">
        <f>'03'!C19</f>
        <v>เด็กชายพชรพงษ์  พงษ์นารายณ์</v>
      </c>
      <c r="D19" s="134" t="str">
        <f>'04'!J20</f>
        <v/>
      </c>
      <c r="E19" s="134" t="str">
        <f>'04'!Q20</f>
        <v/>
      </c>
      <c r="F19" s="134" t="str">
        <f>'04'!X20</f>
        <v/>
      </c>
      <c r="G19" s="134" t="str">
        <f>'04'!AE20</f>
        <v/>
      </c>
      <c r="H19" s="134" t="str">
        <f>'04'!AL20</f>
        <v/>
      </c>
      <c r="I19" s="134" t="str">
        <f>'04'!AS20</f>
        <v/>
      </c>
      <c r="J19" s="134" t="str">
        <f>'04'!AZ20</f>
        <v/>
      </c>
      <c r="K19" s="134" t="str">
        <f>'04'!BG20</f>
        <v/>
      </c>
      <c r="L19" s="134" t="str">
        <f>'04'!BN20</f>
        <v/>
      </c>
      <c r="M19" s="387" t="str">
        <f>'04'!BU20</f>
        <v/>
      </c>
      <c r="N19" s="453" t="str">
        <f>'04'!CB20</f>
        <v/>
      </c>
      <c r="O19" s="453" t="str">
        <f>'04'!CI20</f>
        <v/>
      </c>
      <c r="P19" s="453" t="str">
        <f>'04'!CP20</f>
        <v/>
      </c>
      <c r="Q19" s="453" t="str">
        <f>'04'!CW20</f>
        <v/>
      </c>
      <c r="R19" s="134" t="str">
        <f>'04'!DD20</f>
        <v/>
      </c>
      <c r="S19" s="69" t="str">
        <f>'022'!AJ19</f>
        <v/>
      </c>
      <c r="T19" s="134" t="str">
        <f>ข้อมูลกิจกรรม!D19</f>
        <v/>
      </c>
      <c r="U19" s="134" t="str">
        <f>ข้อมูลกิจกรรม!E19</f>
        <v/>
      </c>
      <c r="V19" s="134" t="str">
        <f>ข้อมูลกิจกรรม!F19</f>
        <v/>
      </c>
      <c r="W19" s="134" t="str">
        <f>ข้อมูลกิจกรรม!G19</f>
        <v/>
      </c>
      <c r="X19" s="134" t="str">
        <f>ข้อมูลกิจกรรม!H19</f>
        <v/>
      </c>
      <c r="Y19" s="134" t="str">
        <f>ข้อมูลกิจกรรม!I19</f>
        <v/>
      </c>
      <c r="Z19" s="134" t="str">
        <f>ข้อมูลกิจกรรม!J19</f>
        <v/>
      </c>
      <c r="AA19" s="134" t="str">
        <f>ข้อมูลกิจกรรม!K19</f>
        <v/>
      </c>
      <c r="AB19" s="134" t="str">
        <f>ข้อมูลกิจกรรม!L19</f>
        <v/>
      </c>
      <c r="AC19" s="134" t="str">
        <f>ข้อมูลกิจกรรม!M19</f>
        <v/>
      </c>
      <c r="AD19" s="134" t="str">
        <f>ข้อมูลกิจกรรม!N19</f>
        <v/>
      </c>
      <c r="AE19" s="134" t="str">
        <f>ข้อมูลกิจกรรม!O19</f>
        <v/>
      </c>
      <c r="AF19" s="156" t="str">
        <f>'06'!GD20</f>
        <v/>
      </c>
      <c r="AG19" s="134" t="str">
        <f>ข้อมูลกิจกรรม!P19</f>
        <v/>
      </c>
      <c r="AH19" s="134" t="e">
        <f>ข้อมูลกิจกรรม!#REF!</f>
        <v>#REF!</v>
      </c>
      <c r="AI19" s="134" t="e">
        <f>ข้อมูลกิจกรรม!#REF!</f>
        <v>#REF!</v>
      </c>
      <c r="AJ19" s="157" t="str">
        <f>'05'!CW20</f>
        <v/>
      </c>
      <c r="AK19" s="158" t="str">
        <f>ข้อมูลกิจกรรม!$V19</f>
        <v/>
      </c>
      <c r="AL19" s="158" t="str">
        <f>IF(กิจกรรมพัฒนาผู้เรียน!J20="","",กิจกรรมพัฒนาผู้เรียน!J20)</f>
        <v/>
      </c>
      <c r="AM19" s="360" t="str">
        <f t="shared" si="0"/>
        <v/>
      </c>
    </row>
    <row r="20" spans="1:39" s="29" customFormat="1" ht="15.95" customHeight="1">
      <c r="A20" s="134">
        <v>16</v>
      </c>
      <c r="B20" s="66">
        <f>'03'!B20</f>
        <v>2509</v>
      </c>
      <c r="C20" s="67" t="str">
        <f>'03'!C20</f>
        <v>เด็กชายวัชรากรณ์  ดวงดี</v>
      </c>
      <c r="D20" s="134" t="str">
        <f>'04'!J21</f>
        <v/>
      </c>
      <c r="E20" s="134" t="str">
        <f>'04'!Q21</f>
        <v/>
      </c>
      <c r="F20" s="134" t="str">
        <f>'04'!X21</f>
        <v/>
      </c>
      <c r="G20" s="134" t="str">
        <f>'04'!AE21</f>
        <v/>
      </c>
      <c r="H20" s="134" t="str">
        <f>'04'!AL21</f>
        <v/>
      </c>
      <c r="I20" s="134" t="str">
        <f>'04'!AS21</f>
        <v/>
      </c>
      <c r="J20" s="134" t="str">
        <f>'04'!AZ21</f>
        <v/>
      </c>
      <c r="K20" s="134" t="str">
        <f>'04'!BG21</f>
        <v/>
      </c>
      <c r="L20" s="134" t="str">
        <f>'04'!BN21</f>
        <v/>
      </c>
      <c r="M20" s="387" t="str">
        <f>'04'!BU21</f>
        <v/>
      </c>
      <c r="N20" s="453" t="str">
        <f>'04'!CB21</f>
        <v/>
      </c>
      <c r="O20" s="453" t="str">
        <f>'04'!CI21</f>
        <v/>
      </c>
      <c r="P20" s="453" t="str">
        <f>'04'!CP21</f>
        <v/>
      </c>
      <c r="Q20" s="453" t="str">
        <f>'04'!CW21</f>
        <v/>
      </c>
      <c r="R20" s="134" t="str">
        <f>'04'!DD21</f>
        <v/>
      </c>
      <c r="S20" s="69" t="str">
        <f>'022'!AJ20</f>
        <v/>
      </c>
      <c r="T20" s="134" t="str">
        <f>ข้อมูลกิจกรรม!D20</f>
        <v/>
      </c>
      <c r="U20" s="134" t="str">
        <f>ข้อมูลกิจกรรม!E20</f>
        <v/>
      </c>
      <c r="V20" s="134" t="str">
        <f>ข้อมูลกิจกรรม!F20</f>
        <v/>
      </c>
      <c r="W20" s="134" t="str">
        <f>ข้อมูลกิจกรรม!G20</f>
        <v/>
      </c>
      <c r="X20" s="134" t="str">
        <f>ข้อมูลกิจกรรม!H20</f>
        <v/>
      </c>
      <c r="Y20" s="134" t="str">
        <f>ข้อมูลกิจกรรม!I20</f>
        <v/>
      </c>
      <c r="Z20" s="134" t="str">
        <f>ข้อมูลกิจกรรม!J20</f>
        <v/>
      </c>
      <c r="AA20" s="134" t="str">
        <f>ข้อมูลกิจกรรม!K20</f>
        <v/>
      </c>
      <c r="AB20" s="134" t="str">
        <f>ข้อมูลกิจกรรม!L20</f>
        <v/>
      </c>
      <c r="AC20" s="134" t="str">
        <f>ข้อมูลกิจกรรม!M20</f>
        <v/>
      </c>
      <c r="AD20" s="134" t="str">
        <f>ข้อมูลกิจกรรม!N20</f>
        <v/>
      </c>
      <c r="AE20" s="134" t="str">
        <f>ข้อมูลกิจกรรม!O20</f>
        <v/>
      </c>
      <c r="AF20" s="156" t="str">
        <f>'06'!GD21</f>
        <v/>
      </c>
      <c r="AG20" s="134" t="str">
        <f>ข้อมูลกิจกรรม!P20</f>
        <v/>
      </c>
      <c r="AH20" s="134" t="e">
        <f>ข้อมูลกิจกรรม!#REF!</f>
        <v>#REF!</v>
      </c>
      <c r="AI20" s="134" t="e">
        <f>ข้อมูลกิจกรรม!#REF!</f>
        <v>#REF!</v>
      </c>
      <c r="AJ20" s="157" t="str">
        <f>'05'!CW21</f>
        <v/>
      </c>
      <c r="AK20" s="158" t="str">
        <f>ข้อมูลกิจกรรม!$V20</f>
        <v/>
      </c>
      <c r="AL20" s="158" t="str">
        <f>IF(กิจกรรมพัฒนาผู้เรียน!J21="","",กิจกรรมพัฒนาผู้เรียน!J21)</f>
        <v/>
      </c>
      <c r="AM20" s="360" t="str">
        <f t="shared" si="0"/>
        <v/>
      </c>
    </row>
    <row r="21" spans="1:39" s="29" customFormat="1" ht="15.95" customHeight="1">
      <c r="A21" s="134">
        <v>17</v>
      </c>
      <c r="B21" s="66">
        <f>'03'!B21</f>
        <v>2510</v>
      </c>
      <c r="C21" s="67" t="str">
        <f>'03'!C21</f>
        <v>เด็กชายกลวัชร  เพตรา</v>
      </c>
      <c r="D21" s="134" t="str">
        <f>'04'!J22</f>
        <v/>
      </c>
      <c r="E21" s="134" t="str">
        <f>'04'!Q22</f>
        <v/>
      </c>
      <c r="F21" s="134" t="str">
        <f>'04'!X22</f>
        <v/>
      </c>
      <c r="G21" s="134" t="str">
        <f>'04'!AE22</f>
        <v/>
      </c>
      <c r="H21" s="134" t="str">
        <f>'04'!AL22</f>
        <v/>
      </c>
      <c r="I21" s="134" t="str">
        <f>'04'!AS22</f>
        <v/>
      </c>
      <c r="J21" s="134" t="str">
        <f>'04'!AZ22</f>
        <v/>
      </c>
      <c r="K21" s="134" t="str">
        <f>'04'!BG22</f>
        <v/>
      </c>
      <c r="L21" s="134" t="str">
        <f>'04'!BN22</f>
        <v/>
      </c>
      <c r="M21" s="387" t="str">
        <f>'04'!BU22</f>
        <v/>
      </c>
      <c r="N21" s="453" t="str">
        <f>'04'!CB22</f>
        <v/>
      </c>
      <c r="O21" s="453" t="str">
        <f>'04'!CI22</f>
        <v/>
      </c>
      <c r="P21" s="453" t="str">
        <f>'04'!CP22</f>
        <v/>
      </c>
      <c r="Q21" s="453" t="str">
        <f>'04'!CW22</f>
        <v/>
      </c>
      <c r="R21" s="134" t="str">
        <f>'04'!DD22</f>
        <v/>
      </c>
      <c r="S21" s="69" t="str">
        <f>'022'!AJ21</f>
        <v/>
      </c>
      <c r="T21" s="134" t="str">
        <f>ข้อมูลกิจกรรม!D21</f>
        <v/>
      </c>
      <c r="U21" s="134" t="str">
        <f>ข้อมูลกิจกรรม!E21</f>
        <v/>
      </c>
      <c r="V21" s="134" t="str">
        <f>ข้อมูลกิจกรรม!F21</f>
        <v/>
      </c>
      <c r="W21" s="134" t="str">
        <f>ข้อมูลกิจกรรม!G21</f>
        <v/>
      </c>
      <c r="X21" s="134" t="str">
        <f>ข้อมูลกิจกรรม!H21</f>
        <v/>
      </c>
      <c r="Y21" s="134" t="str">
        <f>ข้อมูลกิจกรรม!I21</f>
        <v/>
      </c>
      <c r="Z21" s="134" t="str">
        <f>ข้อมูลกิจกรรม!J21</f>
        <v/>
      </c>
      <c r="AA21" s="134" t="str">
        <f>ข้อมูลกิจกรรม!K21</f>
        <v/>
      </c>
      <c r="AB21" s="134" t="str">
        <f>ข้อมูลกิจกรรม!L21</f>
        <v/>
      </c>
      <c r="AC21" s="134" t="str">
        <f>ข้อมูลกิจกรรม!M21</f>
        <v/>
      </c>
      <c r="AD21" s="134" t="str">
        <f>ข้อมูลกิจกรรม!N21</f>
        <v/>
      </c>
      <c r="AE21" s="134" t="str">
        <f>ข้อมูลกิจกรรม!O21</f>
        <v/>
      </c>
      <c r="AF21" s="156" t="str">
        <f>'06'!GD22</f>
        <v/>
      </c>
      <c r="AG21" s="134" t="str">
        <f>ข้อมูลกิจกรรม!P21</f>
        <v/>
      </c>
      <c r="AH21" s="134" t="e">
        <f>ข้อมูลกิจกรรม!#REF!</f>
        <v>#REF!</v>
      </c>
      <c r="AI21" s="134" t="e">
        <f>ข้อมูลกิจกรรม!#REF!</f>
        <v>#REF!</v>
      </c>
      <c r="AJ21" s="157" t="str">
        <f>'05'!CW22</f>
        <v/>
      </c>
      <c r="AK21" s="158" t="str">
        <f>ข้อมูลกิจกรรม!$V21</f>
        <v/>
      </c>
      <c r="AL21" s="158" t="str">
        <f>IF(กิจกรรมพัฒนาผู้เรียน!J22="","",กิจกรรมพัฒนาผู้เรียน!J22)</f>
        <v/>
      </c>
      <c r="AM21" s="360" t="str">
        <f t="shared" si="0"/>
        <v/>
      </c>
    </row>
    <row r="22" spans="1:39" s="29" customFormat="1" ht="15.95" customHeight="1">
      <c r="A22" s="134">
        <v>18</v>
      </c>
      <c r="B22" s="66">
        <f>'03'!B22</f>
        <v>2511</v>
      </c>
      <c r="C22" s="67" t="str">
        <f>'03'!C22</f>
        <v>เด็กชายภมรเทพ  พวงมาลัย</v>
      </c>
      <c r="D22" s="134" t="str">
        <f>'04'!J23</f>
        <v/>
      </c>
      <c r="E22" s="134" t="str">
        <f>'04'!Q23</f>
        <v/>
      </c>
      <c r="F22" s="134" t="str">
        <f>'04'!X23</f>
        <v/>
      </c>
      <c r="G22" s="134" t="str">
        <f>'04'!AE23</f>
        <v/>
      </c>
      <c r="H22" s="134" t="str">
        <f>'04'!AL23</f>
        <v/>
      </c>
      <c r="I22" s="134" t="str">
        <f>'04'!AS23</f>
        <v/>
      </c>
      <c r="J22" s="134" t="str">
        <f>'04'!AZ23</f>
        <v/>
      </c>
      <c r="K22" s="134" t="str">
        <f>'04'!BG23</f>
        <v/>
      </c>
      <c r="L22" s="134" t="str">
        <f>'04'!BN23</f>
        <v/>
      </c>
      <c r="M22" s="387" t="str">
        <f>'04'!BU23</f>
        <v/>
      </c>
      <c r="N22" s="453" t="str">
        <f>'04'!CB23</f>
        <v/>
      </c>
      <c r="O22" s="453" t="str">
        <f>'04'!CI23</f>
        <v/>
      </c>
      <c r="P22" s="453" t="str">
        <f>'04'!CP23</f>
        <v/>
      </c>
      <c r="Q22" s="453" t="str">
        <f>'04'!CW23</f>
        <v/>
      </c>
      <c r="R22" s="134" t="str">
        <f>'04'!DD23</f>
        <v/>
      </c>
      <c r="S22" s="69" t="str">
        <f>'022'!AJ22</f>
        <v/>
      </c>
      <c r="T22" s="134" t="str">
        <f>ข้อมูลกิจกรรม!D22</f>
        <v/>
      </c>
      <c r="U22" s="134" t="str">
        <f>ข้อมูลกิจกรรม!E22</f>
        <v/>
      </c>
      <c r="V22" s="134" t="str">
        <f>ข้อมูลกิจกรรม!F22</f>
        <v/>
      </c>
      <c r="W22" s="134" t="str">
        <f>ข้อมูลกิจกรรม!G22</f>
        <v/>
      </c>
      <c r="X22" s="134" t="str">
        <f>ข้อมูลกิจกรรม!H22</f>
        <v/>
      </c>
      <c r="Y22" s="134" t="str">
        <f>ข้อมูลกิจกรรม!I22</f>
        <v/>
      </c>
      <c r="Z22" s="134" t="str">
        <f>ข้อมูลกิจกรรม!J22</f>
        <v/>
      </c>
      <c r="AA22" s="134" t="str">
        <f>ข้อมูลกิจกรรม!K22</f>
        <v/>
      </c>
      <c r="AB22" s="134" t="str">
        <f>ข้อมูลกิจกรรม!L22</f>
        <v/>
      </c>
      <c r="AC22" s="134" t="str">
        <f>ข้อมูลกิจกรรม!M22</f>
        <v/>
      </c>
      <c r="AD22" s="134" t="str">
        <f>ข้อมูลกิจกรรม!N22</f>
        <v/>
      </c>
      <c r="AE22" s="134" t="str">
        <f>ข้อมูลกิจกรรม!O22</f>
        <v/>
      </c>
      <c r="AF22" s="156" t="str">
        <f>'06'!GD23</f>
        <v/>
      </c>
      <c r="AG22" s="134" t="str">
        <f>ข้อมูลกิจกรรม!P22</f>
        <v/>
      </c>
      <c r="AH22" s="134" t="e">
        <f>ข้อมูลกิจกรรม!#REF!</f>
        <v>#REF!</v>
      </c>
      <c r="AI22" s="134" t="e">
        <f>ข้อมูลกิจกรรม!#REF!</f>
        <v>#REF!</v>
      </c>
      <c r="AJ22" s="157" t="str">
        <f>'05'!CW23</f>
        <v/>
      </c>
      <c r="AK22" s="158" t="str">
        <f>ข้อมูลกิจกรรม!$V22</f>
        <v/>
      </c>
      <c r="AL22" s="158" t="str">
        <f>IF(กิจกรรมพัฒนาผู้เรียน!J23="","",กิจกรรมพัฒนาผู้เรียน!J23)</f>
        <v/>
      </c>
      <c r="AM22" s="360" t="str">
        <f t="shared" si="0"/>
        <v/>
      </c>
    </row>
    <row r="23" spans="1:39" s="29" customFormat="1" ht="15.95" customHeight="1">
      <c r="A23" s="134">
        <v>19</v>
      </c>
      <c r="B23" s="66">
        <f>'03'!B23</f>
        <v>2512</v>
      </c>
      <c r="C23" s="67" t="str">
        <f>'03'!C23</f>
        <v>เด็กชายสิรภัทร  สุขนิล</v>
      </c>
      <c r="D23" s="134" t="str">
        <f>'04'!J24</f>
        <v/>
      </c>
      <c r="E23" s="134" t="str">
        <f>'04'!Q24</f>
        <v/>
      </c>
      <c r="F23" s="134" t="str">
        <f>'04'!X24</f>
        <v/>
      </c>
      <c r="G23" s="134" t="str">
        <f>'04'!AE24</f>
        <v/>
      </c>
      <c r="H23" s="134" t="str">
        <f>'04'!AL24</f>
        <v/>
      </c>
      <c r="I23" s="134" t="str">
        <f>'04'!AS24</f>
        <v/>
      </c>
      <c r="J23" s="134" t="str">
        <f>'04'!AZ24</f>
        <v/>
      </c>
      <c r="K23" s="134" t="str">
        <f>'04'!BG24</f>
        <v/>
      </c>
      <c r="L23" s="134" t="str">
        <f>'04'!BN24</f>
        <v/>
      </c>
      <c r="M23" s="387" t="str">
        <f>'04'!BU24</f>
        <v/>
      </c>
      <c r="N23" s="453" t="str">
        <f>'04'!CB24</f>
        <v/>
      </c>
      <c r="O23" s="453" t="str">
        <f>'04'!CI24</f>
        <v/>
      </c>
      <c r="P23" s="453" t="str">
        <f>'04'!CP24</f>
        <v/>
      </c>
      <c r="Q23" s="453" t="str">
        <f>'04'!CW24</f>
        <v/>
      </c>
      <c r="R23" s="134" t="str">
        <f>'04'!DD24</f>
        <v/>
      </c>
      <c r="S23" s="69" t="str">
        <f>'022'!AJ23</f>
        <v/>
      </c>
      <c r="T23" s="134" t="str">
        <f>ข้อมูลกิจกรรม!D23</f>
        <v/>
      </c>
      <c r="U23" s="134" t="str">
        <f>ข้อมูลกิจกรรม!E23</f>
        <v/>
      </c>
      <c r="V23" s="134" t="str">
        <f>ข้อมูลกิจกรรม!F23</f>
        <v/>
      </c>
      <c r="W23" s="134" t="str">
        <f>ข้อมูลกิจกรรม!G23</f>
        <v/>
      </c>
      <c r="X23" s="134" t="str">
        <f>ข้อมูลกิจกรรม!H23</f>
        <v/>
      </c>
      <c r="Y23" s="134" t="str">
        <f>ข้อมูลกิจกรรม!I23</f>
        <v/>
      </c>
      <c r="Z23" s="134" t="str">
        <f>ข้อมูลกิจกรรม!J23</f>
        <v/>
      </c>
      <c r="AA23" s="134" t="str">
        <f>ข้อมูลกิจกรรม!K23</f>
        <v/>
      </c>
      <c r="AB23" s="134" t="str">
        <f>ข้อมูลกิจกรรม!L23</f>
        <v/>
      </c>
      <c r="AC23" s="134" t="str">
        <f>ข้อมูลกิจกรรม!M23</f>
        <v/>
      </c>
      <c r="AD23" s="134" t="str">
        <f>ข้อมูลกิจกรรม!N23</f>
        <v/>
      </c>
      <c r="AE23" s="134" t="str">
        <f>ข้อมูลกิจกรรม!O23</f>
        <v/>
      </c>
      <c r="AF23" s="156" t="str">
        <f>'06'!GD24</f>
        <v/>
      </c>
      <c r="AG23" s="134" t="str">
        <f>ข้อมูลกิจกรรม!P23</f>
        <v/>
      </c>
      <c r="AH23" s="134" t="e">
        <f>ข้อมูลกิจกรรม!#REF!</f>
        <v>#REF!</v>
      </c>
      <c r="AI23" s="134" t="e">
        <f>ข้อมูลกิจกรรม!#REF!</f>
        <v>#REF!</v>
      </c>
      <c r="AJ23" s="157" t="str">
        <f>'05'!CW24</f>
        <v/>
      </c>
      <c r="AK23" s="158" t="str">
        <f>ข้อมูลกิจกรรม!$V23</f>
        <v/>
      </c>
      <c r="AL23" s="158" t="str">
        <f>IF(กิจกรรมพัฒนาผู้เรียน!J24="","",กิจกรรมพัฒนาผู้เรียน!J24)</f>
        <v/>
      </c>
      <c r="AM23" s="360" t="str">
        <f t="shared" si="0"/>
        <v/>
      </c>
    </row>
    <row r="24" spans="1:39" s="29" customFormat="1" ht="15.95" customHeight="1">
      <c r="A24" s="134">
        <v>20</v>
      </c>
      <c r="B24" s="66">
        <f>'03'!B24</f>
        <v>2513</v>
      </c>
      <c r="C24" s="67" t="str">
        <f>'03'!C24</f>
        <v>เด็กชายธเนศ  ช้างจั่น</v>
      </c>
      <c r="D24" s="134" t="str">
        <f>'04'!J25</f>
        <v/>
      </c>
      <c r="E24" s="134" t="str">
        <f>'04'!Q25</f>
        <v/>
      </c>
      <c r="F24" s="134" t="str">
        <f>'04'!X25</f>
        <v/>
      </c>
      <c r="G24" s="134" t="str">
        <f>'04'!AE25</f>
        <v/>
      </c>
      <c r="H24" s="134" t="str">
        <f>'04'!AL25</f>
        <v/>
      </c>
      <c r="I24" s="134" t="str">
        <f>'04'!AS25</f>
        <v/>
      </c>
      <c r="J24" s="134" t="str">
        <f>'04'!AZ25</f>
        <v/>
      </c>
      <c r="K24" s="134" t="str">
        <f>'04'!BG25</f>
        <v/>
      </c>
      <c r="L24" s="134" t="str">
        <f>'04'!BN25</f>
        <v/>
      </c>
      <c r="M24" s="387" t="str">
        <f>'04'!BU25</f>
        <v/>
      </c>
      <c r="N24" s="453" t="str">
        <f>'04'!CB25</f>
        <v/>
      </c>
      <c r="O24" s="453" t="str">
        <f>'04'!CI25</f>
        <v/>
      </c>
      <c r="P24" s="453" t="str">
        <f>'04'!CP25</f>
        <v/>
      </c>
      <c r="Q24" s="453" t="str">
        <f>'04'!CW25</f>
        <v/>
      </c>
      <c r="R24" s="134" t="str">
        <f>'04'!DD25</f>
        <v/>
      </c>
      <c r="S24" s="69" t="str">
        <f>'022'!AJ24</f>
        <v/>
      </c>
      <c r="T24" s="134" t="str">
        <f>ข้อมูลกิจกรรม!D24</f>
        <v/>
      </c>
      <c r="U24" s="134" t="str">
        <f>ข้อมูลกิจกรรม!E24</f>
        <v/>
      </c>
      <c r="V24" s="134" t="str">
        <f>ข้อมูลกิจกรรม!F24</f>
        <v/>
      </c>
      <c r="W24" s="134" t="str">
        <f>ข้อมูลกิจกรรม!G24</f>
        <v/>
      </c>
      <c r="X24" s="134" t="str">
        <f>ข้อมูลกิจกรรม!H24</f>
        <v/>
      </c>
      <c r="Y24" s="134" t="str">
        <f>ข้อมูลกิจกรรม!I24</f>
        <v/>
      </c>
      <c r="Z24" s="134" t="str">
        <f>ข้อมูลกิจกรรม!J24</f>
        <v/>
      </c>
      <c r="AA24" s="134" t="str">
        <f>ข้อมูลกิจกรรม!K24</f>
        <v/>
      </c>
      <c r="AB24" s="134" t="str">
        <f>ข้อมูลกิจกรรม!L24</f>
        <v/>
      </c>
      <c r="AC24" s="134" t="str">
        <f>ข้อมูลกิจกรรม!M24</f>
        <v/>
      </c>
      <c r="AD24" s="134" t="str">
        <f>ข้อมูลกิจกรรม!N24</f>
        <v/>
      </c>
      <c r="AE24" s="134" t="str">
        <f>ข้อมูลกิจกรรม!O24</f>
        <v/>
      </c>
      <c r="AF24" s="156" t="str">
        <f>'06'!GD25</f>
        <v/>
      </c>
      <c r="AG24" s="134" t="str">
        <f>ข้อมูลกิจกรรม!P24</f>
        <v/>
      </c>
      <c r="AH24" s="134" t="e">
        <f>ข้อมูลกิจกรรม!#REF!</f>
        <v>#REF!</v>
      </c>
      <c r="AI24" s="134" t="e">
        <f>ข้อมูลกิจกรรม!#REF!</f>
        <v>#REF!</v>
      </c>
      <c r="AJ24" s="157" t="str">
        <f>'05'!CW25</f>
        <v/>
      </c>
      <c r="AK24" s="158" t="str">
        <f>ข้อมูลกิจกรรม!$V24</f>
        <v/>
      </c>
      <c r="AL24" s="158" t="str">
        <f>IF(กิจกรรมพัฒนาผู้เรียน!J25="","",กิจกรรมพัฒนาผู้เรียน!J25)</f>
        <v/>
      </c>
      <c r="AM24" s="360" t="str">
        <f t="shared" si="0"/>
        <v/>
      </c>
    </row>
    <row r="25" spans="1:39" s="29" customFormat="1" ht="15.95" customHeight="1">
      <c r="A25" s="134">
        <v>21</v>
      </c>
      <c r="B25" s="66">
        <f>'03'!B25</f>
        <v>2514</v>
      </c>
      <c r="C25" s="67" t="str">
        <f>'03'!C25</f>
        <v>เด็กชายวัชรากร  จูงาม</v>
      </c>
      <c r="D25" s="134" t="str">
        <f>'04'!J26</f>
        <v/>
      </c>
      <c r="E25" s="134" t="str">
        <f>'04'!Q26</f>
        <v/>
      </c>
      <c r="F25" s="134" t="str">
        <f>'04'!X26</f>
        <v/>
      </c>
      <c r="G25" s="134" t="str">
        <f>'04'!AE26</f>
        <v/>
      </c>
      <c r="H25" s="134" t="str">
        <f>'04'!AL26</f>
        <v/>
      </c>
      <c r="I25" s="134" t="str">
        <f>'04'!AS26</f>
        <v/>
      </c>
      <c r="J25" s="134" t="str">
        <f>'04'!AZ26</f>
        <v/>
      </c>
      <c r="K25" s="134" t="str">
        <f>'04'!BG26</f>
        <v/>
      </c>
      <c r="L25" s="134" t="str">
        <f>'04'!BN26</f>
        <v/>
      </c>
      <c r="M25" s="387" t="str">
        <f>'04'!BU26</f>
        <v/>
      </c>
      <c r="N25" s="453" t="str">
        <f>'04'!CB26</f>
        <v/>
      </c>
      <c r="O25" s="453" t="str">
        <f>'04'!CI26</f>
        <v/>
      </c>
      <c r="P25" s="453" t="str">
        <f>'04'!CP26</f>
        <v/>
      </c>
      <c r="Q25" s="453" t="str">
        <f>'04'!CW26</f>
        <v/>
      </c>
      <c r="R25" s="134" t="str">
        <f>'04'!DD26</f>
        <v/>
      </c>
      <c r="S25" s="69" t="str">
        <f>'022'!AJ25</f>
        <v/>
      </c>
      <c r="T25" s="134" t="str">
        <f>ข้อมูลกิจกรรม!D25</f>
        <v/>
      </c>
      <c r="U25" s="134" t="str">
        <f>ข้อมูลกิจกรรม!E25</f>
        <v/>
      </c>
      <c r="V25" s="134" t="str">
        <f>ข้อมูลกิจกรรม!F25</f>
        <v/>
      </c>
      <c r="W25" s="134" t="str">
        <f>ข้อมูลกิจกรรม!G25</f>
        <v/>
      </c>
      <c r="X25" s="134" t="str">
        <f>ข้อมูลกิจกรรม!H25</f>
        <v/>
      </c>
      <c r="Y25" s="134" t="str">
        <f>ข้อมูลกิจกรรม!I25</f>
        <v/>
      </c>
      <c r="Z25" s="134" t="str">
        <f>ข้อมูลกิจกรรม!J25</f>
        <v/>
      </c>
      <c r="AA25" s="134" t="str">
        <f>ข้อมูลกิจกรรม!K25</f>
        <v/>
      </c>
      <c r="AB25" s="134" t="str">
        <f>ข้อมูลกิจกรรม!L25</f>
        <v/>
      </c>
      <c r="AC25" s="134" t="str">
        <f>ข้อมูลกิจกรรม!M25</f>
        <v/>
      </c>
      <c r="AD25" s="134" t="str">
        <f>ข้อมูลกิจกรรม!N25</f>
        <v/>
      </c>
      <c r="AE25" s="134" t="str">
        <f>ข้อมูลกิจกรรม!O25</f>
        <v/>
      </c>
      <c r="AF25" s="156" t="str">
        <f>'06'!GD26</f>
        <v/>
      </c>
      <c r="AG25" s="134" t="str">
        <f>ข้อมูลกิจกรรม!P25</f>
        <v/>
      </c>
      <c r="AH25" s="134" t="e">
        <f>ข้อมูลกิจกรรม!#REF!</f>
        <v>#REF!</v>
      </c>
      <c r="AI25" s="134" t="e">
        <f>ข้อมูลกิจกรรม!#REF!</f>
        <v>#REF!</v>
      </c>
      <c r="AJ25" s="157" t="str">
        <f>'05'!CW26</f>
        <v/>
      </c>
      <c r="AK25" s="158" t="str">
        <f>ข้อมูลกิจกรรม!$V25</f>
        <v/>
      </c>
      <c r="AL25" s="158" t="str">
        <f>IF(กิจกรรมพัฒนาผู้เรียน!J26="","",กิจกรรมพัฒนาผู้เรียน!J26)</f>
        <v/>
      </c>
      <c r="AM25" s="360" t="str">
        <f t="shared" si="0"/>
        <v/>
      </c>
    </row>
    <row r="26" spans="1:39" s="29" customFormat="1" ht="15.95" customHeight="1">
      <c r="A26" s="134">
        <v>22</v>
      </c>
      <c r="B26" s="66">
        <f>'03'!B26</f>
        <v>2515</v>
      </c>
      <c r="C26" s="67" t="str">
        <f>'03'!C26</f>
        <v>เด็กชายวรกันต์  ยิ้มคุณ</v>
      </c>
      <c r="D26" s="134" t="str">
        <f>'04'!J27</f>
        <v/>
      </c>
      <c r="E26" s="134" t="str">
        <f>'04'!Q27</f>
        <v/>
      </c>
      <c r="F26" s="134" t="str">
        <f>'04'!X27</f>
        <v/>
      </c>
      <c r="G26" s="134" t="str">
        <f>'04'!AE27</f>
        <v/>
      </c>
      <c r="H26" s="134" t="str">
        <f>'04'!AL27</f>
        <v/>
      </c>
      <c r="I26" s="134" t="str">
        <f>'04'!AS27</f>
        <v/>
      </c>
      <c r="J26" s="134" t="str">
        <f>'04'!AZ27</f>
        <v/>
      </c>
      <c r="K26" s="134" t="str">
        <f>'04'!BG27</f>
        <v/>
      </c>
      <c r="L26" s="134" t="str">
        <f>'04'!BN27</f>
        <v/>
      </c>
      <c r="M26" s="387" t="str">
        <f>'04'!BU27</f>
        <v/>
      </c>
      <c r="N26" s="453" t="str">
        <f>'04'!CB27</f>
        <v/>
      </c>
      <c r="O26" s="453" t="str">
        <f>'04'!CI27</f>
        <v/>
      </c>
      <c r="P26" s="453" t="str">
        <f>'04'!CP27</f>
        <v/>
      </c>
      <c r="Q26" s="453" t="str">
        <f>'04'!CW27</f>
        <v/>
      </c>
      <c r="R26" s="134" t="str">
        <f>'04'!DD27</f>
        <v/>
      </c>
      <c r="S26" s="69" t="str">
        <f>'022'!AJ26</f>
        <v/>
      </c>
      <c r="T26" s="134" t="str">
        <f>ข้อมูลกิจกรรม!D26</f>
        <v/>
      </c>
      <c r="U26" s="134" t="str">
        <f>ข้อมูลกิจกรรม!E26</f>
        <v/>
      </c>
      <c r="V26" s="134" t="str">
        <f>ข้อมูลกิจกรรม!F26</f>
        <v/>
      </c>
      <c r="W26" s="134" t="str">
        <f>ข้อมูลกิจกรรม!G26</f>
        <v/>
      </c>
      <c r="X26" s="134" t="str">
        <f>ข้อมูลกิจกรรม!H26</f>
        <v/>
      </c>
      <c r="Y26" s="134" t="str">
        <f>ข้อมูลกิจกรรม!I26</f>
        <v/>
      </c>
      <c r="Z26" s="134" t="str">
        <f>ข้อมูลกิจกรรม!J26</f>
        <v/>
      </c>
      <c r="AA26" s="134" t="str">
        <f>ข้อมูลกิจกรรม!K26</f>
        <v/>
      </c>
      <c r="AB26" s="134" t="str">
        <f>ข้อมูลกิจกรรม!L26</f>
        <v/>
      </c>
      <c r="AC26" s="134" t="str">
        <f>ข้อมูลกิจกรรม!M26</f>
        <v/>
      </c>
      <c r="AD26" s="134" t="str">
        <f>ข้อมูลกิจกรรม!N26</f>
        <v/>
      </c>
      <c r="AE26" s="134" t="str">
        <f>ข้อมูลกิจกรรม!O26</f>
        <v/>
      </c>
      <c r="AF26" s="156" t="str">
        <f>'06'!GD27</f>
        <v/>
      </c>
      <c r="AG26" s="134" t="str">
        <f>ข้อมูลกิจกรรม!P26</f>
        <v/>
      </c>
      <c r="AH26" s="134" t="e">
        <f>ข้อมูลกิจกรรม!#REF!</f>
        <v>#REF!</v>
      </c>
      <c r="AI26" s="134" t="e">
        <f>ข้อมูลกิจกรรม!#REF!</f>
        <v>#REF!</v>
      </c>
      <c r="AJ26" s="157" t="str">
        <f>'05'!CW27</f>
        <v/>
      </c>
      <c r="AK26" s="158" t="str">
        <f>ข้อมูลกิจกรรม!$V26</f>
        <v/>
      </c>
      <c r="AL26" s="158" t="str">
        <f>IF(กิจกรรมพัฒนาผู้เรียน!J27="","",กิจกรรมพัฒนาผู้เรียน!J27)</f>
        <v/>
      </c>
      <c r="AM26" s="360" t="str">
        <f t="shared" si="0"/>
        <v/>
      </c>
    </row>
    <row r="27" spans="1:39" s="29" customFormat="1" ht="15.95" customHeight="1">
      <c r="A27" s="134">
        <v>23</v>
      </c>
      <c r="B27" s="66">
        <f>'03'!B27</f>
        <v>2516</v>
      </c>
      <c r="C27" s="67" t="str">
        <f>'03'!C27</f>
        <v>เด็กชายขจรศักดิ์  ศรีเพียงจันทร์</v>
      </c>
      <c r="D27" s="134" t="str">
        <f>'04'!J28</f>
        <v/>
      </c>
      <c r="E27" s="134" t="str">
        <f>'04'!Q28</f>
        <v/>
      </c>
      <c r="F27" s="134" t="str">
        <f>'04'!X28</f>
        <v/>
      </c>
      <c r="G27" s="134" t="str">
        <f>'04'!AE28</f>
        <v/>
      </c>
      <c r="H27" s="134" t="str">
        <f>'04'!AL28</f>
        <v/>
      </c>
      <c r="I27" s="134" t="str">
        <f>'04'!AS28</f>
        <v/>
      </c>
      <c r="J27" s="134" t="str">
        <f>'04'!AZ28</f>
        <v/>
      </c>
      <c r="K27" s="134" t="str">
        <f>'04'!BG28</f>
        <v/>
      </c>
      <c r="L27" s="134" t="str">
        <f>'04'!BN28</f>
        <v/>
      </c>
      <c r="M27" s="387" t="str">
        <f>'04'!BU28</f>
        <v/>
      </c>
      <c r="N27" s="453" t="str">
        <f>'04'!CB28</f>
        <v/>
      </c>
      <c r="O27" s="453" t="str">
        <f>'04'!CI28</f>
        <v/>
      </c>
      <c r="P27" s="453" t="str">
        <f>'04'!CP28</f>
        <v/>
      </c>
      <c r="Q27" s="453" t="str">
        <f>'04'!CW28</f>
        <v/>
      </c>
      <c r="R27" s="134" t="str">
        <f>'04'!DD28</f>
        <v/>
      </c>
      <c r="S27" s="69" t="str">
        <f>'022'!AJ27</f>
        <v/>
      </c>
      <c r="T27" s="134" t="str">
        <f>ข้อมูลกิจกรรม!D27</f>
        <v/>
      </c>
      <c r="U27" s="134" t="str">
        <f>ข้อมูลกิจกรรม!E27</f>
        <v/>
      </c>
      <c r="V27" s="134" t="str">
        <f>ข้อมูลกิจกรรม!F27</f>
        <v/>
      </c>
      <c r="W27" s="134" t="str">
        <f>ข้อมูลกิจกรรม!G27</f>
        <v/>
      </c>
      <c r="X27" s="134" t="str">
        <f>ข้อมูลกิจกรรม!H27</f>
        <v/>
      </c>
      <c r="Y27" s="134" t="str">
        <f>ข้อมูลกิจกรรม!I27</f>
        <v/>
      </c>
      <c r="Z27" s="134" t="str">
        <f>ข้อมูลกิจกรรม!J27</f>
        <v/>
      </c>
      <c r="AA27" s="134" t="str">
        <f>ข้อมูลกิจกรรม!K27</f>
        <v/>
      </c>
      <c r="AB27" s="134" t="str">
        <f>ข้อมูลกิจกรรม!L27</f>
        <v/>
      </c>
      <c r="AC27" s="134" t="str">
        <f>ข้อมูลกิจกรรม!M27</f>
        <v/>
      </c>
      <c r="AD27" s="134" t="str">
        <f>ข้อมูลกิจกรรม!N27</f>
        <v/>
      </c>
      <c r="AE27" s="134" t="str">
        <f>ข้อมูลกิจกรรม!O27</f>
        <v/>
      </c>
      <c r="AF27" s="156" t="str">
        <f>'06'!GD28</f>
        <v/>
      </c>
      <c r="AG27" s="134" t="str">
        <f>ข้อมูลกิจกรรม!P27</f>
        <v/>
      </c>
      <c r="AH27" s="134" t="e">
        <f>ข้อมูลกิจกรรม!#REF!</f>
        <v>#REF!</v>
      </c>
      <c r="AI27" s="134" t="e">
        <f>ข้อมูลกิจกรรม!#REF!</f>
        <v>#REF!</v>
      </c>
      <c r="AJ27" s="157" t="str">
        <f>'05'!CW28</f>
        <v/>
      </c>
      <c r="AK27" s="158" t="str">
        <f>ข้อมูลกิจกรรม!$V27</f>
        <v/>
      </c>
      <c r="AL27" s="158" t="str">
        <f>IF(กิจกรรมพัฒนาผู้เรียน!J28="","",กิจกรรมพัฒนาผู้เรียน!J28)</f>
        <v/>
      </c>
      <c r="AM27" s="360" t="str">
        <f t="shared" si="0"/>
        <v/>
      </c>
    </row>
    <row r="28" spans="1:39" s="29" customFormat="1" ht="15.95" customHeight="1">
      <c r="A28" s="134">
        <v>24</v>
      </c>
      <c r="B28" s="66">
        <f>'03'!B28</f>
        <v>2517</v>
      </c>
      <c r="C28" s="67" t="str">
        <f>'03'!C28</f>
        <v>เด็กชายรัชชานนท์  ยิ้มจันทร์</v>
      </c>
      <c r="D28" s="134" t="str">
        <f>'04'!J29</f>
        <v/>
      </c>
      <c r="E28" s="134" t="str">
        <f>'04'!Q29</f>
        <v/>
      </c>
      <c r="F28" s="134" t="str">
        <f>'04'!X29</f>
        <v/>
      </c>
      <c r="G28" s="134" t="str">
        <f>'04'!AE29</f>
        <v/>
      </c>
      <c r="H28" s="134" t="str">
        <f>'04'!AL29</f>
        <v/>
      </c>
      <c r="I28" s="134" t="str">
        <f>'04'!AS29</f>
        <v/>
      </c>
      <c r="J28" s="134" t="str">
        <f>'04'!AZ29</f>
        <v/>
      </c>
      <c r="K28" s="134" t="str">
        <f>'04'!BG29</f>
        <v/>
      </c>
      <c r="L28" s="134" t="str">
        <f>'04'!BN29</f>
        <v/>
      </c>
      <c r="M28" s="387" t="str">
        <f>'04'!BU29</f>
        <v/>
      </c>
      <c r="N28" s="453" t="str">
        <f>'04'!CB29</f>
        <v/>
      </c>
      <c r="O28" s="453" t="str">
        <f>'04'!CI29</f>
        <v/>
      </c>
      <c r="P28" s="453" t="str">
        <f>'04'!CP29</f>
        <v/>
      </c>
      <c r="Q28" s="453" t="str">
        <f>'04'!CW29</f>
        <v/>
      </c>
      <c r="R28" s="134" t="str">
        <f>'04'!DD29</f>
        <v/>
      </c>
      <c r="S28" s="69" t="str">
        <f>'022'!AJ28</f>
        <v/>
      </c>
      <c r="T28" s="134" t="str">
        <f>ข้อมูลกิจกรรม!D28</f>
        <v/>
      </c>
      <c r="U28" s="134" t="str">
        <f>ข้อมูลกิจกรรม!E28</f>
        <v/>
      </c>
      <c r="V28" s="134" t="str">
        <f>ข้อมูลกิจกรรม!F28</f>
        <v/>
      </c>
      <c r="W28" s="134" t="str">
        <f>ข้อมูลกิจกรรม!G28</f>
        <v/>
      </c>
      <c r="X28" s="134" t="str">
        <f>ข้อมูลกิจกรรม!H28</f>
        <v/>
      </c>
      <c r="Y28" s="134" t="str">
        <f>ข้อมูลกิจกรรม!I28</f>
        <v/>
      </c>
      <c r="Z28" s="134" t="str">
        <f>ข้อมูลกิจกรรม!J28</f>
        <v/>
      </c>
      <c r="AA28" s="134" t="str">
        <f>ข้อมูลกิจกรรม!K28</f>
        <v/>
      </c>
      <c r="AB28" s="134" t="str">
        <f>ข้อมูลกิจกรรม!L28</f>
        <v/>
      </c>
      <c r="AC28" s="134" t="str">
        <f>ข้อมูลกิจกรรม!M28</f>
        <v/>
      </c>
      <c r="AD28" s="134" t="str">
        <f>ข้อมูลกิจกรรม!N28</f>
        <v/>
      </c>
      <c r="AE28" s="134" t="str">
        <f>ข้อมูลกิจกรรม!O28</f>
        <v/>
      </c>
      <c r="AF28" s="156" t="str">
        <f>'06'!GD29</f>
        <v/>
      </c>
      <c r="AG28" s="134" t="str">
        <f>ข้อมูลกิจกรรม!P28</f>
        <v/>
      </c>
      <c r="AH28" s="134" t="e">
        <f>ข้อมูลกิจกรรม!#REF!</f>
        <v>#REF!</v>
      </c>
      <c r="AI28" s="134" t="e">
        <f>ข้อมูลกิจกรรม!#REF!</f>
        <v>#REF!</v>
      </c>
      <c r="AJ28" s="157" t="str">
        <f>'05'!CW29</f>
        <v/>
      </c>
      <c r="AK28" s="158" t="str">
        <f>ข้อมูลกิจกรรม!$V28</f>
        <v/>
      </c>
      <c r="AL28" s="158" t="str">
        <f>IF(กิจกรรมพัฒนาผู้เรียน!J29="","",กิจกรรมพัฒนาผู้เรียน!J29)</f>
        <v/>
      </c>
      <c r="AM28" s="360" t="str">
        <f t="shared" si="0"/>
        <v/>
      </c>
    </row>
    <row r="29" spans="1:39" s="29" customFormat="1" ht="15.95" customHeight="1">
      <c r="A29" s="134">
        <v>25</v>
      </c>
      <c r="B29" s="66">
        <f>'03'!B29</f>
        <v>2518</v>
      </c>
      <c r="C29" s="67" t="str">
        <f>'03'!C29</f>
        <v>เด็กหญิงวรัญญา  สืบสะอาด</v>
      </c>
      <c r="D29" s="134" t="str">
        <f>'04'!J30</f>
        <v/>
      </c>
      <c r="E29" s="134" t="str">
        <f>'04'!Q30</f>
        <v/>
      </c>
      <c r="F29" s="134" t="str">
        <f>'04'!X30</f>
        <v/>
      </c>
      <c r="G29" s="134" t="str">
        <f>'04'!AE30</f>
        <v/>
      </c>
      <c r="H29" s="134" t="str">
        <f>'04'!AL30</f>
        <v/>
      </c>
      <c r="I29" s="134" t="str">
        <f>'04'!AS30</f>
        <v/>
      </c>
      <c r="J29" s="134" t="str">
        <f>'04'!AZ30</f>
        <v/>
      </c>
      <c r="K29" s="134" t="str">
        <f>'04'!BG30</f>
        <v/>
      </c>
      <c r="L29" s="134" t="str">
        <f>'04'!BN30</f>
        <v/>
      </c>
      <c r="M29" s="387" t="str">
        <f>'04'!BU30</f>
        <v/>
      </c>
      <c r="N29" s="453" t="str">
        <f>'04'!CB30</f>
        <v/>
      </c>
      <c r="O29" s="453" t="str">
        <f>'04'!CI30</f>
        <v/>
      </c>
      <c r="P29" s="453" t="str">
        <f>'04'!CP30</f>
        <v/>
      </c>
      <c r="Q29" s="453" t="str">
        <f>'04'!CW30</f>
        <v/>
      </c>
      <c r="R29" s="134" t="str">
        <f>'04'!DD30</f>
        <v/>
      </c>
      <c r="S29" s="69" t="str">
        <f>'022'!AJ29</f>
        <v/>
      </c>
      <c r="T29" s="134" t="str">
        <f>ข้อมูลกิจกรรม!D29</f>
        <v/>
      </c>
      <c r="U29" s="134" t="str">
        <f>ข้อมูลกิจกรรม!E29</f>
        <v/>
      </c>
      <c r="V29" s="134" t="str">
        <f>ข้อมูลกิจกรรม!F29</f>
        <v/>
      </c>
      <c r="W29" s="134" t="str">
        <f>ข้อมูลกิจกรรม!G29</f>
        <v/>
      </c>
      <c r="X29" s="134" t="str">
        <f>ข้อมูลกิจกรรม!H29</f>
        <v/>
      </c>
      <c r="Y29" s="134" t="str">
        <f>ข้อมูลกิจกรรม!I29</f>
        <v/>
      </c>
      <c r="Z29" s="134" t="str">
        <f>ข้อมูลกิจกรรม!J29</f>
        <v/>
      </c>
      <c r="AA29" s="134" t="str">
        <f>ข้อมูลกิจกรรม!K29</f>
        <v/>
      </c>
      <c r="AB29" s="134" t="str">
        <f>ข้อมูลกิจกรรม!L29</f>
        <v/>
      </c>
      <c r="AC29" s="134" t="str">
        <f>ข้อมูลกิจกรรม!M29</f>
        <v/>
      </c>
      <c r="AD29" s="134" t="str">
        <f>ข้อมูลกิจกรรม!N29</f>
        <v/>
      </c>
      <c r="AE29" s="134" t="str">
        <f>ข้อมูลกิจกรรม!O29</f>
        <v/>
      </c>
      <c r="AF29" s="156" t="str">
        <f>'06'!GD30</f>
        <v/>
      </c>
      <c r="AG29" s="134" t="str">
        <f>ข้อมูลกิจกรรม!P29</f>
        <v/>
      </c>
      <c r="AH29" s="134" t="e">
        <f>ข้อมูลกิจกรรม!#REF!</f>
        <v>#REF!</v>
      </c>
      <c r="AI29" s="134" t="e">
        <f>ข้อมูลกิจกรรม!#REF!</f>
        <v>#REF!</v>
      </c>
      <c r="AJ29" s="157" t="str">
        <f>'05'!CW30</f>
        <v/>
      </c>
      <c r="AK29" s="158" t="str">
        <f>ข้อมูลกิจกรรม!$V29</f>
        <v/>
      </c>
      <c r="AL29" s="158" t="str">
        <f>IF(กิจกรรมพัฒนาผู้เรียน!J30="","",กิจกรรมพัฒนาผู้เรียน!J30)</f>
        <v/>
      </c>
      <c r="AM29" s="360" t="str">
        <f t="shared" si="0"/>
        <v/>
      </c>
    </row>
    <row r="30" spans="1:39" s="29" customFormat="1" ht="15.95" customHeight="1">
      <c r="A30" s="134">
        <v>26</v>
      </c>
      <c r="B30" s="66">
        <f>'03'!B30</f>
        <v>2519</v>
      </c>
      <c r="C30" s="67" t="str">
        <f>'03'!C30</f>
        <v>เด็กหญิงสุพิชฌาย์  อินหอม</v>
      </c>
      <c r="D30" s="134" t="str">
        <f>'04'!J31</f>
        <v/>
      </c>
      <c r="E30" s="134" t="str">
        <f>'04'!Q31</f>
        <v/>
      </c>
      <c r="F30" s="134" t="str">
        <f>'04'!X31</f>
        <v/>
      </c>
      <c r="G30" s="134" t="str">
        <f>'04'!AE31</f>
        <v/>
      </c>
      <c r="H30" s="134" t="str">
        <f>'04'!AL31</f>
        <v/>
      </c>
      <c r="I30" s="134" t="str">
        <f>'04'!AS31</f>
        <v/>
      </c>
      <c r="J30" s="134" t="str">
        <f>'04'!AZ31</f>
        <v/>
      </c>
      <c r="K30" s="134" t="str">
        <f>'04'!BG31</f>
        <v/>
      </c>
      <c r="L30" s="134" t="str">
        <f>'04'!BN31</f>
        <v/>
      </c>
      <c r="M30" s="387" t="str">
        <f>'04'!BU31</f>
        <v/>
      </c>
      <c r="N30" s="453" t="str">
        <f>'04'!CB31</f>
        <v/>
      </c>
      <c r="O30" s="453" t="str">
        <f>'04'!CI31</f>
        <v/>
      </c>
      <c r="P30" s="453" t="str">
        <f>'04'!CP31</f>
        <v/>
      </c>
      <c r="Q30" s="453" t="str">
        <f>'04'!CW31</f>
        <v/>
      </c>
      <c r="R30" s="134" t="str">
        <f>'04'!DD31</f>
        <v/>
      </c>
      <c r="S30" s="69" t="str">
        <f>'022'!AJ30</f>
        <v/>
      </c>
      <c r="T30" s="134" t="str">
        <f>ข้อมูลกิจกรรม!D30</f>
        <v/>
      </c>
      <c r="U30" s="134" t="str">
        <f>ข้อมูลกิจกรรม!E30</f>
        <v/>
      </c>
      <c r="V30" s="134" t="str">
        <f>ข้อมูลกิจกรรม!F30</f>
        <v/>
      </c>
      <c r="W30" s="134" t="str">
        <f>ข้อมูลกิจกรรม!G30</f>
        <v/>
      </c>
      <c r="X30" s="134" t="str">
        <f>ข้อมูลกิจกรรม!H30</f>
        <v/>
      </c>
      <c r="Y30" s="134" t="str">
        <f>ข้อมูลกิจกรรม!I30</f>
        <v/>
      </c>
      <c r="Z30" s="134" t="str">
        <f>ข้อมูลกิจกรรม!J30</f>
        <v/>
      </c>
      <c r="AA30" s="134" t="str">
        <f>ข้อมูลกิจกรรม!K30</f>
        <v/>
      </c>
      <c r="AB30" s="134" t="str">
        <f>ข้อมูลกิจกรรม!L30</f>
        <v/>
      </c>
      <c r="AC30" s="134" t="str">
        <f>ข้อมูลกิจกรรม!M30</f>
        <v/>
      </c>
      <c r="AD30" s="134" t="str">
        <f>ข้อมูลกิจกรรม!N30</f>
        <v/>
      </c>
      <c r="AE30" s="134" t="str">
        <f>ข้อมูลกิจกรรม!O30</f>
        <v/>
      </c>
      <c r="AF30" s="156" t="str">
        <f>'06'!GD31</f>
        <v/>
      </c>
      <c r="AG30" s="134" t="str">
        <f>ข้อมูลกิจกรรม!P30</f>
        <v/>
      </c>
      <c r="AH30" s="134" t="e">
        <f>ข้อมูลกิจกรรม!#REF!</f>
        <v>#REF!</v>
      </c>
      <c r="AI30" s="134" t="e">
        <f>ข้อมูลกิจกรรม!#REF!</f>
        <v>#REF!</v>
      </c>
      <c r="AJ30" s="157" t="str">
        <f>'05'!CW31</f>
        <v/>
      </c>
      <c r="AK30" s="158" t="str">
        <f>ข้อมูลกิจกรรม!$V30</f>
        <v/>
      </c>
      <c r="AL30" s="158" t="str">
        <f>IF(กิจกรรมพัฒนาผู้เรียน!J31="","",กิจกรรมพัฒนาผู้เรียน!J31)</f>
        <v/>
      </c>
      <c r="AM30" s="360" t="str">
        <f t="shared" si="0"/>
        <v/>
      </c>
    </row>
    <row r="31" spans="1:39" s="29" customFormat="1" ht="15.95" customHeight="1">
      <c r="A31" s="134">
        <v>27</v>
      </c>
      <c r="B31" s="66">
        <f>'03'!B31</f>
        <v>2520</v>
      </c>
      <c r="C31" s="67" t="str">
        <f>'03'!C31</f>
        <v>เด็กหญิงดิษญา  กลิ่นหอม</v>
      </c>
      <c r="D31" s="134" t="str">
        <f>'04'!J32</f>
        <v/>
      </c>
      <c r="E31" s="134" t="str">
        <f>'04'!Q32</f>
        <v/>
      </c>
      <c r="F31" s="134" t="str">
        <f>'04'!X32</f>
        <v/>
      </c>
      <c r="G31" s="134" t="str">
        <f>'04'!AE32</f>
        <v/>
      </c>
      <c r="H31" s="134" t="str">
        <f>'04'!AL32</f>
        <v/>
      </c>
      <c r="I31" s="134" t="str">
        <f>'04'!AS32</f>
        <v/>
      </c>
      <c r="J31" s="134" t="str">
        <f>'04'!AZ32</f>
        <v/>
      </c>
      <c r="K31" s="134" t="str">
        <f>'04'!BG32</f>
        <v/>
      </c>
      <c r="L31" s="134" t="str">
        <f>'04'!BN32</f>
        <v/>
      </c>
      <c r="M31" s="387" t="str">
        <f>'04'!BU32</f>
        <v/>
      </c>
      <c r="N31" s="453" t="str">
        <f>'04'!CB32</f>
        <v/>
      </c>
      <c r="O31" s="453" t="str">
        <f>'04'!CI32</f>
        <v/>
      </c>
      <c r="P31" s="453" t="str">
        <f>'04'!CP32</f>
        <v/>
      </c>
      <c r="Q31" s="453" t="str">
        <f>'04'!CW32</f>
        <v/>
      </c>
      <c r="R31" s="134" t="str">
        <f>'04'!DD32</f>
        <v/>
      </c>
      <c r="S31" s="69" t="str">
        <f>'022'!AJ31</f>
        <v/>
      </c>
      <c r="T31" s="134" t="str">
        <f>ข้อมูลกิจกรรม!D31</f>
        <v/>
      </c>
      <c r="U31" s="134" t="str">
        <f>ข้อมูลกิจกรรม!E31</f>
        <v/>
      </c>
      <c r="V31" s="134" t="str">
        <f>ข้อมูลกิจกรรม!F31</f>
        <v/>
      </c>
      <c r="W31" s="134" t="str">
        <f>ข้อมูลกิจกรรม!G31</f>
        <v/>
      </c>
      <c r="X31" s="134" t="str">
        <f>ข้อมูลกิจกรรม!H31</f>
        <v/>
      </c>
      <c r="Y31" s="134" t="str">
        <f>ข้อมูลกิจกรรม!I31</f>
        <v/>
      </c>
      <c r="Z31" s="134" t="str">
        <f>ข้อมูลกิจกรรม!J31</f>
        <v/>
      </c>
      <c r="AA31" s="134" t="str">
        <f>ข้อมูลกิจกรรม!K31</f>
        <v/>
      </c>
      <c r="AB31" s="134" t="str">
        <f>ข้อมูลกิจกรรม!L31</f>
        <v/>
      </c>
      <c r="AC31" s="134" t="str">
        <f>ข้อมูลกิจกรรม!M31</f>
        <v/>
      </c>
      <c r="AD31" s="134" t="str">
        <f>ข้อมูลกิจกรรม!N31</f>
        <v/>
      </c>
      <c r="AE31" s="134" t="str">
        <f>ข้อมูลกิจกรรม!O31</f>
        <v/>
      </c>
      <c r="AF31" s="156" t="str">
        <f>'06'!GD32</f>
        <v/>
      </c>
      <c r="AG31" s="134" t="str">
        <f>ข้อมูลกิจกรรม!P31</f>
        <v/>
      </c>
      <c r="AH31" s="134" t="e">
        <f>ข้อมูลกิจกรรม!#REF!</f>
        <v>#REF!</v>
      </c>
      <c r="AI31" s="134" t="e">
        <f>ข้อมูลกิจกรรม!#REF!</f>
        <v>#REF!</v>
      </c>
      <c r="AJ31" s="157" t="str">
        <f>'05'!CW32</f>
        <v/>
      </c>
      <c r="AK31" s="158" t="str">
        <f>ข้อมูลกิจกรรม!$V31</f>
        <v/>
      </c>
      <c r="AL31" s="158" t="str">
        <f>IF(กิจกรรมพัฒนาผู้เรียน!J32="","",กิจกรรมพัฒนาผู้เรียน!J32)</f>
        <v/>
      </c>
      <c r="AM31" s="360" t="str">
        <f t="shared" si="0"/>
        <v/>
      </c>
    </row>
    <row r="32" spans="1:39" s="29" customFormat="1" ht="15.95" customHeight="1">
      <c r="A32" s="134">
        <v>28</v>
      </c>
      <c r="B32" s="66">
        <f>'03'!B32</f>
        <v>2521</v>
      </c>
      <c r="C32" s="67" t="str">
        <f>'03'!C32</f>
        <v>เด็กหญิงลลิตา  ทองยาลา</v>
      </c>
      <c r="D32" s="134" t="str">
        <f>'04'!J33</f>
        <v/>
      </c>
      <c r="E32" s="134" t="str">
        <f>'04'!Q33</f>
        <v/>
      </c>
      <c r="F32" s="134" t="str">
        <f>'04'!X33</f>
        <v/>
      </c>
      <c r="G32" s="134" t="str">
        <f>'04'!AE33</f>
        <v/>
      </c>
      <c r="H32" s="134" t="str">
        <f>'04'!AL33</f>
        <v/>
      </c>
      <c r="I32" s="134" t="str">
        <f>'04'!AS33</f>
        <v/>
      </c>
      <c r="J32" s="134" t="str">
        <f>'04'!AZ33</f>
        <v/>
      </c>
      <c r="K32" s="134" t="str">
        <f>'04'!BG33</f>
        <v/>
      </c>
      <c r="L32" s="134" t="str">
        <f>'04'!BN33</f>
        <v/>
      </c>
      <c r="M32" s="387" t="str">
        <f>'04'!BU33</f>
        <v/>
      </c>
      <c r="N32" s="453" t="str">
        <f>'04'!CB33</f>
        <v/>
      </c>
      <c r="O32" s="453" t="str">
        <f>'04'!CI33</f>
        <v/>
      </c>
      <c r="P32" s="453" t="str">
        <f>'04'!CP33</f>
        <v/>
      </c>
      <c r="Q32" s="453" t="str">
        <f>'04'!CW33</f>
        <v/>
      </c>
      <c r="R32" s="134" t="str">
        <f>'04'!DD33</f>
        <v/>
      </c>
      <c r="S32" s="69" t="str">
        <f>'022'!AJ32</f>
        <v/>
      </c>
      <c r="T32" s="134" t="str">
        <f>ข้อมูลกิจกรรม!D32</f>
        <v/>
      </c>
      <c r="U32" s="134" t="str">
        <f>ข้อมูลกิจกรรม!E32</f>
        <v/>
      </c>
      <c r="V32" s="134" t="str">
        <f>ข้อมูลกิจกรรม!F32</f>
        <v/>
      </c>
      <c r="W32" s="134" t="str">
        <f>ข้อมูลกิจกรรม!G32</f>
        <v/>
      </c>
      <c r="X32" s="134" t="str">
        <f>ข้อมูลกิจกรรม!H32</f>
        <v/>
      </c>
      <c r="Y32" s="134" t="str">
        <f>ข้อมูลกิจกรรม!I32</f>
        <v/>
      </c>
      <c r="Z32" s="134" t="str">
        <f>ข้อมูลกิจกรรม!J32</f>
        <v/>
      </c>
      <c r="AA32" s="134" t="str">
        <f>ข้อมูลกิจกรรม!K32</f>
        <v/>
      </c>
      <c r="AB32" s="134" t="str">
        <f>ข้อมูลกิจกรรม!L32</f>
        <v/>
      </c>
      <c r="AC32" s="134" t="str">
        <f>ข้อมูลกิจกรรม!M32</f>
        <v/>
      </c>
      <c r="AD32" s="134" t="str">
        <f>ข้อมูลกิจกรรม!N32</f>
        <v/>
      </c>
      <c r="AE32" s="134" t="str">
        <f>ข้อมูลกิจกรรม!O32</f>
        <v/>
      </c>
      <c r="AF32" s="156" t="str">
        <f>'06'!GD33</f>
        <v/>
      </c>
      <c r="AG32" s="134" t="str">
        <f>ข้อมูลกิจกรรม!P32</f>
        <v/>
      </c>
      <c r="AH32" s="134" t="e">
        <f>ข้อมูลกิจกรรม!#REF!</f>
        <v>#REF!</v>
      </c>
      <c r="AI32" s="134" t="e">
        <f>ข้อมูลกิจกรรม!#REF!</f>
        <v>#REF!</v>
      </c>
      <c r="AJ32" s="157" t="str">
        <f>'05'!CW33</f>
        <v/>
      </c>
      <c r="AK32" s="158" t="str">
        <f>ข้อมูลกิจกรรม!$V32</f>
        <v/>
      </c>
      <c r="AL32" s="158" t="str">
        <f>IF(กิจกรรมพัฒนาผู้เรียน!J33="","",กิจกรรมพัฒนาผู้เรียน!J33)</f>
        <v/>
      </c>
      <c r="AM32" s="360" t="str">
        <f t="shared" si="0"/>
        <v/>
      </c>
    </row>
    <row r="33" spans="1:39" s="29" customFormat="1" ht="15.95" customHeight="1">
      <c r="A33" s="134">
        <v>29</v>
      </c>
      <c r="B33" s="66">
        <f>'03'!B33</f>
        <v>2522</v>
      </c>
      <c r="C33" s="67" t="str">
        <f>'03'!C33</f>
        <v>เด็กหญิงวรดา  บุญประจวบ</v>
      </c>
      <c r="D33" s="134" t="str">
        <f>'04'!J34</f>
        <v/>
      </c>
      <c r="E33" s="134" t="str">
        <f>'04'!Q34</f>
        <v/>
      </c>
      <c r="F33" s="134" t="str">
        <f>'04'!X34</f>
        <v/>
      </c>
      <c r="G33" s="134" t="str">
        <f>'04'!AE34</f>
        <v/>
      </c>
      <c r="H33" s="134" t="str">
        <f>'04'!AL34</f>
        <v/>
      </c>
      <c r="I33" s="134" t="str">
        <f>'04'!AS34</f>
        <v/>
      </c>
      <c r="J33" s="134" t="str">
        <f>'04'!AZ34</f>
        <v/>
      </c>
      <c r="K33" s="134" t="str">
        <f>'04'!BG34</f>
        <v/>
      </c>
      <c r="L33" s="134" t="str">
        <f>'04'!BN34</f>
        <v/>
      </c>
      <c r="M33" s="387" t="str">
        <f>'04'!BU34</f>
        <v/>
      </c>
      <c r="N33" s="453" t="str">
        <f>'04'!CB34</f>
        <v/>
      </c>
      <c r="O33" s="453" t="str">
        <f>'04'!CI34</f>
        <v/>
      </c>
      <c r="P33" s="453" t="str">
        <f>'04'!CP34</f>
        <v/>
      </c>
      <c r="Q33" s="453" t="str">
        <f>'04'!CW34</f>
        <v/>
      </c>
      <c r="R33" s="134" t="str">
        <f>'04'!DD34</f>
        <v/>
      </c>
      <c r="S33" s="69" t="str">
        <f>'022'!AJ33</f>
        <v/>
      </c>
      <c r="T33" s="134" t="str">
        <f>ข้อมูลกิจกรรม!D33</f>
        <v/>
      </c>
      <c r="U33" s="134" t="str">
        <f>ข้อมูลกิจกรรม!E33</f>
        <v/>
      </c>
      <c r="V33" s="134" t="str">
        <f>ข้อมูลกิจกรรม!F33</f>
        <v/>
      </c>
      <c r="W33" s="134" t="str">
        <f>ข้อมูลกิจกรรม!G33</f>
        <v/>
      </c>
      <c r="X33" s="134" t="str">
        <f>ข้อมูลกิจกรรม!H33</f>
        <v/>
      </c>
      <c r="Y33" s="134" t="str">
        <f>ข้อมูลกิจกรรม!I33</f>
        <v/>
      </c>
      <c r="Z33" s="134" t="str">
        <f>ข้อมูลกิจกรรม!J33</f>
        <v/>
      </c>
      <c r="AA33" s="134" t="str">
        <f>ข้อมูลกิจกรรม!K33</f>
        <v/>
      </c>
      <c r="AB33" s="134" t="str">
        <f>ข้อมูลกิจกรรม!L33</f>
        <v/>
      </c>
      <c r="AC33" s="134" t="str">
        <f>ข้อมูลกิจกรรม!M33</f>
        <v/>
      </c>
      <c r="AD33" s="134" t="str">
        <f>ข้อมูลกิจกรรม!N33</f>
        <v/>
      </c>
      <c r="AE33" s="134" t="str">
        <f>ข้อมูลกิจกรรม!O33</f>
        <v/>
      </c>
      <c r="AF33" s="156" t="str">
        <f>'06'!GD34</f>
        <v/>
      </c>
      <c r="AG33" s="134" t="str">
        <f>ข้อมูลกิจกรรม!P33</f>
        <v/>
      </c>
      <c r="AH33" s="134" t="e">
        <f>ข้อมูลกิจกรรม!#REF!</f>
        <v>#REF!</v>
      </c>
      <c r="AI33" s="134" t="e">
        <f>ข้อมูลกิจกรรม!#REF!</f>
        <v>#REF!</v>
      </c>
      <c r="AJ33" s="157" t="str">
        <f>'05'!CW34</f>
        <v/>
      </c>
      <c r="AK33" s="158" t="str">
        <f>ข้อมูลกิจกรรม!$V33</f>
        <v/>
      </c>
      <c r="AL33" s="158" t="str">
        <f>IF(กิจกรรมพัฒนาผู้เรียน!J34="","",กิจกรรมพัฒนาผู้เรียน!J34)</f>
        <v/>
      </c>
      <c r="AM33" s="360" t="str">
        <f t="shared" si="0"/>
        <v/>
      </c>
    </row>
    <row r="34" spans="1:39" s="29" customFormat="1" ht="15.95" customHeight="1">
      <c r="A34" s="134">
        <v>30</v>
      </c>
      <c r="B34" s="66">
        <f>'03'!B34</f>
        <v>2523</v>
      </c>
      <c r="C34" s="67" t="str">
        <f>'03'!C34</f>
        <v>เด็กหญิงอรจิรา  โต๊ะน้อย</v>
      </c>
      <c r="D34" s="134" t="str">
        <f>'04'!J35</f>
        <v/>
      </c>
      <c r="E34" s="134" t="str">
        <f>'04'!Q35</f>
        <v/>
      </c>
      <c r="F34" s="134" t="str">
        <f>'04'!X35</f>
        <v/>
      </c>
      <c r="G34" s="134" t="str">
        <f>'04'!AE35</f>
        <v/>
      </c>
      <c r="H34" s="134" t="str">
        <f>'04'!AL35</f>
        <v/>
      </c>
      <c r="I34" s="134" t="str">
        <f>'04'!AS35</f>
        <v/>
      </c>
      <c r="J34" s="134" t="str">
        <f>'04'!AZ35</f>
        <v/>
      </c>
      <c r="K34" s="134" t="str">
        <f>'04'!BG35</f>
        <v/>
      </c>
      <c r="L34" s="134" t="str">
        <f>'04'!BN35</f>
        <v/>
      </c>
      <c r="M34" s="387" t="str">
        <f>'04'!BU35</f>
        <v/>
      </c>
      <c r="N34" s="453" t="str">
        <f>'04'!CB35</f>
        <v/>
      </c>
      <c r="O34" s="453" t="str">
        <f>'04'!CI35</f>
        <v/>
      </c>
      <c r="P34" s="453" t="str">
        <f>'04'!CP35</f>
        <v/>
      </c>
      <c r="Q34" s="453" t="str">
        <f>'04'!CW35</f>
        <v/>
      </c>
      <c r="R34" s="134" t="str">
        <f>'04'!DD35</f>
        <v/>
      </c>
      <c r="S34" s="69" t="str">
        <f>'022'!AJ34</f>
        <v/>
      </c>
      <c r="T34" s="134" t="str">
        <f>ข้อมูลกิจกรรม!D34</f>
        <v/>
      </c>
      <c r="U34" s="134" t="str">
        <f>ข้อมูลกิจกรรม!E34</f>
        <v/>
      </c>
      <c r="V34" s="134" t="str">
        <f>ข้อมูลกิจกรรม!F34</f>
        <v/>
      </c>
      <c r="W34" s="134" t="str">
        <f>ข้อมูลกิจกรรม!G34</f>
        <v/>
      </c>
      <c r="X34" s="134" t="str">
        <f>ข้อมูลกิจกรรม!H34</f>
        <v/>
      </c>
      <c r="Y34" s="134" t="str">
        <f>ข้อมูลกิจกรรม!I34</f>
        <v/>
      </c>
      <c r="Z34" s="134" t="str">
        <f>ข้อมูลกิจกรรม!J34</f>
        <v/>
      </c>
      <c r="AA34" s="134" t="str">
        <f>ข้อมูลกิจกรรม!K34</f>
        <v/>
      </c>
      <c r="AB34" s="134" t="str">
        <f>ข้อมูลกิจกรรม!L34</f>
        <v/>
      </c>
      <c r="AC34" s="134" t="str">
        <f>ข้อมูลกิจกรรม!M34</f>
        <v/>
      </c>
      <c r="AD34" s="134" t="str">
        <f>ข้อมูลกิจกรรม!N34</f>
        <v/>
      </c>
      <c r="AE34" s="134" t="str">
        <f>ข้อมูลกิจกรรม!O34</f>
        <v/>
      </c>
      <c r="AF34" s="156" t="str">
        <f>'06'!GD35</f>
        <v/>
      </c>
      <c r="AG34" s="134" t="str">
        <f>ข้อมูลกิจกรรม!P34</f>
        <v/>
      </c>
      <c r="AH34" s="134" t="e">
        <f>ข้อมูลกิจกรรม!#REF!</f>
        <v>#REF!</v>
      </c>
      <c r="AI34" s="134" t="e">
        <f>ข้อมูลกิจกรรม!#REF!</f>
        <v>#REF!</v>
      </c>
      <c r="AJ34" s="157" t="str">
        <f>'05'!CW35</f>
        <v/>
      </c>
      <c r="AK34" s="158" t="str">
        <f>ข้อมูลกิจกรรม!$V34</f>
        <v/>
      </c>
      <c r="AL34" s="158" t="str">
        <f>IF(กิจกรรมพัฒนาผู้เรียน!J35="","",กิจกรรมพัฒนาผู้เรียน!J35)</f>
        <v/>
      </c>
      <c r="AM34" s="360" t="str">
        <f t="shared" si="0"/>
        <v/>
      </c>
    </row>
    <row r="35" spans="1:39" s="29" customFormat="1" ht="15.95" customHeight="1">
      <c r="A35" s="134">
        <v>31</v>
      </c>
      <c r="B35" s="66">
        <f>'03'!B35</f>
        <v>2524</v>
      </c>
      <c r="C35" s="67" t="str">
        <f>'03'!C35</f>
        <v>เด็กหญิงนุชจรีย์  ยิ้มจันทร์</v>
      </c>
      <c r="D35" s="134" t="str">
        <f>'04'!J36</f>
        <v/>
      </c>
      <c r="E35" s="134" t="str">
        <f>'04'!Q36</f>
        <v/>
      </c>
      <c r="F35" s="134" t="str">
        <f>'04'!X36</f>
        <v/>
      </c>
      <c r="G35" s="134" t="str">
        <f>'04'!AE36</f>
        <v/>
      </c>
      <c r="H35" s="134" t="str">
        <f>'04'!AL36</f>
        <v/>
      </c>
      <c r="I35" s="134" t="str">
        <f>'04'!AS36</f>
        <v/>
      </c>
      <c r="J35" s="134" t="str">
        <f>'04'!AZ36</f>
        <v/>
      </c>
      <c r="K35" s="134" t="str">
        <f>'04'!BG36</f>
        <v/>
      </c>
      <c r="L35" s="134" t="str">
        <f>'04'!BN36</f>
        <v/>
      </c>
      <c r="M35" s="387" t="str">
        <f>'04'!BU36</f>
        <v/>
      </c>
      <c r="N35" s="453" t="str">
        <f>'04'!CB36</f>
        <v/>
      </c>
      <c r="O35" s="453" t="str">
        <f>'04'!CI36</f>
        <v/>
      </c>
      <c r="P35" s="453" t="str">
        <f>'04'!CP36</f>
        <v/>
      </c>
      <c r="Q35" s="453" t="str">
        <f>'04'!CW36</f>
        <v/>
      </c>
      <c r="R35" s="134" t="str">
        <f>'04'!DD36</f>
        <v/>
      </c>
      <c r="S35" s="69" t="str">
        <f>'022'!AJ35</f>
        <v/>
      </c>
      <c r="T35" s="134" t="str">
        <f>ข้อมูลกิจกรรม!D35</f>
        <v/>
      </c>
      <c r="U35" s="134" t="str">
        <f>ข้อมูลกิจกรรม!E35</f>
        <v/>
      </c>
      <c r="V35" s="134" t="str">
        <f>ข้อมูลกิจกรรม!F35</f>
        <v/>
      </c>
      <c r="W35" s="134" t="str">
        <f>ข้อมูลกิจกรรม!G35</f>
        <v/>
      </c>
      <c r="X35" s="134" t="str">
        <f>ข้อมูลกิจกรรม!H35</f>
        <v/>
      </c>
      <c r="Y35" s="134" t="str">
        <f>ข้อมูลกิจกรรม!I35</f>
        <v/>
      </c>
      <c r="Z35" s="134" t="str">
        <f>ข้อมูลกิจกรรม!J35</f>
        <v/>
      </c>
      <c r="AA35" s="134" t="str">
        <f>ข้อมูลกิจกรรม!K35</f>
        <v/>
      </c>
      <c r="AB35" s="134" t="str">
        <f>ข้อมูลกิจกรรม!L35</f>
        <v/>
      </c>
      <c r="AC35" s="134" t="str">
        <f>ข้อมูลกิจกรรม!M35</f>
        <v/>
      </c>
      <c r="AD35" s="134" t="str">
        <f>ข้อมูลกิจกรรม!N35</f>
        <v/>
      </c>
      <c r="AE35" s="134" t="str">
        <f>ข้อมูลกิจกรรม!O35</f>
        <v/>
      </c>
      <c r="AF35" s="156" t="str">
        <f>'06'!GD36</f>
        <v/>
      </c>
      <c r="AG35" s="134" t="str">
        <f>ข้อมูลกิจกรรม!P35</f>
        <v/>
      </c>
      <c r="AH35" s="134" t="e">
        <f>ข้อมูลกิจกรรม!#REF!</f>
        <v>#REF!</v>
      </c>
      <c r="AI35" s="134" t="e">
        <f>ข้อมูลกิจกรรม!#REF!</f>
        <v>#REF!</v>
      </c>
      <c r="AJ35" s="157" t="str">
        <f>'05'!CW36</f>
        <v/>
      </c>
      <c r="AK35" s="158" t="str">
        <f>ข้อมูลกิจกรรม!$V35</f>
        <v/>
      </c>
      <c r="AL35" s="158" t="str">
        <f>IF(กิจกรรมพัฒนาผู้เรียน!J36="","",กิจกรรมพัฒนาผู้เรียน!J36)</f>
        <v/>
      </c>
      <c r="AM35" s="360" t="str">
        <f t="shared" si="0"/>
        <v/>
      </c>
    </row>
    <row r="36" spans="1:39" s="29" customFormat="1" ht="15.95" customHeight="1">
      <c r="A36" s="134">
        <v>32</v>
      </c>
      <c r="B36" s="66">
        <f>'03'!B36</f>
        <v>2525</v>
      </c>
      <c r="C36" s="67" t="str">
        <f>'03'!C36</f>
        <v>เด็กหญิงชนัญชิดา  ไพรีรณ</v>
      </c>
      <c r="D36" s="134" t="str">
        <f>'04'!J37</f>
        <v/>
      </c>
      <c r="E36" s="134" t="str">
        <f>'04'!Q37</f>
        <v/>
      </c>
      <c r="F36" s="134" t="str">
        <f>'04'!X37</f>
        <v/>
      </c>
      <c r="G36" s="134" t="str">
        <f>'04'!AE37</f>
        <v/>
      </c>
      <c r="H36" s="134" t="str">
        <f>'04'!AL37</f>
        <v/>
      </c>
      <c r="I36" s="134" t="str">
        <f>'04'!AS37</f>
        <v/>
      </c>
      <c r="J36" s="134" t="str">
        <f>'04'!AZ37</f>
        <v/>
      </c>
      <c r="K36" s="134" t="str">
        <f>'04'!BG37</f>
        <v/>
      </c>
      <c r="L36" s="134" t="str">
        <f>'04'!BN37</f>
        <v/>
      </c>
      <c r="M36" s="387" t="str">
        <f>'04'!BU37</f>
        <v/>
      </c>
      <c r="N36" s="453" t="str">
        <f>'04'!CB37</f>
        <v/>
      </c>
      <c r="O36" s="453" t="str">
        <f>'04'!CI37</f>
        <v/>
      </c>
      <c r="P36" s="453" t="str">
        <f>'04'!CP37</f>
        <v/>
      </c>
      <c r="Q36" s="453" t="str">
        <f>'04'!CW37</f>
        <v/>
      </c>
      <c r="R36" s="134" t="str">
        <f>'04'!DD37</f>
        <v/>
      </c>
      <c r="S36" s="69" t="str">
        <f>'022'!AJ36</f>
        <v/>
      </c>
      <c r="T36" s="134" t="str">
        <f>ข้อมูลกิจกรรม!D36</f>
        <v/>
      </c>
      <c r="U36" s="134" t="str">
        <f>ข้อมูลกิจกรรม!E36</f>
        <v/>
      </c>
      <c r="V36" s="134" t="str">
        <f>ข้อมูลกิจกรรม!F36</f>
        <v/>
      </c>
      <c r="W36" s="134" t="str">
        <f>ข้อมูลกิจกรรม!G36</f>
        <v/>
      </c>
      <c r="X36" s="134" t="str">
        <f>ข้อมูลกิจกรรม!H36</f>
        <v/>
      </c>
      <c r="Y36" s="134" t="str">
        <f>ข้อมูลกิจกรรม!I36</f>
        <v/>
      </c>
      <c r="Z36" s="134" t="str">
        <f>ข้อมูลกิจกรรม!J36</f>
        <v/>
      </c>
      <c r="AA36" s="134" t="str">
        <f>ข้อมูลกิจกรรม!K36</f>
        <v/>
      </c>
      <c r="AB36" s="134" t="str">
        <f>ข้อมูลกิจกรรม!L36</f>
        <v/>
      </c>
      <c r="AC36" s="134" t="str">
        <f>ข้อมูลกิจกรรม!M36</f>
        <v/>
      </c>
      <c r="AD36" s="134" t="str">
        <f>ข้อมูลกิจกรรม!N36</f>
        <v/>
      </c>
      <c r="AE36" s="134" t="str">
        <f>ข้อมูลกิจกรรม!O36</f>
        <v/>
      </c>
      <c r="AF36" s="156" t="str">
        <f>'06'!GD37</f>
        <v/>
      </c>
      <c r="AG36" s="134" t="str">
        <f>ข้อมูลกิจกรรม!P36</f>
        <v/>
      </c>
      <c r="AH36" s="134" t="e">
        <f>ข้อมูลกิจกรรม!#REF!</f>
        <v>#REF!</v>
      </c>
      <c r="AI36" s="134" t="e">
        <f>ข้อมูลกิจกรรม!#REF!</f>
        <v>#REF!</v>
      </c>
      <c r="AJ36" s="157" t="str">
        <f>'05'!CW37</f>
        <v/>
      </c>
      <c r="AK36" s="158" t="str">
        <f>ข้อมูลกิจกรรม!$V36</f>
        <v/>
      </c>
      <c r="AL36" s="158" t="str">
        <f>IF(กิจกรรมพัฒนาผู้เรียน!J37="","",กิจกรรมพัฒนาผู้เรียน!J37)</f>
        <v/>
      </c>
      <c r="AM36" s="360" t="str">
        <f t="shared" si="0"/>
        <v/>
      </c>
    </row>
    <row r="37" spans="1:39" s="29" customFormat="1" ht="15.95" customHeight="1">
      <c r="A37" s="134">
        <v>33</v>
      </c>
      <c r="B37" s="66">
        <f>'03'!B37</f>
        <v>2526</v>
      </c>
      <c r="C37" s="67" t="str">
        <f>'03'!C37</f>
        <v>เด็กหญิงกัณฐิกา  เพตรา</v>
      </c>
      <c r="D37" s="134" t="str">
        <f>'04'!J38</f>
        <v/>
      </c>
      <c r="E37" s="134" t="str">
        <f>'04'!Q38</f>
        <v/>
      </c>
      <c r="F37" s="134" t="str">
        <f>'04'!X38</f>
        <v/>
      </c>
      <c r="G37" s="134" t="str">
        <f>'04'!AE38</f>
        <v/>
      </c>
      <c r="H37" s="134" t="str">
        <f>'04'!AL38</f>
        <v/>
      </c>
      <c r="I37" s="134" t="str">
        <f>'04'!AS38</f>
        <v/>
      </c>
      <c r="J37" s="134" t="str">
        <f>'04'!AZ38</f>
        <v/>
      </c>
      <c r="K37" s="134" t="str">
        <f>'04'!BG38</f>
        <v/>
      </c>
      <c r="L37" s="134" t="str">
        <f>'04'!BN38</f>
        <v/>
      </c>
      <c r="M37" s="387" t="str">
        <f>'04'!BU38</f>
        <v/>
      </c>
      <c r="N37" s="453" t="str">
        <f>'04'!CB38</f>
        <v/>
      </c>
      <c r="O37" s="453" t="str">
        <f>'04'!CI38</f>
        <v/>
      </c>
      <c r="P37" s="453" t="str">
        <f>'04'!CP38</f>
        <v/>
      </c>
      <c r="Q37" s="453" t="str">
        <f>'04'!CW38</f>
        <v/>
      </c>
      <c r="R37" s="134" t="str">
        <f>'04'!DD38</f>
        <v/>
      </c>
      <c r="S37" s="69" t="str">
        <f>'022'!AJ37</f>
        <v/>
      </c>
      <c r="T37" s="134" t="str">
        <f>ข้อมูลกิจกรรม!D37</f>
        <v/>
      </c>
      <c r="U37" s="134" t="str">
        <f>ข้อมูลกิจกรรม!E37</f>
        <v/>
      </c>
      <c r="V37" s="134" t="str">
        <f>ข้อมูลกิจกรรม!F37</f>
        <v/>
      </c>
      <c r="W37" s="134" t="str">
        <f>ข้อมูลกิจกรรม!G37</f>
        <v/>
      </c>
      <c r="X37" s="134" t="str">
        <f>ข้อมูลกิจกรรม!H37</f>
        <v/>
      </c>
      <c r="Y37" s="134" t="str">
        <f>ข้อมูลกิจกรรม!I37</f>
        <v/>
      </c>
      <c r="Z37" s="134" t="str">
        <f>ข้อมูลกิจกรรม!J37</f>
        <v/>
      </c>
      <c r="AA37" s="134" t="str">
        <f>ข้อมูลกิจกรรม!K37</f>
        <v/>
      </c>
      <c r="AB37" s="134" t="str">
        <f>ข้อมูลกิจกรรม!L37</f>
        <v/>
      </c>
      <c r="AC37" s="134" t="str">
        <f>ข้อมูลกิจกรรม!M37</f>
        <v/>
      </c>
      <c r="AD37" s="134" t="str">
        <f>ข้อมูลกิจกรรม!N37</f>
        <v/>
      </c>
      <c r="AE37" s="134" t="str">
        <f>ข้อมูลกิจกรรม!O37</f>
        <v/>
      </c>
      <c r="AF37" s="156" t="str">
        <f>'06'!GD38</f>
        <v/>
      </c>
      <c r="AG37" s="134" t="str">
        <f>ข้อมูลกิจกรรม!P37</f>
        <v/>
      </c>
      <c r="AH37" s="134" t="e">
        <f>ข้อมูลกิจกรรม!#REF!</f>
        <v>#REF!</v>
      </c>
      <c r="AI37" s="134" t="e">
        <f>ข้อมูลกิจกรรม!#REF!</f>
        <v>#REF!</v>
      </c>
      <c r="AJ37" s="157" t="str">
        <f>'05'!CW38</f>
        <v/>
      </c>
      <c r="AK37" s="158" t="str">
        <f>ข้อมูลกิจกรรม!$V37</f>
        <v/>
      </c>
      <c r="AL37" s="158" t="str">
        <f>IF(กิจกรรมพัฒนาผู้เรียน!J38="","",กิจกรรมพัฒนาผู้เรียน!J38)</f>
        <v/>
      </c>
      <c r="AM37" s="360" t="str">
        <f t="shared" si="0"/>
        <v/>
      </c>
    </row>
    <row r="38" spans="1:39" s="29" customFormat="1" ht="15.95" customHeight="1">
      <c r="A38" s="134">
        <v>34</v>
      </c>
      <c r="B38" s="66">
        <f>'03'!B38</f>
        <v>2353</v>
      </c>
      <c r="C38" s="67" t="str">
        <f>'03'!C38</f>
        <v>เด็กชายรฐนนท์  มุกสิกพันธ์</v>
      </c>
      <c r="D38" s="134" t="str">
        <f>'04'!J39</f>
        <v/>
      </c>
      <c r="E38" s="134" t="str">
        <f>'04'!Q39</f>
        <v/>
      </c>
      <c r="F38" s="134" t="str">
        <f>'04'!X39</f>
        <v/>
      </c>
      <c r="G38" s="134" t="str">
        <f>'04'!AE39</f>
        <v/>
      </c>
      <c r="H38" s="134" t="str">
        <f>'04'!AL39</f>
        <v/>
      </c>
      <c r="I38" s="134" t="str">
        <f>'04'!AS39</f>
        <v/>
      </c>
      <c r="J38" s="134" t="str">
        <f>'04'!AZ39</f>
        <v/>
      </c>
      <c r="K38" s="134" t="str">
        <f>'04'!BG39</f>
        <v/>
      </c>
      <c r="L38" s="134" t="str">
        <f>'04'!BN39</f>
        <v/>
      </c>
      <c r="M38" s="387" t="str">
        <f>'04'!BU39</f>
        <v/>
      </c>
      <c r="N38" s="453" t="str">
        <f>'04'!CB39</f>
        <v/>
      </c>
      <c r="O38" s="453" t="str">
        <f>'04'!CI39</f>
        <v/>
      </c>
      <c r="P38" s="453" t="str">
        <f>'04'!CP39</f>
        <v/>
      </c>
      <c r="Q38" s="453" t="str">
        <f>'04'!CW39</f>
        <v/>
      </c>
      <c r="R38" s="134" t="str">
        <f>'04'!DD39</f>
        <v/>
      </c>
      <c r="S38" s="69" t="str">
        <f>'022'!AJ38</f>
        <v/>
      </c>
      <c r="T38" s="134" t="str">
        <f>ข้อมูลกิจกรรม!D38</f>
        <v/>
      </c>
      <c r="U38" s="134" t="str">
        <f>ข้อมูลกิจกรรม!E38</f>
        <v/>
      </c>
      <c r="V38" s="134" t="str">
        <f>ข้อมูลกิจกรรม!F38</f>
        <v/>
      </c>
      <c r="W38" s="134" t="str">
        <f>ข้อมูลกิจกรรม!G38</f>
        <v/>
      </c>
      <c r="X38" s="134" t="str">
        <f>ข้อมูลกิจกรรม!H38</f>
        <v/>
      </c>
      <c r="Y38" s="134" t="str">
        <f>ข้อมูลกิจกรรม!I38</f>
        <v/>
      </c>
      <c r="Z38" s="134" t="str">
        <f>ข้อมูลกิจกรรม!J38</f>
        <v/>
      </c>
      <c r="AA38" s="134" t="str">
        <f>ข้อมูลกิจกรรม!K38</f>
        <v/>
      </c>
      <c r="AB38" s="134" t="str">
        <f>ข้อมูลกิจกรรม!L38</f>
        <v/>
      </c>
      <c r="AC38" s="134" t="str">
        <f>ข้อมูลกิจกรรม!M38</f>
        <v/>
      </c>
      <c r="AD38" s="134" t="str">
        <f>ข้อมูลกิจกรรม!N38</f>
        <v/>
      </c>
      <c r="AE38" s="134" t="str">
        <f>ข้อมูลกิจกรรม!O38</f>
        <v/>
      </c>
      <c r="AF38" s="156" t="str">
        <f>'06'!GD39</f>
        <v/>
      </c>
      <c r="AG38" s="134" t="str">
        <f>ข้อมูลกิจกรรม!P38</f>
        <v/>
      </c>
      <c r="AH38" s="134" t="e">
        <f>ข้อมูลกิจกรรม!#REF!</f>
        <v>#REF!</v>
      </c>
      <c r="AI38" s="134" t="e">
        <f>ข้อมูลกิจกรรม!#REF!</f>
        <v>#REF!</v>
      </c>
      <c r="AJ38" s="157" t="str">
        <f>'05'!CW39</f>
        <v/>
      </c>
      <c r="AK38" s="158" t="str">
        <f>ข้อมูลกิจกรรม!$V38</f>
        <v/>
      </c>
      <c r="AL38" s="158" t="str">
        <f>IF(กิจกรรมพัฒนาผู้เรียน!J39="","",กิจกรรมพัฒนาผู้เรียน!J39)</f>
        <v/>
      </c>
      <c r="AM38" s="360" t="str">
        <f t="shared" si="0"/>
        <v/>
      </c>
    </row>
    <row r="39" spans="1:39" s="29" customFormat="1" ht="15.95" customHeight="1">
      <c r="A39" s="134">
        <v>35</v>
      </c>
      <c r="B39" s="66" t="str">
        <f>'03'!B39</f>
        <v/>
      </c>
      <c r="C39" s="67" t="str">
        <f>'03'!C39</f>
        <v/>
      </c>
      <c r="D39" s="134" t="str">
        <f>'04'!J40</f>
        <v/>
      </c>
      <c r="E39" s="134" t="str">
        <f>'04'!Q40</f>
        <v/>
      </c>
      <c r="F39" s="134" t="str">
        <f>'04'!X40</f>
        <v/>
      </c>
      <c r="G39" s="134" t="str">
        <f>'04'!AE40</f>
        <v/>
      </c>
      <c r="H39" s="134" t="str">
        <f>'04'!AL40</f>
        <v/>
      </c>
      <c r="I39" s="134" t="str">
        <f>'04'!AS40</f>
        <v/>
      </c>
      <c r="J39" s="134" t="str">
        <f>'04'!AZ40</f>
        <v/>
      </c>
      <c r="K39" s="134" t="str">
        <f>'04'!BG40</f>
        <v/>
      </c>
      <c r="L39" s="134" t="str">
        <f>'04'!BN40</f>
        <v/>
      </c>
      <c r="M39" s="387" t="str">
        <f>'04'!BU40</f>
        <v/>
      </c>
      <c r="N39" s="453" t="str">
        <f>'04'!CB40</f>
        <v/>
      </c>
      <c r="O39" s="453" t="str">
        <f>'04'!CI40</f>
        <v/>
      </c>
      <c r="P39" s="453" t="str">
        <f>'04'!CP40</f>
        <v/>
      </c>
      <c r="Q39" s="453" t="str">
        <f>'04'!CW40</f>
        <v/>
      </c>
      <c r="R39" s="134" t="str">
        <f>'04'!DD40</f>
        <v/>
      </c>
      <c r="S39" s="69" t="str">
        <f>'022'!AJ39</f>
        <v/>
      </c>
      <c r="T39" s="134" t="str">
        <f>ข้อมูลกิจกรรม!D39</f>
        <v/>
      </c>
      <c r="U39" s="134" t="str">
        <f>ข้อมูลกิจกรรม!E39</f>
        <v/>
      </c>
      <c r="V39" s="134" t="str">
        <f>ข้อมูลกิจกรรม!F39</f>
        <v/>
      </c>
      <c r="W39" s="134" t="str">
        <f>ข้อมูลกิจกรรม!G39</f>
        <v/>
      </c>
      <c r="X39" s="134" t="str">
        <f>ข้อมูลกิจกรรม!H39</f>
        <v/>
      </c>
      <c r="Y39" s="134" t="str">
        <f>ข้อมูลกิจกรรม!I39</f>
        <v/>
      </c>
      <c r="Z39" s="134" t="str">
        <f>ข้อมูลกิจกรรม!J39</f>
        <v/>
      </c>
      <c r="AA39" s="134" t="str">
        <f>ข้อมูลกิจกรรม!K39</f>
        <v/>
      </c>
      <c r="AB39" s="134" t="str">
        <f>ข้อมูลกิจกรรม!L39</f>
        <v/>
      </c>
      <c r="AC39" s="134" t="str">
        <f>ข้อมูลกิจกรรม!M39</f>
        <v/>
      </c>
      <c r="AD39" s="134" t="str">
        <f>ข้อมูลกิจกรรม!N39</f>
        <v/>
      </c>
      <c r="AE39" s="134" t="str">
        <f>ข้อมูลกิจกรรม!O39</f>
        <v/>
      </c>
      <c r="AF39" s="156" t="str">
        <f>'06'!GD40</f>
        <v/>
      </c>
      <c r="AG39" s="134" t="str">
        <f>ข้อมูลกิจกรรม!P39</f>
        <v/>
      </c>
      <c r="AH39" s="134" t="e">
        <f>ข้อมูลกิจกรรม!#REF!</f>
        <v>#REF!</v>
      </c>
      <c r="AI39" s="134" t="e">
        <f>ข้อมูลกิจกรรม!#REF!</f>
        <v>#REF!</v>
      </c>
      <c r="AJ39" s="157" t="str">
        <f>'05'!CW40</f>
        <v/>
      </c>
      <c r="AK39" s="158" t="str">
        <f>ข้อมูลกิจกรรม!$V39</f>
        <v/>
      </c>
      <c r="AL39" s="158" t="str">
        <f>IF(กิจกรรมพัฒนาผู้เรียน!J40="","",กิจกรรมพัฒนาผู้เรียน!J40)</f>
        <v/>
      </c>
      <c r="AM39" s="360" t="str">
        <f t="shared" si="0"/>
        <v/>
      </c>
    </row>
    <row r="40" spans="1:39" s="29" customFormat="1" ht="15.95" customHeight="1">
      <c r="A40" s="134">
        <v>36</v>
      </c>
      <c r="B40" s="66" t="str">
        <f>'03'!B40</f>
        <v/>
      </c>
      <c r="C40" s="67" t="str">
        <f>'03'!C40</f>
        <v/>
      </c>
      <c r="D40" s="134" t="str">
        <f>'04'!J41</f>
        <v/>
      </c>
      <c r="E40" s="134" t="str">
        <f>'04'!Q41</f>
        <v/>
      </c>
      <c r="F40" s="134" t="str">
        <f>'04'!X41</f>
        <v/>
      </c>
      <c r="G40" s="134" t="str">
        <f>'04'!AE41</f>
        <v/>
      </c>
      <c r="H40" s="134" t="str">
        <f>'04'!AL41</f>
        <v/>
      </c>
      <c r="I40" s="134" t="str">
        <f>'04'!AS41</f>
        <v/>
      </c>
      <c r="J40" s="134" t="str">
        <f>'04'!AZ41</f>
        <v/>
      </c>
      <c r="K40" s="134" t="str">
        <f>'04'!BG41</f>
        <v/>
      </c>
      <c r="L40" s="134" t="str">
        <f>'04'!BN41</f>
        <v/>
      </c>
      <c r="M40" s="387" t="str">
        <f>'04'!BU41</f>
        <v/>
      </c>
      <c r="N40" s="453" t="str">
        <f>'04'!CB41</f>
        <v/>
      </c>
      <c r="O40" s="453" t="str">
        <f>'04'!CI41</f>
        <v/>
      </c>
      <c r="P40" s="453" t="str">
        <f>'04'!CP41</f>
        <v/>
      </c>
      <c r="Q40" s="453" t="str">
        <f>'04'!CW41</f>
        <v/>
      </c>
      <c r="R40" s="134" t="str">
        <f>'04'!DD41</f>
        <v/>
      </c>
      <c r="S40" s="69" t="str">
        <f>'022'!AJ40</f>
        <v/>
      </c>
      <c r="T40" s="134" t="str">
        <f>ข้อมูลกิจกรรม!D40</f>
        <v/>
      </c>
      <c r="U40" s="134" t="str">
        <f>ข้อมูลกิจกรรม!E40</f>
        <v/>
      </c>
      <c r="V40" s="134" t="str">
        <f>ข้อมูลกิจกรรม!F40</f>
        <v/>
      </c>
      <c r="W40" s="134" t="str">
        <f>ข้อมูลกิจกรรม!G40</f>
        <v/>
      </c>
      <c r="X40" s="134" t="str">
        <f>ข้อมูลกิจกรรม!H40</f>
        <v/>
      </c>
      <c r="Y40" s="134" t="str">
        <f>ข้อมูลกิจกรรม!I40</f>
        <v/>
      </c>
      <c r="Z40" s="134" t="str">
        <f>ข้อมูลกิจกรรม!J40</f>
        <v/>
      </c>
      <c r="AA40" s="134" t="str">
        <f>ข้อมูลกิจกรรม!K40</f>
        <v/>
      </c>
      <c r="AB40" s="134" t="str">
        <f>ข้อมูลกิจกรรม!L40</f>
        <v/>
      </c>
      <c r="AC40" s="134" t="str">
        <f>ข้อมูลกิจกรรม!M40</f>
        <v/>
      </c>
      <c r="AD40" s="134" t="str">
        <f>ข้อมูลกิจกรรม!N40</f>
        <v/>
      </c>
      <c r="AE40" s="134" t="str">
        <f>ข้อมูลกิจกรรม!O40</f>
        <v/>
      </c>
      <c r="AF40" s="156" t="str">
        <f>'06'!GD41</f>
        <v/>
      </c>
      <c r="AG40" s="134" t="str">
        <f>ข้อมูลกิจกรรม!P40</f>
        <v/>
      </c>
      <c r="AH40" s="134" t="e">
        <f>ข้อมูลกิจกรรม!#REF!</f>
        <v>#REF!</v>
      </c>
      <c r="AI40" s="134" t="e">
        <f>ข้อมูลกิจกรรม!#REF!</f>
        <v>#REF!</v>
      </c>
      <c r="AJ40" s="157" t="str">
        <f>'05'!CW41</f>
        <v/>
      </c>
      <c r="AK40" s="158" t="str">
        <f>ข้อมูลกิจกรรม!$V40</f>
        <v/>
      </c>
      <c r="AL40" s="158" t="str">
        <f>IF(กิจกรรมพัฒนาผู้เรียน!J41="","",กิจกรรมพัฒนาผู้เรียน!J41)</f>
        <v/>
      </c>
      <c r="AM40" s="360" t="str">
        <f t="shared" si="0"/>
        <v/>
      </c>
    </row>
    <row r="41" spans="1:39" s="29" customFormat="1" ht="15.95" customHeight="1">
      <c r="A41" s="134">
        <v>37</v>
      </c>
      <c r="B41" s="66" t="str">
        <f>'03'!B41</f>
        <v/>
      </c>
      <c r="C41" s="67" t="str">
        <f>'03'!C41</f>
        <v/>
      </c>
      <c r="D41" s="134" t="str">
        <f>'04'!J42</f>
        <v/>
      </c>
      <c r="E41" s="134" t="str">
        <f>'04'!Q42</f>
        <v/>
      </c>
      <c r="F41" s="134" t="str">
        <f>'04'!X42</f>
        <v/>
      </c>
      <c r="G41" s="134" t="str">
        <f>'04'!AE42</f>
        <v/>
      </c>
      <c r="H41" s="134" t="str">
        <f>'04'!AL42</f>
        <v/>
      </c>
      <c r="I41" s="134" t="str">
        <f>'04'!AS42</f>
        <v/>
      </c>
      <c r="J41" s="134" t="str">
        <f>'04'!AZ42</f>
        <v/>
      </c>
      <c r="K41" s="134" t="str">
        <f>'04'!BG42</f>
        <v/>
      </c>
      <c r="L41" s="134" t="str">
        <f>'04'!BN42</f>
        <v/>
      </c>
      <c r="M41" s="387" t="str">
        <f>'04'!BU42</f>
        <v/>
      </c>
      <c r="N41" s="453" t="str">
        <f>'04'!CB42</f>
        <v/>
      </c>
      <c r="O41" s="453" t="str">
        <f>'04'!CI42</f>
        <v/>
      </c>
      <c r="P41" s="453" t="str">
        <f>'04'!CP42</f>
        <v/>
      </c>
      <c r="Q41" s="453" t="str">
        <f>'04'!CW42</f>
        <v/>
      </c>
      <c r="R41" s="134" t="str">
        <f>'04'!DD42</f>
        <v/>
      </c>
      <c r="S41" s="69" t="str">
        <f>'022'!AJ41</f>
        <v/>
      </c>
      <c r="T41" s="134" t="str">
        <f>ข้อมูลกิจกรรม!D41</f>
        <v/>
      </c>
      <c r="U41" s="134" t="str">
        <f>ข้อมูลกิจกรรม!E41</f>
        <v/>
      </c>
      <c r="V41" s="134" t="str">
        <f>ข้อมูลกิจกรรม!F41</f>
        <v/>
      </c>
      <c r="W41" s="134" t="str">
        <f>ข้อมูลกิจกรรม!G41</f>
        <v/>
      </c>
      <c r="X41" s="134" t="str">
        <f>ข้อมูลกิจกรรม!H41</f>
        <v/>
      </c>
      <c r="Y41" s="134" t="str">
        <f>ข้อมูลกิจกรรม!I41</f>
        <v/>
      </c>
      <c r="Z41" s="134" t="str">
        <f>ข้อมูลกิจกรรม!J41</f>
        <v/>
      </c>
      <c r="AA41" s="134" t="str">
        <f>ข้อมูลกิจกรรม!K41</f>
        <v/>
      </c>
      <c r="AB41" s="134" t="str">
        <f>ข้อมูลกิจกรรม!L41</f>
        <v/>
      </c>
      <c r="AC41" s="134" t="str">
        <f>ข้อมูลกิจกรรม!M41</f>
        <v/>
      </c>
      <c r="AD41" s="134" t="str">
        <f>ข้อมูลกิจกรรม!N41</f>
        <v/>
      </c>
      <c r="AE41" s="134" t="str">
        <f>ข้อมูลกิจกรรม!O41</f>
        <v/>
      </c>
      <c r="AF41" s="156" t="str">
        <f>'06'!GD42</f>
        <v/>
      </c>
      <c r="AG41" s="134" t="str">
        <f>ข้อมูลกิจกรรม!P41</f>
        <v/>
      </c>
      <c r="AH41" s="134" t="e">
        <f>ข้อมูลกิจกรรม!#REF!</f>
        <v>#REF!</v>
      </c>
      <c r="AI41" s="134" t="e">
        <f>ข้อมูลกิจกรรม!#REF!</f>
        <v>#REF!</v>
      </c>
      <c r="AJ41" s="157" t="str">
        <f>'05'!CW42</f>
        <v/>
      </c>
      <c r="AK41" s="158" t="str">
        <f>ข้อมูลกิจกรรม!$V41</f>
        <v/>
      </c>
      <c r="AL41" s="158" t="str">
        <f>IF(กิจกรรมพัฒนาผู้เรียน!J42="","",กิจกรรมพัฒนาผู้เรียน!J42)</f>
        <v/>
      </c>
      <c r="AM41" s="360" t="str">
        <f t="shared" si="0"/>
        <v/>
      </c>
    </row>
    <row r="42" spans="1:39" s="29" customFormat="1" ht="15.95" customHeight="1">
      <c r="A42" s="134">
        <v>38</v>
      </c>
      <c r="B42" s="66" t="str">
        <f>'03'!B42</f>
        <v/>
      </c>
      <c r="C42" s="67" t="str">
        <f>'03'!C42</f>
        <v/>
      </c>
      <c r="D42" s="134" t="str">
        <f>'04'!J43</f>
        <v/>
      </c>
      <c r="E42" s="134" t="str">
        <f>'04'!Q43</f>
        <v/>
      </c>
      <c r="F42" s="134" t="str">
        <f>'04'!X43</f>
        <v/>
      </c>
      <c r="G42" s="134" t="str">
        <f>'04'!AE43</f>
        <v/>
      </c>
      <c r="H42" s="134" t="str">
        <f>'04'!AL43</f>
        <v/>
      </c>
      <c r="I42" s="134" t="str">
        <f>'04'!AS43</f>
        <v/>
      </c>
      <c r="J42" s="134" t="str">
        <f>'04'!AZ43</f>
        <v/>
      </c>
      <c r="K42" s="134" t="str">
        <f>'04'!BG43</f>
        <v/>
      </c>
      <c r="L42" s="134" t="str">
        <f>'04'!BN43</f>
        <v/>
      </c>
      <c r="M42" s="387" t="str">
        <f>'04'!BU43</f>
        <v/>
      </c>
      <c r="N42" s="453" t="str">
        <f>'04'!CB43</f>
        <v/>
      </c>
      <c r="O42" s="453" t="str">
        <f>'04'!CI43</f>
        <v/>
      </c>
      <c r="P42" s="453" t="str">
        <f>'04'!CP43</f>
        <v/>
      </c>
      <c r="Q42" s="453" t="str">
        <f>'04'!CW43</f>
        <v/>
      </c>
      <c r="R42" s="134" t="str">
        <f>'04'!DD43</f>
        <v/>
      </c>
      <c r="S42" s="69" t="str">
        <f>'022'!AJ42</f>
        <v/>
      </c>
      <c r="T42" s="134" t="str">
        <f>ข้อมูลกิจกรรม!D42</f>
        <v/>
      </c>
      <c r="U42" s="134" t="str">
        <f>ข้อมูลกิจกรรม!E42</f>
        <v/>
      </c>
      <c r="V42" s="134" t="str">
        <f>ข้อมูลกิจกรรม!F42</f>
        <v/>
      </c>
      <c r="W42" s="134" t="str">
        <f>ข้อมูลกิจกรรม!G42</f>
        <v/>
      </c>
      <c r="X42" s="134" t="str">
        <f>ข้อมูลกิจกรรม!H42</f>
        <v/>
      </c>
      <c r="Y42" s="134" t="str">
        <f>ข้อมูลกิจกรรม!I42</f>
        <v/>
      </c>
      <c r="Z42" s="134" t="str">
        <f>ข้อมูลกิจกรรม!J42</f>
        <v/>
      </c>
      <c r="AA42" s="134" t="str">
        <f>ข้อมูลกิจกรรม!K42</f>
        <v/>
      </c>
      <c r="AB42" s="134" t="str">
        <f>ข้อมูลกิจกรรม!L42</f>
        <v/>
      </c>
      <c r="AC42" s="134" t="str">
        <f>ข้อมูลกิจกรรม!M42</f>
        <v/>
      </c>
      <c r="AD42" s="134" t="str">
        <f>ข้อมูลกิจกรรม!N42</f>
        <v/>
      </c>
      <c r="AE42" s="134" t="str">
        <f>ข้อมูลกิจกรรม!O42</f>
        <v/>
      </c>
      <c r="AF42" s="156" t="str">
        <f>'06'!GD43</f>
        <v/>
      </c>
      <c r="AG42" s="134" t="str">
        <f>ข้อมูลกิจกรรม!P42</f>
        <v/>
      </c>
      <c r="AH42" s="134" t="e">
        <f>ข้อมูลกิจกรรม!#REF!</f>
        <v>#REF!</v>
      </c>
      <c r="AI42" s="134" t="e">
        <f>ข้อมูลกิจกรรม!#REF!</f>
        <v>#REF!</v>
      </c>
      <c r="AJ42" s="157" t="str">
        <f>'05'!CW43</f>
        <v/>
      </c>
      <c r="AK42" s="158" t="str">
        <f>ข้อมูลกิจกรรม!$V42</f>
        <v/>
      </c>
      <c r="AL42" s="158" t="str">
        <f>IF(กิจกรรมพัฒนาผู้เรียน!J43="","",กิจกรรมพัฒนาผู้เรียน!J43)</f>
        <v/>
      </c>
      <c r="AM42" s="360" t="str">
        <f t="shared" si="0"/>
        <v/>
      </c>
    </row>
    <row r="43" spans="1:39" s="29" customFormat="1" ht="15.95" customHeight="1">
      <c r="A43" s="134">
        <v>39</v>
      </c>
      <c r="B43" s="66" t="str">
        <f>'03'!B43</f>
        <v/>
      </c>
      <c r="C43" s="67" t="str">
        <f>'03'!C43</f>
        <v/>
      </c>
      <c r="D43" s="134" t="str">
        <f>'04'!J44</f>
        <v/>
      </c>
      <c r="E43" s="134" t="str">
        <f>'04'!Q44</f>
        <v/>
      </c>
      <c r="F43" s="134" t="str">
        <f>'04'!X44</f>
        <v/>
      </c>
      <c r="G43" s="134" t="str">
        <f>'04'!AE44</f>
        <v/>
      </c>
      <c r="H43" s="134" t="str">
        <f>'04'!AL44</f>
        <v/>
      </c>
      <c r="I43" s="134" t="str">
        <f>'04'!AS44</f>
        <v/>
      </c>
      <c r="J43" s="134" t="str">
        <f>'04'!AZ44</f>
        <v/>
      </c>
      <c r="K43" s="134" t="str">
        <f>'04'!BG44</f>
        <v/>
      </c>
      <c r="L43" s="134" t="str">
        <f>'04'!BN44</f>
        <v/>
      </c>
      <c r="M43" s="387" t="str">
        <f>'04'!BU44</f>
        <v/>
      </c>
      <c r="N43" s="453" t="str">
        <f>'04'!CB44</f>
        <v/>
      </c>
      <c r="O43" s="453" t="str">
        <f>'04'!CI44</f>
        <v/>
      </c>
      <c r="P43" s="453" t="str">
        <f>'04'!CP44</f>
        <v/>
      </c>
      <c r="Q43" s="453" t="str">
        <f>'04'!CW44</f>
        <v/>
      </c>
      <c r="R43" s="134" t="str">
        <f>'04'!DD44</f>
        <v/>
      </c>
      <c r="S43" s="69" t="str">
        <f>'022'!AJ43</f>
        <v/>
      </c>
      <c r="T43" s="134" t="str">
        <f>ข้อมูลกิจกรรม!D43</f>
        <v/>
      </c>
      <c r="U43" s="134" t="str">
        <f>ข้อมูลกิจกรรม!E43</f>
        <v/>
      </c>
      <c r="V43" s="134" t="str">
        <f>ข้อมูลกิจกรรม!F43</f>
        <v/>
      </c>
      <c r="W43" s="134" t="str">
        <f>ข้อมูลกิจกรรม!G43</f>
        <v/>
      </c>
      <c r="X43" s="134" t="str">
        <f>ข้อมูลกิจกรรม!H43</f>
        <v/>
      </c>
      <c r="Y43" s="134" t="str">
        <f>ข้อมูลกิจกรรม!I43</f>
        <v/>
      </c>
      <c r="Z43" s="134" t="str">
        <f>ข้อมูลกิจกรรม!J43</f>
        <v/>
      </c>
      <c r="AA43" s="134" t="str">
        <f>ข้อมูลกิจกรรม!K43</f>
        <v/>
      </c>
      <c r="AB43" s="134" t="str">
        <f>ข้อมูลกิจกรรม!L43</f>
        <v/>
      </c>
      <c r="AC43" s="134" t="str">
        <f>ข้อมูลกิจกรรม!M43</f>
        <v/>
      </c>
      <c r="AD43" s="134" t="str">
        <f>ข้อมูลกิจกรรม!N43</f>
        <v/>
      </c>
      <c r="AE43" s="134" t="str">
        <f>ข้อมูลกิจกรรม!O43</f>
        <v/>
      </c>
      <c r="AF43" s="156" t="str">
        <f>'06'!GD44</f>
        <v/>
      </c>
      <c r="AG43" s="134" t="str">
        <f>ข้อมูลกิจกรรม!P43</f>
        <v/>
      </c>
      <c r="AH43" s="134" t="e">
        <f>ข้อมูลกิจกรรม!#REF!</f>
        <v>#REF!</v>
      </c>
      <c r="AI43" s="134" t="e">
        <f>ข้อมูลกิจกรรม!#REF!</f>
        <v>#REF!</v>
      </c>
      <c r="AJ43" s="157" t="str">
        <f>'05'!CW44</f>
        <v/>
      </c>
      <c r="AK43" s="158" t="str">
        <f>ข้อมูลกิจกรรม!$V43</f>
        <v/>
      </c>
      <c r="AL43" s="158" t="str">
        <f>IF(กิจกรรมพัฒนาผู้เรียน!J44="","",กิจกรรมพัฒนาผู้เรียน!J44)</f>
        <v/>
      </c>
      <c r="AM43" s="360" t="str">
        <f t="shared" si="0"/>
        <v/>
      </c>
    </row>
    <row r="44" spans="1:39" s="29" customFormat="1" ht="15.95" customHeight="1">
      <c r="A44" s="134">
        <v>40</v>
      </c>
      <c r="B44" s="66" t="str">
        <f>'03'!B44</f>
        <v/>
      </c>
      <c r="C44" s="67" t="str">
        <f>'03'!C44</f>
        <v/>
      </c>
      <c r="D44" s="425" t="str">
        <f>'04'!J45</f>
        <v/>
      </c>
      <c r="E44" s="425" t="str">
        <f>'04'!Q45</f>
        <v/>
      </c>
      <c r="F44" s="425" t="str">
        <f>'04'!X45</f>
        <v/>
      </c>
      <c r="G44" s="425" t="str">
        <f>'04'!AE45</f>
        <v/>
      </c>
      <c r="H44" s="425" t="str">
        <f>'04'!AL45</f>
        <v/>
      </c>
      <c r="I44" s="425" t="str">
        <f>'04'!AS45</f>
        <v/>
      </c>
      <c r="J44" s="425" t="str">
        <f>'04'!AZ45</f>
        <v/>
      </c>
      <c r="K44" s="425" t="str">
        <f>'04'!BG45</f>
        <v/>
      </c>
      <c r="L44" s="425" t="str">
        <f>'04'!BN45</f>
        <v/>
      </c>
      <c r="M44" s="425" t="str">
        <f>'04'!BU45</f>
        <v/>
      </c>
      <c r="N44" s="453" t="str">
        <f>'04'!CB45</f>
        <v/>
      </c>
      <c r="O44" s="453" t="str">
        <f>'04'!CI45</f>
        <v/>
      </c>
      <c r="P44" s="453" t="str">
        <f>'04'!CP45</f>
        <v/>
      </c>
      <c r="Q44" s="453" t="str">
        <f>'04'!CW45</f>
        <v/>
      </c>
      <c r="R44" s="425" t="str">
        <f>'04'!DD45</f>
        <v/>
      </c>
      <c r="S44" s="69" t="str">
        <f>'022'!AJ44</f>
        <v/>
      </c>
      <c r="T44" s="425" t="str">
        <f>ข้อมูลกิจกรรม!D44</f>
        <v/>
      </c>
      <c r="U44" s="425" t="str">
        <f>ข้อมูลกิจกรรม!E44</f>
        <v/>
      </c>
      <c r="V44" s="425" t="str">
        <f>ข้อมูลกิจกรรม!F44</f>
        <v/>
      </c>
      <c r="W44" s="425" t="str">
        <f>ข้อมูลกิจกรรม!G44</f>
        <v/>
      </c>
      <c r="X44" s="425" t="str">
        <f>ข้อมูลกิจกรรม!H44</f>
        <v/>
      </c>
      <c r="Y44" s="425" t="str">
        <f>ข้อมูลกิจกรรม!I44</f>
        <v/>
      </c>
      <c r="Z44" s="425" t="str">
        <f>ข้อมูลกิจกรรม!J44</f>
        <v/>
      </c>
      <c r="AA44" s="425" t="str">
        <f>ข้อมูลกิจกรรม!K44</f>
        <v/>
      </c>
      <c r="AB44" s="425" t="str">
        <f>ข้อมูลกิจกรรม!L44</f>
        <v/>
      </c>
      <c r="AC44" s="425" t="str">
        <f>ข้อมูลกิจกรรม!M44</f>
        <v/>
      </c>
      <c r="AD44" s="425" t="str">
        <f>ข้อมูลกิจกรรม!N44</f>
        <v/>
      </c>
      <c r="AE44" s="425" t="str">
        <f>ข้อมูลกิจกรรม!O44</f>
        <v/>
      </c>
      <c r="AF44" s="156" t="str">
        <f>'06'!GD45</f>
        <v/>
      </c>
      <c r="AG44" s="425" t="str">
        <f>ข้อมูลกิจกรรม!P44</f>
        <v/>
      </c>
      <c r="AH44" s="425" t="e">
        <f>ข้อมูลกิจกรรม!#REF!</f>
        <v>#REF!</v>
      </c>
      <c r="AI44" s="425" t="e">
        <f>ข้อมูลกิจกรรม!#REF!</f>
        <v>#REF!</v>
      </c>
      <c r="AJ44" s="157" t="str">
        <f>'05'!CW45</f>
        <v/>
      </c>
      <c r="AK44" s="158" t="str">
        <f>ข้อมูลกิจกรรม!$V44</f>
        <v/>
      </c>
      <c r="AL44" s="158" t="str">
        <f>IF(กิจกรรมพัฒนาผู้เรียน!J45="","",กิจกรรมพัฒนาผู้เรียน!J45)</f>
        <v/>
      </c>
      <c r="AM44" s="425" t="str">
        <f>IF(S44="","",RANK(S44,S$5:S$54,0))</f>
        <v/>
      </c>
    </row>
    <row r="45" spans="1:39" s="29" customFormat="1" ht="15.95" customHeight="1">
      <c r="A45" s="425">
        <v>41</v>
      </c>
      <c r="B45" s="66" t="str">
        <f>'03'!B45</f>
        <v/>
      </c>
      <c r="C45" s="67" t="str">
        <f>'03'!C45</f>
        <v/>
      </c>
      <c r="D45" s="425" t="str">
        <f>'04'!J46</f>
        <v/>
      </c>
      <c r="E45" s="425" t="str">
        <f>'04'!Q46</f>
        <v/>
      </c>
      <c r="F45" s="425" t="str">
        <f>'04'!X46</f>
        <v/>
      </c>
      <c r="G45" s="425" t="str">
        <f>'04'!AE46</f>
        <v/>
      </c>
      <c r="H45" s="425" t="str">
        <f>'04'!AL46</f>
        <v/>
      </c>
      <c r="I45" s="425" t="str">
        <f>'04'!AS46</f>
        <v/>
      </c>
      <c r="J45" s="425" t="str">
        <f>'04'!AZ46</f>
        <v/>
      </c>
      <c r="K45" s="425" t="str">
        <f>'04'!BG46</f>
        <v/>
      </c>
      <c r="L45" s="425" t="str">
        <f>'04'!BN46</f>
        <v/>
      </c>
      <c r="M45" s="425" t="str">
        <f>'04'!BU46</f>
        <v/>
      </c>
      <c r="N45" s="453" t="str">
        <f>'04'!CB46</f>
        <v/>
      </c>
      <c r="O45" s="453" t="str">
        <f>'04'!CI46</f>
        <v/>
      </c>
      <c r="P45" s="453" t="str">
        <f>'04'!CP46</f>
        <v/>
      </c>
      <c r="Q45" s="453" t="str">
        <f>'04'!CW46</f>
        <v/>
      </c>
      <c r="R45" s="425" t="str">
        <f>'04'!DD46</f>
        <v/>
      </c>
      <c r="S45" s="69" t="str">
        <f>'022'!AJ45</f>
        <v/>
      </c>
      <c r="T45" s="425" t="str">
        <f>ข้อมูลกิจกรรม!D45</f>
        <v/>
      </c>
      <c r="U45" s="425" t="str">
        <f>ข้อมูลกิจกรรม!E45</f>
        <v/>
      </c>
      <c r="V45" s="425" t="str">
        <f>ข้อมูลกิจกรรม!F45</f>
        <v/>
      </c>
      <c r="W45" s="425" t="str">
        <f>ข้อมูลกิจกรรม!G45</f>
        <v/>
      </c>
      <c r="X45" s="425" t="str">
        <f>ข้อมูลกิจกรรม!H45</f>
        <v/>
      </c>
      <c r="Y45" s="425" t="str">
        <f>ข้อมูลกิจกรรม!I45</f>
        <v/>
      </c>
      <c r="Z45" s="425" t="str">
        <f>ข้อมูลกิจกรรม!J45</f>
        <v/>
      </c>
      <c r="AA45" s="425" t="str">
        <f>ข้อมูลกิจกรรม!K45</f>
        <v/>
      </c>
      <c r="AB45" s="425" t="str">
        <f>ข้อมูลกิจกรรม!L45</f>
        <v/>
      </c>
      <c r="AC45" s="425" t="str">
        <f>ข้อมูลกิจกรรม!M45</f>
        <v/>
      </c>
      <c r="AD45" s="425" t="str">
        <f>ข้อมูลกิจกรรม!N45</f>
        <v/>
      </c>
      <c r="AE45" s="425" t="str">
        <f>ข้อมูลกิจกรรม!O45</f>
        <v/>
      </c>
      <c r="AF45" s="156" t="str">
        <f>'06'!GD46</f>
        <v/>
      </c>
      <c r="AG45" s="425" t="str">
        <f>ข้อมูลกิจกรรม!P45</f>
        <v/>
      </c>
      <c r="AH45" s="425" t="e">
        <f>ข้อมูลกิจกรรม!#REF!</f>
        <v>#REF!</v>
      </c>
      <c r="AI45" s="425" t="e">
        <f>ข้อมูลกิจกรรม!#REF!</f>
        <v>#REF!</v>
      </c>
      <c r="AJ45" s="157" t="str">
        <f>'05'!CW46</f>
        <v/>
      </c>
      <c r="AK45" s="158" t="str">
        <f>ข้อมูลกิจกรรม!$V45</f>
        <v/>
      </c>
      <c r="AL45" s="158" t="str">
        <f>IF(กิจกรรมพัฒนาผู้เรียน!J46="","",กิจกรรมพัฒนาผู้เรียน!J46)</f>
        <v/>
      </c>
      <c r="AM45" s="425" t="str">
        <f>IF(S45="","",RANK(S45,S$5:S$54,0))</f>
        <v/>
      </c>
    </row>
    <row r="46" spans="1:39" s="29" customFormat="1" ht="15.95" customHeight="1">
      <c r="A46" s="425">
        <v>42</v>
      </c>
      <c r="B46" s="66" t="str">
        <f>'03'!B46</f>
        <v/>
      </c>
      <c r="C46" s="67" t="str">
        <f>'03'!C46</f>
        <v/>
      </c>
      <c r="D46" s="425" t="str">
        <f>'04'!J47</f>
        <v/>
      </c>
      <c r="E46" s="425" t="str">
        <f>'04'!Q47</f>
        <v/>
      </c>
      <c r="F46" s="425" t="str">
        <f>'04'!X47</f>
        <v/>
      </c>
      <c r="G46" s="425" t="str">
        <f>'04'!AE47</f>
        <v/>
      </c>
      <c r="H46" s="425" t="str">
        <f>'04'!AL47</f>
        <v/>
      </c>
      <c r="I46" s="425" t="str">
        <f>'04'!AS47</f>
        <v/>
      </c>
      <c r="J46" s="425" t="str">
        <f>'04'!AZ47</f>
        <v/>
      </c>
      <c r="K46" s="425" t="str">
        <f>'04'!BG47</f>
        <v/>
      </c>
      <c r="L46" s="425" t="str">
        <f>'04'!BN47</f>
        <v/>
      </c>
      <c r="M46" s="425" t="str">
        <f>'04'!BU47</f>
        <v/>
      </c>
      <c r="N46" s="453" t="str">
        <f>'04'!CB47</f>
        <v/>
      </c>
      <c r="O46" s="453" t="str">
        <f>'04'!CI47</f>
        <v/>
      </c>
      <c r="P46" s="453" t="str">
        <f>'04'!CP47</f>
        <v/>
      </c>
      <c r="Q46" s="453" t="str">
        <f>'04'!CW47</f>
        <v/>
      </c>
      <c r="R46" s="425" t="str">
        <f>'04'!DD47</f>
        <v/>
      </c>
      <c r="S46" s="69" t="str">
        <f>'022'!AJ46</f>
        <v/>
      </c>
      <c r="T46" s="425" t="str">
        <f>ข้อมูลกิจกรรม!D46</f>
        <v/>
      </c>
      <c r="U46" s="425" t="str">
        <f>ข้อมูลกิจกรรม!E46</f>
        <v/>
      </c>
      <c r="V46" s="425" t="str">
        <f>ข้อมูลกิจกรรม!F46</f>
        <v/>
      </c>
      <c r="W46" s="425" t="str">
        <f>ข้อมูลกิจกรรม!G46</f>
        <v/>
      </c>
      <c r="X46" s="425" t="str">
        <f>ข้อมูลกิจกรรม!H46</f>
        <v/>
      </c>
      <c r="Y46" s="425" t="str">
        <f>ข้อมูลกิจกรรม!I46</f>
        <v/>
      </c>
      <c r="Z46" s="425" t="str">
        <f>ข้อมูลกิจกรรม!J46</f>
        <v/>
      </c>
      <c r="AA46" s="425" t="str">
        <f>ข้อมูลกิจกรรม!K46</f>
        <v/>
      </c>
      <c r="AB46" s="425" t="str">
        <f>ข้อมูลกิจกรรม!L46</f>
        <v/>
      </c>
      <c r="AC46" s="425" t="str">
        <f>ข้อมูลกิจกรรม!M46</f>
        <v/>
      </c>
      <c r="AD46" s="425" t="str">
        <f>ข้อมูลกิจกรรม!N46</f>
        <v/>
      </c>
      <c r="AE46" s="425" t="str">
        <f>ข้อมูลกิจกรรม!O46</f>
        <v/>
      </c>
      <c r="AF46" s="156" t="str">
        <f>'06'!GD47</f>
        <v/>
      </c>
      <c r="AG46" s="425" t="str">
        <f>ข้อมูลกิจกรรม!P46</f>
        <v/>
      </c>
      <c r="AH46" s="425" t="e">
        <f>ข้อมูลกิจกรรม!#REF!</f>
        <v>#REF!</v>
      </c>
      <c r="AI46" s="425" t="e">
        <f>ข้อมูลกิจกรรม!#REF!</f>
        <v>#REF!</v>
      </c>
      <c r="AJ46" s="157" t="str">
        <f>'05'!CW47</f>
        <v/>
      </c>
      <c r="AK46" s="158" t="str">
        <f>ข้อมูลกิจกรรม!$V46</f>
        <v/>
      </c>
      <c r="AL46" s="158" t="str">
        <f>IF(กิจกรรมพัฒนาผู้เรียน!J47="","",กิจกรรมพัฒนาผู้เรียน!J47)</f>
        <v/>
      </c>
      <c r="AM46" s="425" t="str">
        <f>IF(S46="","",RANK(S46,S$5:S$54,0))</f>
        <v/>
      </c>
    </row>
    <row r="47" spans="1:39" s="29" customFormat="1" ht="15.95" customHeight="1">
      <c r="A47" s="425">
        <v>43</v>
      </c>
      <c r="B47" s="66" t="str">
        <f>'03'!B47</f>
        <v/>
      </c>
      <c r="C47" s="67" t="str">
        <f>'03'!C47</f>
        <v/>
      </c>
      <c r="D47" s="425" t="str">
        <f>'04'!J48</f>
        <v/>
      </c>
      <c r="E47" s="425" t="str">
        <f>'04'!Q48</f>
        <v/>
      </c>
      <c r="F47" s="425" t="str">
        <f>'04'!X48</f>
        <v/>
      </c>
      <c r="G47" s="425" t="str">
        <f>'04'!AE48</f>
        <v/>
      </c>
      <c r="H47" s="425" t="str">
        <f>'04'!AL48</f>
        <v/>
      </c>
      <c r="I47" s="425" t="str">
        <f>'04'!AS48</f>
        <v/>
      </c>
      <c r="J47" s="425" t="str">
        <f>'04'!AZ48</f>
        <v/>
      </c>
      <c r="K47" s="425" t="str">
        <f>'04'!BG48</f>
        <v/>
      </c>
      <c r="L47" s="425" t="str">
        <f>'04'!BN48</f>
        <v/>
      </c>
      <c r="M47" s="425" t="str">
        <f>'04'!BU48</f>
        <v/>
      </c>
      <c r="N47" s="453" t="str">
        <f>'04'!CB48</f>
        <v/>
      </c>
      <c r="O47" s="453" t="str">
        <f>'04'!CI48</f>
        <v/>
      </c>
      <c r="P47" s="453" t="str">
        <f>'04'!CP48</f>
        <v/>
      </c>
      <c r="Q47" s="453" t="str">
        <f>'04'!CW48</f>
        <v/>
      </c>
      <c r="R47" s="425" t="str">
        <f>'04'!DD48</f>
        <v/>
      </c>
      <c r="S47" s="69" t="str">
        <f>'022'!AJ47</f>
        <v/>
      </c>
      <c r="T47" s="425" t="str">
        <f>ข้อมูลกิจกรรม!D47</f>
        <v/>
      </c>
      <c r="U47" s="425" t="str">
        <f>ข้อมูลกิจกรรม!E47</f>
        <v/>
      </c>
      <c r="V47" s="425" t="str">
        <f>ข้อมูลกิจกรรม!F47</f>
        <v/>
      </c>
      <c r="W47" s="425" t="str">
        <f>ข้อมูลกิจกรรม!G47</f>
        <v/>
      </c>
      <c r="X47" s="425" t="str">
        <f>ข้อมูลกิจกรรม!H47</f>
        <v/>
      </c>
      <c r="Y47" s="425" t="str">
        <f>ข้อมูลกิจกรรม!I47</f>
        <v/>
      </c>
      <c r="Z47" s="425" t="str">
        <f>ข้อมูลกิจกรรม!J47</f>
        <v/>
      </c>
      <c r="AA47" s="425" t="str">
        <f>ข้อมูลกิจกรรม!K47</f>
        <v/>
      </c>
      <c r="AB47" s="425" t="str">
        <f>ข้อมูลกิจกรรม!L47</f>
        <v/>
      </c>
      <c r="AC47" s="425" t="str">
        <f>ข้อมูลกิจกรรม!M47</f>
        <v/>
      </c>
      <c r="AD47" s="425" t="str">
        <f>ข้อมูลกิจกรรม!N47</f>
        <v/>
      </c>
      <c r="AE47" s="425" t="str">
        <f>ข้อมูลกิจกรรม!O47</f>
        <v/>
      </c>
      <c r="AF47" s="156" t="str">
        <f>'06'!GD48</f>
        <v/>
      </c>
      <c r="AG47" s="425" t="str">
        <f>ข้อมูลกิจกรรม!P47</f>
        <v/>
      </c>
      <c r="AH47" s="425" t="e">
        <f>ข้อมูลกิจกรรม!#REF!</f>
        <v>#REF!</v>
      </c>
      <c r="AI47" s="425" t="e">
        <f>ข้อมูลกิจกรรม!#REF!</f>
        <v>#REF!</v>
      </c>
      <c r="AJ47" s="157" t="str">
        <f>'05'!CW48</f>
        <v/>
      </c>
      <c r="AK47" s="158" t="str">
        <f>ข้อมูลกิจกรรม!$V47</f>
        <v/>
      </c>
      <c r="AL47" s="158" t="str">
        <f>IF(กิจกรรมพัฒนาผู้เรียน!J48="","",กิจกรรมพัฒนาผู้เรียน!J48)</f>
        <v/>
      </c>
      <c r="AM47" s="425" t="str">
        <f>IF(S47="","",RANK(S47,S$5:S$54,0))</f>
        <v/>
      </c>
    </row>
    <row r="48" spans="1:39" s="29" customFormat="1" ht="15.95" customHeight="1">
      <c r="A48" s="425">
        <v>44</v>
      </c>
      <c r="B48" s="66" t="str">
        <f>'03'!B48</f>
        <v/>
      </c>
      <c r="C48" s="67" t="str">
        <f>'03'!C48</f>
        <v/>
      </c>
      <c r="D48" s="425" t="str">
        <f>'04'!J49</f>
        <v/>
      </c>
      <c r="E48" s="425" t="str">
        <f>'04'!Q49</f>
        <v/>
      </c>
      <c r="F48" s="425" t="str">
        <f>'04'!X49</f>
        <v/>
      </c>
      <c r="G48" s="425" t="str">
        <f>'04'!AE49</f>
        <v/>
      </c>
      <c r="H48" s="425" t="str">
        <f>'04'!AL49</f>
        <v/>
      </c>
      <c r="I48" s="425" t="str">
        <f>'04'!AS49</f>
        <v/>
      </c>
      <c r="J48" s="425" t="str">
        <f>'04'!AZ49</f>
        <v/>
      </c>
      <c r="K48" s="425" t="str">
        <f>'04'!BG49</f>
        <v/>
      </c>
      <c r="L48" s="425" t="str">
        <f>'04'!BN49</f>
        <v/>
      </c>
      <c r="M48" s="425" t="str">
        <f>'04'!BU49</f>
        <v/>
      </c>
      <c r="N48" s="453" t="str">
        <f>'04'!CB49</f>
        <v/>
      </c>
      <c r="O48" s="453" t="str">
        <f>'04'!CI49</f>
        <v/>
      </c>
      <c r="P48" s="453" t="str">
        <f>'04'!CP49</f>
        <v/>
      </c>
      <c r="Q48" s="453" t="str">
        <f>'04'!CW49</f>
        <v/>
      </c>
      <c r="R48" s="425" t="str">
        <f>'04'!DD49</f>
        <v/>
      </c>
      <c r="S48" s="69" t="str">
        <f>'022'!AJ48</f>
        <v/>
      </c>
      <c r="T48" s="425" t="str">
        <f>ข้อมูลกิจกรรม!D48</f>
        <v/>
      </c>
      <c r="U48" s="425" t="str">
        <f>ข้อมูลกิจกรรม!E48</f>
        <v/>
      </c>
      <c r="V48" s="425" t="str">
        <f>ข้อมูลกิจกรรม!F48</f>
        <v/>
      </c>
      <c r="W48" s="425" t="str">
        <f>ข้อมูลกิจกรรม!G48</f>
        <v/>
      </c>
      <c r="X48" s="425" t="str">
        <f>ข้อมูลกิจกรรม!H48</f>
        <v/>
      </c>
      <c r="Y48" s="425" t="str">
        <f>ข้อมูลกิจกรรม!I48</f>
        <v/>
      </c>
      <c r="Z48" s="425" t="str">
        <f>ข้อมูลกิจกรรม!J48</f>
        <v/>
      </c>
      <c r="AA48" s="425" t="str">
        <f>ข้อมูลกิจกรรม!K48</f>
        <v/>
      </c>
      <c r="AB48" s="425" t="str">
        <f>ข้อมูลกิจกรรม!L48</f>
        <v/>
      </c>
      <c r="AC48" s="425" t="str">
        <f>ข้อมูลกิจกรรม!M48</f>
        <v/>
      </c>
      <c r="AD48" s="425" t="str">
        <f>ข้อมูลกิจกรรม!N48</f>
        <v/>
      </c>
      <c r="AE48" s="425" t="str">
        <f>ข้อมูลกิจกรรม!O48</f>
        <v/>
      </c>
      <c r="AF48" s="156" t="str">
        <f>'06'!GD49</f>
        <v/>
      </c>
      <c r="AG48" s="425" t="str">
        <f>ข้อมูลกิจกรรม!P48</f>
        <v/>
      </c>
      <c r="AH48" s="425" t="e">
        <f>ข้อมูลกิจกรรม!#REF!</f>
        <v>#REF!</v>
      </c>
      <c r="AI48" s="425" t="e">
        <f>ข้อมูลกิจกรรม!#REF!</f>
        <v>#REF!</v>
      </c>
      <c r="AJ48" s="157" t="str">
        <f>'05'!CW49</f>
        <v/>
      </c>
      <c r="AK48" s="158" t="str">
        <f>ข้อมูลกิจกรรม!$V48</f>
        <v/>
      </c>
      <c r="AL48" s="158" t="str">
        <f>IF(กิจกรรมพัฒนาผู้เรียน!J49="","",กิจกรรมพัฒนาผู้เรียน!J49)</f>
        <v/>
      </c>
      <c r="AM48" s="425" t="str">
        <f>IF(S48="","",RANK(S48,S$5:S$54,0))</f>
        <v/>
      </c>
    </row>
    <row r="49" spans="1:39" s="29" customFormat="1" ht="15.95" customHeight="1">
      <c r="A49" s="425">
        <v>45</v>
      </c>
      <c r="B49" s="66" t="str">
        <f>'03'!B49</f>
        <v/>
      </c>
      <c r="C49" s="67" t="str">
        <f>'03'!C49</f>
        <v/>
      </c>
      <c r="D49" s="425" t="str">
        <f>'04'!J50</f>
        <v/>
      </c>
      <c r="E49" s="425" t="str">
        <f>'04'!Q50</f>
        <v/>
      </c>
      <c r="F49" s="425" t="str">
        <f>'04'!X50</f>
        <v/>
      </c>
      <c r="G49" s="425" t="str">
        <f>'04'!AE50</f>
        <v/>
      </c>
      <c r="H49" s="425" t="str">
        <f>'04'!AL50</f>
        <v/>
      </c>
      <c r="I49" s="425" t="str">
        <f>'04'!AS50</f>
        <v/>
      </c>
      <c r="J49" s="425" t="str">
        <f>'04'!AZ50</f>
        <v/>
      </c>
      <c r="K49" s="425" t="str">
        <f>'04'!BG50</f>
        <v/>
      </c>
      <c r="L49" s="425" t="str">
        <f>'04'!BN50</f>
        <v/>
      </c>
      <c r="M49" s="425" t="str">
        <f>'04'!BU50</f>
        <v/>
      </c>
      <c r="N49" s="453" t="str">
        <f>'04'!CB50</f>
        <v/>
      </c>
      <c r="O49" s="453" t="str">
        <f>'04'!CI50</f>
        <v/>
      </c>
      <c r="P49" s="453" t="str">
        <f>'04'!CP50</f>
        <v/>
      </c>
      <c r="Q49" s="453" t="str">
        <f>'04'!CW50</f>
        <v/>
      </c>
      <c r="R49" s="425" t="str">
        <f>'04'!DD50</f>
        <v/>
      </c>
      <c r="S49" s="69" t="str">
        <f>'022'!AJ49</f>
        <v/>
      </c>
      <c r="T49" s="425" t="str">
        <f>ข้อมูลกิจกรรม!D49</f>
        <v/>
      </c>
      <c r="U49" s="425" t="str">
        <f>ข้อมูลกิจกรรม!E49</f>
        <v/>
      </c>
      <c r="V49" s="425" t="str">
        <f>ข้อมูลกิจกรรม!F49</f>
        <v/>
      </c>
      <c r="W49" s="425" t="str">
        <f>ข้อมูลกิจกรรม!G49</f>
        <v/>
      </c>
      <c r="X49" s="425" t="str">
        <f>ข้อมูลกิจกรรม!H49</f>
        <v/>
      </c>
      <c r="Y49" s="425" t="str">
        <f>ข้อมูลกิจกรรม!I49</f>
        <v/>
      </c>
      <c r="Z49" s="425" t="str">
        <f>ข้อมูลกิจกรรม!J49</f>
        <v/>
      </c>
      <c r="AA49" s="425" t="str">
        <f>ข้อมูลกิจกรรม!K49</f>
        <v/>
      </c>
      <c r="AB49" s="425" t="str">
        <f>ข้อมูลกิจกรรม!L49</f>
        <v/>
      </c>
      <c r="AC49" s="425" t="str">
        <f>ข้อมูลกิจกรรม!M49</f>
        <v/>
      </c>
      <c r="AD49" s="425" t="str">
        <f>ข้อมูลกิจกรรม!N49</f>
        <v/>
      </c>
      <c r="AE49" s="425" t="str">
        <f>ข้อมูลกิจกรรม!O49</f>
        <v/>
      </c>
      <c r="AF49" s="156" t="str">
        <f>'06'!GD50</f>
        <v/>
      </c>
      <c r="AG49" s="425" t="str">
        <f>ข้อมูลกิจกรรม!P49</f>
        <v/>
      </c>
      <c r="AH49" s="425" t="e">
        <f>ข้อมูลกิจกรรม!#REF!</f>
        <v>#REF!</v>
      </c>
      <c r="AI49" s="425" t="e">
        <f>ข้อมูลกิจกรรม!#REF!</f>
        <v>#REF!</v>
      </c>
      <c r="AJ49" s="157" t="str">
        <f>'05'!CW50</f>
        <v/>
      </c>
      <c r="AK49" s="158" t="str">
        <f>ข้อมูลกิจกรรม!$V49</f>
        <v/>
      </c>
      <c r="AL49" s="158" t="str">
        <f>IF(กิจกรรมพัฒนาผู้เรียน!J50="","",กิจกรรมพัฒนาผู้เรียน!J50)</f>
        <v/>
      </c>
      <c r="AM49" s="425" t="str">
        <f t="shared" ref="AM49:AM54" si="1">IF(S49="","",RANK(S49,S$5:S$54,0))</f>
        <v/>
      </c>
    </row>
    <row r="50" spans="1:39" s="29" customFormat="1" ht="15.95" customHeight="1">
      <c r="A50" s="425">
        <v>46</v>
      </c>
      <c r="B50" s="66" t="str">
        <f>'03'!B50</f>
        <v/>
      </c>
      <c r="C50" s="67" t="str">
        <f>'03'!C50</f>
        <v/>
      </c>
      <c r="D50" s="425" t="str">
        <f>'04'!J51</f>
        <v/>
      </c>
      <c r="E50" s="425" t="str">
        <f>'04'!Q51</f>
        <v/>
      </c>
      <c r="F50" s="425" t="str">
        <f>'04'!X51</f>
        <v/>
      </c>
      <c r="G50" s="425" t="str">
        <f>'04'!AE51</f>
        <v/>
      </c>
      <c r="H50" s="425" t="str">
        <f>'04'!AL51</f>
        <v/>
      </c>
      <c r="I50" s="425" t="str">
        <f>'04'!AS51</f>
        <v/>
      </c>
      <c r="J50" s="425" t="str">
        <f>'04'!AZ51</f>
        <v/>
      </c>
      <c r="K50" s="425" t="str">
        <f>'04'!BG51</f>
        <v/>
      </c>
      <c r="L50" s="425" t="str">
        <f>'04'!BN51</f>
        <v/>
      </c>
      <c r="M50" s="425" t="str">
        <f>'04'!BU51</f>
        <v/>
      </c>
      <c r="N50" s="453" t="str">
        <f>'04'!CB51</f>
        <v/>
      </c>
      <c r="O50" s="453" t="str">
        <f>'04'!CI51</f>
        <v/>
      </c>
      <c r="P50" s="453" t="str">
        <f>'04'!CP51</f>
        <v/>
      </c>
      <c r="Q50" s="453" t="str">
        <f>'04'!CW51</f>
        <v/>
      </c>
      <c r="R50" s="425" t="str">
        <f>'04'!DD51</f>
        <v/>
      </c>
      <c r="S50" s="69" t="str">
        <f>'022'!AJ50</f>
        <v/>
      </c>
      <c r="T50" s="425" t="str">
        <f>ข้อมูลกิจกรรม!D50</f>
        <v/>
      </c>
      <c r="U50" s="425" t="str">
        <f>ข้อมูลกิจกรรม!E50</f>
        <v/>
      </c>
      <c r="V50" s="425" t="str">
        <f>ข้อมูลกิจกรรม!F50</f>
        <v/>
      </c>
      <c r="W50" s="425" t="str">
        <f>ข้อมูลกิจกรรม!G50</f>
        <v/>
      </c>
      <c r="X50" s="425" t="str">
        <f>ข้อมูลกิจกรรม!H50</f>
        <v/>
      </c>
      <c r="Y50" s="425" t="str">
        <f>ข้อมูลกิจกรรม!I50</f>
        <v/>
      </c>
      <c r="Z50" s="425" t="str">
        <f>ข้อมูลกิจกรรม!J50</f>
        <v/>
      </c>
      <c r="AA50" s="425" t="str">
        <f>ข้อมูลกิจกรรม!K50</f>
        <v/>
      </c>
      <c r="AB50" s="425" t="str">
        <f>ข้อมูลกิจกรรม!L50</f>
        <v/>
      </c>
      <c r="AC50" s="425" t="str">
        <f>ข้อมูลกิจกรรม!M50</f>
        <v/>
      </c>
      <c r="AD50" s="425" t="str">
        <f>ข้อมูลกิจกรรม!N50</f>
        <v/>
      </c>
      <c r="AE50" s="425" t="str">
        <f>ข้อมูลกิจกรรม!O50</f>
        <v/>
      </c>
      <c r="AF50" s="156" t="str">
        <f>'06'!GD51</f>
        <v/>
      </c>
      <c r="AG50" s="425" t="str">
        <f>ข้อมูลกิจกรรม!P50</f>
        <v/>
      </c>
      <c r="AH50" s="425" t="e">
        <f>ข้อมูลกิจกรรม!#REF!</f>
        <v>#REF!</v>
      </c>
      <c r="AI50" s="425" t="e">
        <f>ข้อมูลกิจกรรม!#REF!</f>
        <v>#REF!</v>
      </c>
      <c r="AJ50" s="157" t="str">
        <f>'05'!CW51</f>
        <v/>
      </c>
      <c r="AK50" s="158" t="str">
        <f>ข้อมูลกิจกรรม!$V50</f>
        <v/>
      </c>
      <c r="AL50" s="158" t="str">
        <f>IF(กิจกรรมพัฒนาผู้เรียน!J51="","",กิจกรรมพัฒนาผู้เรียน!J51)</f>
        <v/>
      </c>
      <c r="AM50" s="425" t="str">
        <f t="shared" si="1"/>
        <v/>
      </c>
    </row>
    <row r="51" spans="1:39" s="29" customFormat="1" ht="15.95" customHeight="1">
      <c r="A51" s="425">
        <v>47</v>
      </c>
      <c r="B51" s="66" t="str">
        <f>'03'!B51</f>
        <v/>
      </c>
      <c r="C51" s="67" t="str">
        <f>'03'!C51</f>
        <v/>
      </c>
      <c r="D51" s="425" t="str">
        <f>'04'!J52</f>
        <v/>
      </c>
      <c r="E51" s="425" t="str">
        <f>'04'!Q52</f>
        <v/>
      </c>
      <c r="F51" s="425" t="str">
        <f>'04'!X52</f>
        <v/>
      </c>
      <c r="G51" s="425" t="str">
        <f>'04'!AE52</f>
        <v/>
      </c>
      <c r="H51" s="425" t="str">
        <f>'04'!AL52</f>
        <v/>
      </c>
      <c r="I51" s="425" t="str">
        <f>'04'!AS52</f>
        <v/>
      </c>
      <c r="J51" s="425" t="str">
        <f>'04'!AZ52</f>
        <v/>
      </c>
      <c r="K51" s="425" t="str">
        <f>'04'!BG52</f>
        <v/>
      </c>
      <c r="L51" s="425" t="str">
        <f>'04'!BN52</f>
        <v/>
      </c>
      <c r="M51" s="425" t="str">
        <f>'04'!BU52</f>
        <v/>
      </c>
      <c r="N51" s="453" t="str">
        <f>'04'!CB52</f>
        <v/>
      </c>
      <c r="O51" s="453" t="str">
        <f>'04'!CI52</f>
        <v/>
      </c>
      <c r="P51" s="453" t="str">
        <f>'04'!CP52</f>
        <v/>
      </c>
      <c r="Q51" s="453" t="str">
        <f>'04'!CW52</f>
        <v/>
      </c>
      <c r="R51" s="425" t="str">
        <f>'04'!DD52</f>
        <v/>
      </c>
      <c r="S51" s="69" t="str">
        <f>'022'!AJ51</f>
        <v/>
      </c>
      <c r="T51" s="425" t="str">
        <f>ข้อมูลกิจกรรม!D51</f>
        <v/>
      </c>
      <c r="U51" s="425" t="str">
        <f>ข้อมูลกิจกรรม!E51</f>
        <v/>
      </c>
      <c r="V51" s="425" t="str">
        <f>ข้อมูลกิจกรรม!F51</f>
        <v/>
      </c>
      <c r="W51" s="425" t="str">
        <f>ข้อมูลกิจกรรม!G51</f>
        <v/>
      </c>
      <c r="X51" s="425" t="str">
        <f>ข้อมูลกิจกรรม!H51</f>
        <v/>
      </c>
      <c r="Y51" s="425" t="str">
        <f>ข้อมูลกิจกรรม!I51</f>
        <v/>
      </c>
      <c r="Z51" s="425" t="str">
        <f>ข้อมูลกิจกรรม!J51</f>
        <v/>
      </c>
      <c r="AA51" s="425" t="str">
        <f>ข้อมูลกิจกรรม!K51</f>
        <v/>
      </c>
      <c r="AB51" s="425" t="str">
        <f>ข้อมูลกิจกรรม!L51</f>
        <v/>
      </c>
      <c r="AC51" s="425" t="str">
        <f>ข้อมูลกิจกรรม!M51</f>
        <v/>
      </c>
      <c r="AD51" s="425" t="str">
        <f>ข้อมูลกิจกรรม!N51</f>
        <v/>
      </c>
      <c r="AE51" s="425" t="str">
        <f>ข้อมูลกิจกรรม!O51</f>
        <v/>
      </c>
      <c r="AF51" s="156" t="str">
        <f>'06'!GD52</f>
        <v/>
      </c>
      <c r="AG51" s="425" t="str">
        <f>ข้อมูลกิจกรรม!P51</f>
        <v/>
      </c>
      <c r="AH51" s="425" t="e">
        <f>ข้อมูลกิจกรรม!#REF!</f>
        <v>#REF!</v>
      </c>
      <c r="AI51" s="425" t="e">
        <f>ข้อมูลกิจกรรม!#REF!</f>
        <v>#REF!</v>
      </c>
      <c r="AJ51" s="157" t="str">
        <f>'05'!CW52</f>
        <v/>
      </c>
      <c r="AK51" s="158" t="str">
        <f>ข้อมูลกิจกรรม!$V51</f>
        <v/>
      </c>
      <c r="AL51" s="158" t="str">
        <f>IF(กิจกรรมพัฒนาผู้เรียน!J52="","",กิจกรรมพัฒนาผู้เรียน!J52)</f>
        <v/>
      </c>
      <c r="AM51" s="425" t="str">
        <f t="shared" si="1"/>
        <v/>
      </c>
    </row>
    <row r="52" spans="1:39" s="29" customFormat="1" ht="15.95" customHeight="1">
      <c r="A52" s="425">
        <v>48</v>
      </c>
      <c r="B52" s="66" t="str">
        <f>'03'!B52</f>
        <v/>
      </c>
      <c r="C52" s="67" t="str">
        <f>'03'!C52</f>
        <v/>
      </c>
      <c r="D52" s="425" t="str">
        <f>'04'!J53</f>
        <v/>
      </c>
      <c r="E52" s="425" t="str">
        <f>'04'!Q53</f>
        <v/>
      </c>
      <c r="F52" s="425" t="str">
        <f>'04'!X53</f>
        <v/>
      </c>
      <c r="G52" s="425" t="str">
        <f>'04'!AE53</f>
        <v/>
      </c>
      <c r="H52" s="425" t="str">
        <f>'04'!AL53</f>
        <v/>
      </c>
      <c r="I52" s="425" t="str">
        <f>'04'!AS53</f>
        <v/>
      </c>
      <c r="J52" s="425" t="str">
        <f>'04'!AZ53</f>
        <v/>
      </c>
      <c r="K52" s="425" t="str">
        <f>'04'!BG53</f>
        <v/>
      </c>
      <c r="L52" s="425" t="str">
        <f>'04'!BN53</f>
        <v/>
      </c>
      <c r="M52" s="425" t="str">
        <f>'04'!BU53</f>
        <v/>
      </c>
      <c r="N52" s="453" t="str">
        <f>'04'!CB53</f>
        <v/>
      </c>
      <c r="O52" s="453" t="str">
        <f>'04'!CI53</f>
        <v/>
      </c>
      <c r="P52" s="453" t="str">
        <f>'04'!CP53</f>
        <v/>
      </c>
      <c r="Q52" s="453" t="str">
        <f>'04'!CW53</f>
        <v/>
      </c>
      <c r="R52" s="425" t="str">
        <f>'04'!DD53</f>
        <v/>
      </c>
      <c r="S52" s="69" t="str">
        <f>'022'!AJ52</f>
        <v/>
      </c>
      <c r="T52" s="425" t="str">
        <f>ข้อมูลกิจกรรม!D52</f>
        <v/>
      </c>
      <c r="U52" s="425" t="str">
        <f>ข้อมูลกิจกรรม!E52</f>
        <v/>
      </c>
      <c r="V52" s="425" t="str">
        <f>ข้อมูลกิจกรรม!F52</f>
        <v/>
      </c>
      <c r="W52" s="425" t="str">
        <f>ข้อมูลกิจกรรม!G52</f>
        <v/>
      </c>
      <c r="X52" s="425" t="str">
        <f>ข้อมูลกิจกรรม!H52</f>
        <v/>
      </c>
      <c r="Y52" s="425" t="str">
        <f>ข้อมูลกิจกรรม!I52</f>
        <v/>
      </c>
      <c r="Z52" s="425" t="str">
        <f>ข้อมูลกิจกรรม!J52</f>
        <v/>
      </c>
      <c r="AA52" s="425" t="str">
        <f>ข้อมูลกิจกรรม!K52</f>
        <v/>
      </c>
      <c r="AB52" s="425" t="str">
        <f>ข้อมูลกิจกรรม!L52</f>
        <v/>
      </c>
      <c r="AC52" s="425" t="str">
        <f>ข้อมูลกิจกรรม!M52</f>
        <v/>
      </c>
      <c r="AD52" s="425" t="str">
        <f>ข้อมูลกิจกรรม!N52</f>
        <v/>
      </c>
      <c r="AE52" s="425" t="str">
        <f>ข้อมูลกิจกรรม!O52</f>
        <v/>
      </c>
      <c r="AF52" s="156" t="str">
        <f>'06'!GD53</f>
        <v/>
      </c>
      <c r="AG52" s="425" t="str">
        <f>ข้อมูลกิจกรรม!P52</f>
        <v/>
      </c>
      <c r="AH52" s="425" t="e">
        <f>ข้อมูลกิจกรรม!#REF!</f>
        <v>#REF!</v>
      </c>
      <c r="AI52" s="425" t="e">
        <f>ข้อมูลกิจกรรม!#REF!</f>
        <v>#REF!</v>
      </c>
      <c r="AJ52" s="157" t="str">
        <f>'05'!CW53</f>
        <v/>
      </c>
      <c r="AK52" s="158" t="str">
        <f>ข้อมูลกิจกรรม!$V52</f>
        <v/>
      </c>
      <c r="AL52" s="158" t="str">
        <f>IF(กิจกรรมพัฒนาผู้เรียน!J53="","",กิจกรรมพัฒนาผู้เรียน!J53)</f>
        <v/>
      </c>
      <c r="AM52" s="425" t="str">
        <f t="shared" si="1"/>
        <v/>
      </c>
    </row>
    <row r="53" spans="1:39" s="29" customFormat="1" ht="15.95" customHeight="1">
      <c r="A53" s="425">
        <v>49</v>
      </c>
      <c r="B53" s="66" t="str">
        <f>'03'!B53</f>
        <v/>
      </c>
      <c r="C53" s="67" t="str">
        <f>'03'!C53</f>
        <v/>
      </c>
      <c r="D53" s="425" t="str">
        <f>'04'!J54</f>
        <v/>
      </c>
      <c r="E53" s="425" t="str">
        <f>'04'!Q54</f>
        <v/>
      </c>
      <c r="F53" s="425" t="str">
        <f>'04'!X54</f>
        <v/>
      </c>
      <c r="G53" s="425" t="str">
        <f>'04'!AE54</f>
        <v/>
      </c>
      <c r="H53" s="425" t="str">
        <f>'04'!AL54</f>
        <v/>
      </c>
      <c r="I53" s="425" t="str">
        <f>'04'!AS54</f>
        <v/>
      </c>
      <c r="J53" s="425" t="str">
        <f>'04'!AZ54</f>
        <v/>
      </c>
      <c r="K53" s="425" t="str">
        <f>'04'!BG54</f>
        <v/>
      </c>
      <c r="L53" s="425" t="str">
        <f>'04'!BN54</f>
        <v/>
      </c>
      <c r="M53" s="425" t="str">
        <f>'04'!BU54</f>
        <v/>
      </c>
      <c r="N53" s="453" t="str">
        <f>'04'!CB54</f>
        <v/>
      </c>
      <c r="O53" s="453" t="str">
        <f>'04'!CI54</f>
        <v/>
      </c>
      <c r="P53" s="453" t="str">
        <f>'04'!CP54</f>
        <v/>
      </c>
      <c r="Q53" s="453" t="str">
        <f>'04'!CW54</f>
        <v/>
      </c>
      <c r="R53" s="425" t="str">
        <f>'04'!DD54</f>
        <v/>
      </c>
      <c r="S53" s="69" t="str">
        <f>'022'!AJ53</f>
        <v/>
      </c>
      <c r="T53" s="425" t="str">
        <f>ข้อมูลกิจกรรม!D53</f>
        <v/>
      </c>
      <c r="U53" s="425" t="str">
        <f>ข้อมูลกิจกรรม!E53</f>
        <v/>
      </c>
      <c r="V53" s="425" t="str">
        <f>ข้อมูลกิจกรรม!F53</f>
        <v/>
      </c>
      <c r="W53" s="425" t="str">
        <f>ข้อมูลกิจกรรม!G53</f>
        <v/>
      </c>
      <c r="X53" s="425" t="str">
        <f>ข้อมูลกิจกรรม!H53</f>
        <v/>
      </c>
      <c r="Y53" s="425" t="str">
        <f>ข้อมูลกิจกรรม!I53</f>
        <v/>
      </c>
      <c r="Z53" s="425" t="str">
        <f>ข้อมูลกิจกรรม!J53</f>
        <v/>
      </c>
      <c r="AA53" s="425" t="str">
        <f>ข้อมูลกิจกรรม!K53</f>
        <v/>
      </c>
      <c r="AB53" s="425" t="str">
        <f>ข้อมูลกิจกรรม!L53</f>
        <v/>
      </c>
      <c r="AC53" s="425" t="str">
        <f>ข้อมูลกิจกรรม!M53</f>
        <v/>
      </c>
      <c r="AD53" s="425" t="str">
        <f>ข้อมูลกิจกรรม!N53</f>
        <v/>
      </c>
      <c r="AE53" s="425" t="str">
        <f>ข้อมูลกิจกรรม!O53</f>
        <v/>
      </c>
      <c r="AF53" s="156" t="str">
        <f>'06'!GD54</f>
        <v/>
      </c>
      <c r="AG53" s="425" t="str">
        <f>ข้อมูลกิจกรรม!P53</f>
        <v/>
      </c>
      <c r="AH53" s="425" t="e">
        <f>ข้อมูลกิจกรรม!#REF!</f>
        <v>#REF!</v>
      </c>
      <c r="AI53" s="425" t="e">
        <f>ข้อมูลกิจกรรม!#REF!</f>
        <v>#REF!</v>
      </c>
      <c r="AJ53" s="157" t="str">
        <f>'05'!CW54</f>
        <v/>
      </c>
      <c r="AK53" s="158" t="str">
        <f>ข้อมูลกิจกรรม!$V53</f>
        <v/>
      </c>
      <c r="AL53" s="158" t="str">
        <f>IF(กิจกรรมพัฒนาผู้เรียน!J54="","",กิจกรรมพัฒนาผู้เรียน!J54)</f>
        <v/>
      </c>
      <c r="AM53" s="425" t="str">
        <f t="shared" si="1"/>
        <v/>
      </c>
    </row>
    <row r="54" spans="1:39" s="29" customFormat="1" ht="15.95" customHeight="1">
      <c r="A54" s="425">
        <v>50</v>
      </c>
      <c r="B54" s="66" t="str">
        <f>'03'!B54</f>
        <v/>
      </c>
      <c r="C54" s="67" t="str">
        <f>'03'!C54</f>
        <v/>
      </c>
      <c r="D54" s="425" t="str">
        <f>'04'!J55</f>
        <v/>
      </c>
      <c r="E54" s="425" t="str">
        <f>'04'!Q55</f>
        <v/>
      </c>
      <c r="F54" s="425" t="str">
        <f>'04'!X55</f>
        <v/>
      </c>
      <c r="G54" s="425" t="str">
        <f>'04'!AE55</f>
        <v/>
      </c>
      <c r="H54" s="425" t="str">
        <f>'04'!AL55</f>
        <v/>
      </c>
      <c r="I54" s="425" t="str">
        <f>'04'!AS55</f>
        <v/>
      </c>
      <c r="J54" s="425" t="str">
        <f>'04'!AZ55</f>
        <v/>
      </c>
      <c r="K54" s="425" t="str">
        <f>'04'!BG55</f>
        <v/>
      </c>
      <c r="L54" s="425" t="str">
        <f>'04'!BN55</f>
        <v/>
      </c>
      <c r="M54" s="425" t="str">
        <f>'04'!BU55</f>
        <v/>
      </c>
      <c r="N54" s="453" t="str">
        <f>'04'!CB55</f>
        <v/>
      </c>
      <c r="O54" s="453" t="str">
        <f>'04'!CI55</f>
        <v/>
      </c>
      <c r="P54" s="453" t="str">
        <f>'04'!CP55</f>
        <v/>
      </c>
      <c r="Q54" s="453" t="str">
        <f>'04'!CW55</f>
        <v/>
      </c>
      <c r="R54" s="425" t="str">
        <f>'04'!DD55</f>
        <v/>
      </c>
      <c r="S54" s="69" t="str">
        <f>'022'!AJ54</f>
        <v/>
      </c>
      <c r="T54" s="425" t="str">
        <f>ข้อมูลกิจกรรม!D54</f>
        <v/>
      </c>
      <c r="U54" s="425" t="str">
        <f>ข้อมูลกิจกรรม!E54</f>
        <v/>
      </c>
      <c r="V54" s="425" t="str">
        <f>ข้อมูลกิจกรรม!F54</f>
        <v/>
      </c>
      <c r="W54" s="425" t="str">
        <f>ข้อมูลกิจกรรม!G54</f>
        <v/>
      </c>
      <c r="X54" s="425" t="str">
        <f>ข้อมูลกิจกรรม!H54</f>
        <v/>
      </c>
      <c r="Y54" s="425" t="str">
        <f>ข้อมูลกิจกรรม!I54</f>
        <v/>
      </c>
      <c r="Z54" s="425" t="str">
        <f>ข้อมูลกิจกรรม!J54</f>
        <v/>
      </c>
      <c r="AA54" s="425" t="str">
        <f>ข้อมูลกิจกรรม!K54</f>
        <v/>
      </c>
      <c r="AB54" s="425" t="str">
        <f>ข้อมูลกิจกรรม!L54</f>
        <v/>
      </c>
      <c r="AC54" s="425" t="str">
        <f>ข้อมูลกิจกรรม!M54</f>
        <v/>
      </c>
      <c r="AD54" s="425" t="str">
        <f>ข้อมูลกิจกรรม!N54</f>
        <v/>
      </c>
      <c r="AE54" s="425" t="str">
        <f>ข้อมูลกิจกรรม!O54</f>
        <v/>
      </c>
      <c r="AF54" s="156" t="str">
        <f>'06'!GD55</f>
        <v/>
      </c>
      <c r="AG54" s="425" t="str">
        <f>ข้อมูลกิจกรรม!P54</f>
        <v/>
      </c>
      <c r="AH54" s="425" t="e">
        <f>ข้อมูลกิจกรรม!#REF!</f>
        <v>#REF!</v>
      </c>
      <c r="AI54" s="425" t="e">
        <f>ข้อมูลกิจกรรม!#REF!</f>
        <v>#REF!</v>
      </c>
      <c r="AJ54" s="157" t="str">
        <f>'05'!CW55</f>
        <v/>
      </c>
      <c r="AK54" s="158" t="str">
        <f>ข้อมูลกิจกรรม!$V54</f>
        <v/>
      </c>
      <c r="AL54" s="158" t="str">
        <f>IF(กิจกรรมพัฒนาผู้เรียน!J55="","",กิจกรรมพัฒนาผู้เรียน!J55)</f>
        <v/>
      </c>
      <c r="AM54" s="425" t="str">
        <f t="shared" si="1"/>
        <v/>
      </c>
    </row>
    <row r="55" spans="1:39" s="70" customFormat="1" ht="25.5" customHeight="1">
      <c r="C55" s="71"/>
      <c r="D55" s="70" t="s">
        <v>14</v>
      </c>
      <c r="H55" s="70" t="s">
        <v>15</v>
      </c>
      <c r="X55" s="70" t="s">
        <v>14</v>
      </c>
      <c r="AE55" s="70" t="s">
        <v>15</v>
      </c>
    </row>
    <row r="56" spans="1:39" s="70" customFormat="1" ht="24.75" customHeight="1">
      <c r="E56" s="72" t="str">
        <f>'03'!F60</f>
        <v>(นางปาวณีย์  อยู่ปรางค์)</v>
      </c>
      <c r="G56" s="73"/>
      <c r="H56" s="73"/>
      <c r="I56" s="73"/>
      <c r="Y56" s="70" t="str">
        <f>E56</f>
        <v>(นางปาวณีย์  อยู่ปรางค์)</v>
      </c>
    </row>
    <row r="57" spans="1:39" s="70" customFormat="1" ht="15.75" customHeight="1">
      <c r="D57" s="32"/>
      <c r="E57" s="32"/>
      <c r="F57" s="32"/>
      <c r="G57" s="32"/>
      <c r="H57" s="32"/>
      <c r="I57" s="32"/>
      <c r="J57" s="32"/>
      <c r="K57" s="32"/>
      <c r="L57" s="32"/>
      <c r="M57" s="32"/>
      <c r="N57" s="32"/>
      <c r="O57" s="32"/>
      <c r="P57" s="32"/>
      <c r="Q57" s="32"/>
      <c r="R57" s="32"/>
      <c r="S57" s="32"/>
    </row>
    <row r="58" spans="1:39">
      <c r="D58" s="32"/>
      <c r="E58" s="32"/>
      <c r="F58" s="32"/>
      <c r="G58" s="32"/>
      <c r="H58" s="32"/>
      <c r="I58" s="32"/>
      <c r="J58" s="32"/>
      <c r="K58" s="32"/>
      <c r="L58" s="32"/>
      <c r="M58" s="32"/>
      <c r="N58" s="32"/>
      <c r="O58" s="32"/>
      <c r="P58" s="32"/>
      <c r="Q58" s="32"/>
      <c r="R58" s="32"/>
      <c r="S58" s="32"/>
    </row>
    <row r="59" spans="1:39">
      <c r="D59" s="133"/>
      <c r="E59" s="133"/>
      <c r="F59" s="133"/>
      <c r="G59" s="133"/>
      <c r="H59" s="133"/>
      <c r="I59" s="133"/>
      <c r="J59" s="133"/>
      <c r="K59" s="133"/>
      <c r="L59" s="133"/>
      <c r="M59" s="386"/>
      <c r="N59" s="452"/>
      <c r="O59" s="452"/>
      <c r="P59" s="452"/>
      <c r="Q59" s="452"/>
      <c r="R59" s="133"/>
      <c r="S59" s="133"/>
    </row>
    <row r="60" spans="1:39">
      <c r="D60" s="133"/>
      <c r="E60" s="133"/>
      <c r="F60" s="133"/>
      <c r="G60" s="133"/>
      <c r="H60" s="133"/>
      <c r="I60" s="133"/>
      <c r="J60" s="133"/>
      <c r="K60" s="133"/>
      <c r="L60" s="133"/>
      <c r="M60" s="386"/>
      <c r="N60" s="452"/>
      <c r="O60" s="452"/>
      <c r="P60" s="452"/>
      <c r="Q60" s="452"/>
      <c r="R60" s="133"/>
      <c r="S60" s="133"/>
    </row>
    <row r="61" spans="1:39">
      <c r="D61" s="32"/>
      <c r="E61" s="32"/>
      <c r="F61" s="32"/>
      <c r="G61" s="32"/>
      <c r="H61" s="32"/>
      <c r="I61" s="32"/>
      <c r="J61" s="32"/>
      <c r="K61" s="32"/>
      <c r="L61" s="32"/>
      <c r="M61" s="32"/>
      <c r="N61" s="32"/>
      <c r="O61" s="32"/>
      <c r="P61" s="32"/>
      <c r="Q61" s="32"/>
      <c r="R61" s="32"/>
      <c r="S61" s="32"/>
    </row>
  </sheetData>
  <sheetProtection password="CCC5" sheet="1" objects="1" scenarios="1" selectLockedCells="1"/>
  <mergeCells count="11">
    <mergeCell ref="AM3:AM4"/>
    <mergeCell ref="A1:S1"/>
    <mergeCell ref="A2:S2"/>
    <mergeCell ref="X3:AF3"/>
    <mergeCell ref="AG3:AJ3"/>
    <mergeCell ref="A3:A4"/>
    <mergeCell ref="C3:C4"/>
    <mergeCell ref="B3:B4"/>
    <mergeCell ref="D3:R3"/>
    <mergeCell ref="S3:S4"/>
    <mergeCell ref="T3:W3"/>
  </mergeCells>
  <phoneticPr fontId="12" type="noConversion"/>
  <conditionalFormatting sqref="D5:S54">
    <cfRule type="cellIs" dxfId="2605" priority="1" stopIfTrue="1" operator="lessThan">
      <formula>1</formula>
    </cfRule>
  </conditionalFormatting>
  <pageMargins left="0.35433070866141736" right="0.19685039370078741" top="0.39370078740157483" bottom="0.19685039370078741" header="0.51181102362204722" footer="0.11811023622047245"/>
  <pageSetup paperSize="9" orientation="portrait" horizontalDpi="4294967293" r:id="rId1"/>
  <headerFooter alignWithMargins="0">
    <oddFooter>&amp;R&amp;F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00B050"/>
  </sheetPr>
  <dimension ref="A1:U65"/>
  <sheetViews>
    <sheetView showGridLines="0" showZeros="0" workbookViewId="0">
      <selection activeCell="X39" sqref="X39"/>
    </sheetView>
  </sheetViews>
  <sheetFormatPr defaultColWidth="9.140625" defaultRowHeight="21.75"/>
  <cols>
    <col min="1" max="1" width="4.140625" style="54" customWidth="1"/>
    <col min="2" max="2" width="6.42578125" style="54" customWidth="1"/>
    <col min="3" max="3" width="26.140625" style="54" customWidth="1"/>
    <col min="4" max="17" width="4.7109375" style="54" customWidth="1"/>
    <col min="18" max="18" width="5.7109375" style="54" customWidth="1"/>
    <col min="19" max="19" width="6.28515625" style="54" customWidth="1"/>
    <col min="20" max="20" width="6.140625" style="54" customWidth="1"/>
    <col min="21" max="21" width="4.85546875" style="54" customWidth="1"/>
    <col min="22" max="22" width="2.140625" style="54" customWidth="1"/>
    <col min="23" max="16384" width="9.140625" style="54"/>
  </cols>
  <sheetData>
    <row r="1" spans="1:21" ht="18" customHeight="1">
      <c r="A1" s="645" t="str">
        <f>'02'!A1:S1</f>
        <v>รายงานคุณภาพการศึกษาระดับชั้นเรียน (รศ.1)     ภาคเรียนที่   ภาคเรียนที่ 2  ปีการศึกษา  2568</v>
      </c>
      <c r="B1" s="645"/>
      <c r="C1" s="645"/>
      <c r="D1" s="645"/>
      <c r="E1" s="645"/>
      <c r="F1" s="645"/>
      <c r="G1" s="645"/>
      <c r="H1" s="645"/>
      <c r="I1" s="645"/>
      <c r="J1" s="645"/>
      <c r="K1" s="645"/>
      <c r="L1" s="645"/>
      <c r="M1" s="645"/>
      <c r="N1" s="645"/>
      <c r="O1" s="645"/>
      <c r="P1" s="645"/>
      <c r="Q1" s="645"/>
      <c r="R1" s="645"/>
      <c r="S1" s="645"/>
      <c r="T1" s="645"/>
      <c r="U1" s="645"/>
    </row>
    <row r="2" spans="1:21" ht="18" customHeight="1">
      <c r="A2" s="646" t="str">
        <f>'02'!A2:S2</f>
        <v>ระดับชั้นมัธยมศึกษาปีที่ 1โรงเรียนวัดโฆสิตารามสำนักงานเขตพื้นที่การศึกษาประถมศึกษาชัยนาท</v>
      </c>
      <c r="B2" s="646"/>
      <c r="C2" s="646"/>
      <c r="D2" s="646"/>
      <c r="E2" s="646"/>
      <c r="F2" s="646"/>
      <c r="G2" s="646"/>
      <c r="H2" s="646"/>
      <c r="I2" s="646"/>
      <c r="J2" s="646"/>
      <c r="K2" s="646"/>
      <c r="L2" s="646"/>
      <c r="M2" s="646"/>
      <c r="N2" s="646"/>
      <c r="O2" s="646"/>
      <c r="P2" s="646"/>
      <c r="Q2" s="646"/>
      <c r="R2" s="646"/>
      <c r="S2" s="646"/>
      <c r="T2" s="646"/>
      <c r="U2" s="646"/>
    </row>
    <row r="3" spans="1:21" ht="18" customHeight="1">
      <c r="A3" s="647" t="s">
        <v>2</v>
      </c>
      <c r="B3" s="648" t="s">
        <v>28</v>
      </c>
      <c r="C3" s="647" t="s">
        <v>6</v>
      </c>
      <c r="D3" s="650" t="s">
        <v>54</v>
      </c>
      <c r="E3" s="651"/>
      <c r="F3" s="651"/>
      <c r="G3" s="651"/>
      <c r="H3" s="651"/>
      <c r="I3" s="651"/>
      <c r="J3" s="651"/>
      <c r="K3" s="651"/>
      <c r="L3" s="651"/>
      <c r="M3" s="651"/>
      <c r="N3" s="651"/>
      <c r="O3" s="651"/>
      <c r="P3" s="651"/>
      <c r="Q3" s="651"/>
      <c r="R3" s="651"/>
      <c r="S3" s="652"/>
      <c r="T3" s="655" t="s">
        <v>4</v>
      </c>
      <c r="U3" s="653" t="s">
        <v>5</v>
      </c>
    </row>
    <row r="4" spans="1:21" ht="18" customHeight="1">
      <c r="A4" s="647"/>
      <c r="B4" s="649"/>
      <c r="C4" s="647"/>
      <c r="D4" s="27" t="str">
        <f>'ข้อมูลนักเรียน  '!D4</f>
        <v>ไทย</v>
      </c>
      <c r="E4" s="27" t="str">
        <f>'ข้อมูลนักเรียน  '!E4</f>
        <v>คณิต</v>
      </c>
      <c r="F4" s="27" t="str">
        <f>'ข้อมูลนักเรียน  '!F4</f>
        <v>วิทย์</v>
      </c>
      <c r="G4" s="27" t="str">
        <f>'ข้อมูลนักเรียน  '!G4</f>
        <v>วิทยาการฯ</v>
      </c>
      <c r="H4" s="27" t="str">
        <f>'ข้อมูลนักเรียน  '!H4</f>
        <v>สังคม</v>
      </c>
      <c r="I4" s="27" t="str">
        <f>'ข้อมูลนักเรียน  '!I4</f>
        <v>ประวัติ</v>
      </c>
      <c r="J4" s="27" t="str">
        <f>'ข้อมูลนักเรียน  '!J4</f>
        <v>พละ</v>
      </c>
      <c r="K4" s="135" t="str">
        <f>'ข้อมูลนักเรียน  '!K4</f>
        <v>ศิลปะ</v>
      </c>
      <c r="L4" s="135" t="str">
        <f>'ข้อมูลนักเรียน  '!L4</f>
        <v>การงาน</v>
      </c>
      <c r="M4" s="376" t="str">
        <f>'ข้อมูลนักเรียน  '!M4</f>
        <v>อังกฤษ</v>
      </c>
      <c r="N4" s="458" t="str">
        <f>'ข้อมูลนักเรียน  '!N4</f>
        <v>คอม</v>
      </c>
      <c r="O4" s="458" t="str">
        <f>'ข้อมูลนักเรียน  '!O4</f>
        <v>จีน</v>
      </c>
      <c r="P4" s="458" t="str">
        <f>'ข้อมูลนักเรียน  '!P4</f>
        <v>ต้านทุจริต</v>
      </c>
      <c r="Q4" s="458" t="str">
        <f>'ข้อมูลนักเรียน  '!Q4</f>
        <v>การงาน</v>
      </c>
      <c r="R4" s="135" t="str">
        <f>'ข้อมูลนักเรียน  '!R4</f>
        <v>พละ</v>
      </c>
      <c r="S4" s="130" t="s">
        <v>3</v>
      </c>
      <c r="T4" s="656"/>
      <c r="U4" s="654"/>
    </row>
    <row r="5" spans="1:21" s="59" customFormat="1" ht="15.95" customHeight="1">
      <c r="A5" s="132">
        <v>1</v>
      </c>
      <c r="B5" s="57">
        <f>'ข้อมูลนักเรียน  '!B5</f>
        <v>2284</v>
      </c>
      <c r="C5" s="58" t="str">
        <f>'ข้อมูลนักเรียน  '!C5</f>
        <v>เด็กชายทนากรณ์   แย้มพรม</v>
      </c>
      <c r="D5" s="463" t="str">
        <f>IF('ข้อมูลนักเรียน  '!D5="","",'ข้อมูลนักเรียน  '!D5)</f>
        <v/>
      </c>
      <c r="E5" s="463" t="str">
        <f>IF('ข้อมูลนักเรียน  '!E5="","",'ข้อมูลนักเรียน  '!E5)</f>
        <v/>
      </c>
      <c r="F5" s="463" t="str">
        <f>IF('ข้อมูลนักเรียน  '!F5="","",'ข้อมูลนักเรียน  '!F5)</f>
        <v/>
      </c>
      <c r="G5" s="463" t="str">
        <f>IF('ข้อมูลนักเรียน  '!G5="","",'ข้อมูลนักเรียน  '!G5)</f>
        <v/>
      </c>
      <c r="H5" s="463" t="str">
        <f>IF('ข้อมูลนักเรียน  '!H5="","",'ข้อมูลนักเรียน  '!H5)</f>
        <v/>
      </c>
      <c r="I5" s="463" t="str">
        <f>IF('ข้อมูลนักเรียน  '!I5="","",'ข้อมูลนักเรียน  '!I5)</f>
        <v/>
      </c>
      <c r="J5" s="463" t="str">
        <f>IF('ข้อมูลนักเรียน  '!J5="","",'ข้อมูลนักเรียน  '!J5)</f>
        <v/>
      </c>
      <c r="K5" s="463" t="str">
        <f>IF('ข้อมูลนักเรียน  '!K5="","",'ข้อมูลนักเรียน  '!K5)</f>
        <v/>
      </c>
      <c r="L5" s="463" t="str">
        <f>IF('ข้อมูลนักเรียน  '!L5="","",'ข้อมูลนักเรียน  '!L5)</f>
        <v/>
      </c>
      <c r="M5" s="463" t="str">
        <f>IF('ข้อมูลนักเรียน  '!M5="","",'ข้อมูลนักเรียน  '!M5)</f>
        <v/>
      </c>
      <c r="N5" s="463" t="str">
        <f>IF('ข้อมูลนักเรียน  '!N5="","",'ข้อมูลนักเรียน  '!N5)</f>
        <v/>
      </c>
      <c r="O5" s="463" t="str">
        <f>IF('ข้อมูลนักเรียน  '!O5="","",'ข้อมูลนักเรียน  '!O5)</f>
        <v/>
      </c>
      <c r="P5" s="463" t="str">
        <f>IF('ข้อมูลนักเรียน  '!P5="","",'ข้อมูลนักเรียน  '!P5)</f>
        <v/>
      </c>
      <c r="Q5" s="463" t="str">
        <f>IF('ข้อมูลนักเรียน  '!Q5="","",'ข้อมูลนักเรียน  '!Q5)</f>
        <v/>
      </c>
      <c r="R5" s="463" t="str">
        <f>IF('ข้อมูลนักเรียน  '!R5="","",'ข้อมูลนักเรียน  '!R5)</f>
        <v/>
      </c>
      <c r="S5" s="464" t="str">
        <f>IF(SUM(D5:R5),SUM(D5:R5),"")</f>
        <v/>
      </c>
      <c r="T5" s="499" t="str">
        <f t="shared" ref="T5:T10" si="0">IF(SUM(D5:R5),SUM(D5:R5)/COUNTIF(D5:R5,"&gt;0"),"")</f>
        <v/>
      </c>
      <c r="U5" s="132" t="str">
        <f>IF(S5="","",RANK(S5,S$5:S$54,0))</f>
        <v/>
      </c>
    </row>
    <row r="6" spans="1:21" s="59" customFormat="1" ht="15.95" customHeight="1">
      <c r="A6" s="130">
        <v>2</v>
      </c>
      <c r="B6" s="57">
        <f>'ข้อมูลนักเรียน  '!B6</f>
        <v>2285</v>
      </c>
      <c r="C6" s="58" t="str">
        <f>'ข้อมูลนักเรียน  '!C6</f>
        <v>เด็กชายนครินทร์  จุ้ยทองหลาง</v>
      </c>
      <c r="D6" s="463" t="str">
        <f>IF('ข้อมูลนักเรียน  '!D6="","",'ข้อมูลนักเรียน  '!D6)</f>
        <v/>
      </c>
      <c r="E6" s="463" t="str">
        <f>IF('ข้อมูลนักเรียน  '!E6="","",'ข้อมูลนักเรียน  '!E6)</f>
        <v/>
      </c>
      <c r="F6" s="463" t="str">
        <f>IF('ข้อมูลนักเรียน  '!F6="","",'ข้อมูลนักเรียน  '!F6)</f>
        <v/>
      </c>
      <c r="G6" s="463" t="str">
        <f>IF('ข้อมูลนักเรียน  '!G6="","",'ข้อมูลนักเรียน  '!G6)</f>
        <v/>
      </c>
      <c r="H6" s="463" t="str">
        <f>IF('ข้อมูลนักเรียน  '!H6="","",'ข้อมูลนักเรียน  '!H6)</f>
        <v/>
      </c>
      <c r="I6" s="463" t="str">
        <f>IF('ข้อมูลนักเรียน  '!I6="","",'ข้อมูลนักเรียน  '!I6)</f>
        <v/>
      </c>
      <c r="J6" s="463" t="str">
        <f>IF('ข้อมูลนักเรียน  '!J6="","",'ข้อมูลนักเรียน  '!J6)</f>
        <v/>
      </c>
      <c r="K6" s="463" t="str">
        <f>IF('ข้อมูลนักเรียน  '!K6="","",'ข้อมูลนักเรียน  '!K6)</f>
        <v/>
      </c>
      <c r="L6" s="463" t="str">
        <f>IF('ข้อมูลนักเรียน  '!L6="","",'ข้อมูลนักเรียน  '!L6)</f>
        <v/>
      </c>
      <c r="M6" s="463" t="str">
        <f>IF('ข้อมูลนักเรียน  '!M6="","",'ข้อมูลนักเรียน  '!M6)</f>
        <v/>
      </c>
      <c r="N6" s="463" t="str">
        <f>IF('ข้อมูลนักเรียน  '!N6="","",'ข้อมูลนักเรียน  '!N6)</f>
        <v/>
      </c>
      <c r="O6" s="463" t="str">
        <f>IF('ข้อมูลนักเรียน  '!O6="","",'ข้อมูลนักเรียน  '!O6)</f>
        <v/>
      </c>
      <c r="P6" s="463" t="str">
        <f>IF('ข้อมูลนักเรียน  '!P6="","",'ข้อมูลนักเรียน  '!P6)</f>
        <v/>
      </c>
      <c r="Q6" s="463" t="str">
        <f>IF('ข้อมูลนักเรียน  '!Q6="","",'ข้อมูลนักเรียน  '!Q6)</f>
        <v/>
      </c>
      <c r="R6" s="463" t="str">
        <f>IF('ข้อมูลนักเรียน  '!R6="","",'ข้อมูลนักเรียน  '!R6)</f>
        <v/>
      </c>
      <c r="S6" s="464" t="str">
        <f t="shared" ref="S6:S48" si="1">IF(SUM(D6:R6),SUM(D6:R6),"")</f>
        <v/>
      </c>
      <c r="T6" s="499" t="str">
        <f t="shared" si="0"/>
        <v/>
      </c>
      <c r="U6" s="132" t="str">
        <f>IF(S6="","",RANK(S6,S$5:S$54,0))</f>
        <v/>
      </c>
    </row>
    <row r="7" spans="1:21" s="59" customFormat="1" ht="15.95" customHeight="1">
      <c r="A7" s="130">
        <v>3</v>
      </c>
      <c r="B7" s="57">
        <f>'ข้อมูลนักเรียน  '!B7</f>
        <v>2288</v>
      </c>
      <c r="C7" s="58" t="str">
        <f>'ข้อมูลนักเรียน  '!C7</f>
        <v>เด็กหญิงลลิตาพร   อ่อนเจริญ</v>
      </c>
      <c r="D7" s="463" t="str">
        <f>IF('ข้อมูลนักเรียน  '!D7="","",'ข้อมูลนักเรียน  '!D7)</f>
        <v/>
      </c>
      <c r="E7" s="463" t="str">
        <f>IF('ข้อมูลนักเรียน  '!E7="","",'ข้อมูลนักเรียน  '!E7)</f>
        <v/>
      </c>
      <c r="F7" s="463" t="str">
        <f>IF('ข้อมูลนักเรียน  '!F7="","",'ข้อมูลนักเรียน  '!F7)</f>
        <v/>
      </c>
      <c r="G7" s="463" t="str">
        <f>IF('ข้อมูลนักเรียน  '!G7="","",'ข้อมูลนักเรียน  '!G7)</f>
        <v/>
      </c>
      <c r="H7" s="463" t="str">
        <f>IF('ข้อมูลนักเรียน  '!H7="","",'ข้อมูลนักเรียน  '!H7)</f>
        <v/>
      </c>
      <c r="I7" s="463" t="str">
        <f>IF('ข้อมูลนักเรียน  '!I7="","",'ข้อมูลนักเรียน  '!I7)</f>
        <v/>
      </c>
      <c r="J7" s="463" t="str">
        <f>IF('ข้อมูลนักเรียน  '!J7="","",'ข้อมูลนักเรียน  '!J7)</f>
        <v/>
      </c>
      <c r="K7" s="463" t="str">
        <f>IF('ข้อมูลนักเรียน  '!K7="","",'ข้อมูลนักเรียน  '!K7)</f>
        <v/>
      </c>
      <c r="L7" s="463" t="str">
        <f>IF('ข้อมูลนักเรียน  '!L7="","",'ข้อมูลนักเรียน  '!L7)</f>
        <v/>
      </c>
      <c r="M7" s="463" t="str">
        <f>IF('ข้อมูลนักเรียน  '!M7="","",'ข้อมูลนักเรียน  '!M7)</f>
        <v/>
      </c>
      <c r="N7" s="463" t="str">
        <f>IF('ข้อมูลนักเรียน  '!N7="","",'ข้อมูลนักเรียน  '!N7)</f>
        <v/>
      </c>
      <c r="O7" s="463" t="str">
        <f>IF('ข้อมูลนักเรียน  '!O7="","",'ข้อมูลนักเรียน  '!O7)</f>
        <v/>
      </c>
      <c r="P7" s="463" t="str">
        <f>IF('ข้อมูลนักเรียน  '!P7="","",'ข้อมูลนักเรียน  '!P7)</f>
        <v/>
      </c>
      <c r="Q7" s="463" t="str">
        <f>IF('ข้อมูลนักเรียน  '!Q7="","",'ข้อมูลนักเรียน  '!Q7)</f>
        <v/>
      </c>
      <c r="R7" s="463" t="str">
        <f>IF('ข้อมูลนักเรียน  '!R7="","",'ข้อมูลนักเรียน  '!R7)</f>
        <v/>
      </c>
      <c r="S7" s="464" t="str">
        <f t="shared" si="1"/>
        <v/>
      </c>
      <c r="T7" s="499" t="str">
        <f t="shared" si="0"/>
        <v/>
      </c>
      <c r="U7" s="132" t="str">
        <f t="shared" ref="U7:U16" si="2">IF(S7="","",RANK(S7,S$5:S$54,0))</f>
        <v/>
      </c>
    </row>
    <row r="8" spans="1:21" s="59" customFormat="1" ht="15.95" customHeight="1">
      <c r="A8" s="130">
        <v>4</v>
      </c>
      <c r="B8" s="57">
        <f>'ข้อมูลนักเรียน  '!B8</f>
        <v>2290</v>
      </c>
      <c r="C8" s="58" t="str">
        <f>'ข้อมูลนักเรียน  '!C8</f>
        <v>เด็กหญิงอรุณวรรณ  ทองเสม</v>
      </c>
      <c r="D8" s="463" t="str">
        <f>IF('ข้อมูลนักเรียน  '!D8="","",'ข้อมูลนักเรียน  '!D8)</f>
        <v/>
      </c>
      <c r="E8" s="463" t="str">
        <f>IF('ข้อมูลนักเรียน  '!E8="","",'ข้อมูลนักเรียน  '!E8)</f>
        <v/>
      </c>
      <c r="F8" s="463" t="str">
        <f>IF('ข้อมูลนักเรียน  '!F8="","",'ข้อมูลนักเรียน  '!F8)</f>
        <v/>
      </c>
      <c r="G8" s="463" t="str">
        <f>IF('ข้อมูลนักเรียน  '!G8="","",'ข้อมูลนักเรียน  '!G8)</f>
        <v/>
      </c>
      <c r="H8" s="463" t="str">
        <f>IF('ข้อมูลนักเรียน  '!H8="","",'ข้อมูลนักเรียน  '!H8)</f>
        <v/>
      </c>
      <c r="I8" s="463" t="str">
        <f>IF('ข้อมูลนักเรียน  '!I8="","",'ข้อมูลนักเรียน  '!I8)</f>
        <v/>
      </c>
      <c r="J8" s="463" t="str">
        <f>IF('ข้อมูลนักเรียน  '!J8="","",'ข้อมูลนักเรียน  '!J8)</f>
        <v/>
      </c>
      <c r="K8" s="463" t="str">
        <f>IF('ข้อมูลนักเรียน  '!K8="","",'ข้อมูลนักเรียน  '!K8)</f>
        <v/>
      </c>
      <c r="L8" s="463" t="str">
        <f>IF('ข้อมูลนักเรียน  '!L8="","",'ข้อมูลนักเรียน  '!L8)</f>
        <v/>
      </c>
      <c r="M8" s="463" t="str">
        <f>IF('ข้อมูลนักเรียน  '!M8="","",'ข้อมูลนักเรียน  '!M8)</f>
        <v/>
      </c>
      <c r="N8" s="463" t="str">
        <f>IF('ข้อมูลนักเรียน  '!N8="","",'ข้อมูลนักเรียน  '!N8)</f>
        <v/>
      </c>
      <c r="O8" s="463" t="str">
        <f>IF('ข้อมูลนักเรียน  '!O8="","",'ข้อมูลนักเรียน  '!O8)</f>
        <v/>
      </c>
      <c r="P8" s="463" t="str">
        <f>IF('ข้อมูลนักเรียน  '!P8="","",'ข้อมูลนักเรียน  '!P8)</f>
        <v/>
      </c>
      <c r="Q8" s="463" t="str">
        <f>IF('ข้อมูลนักเรียน  '!Q8="","",'ข้อมูลนักเรียน  '!Q8)</f>
        <v/>
      </c>
      <c r="R8" s="463" t="str">
        <f>IF('ข้อมูลนักเรียน  '!R8="","",'ข้อมูลนักเรียน  '!R8)</f>
        <v/>
      </c>
      <c r="S8" s="464" t="str">
        <f t="shared" si="1"/>
        <v/>
      </c>
      <c r="T8" s="499" t="str">
        <f t="shared" si="0"/>
        <v/>
      </c>
      <c r="U8" s="132" t="str">
        <f t="shared" si="2"/>
        <v/>
      </c>
    </row>
    <row r="9" spans="1:21" s="59" customFormat="1" ht="15.95" customHeight="1">
      <c r="A9" s="130">
        <v>5</v>
      </c>
      <c r="B9" s="57">
        <f>'ข้อมูลนักเรียน  '!B9</f>
        <v>2353</v>
      </c>
      <c r="C9" s="58" t="str">
        <f>'ข้อมูลนักเรียน  '!C9</f>
        <v>เด็กชายรฐนนท์  มุกสิกพันธ์</v>
      </c>
      <c r="D9" s="463" t="str">
        <f>IF('ข้อมูลนักเรียน  '!D9="","",'ข้อมูลนักเรียน  '!D9)</f>
        <v/>
      </c>
      <c r="E9" s="463" t="str">
        <f>IF('ข้อมูลนักเรียน  '!E9="","",'ข้อมูลนักเรียน  '!E9)</f>
        <v/>
      </c>
      <c r="F9" s="463" t="str">
        <f>IF('ข้อมูลนักเรียน  '!F9="","",'ข้อมูลนักเรียน  '!F9)</f>
        <v/>
      </c>
      <c r="G9" s="463" t="str">
        <f>IF('ข้อมูลนักเรียน  '!G9="","",'ข้อมูลนักเรียน  '!G9)</f>
        <v/>
      </c>
      <c r="H9" s="463" t="str">
        <f>IF('ข้อมูลนักเรียน  '!H9="","",'ข้อมูลนักเรียน  '!H9)</f>
        <v/>
      </c>
      <c r="I9" s="463" t="str">
        <f>IF('ข้อมูลนักเรียน  '!I9="","",'ข้อมูลนักเรียน  '!I9)</f>
        <v/>
      </c>
      <c r="J9" s="463" t="str">
        <f>IF('ข้อมูลนักเรียน  '!J9="","",'ข้อมูลนักเรียน  '!J9)</f>
        <v/>
      </c>
      <c r="K9" s="463" t="str">
        <f>IF('ข้อมูลนักเรียน  '!K9="","",'ข้อมูลนักเรียน  '!K9)</f>
        <v/>
      </c>
      <c r="L9" s="463" t="str">
        <f>IF('ข้อมูลนักเรียน  '!L9="","",'ข้อมูลนักเรียน  '!L9)</f>
        <v/>
      </c>
      <c r="M9" s="463" t="str">
        <f>IF('ข้อมูลนักเรียน  '!M9="","",'ข้อมูลนักเรียน  '!M9)</f>
        <v/>
      </c>
      <c r="N9" s="463" t="str">
        <f>IF('ข้อมูลนักเรียน  '!N9="","",'ข้อมูลนักเรียน  '!N9)</f>
        <v/>
      </c>
      <c r="O9" s="463" t="str">
        <f>IF('ข้อมูลนักเรียน  '!O9="","",'ข้อมูลนักเรียน  '!O9)</f>
        <v/>
      </c>
      <c r="P9" s="463" t="str">
        <f>IF('ข้อมูลนักเรียน  '!P9="","",'ข้อมูลนักเรียน  '!P9)</f>
        <v/>
      </c>
      <c r="Q9" s="463" t="str">
        <f>IF('ข้อมูลนักเรียน  '!Q9="","",'ข้อมูลนักเรียน  '!Q9)</f>
        <v/>
      </c>
      <c r="R9" s="463" t="str">
        <f>IF('ข้อมูลนักเรียน  '!R9="","",'ข้อมูลนักเรียน  '!R9)</f>
        <v/>
      </c>
      <c r="S9" s="464" t="str">
        <f t="shared" si="1"/>
        <v/>
      </c>
      <c r="T9" s="499" t="str">
        <f t="shared" si="0"/>
        <v/>
      </c>
      <c r="U9" s="132" t="str">
        <f t="shared" si="2"/>
        <v/>
      </c>
    </row>
    <row r="10" spans="1:21" s="59" customFormat="1" ht="15.95" customHeight="1">
      <c r="A10" s="130">
        <v>6</v>
      </c>
      <c r="B10" s="57">
        <f>'ข้อมูลนักเรียน  '!B10</f>
        <v>2399</v>
      </c>
      <c r="C10" s="58" t="str">
        <f>'ข้อมูลนักเรียน  '!C10</f>
        <v>เด็กหญิงพรธีรา  บุญผ่อง</v>
      </c>
      <c r="D10" s="463" t="str">
        <f>IF('ข้อมูลนักเรียน  '!D10="","",'ข้อมูลนักเรียน  '!D10)</f>
        <v/>
      </c>
      <c r="E10" s="463" t="str">
        <f>IF('ข้อมูลนักเรียน  '!E10="","",'ข้อมูลนักเรียน  '!E10)</f>
        <v/>
      </c>
      <c r="F10" s="463" t="str">
        <f>IF('ข้อมูลนักเรียน  '!F10="","",'ข้อมูลนักเรียน  '!F10)</f>
        <v/>
      </c>
      <c r="G10" s="463" t="str">
        <f>IF('ข้อมูลนักเรียน  '!G10="","",'ข้อมูลนักเรียน  '!G10)</f>
        <v/>
      </c>
      <c r="H10" s="463" t="str">
        <f>IF('ข้อมูลนักเรียน  '!H10="","",'ข้อมูลนักเรียน  '!H10)</f>
        <v/>
      </c>
      <c r="I10" s="463" t="str">
        <f>IF('ข้อมูลนักเรียน  '!I10="","",'ข้อมูลนักเรียน  '!I10)</f>
        <v/>
      </c>
      <c r="J10" s="463" t="str">
        <f>IF('ข้อมูลนักเรียน  '!J10="","",'ข้อมูลนักเรียน  '!J10)</f>
        <v/>
      </c>
      <c r="K10" s="463" t="str">
        <f>IF('ข้อมูลนักเรียน  '!K10="","",'ข้อมูลนักเรียน  '!K10)</f>
        <v/>
      </c>
      <c r="L10" s="463" t="str">
        <f>IF('ข้อมูลนักเรียน  '!L10="","",'ข้อมูลนักเรียน  '!L10)</f>
        <v/>
      </c>
      <c r="M10" s="463" t="str">
        <f>IF('ข้อมูลนักเรียน  '!M10="","",'ข้อมูลนักเรียน  '!M10)</f>
        <v/>
      </c>
      <c r="N10" s="463" t="str">
        <f>IF('ข้อมูลนักเรียน  '!N10="","",'ข้อมูลนักเรียน  '!N10)</f>
        <v/>
      </c>
      <c r="O10" s="463" t="str">
        <f>IF('ข้อมูลนักเรียน  '!O10="","",'ข้อมูลนักเรียน  '!O10)</f>
        <v/>
      </c>
      <c r="P10" s="463" t="str">
        <f>IF('ข้อมูลนักเรียน  '!P10="","",'ข้อมูลนักเรียน  '!P10)</f>
        <v/>
      </c>
      <c r="Q10" s="463" t="str">
        <f>IF('ข้อมูลนักเรียน  '!Q10="","",'ข้อมูลนักเรียน  '!Q10)</f>
        <v/>
      </c>
      <c r="R10" s="463" t="str">
        <f>IF('ข้อมูลนักเรียน  '!R10="","",'ข้อมูลนักเรียน  '!R10)</f>
        <v/>
      </c>
      <c r="S10" s="464" t="str">
        <f t="shared" si="1"/>
        <v/>
      </c>
      <c r="T10" s="499" t="str">
        <f t="shared" si="0"/>
        <v/>
      </c>
      <c r="U10" s="132" t="str">
        <f t="shared" si="2"/>
        <v/>
      </c>
    </row>
    <row r="11" spans="1:21" s="59" customFormat="1" ht="15.95" customHeight="1">
      <c r="A11" s="130">
        <v>7</v>
      </c>
      <c r="B11" s="57">
        <f>'ข้อมูลนักเรียน  '!B11</f>
        <v>2438</v>
      </c>
      <c r="C11" s="58" t="str">
        <f>'ข้อมูลนักเรียน  '!C11</f>
        <v>เด็กหญิงพิชชาพา  อินเอม</v>
      </c>
      <c r="D11" s="463" t="str">
        <f>IF('ข้อมูลนักเรียน  '!D11="","",'ข้อมูลนักเรียน  '!D11)</f>
        <v/>
      </c>
      <c r="E11" s="463" t="str">
        <f>IF('ข้อมูลนักเรียน  '!E11="","",'ข้อมูลนักเรียน  '!E11)</f>
        <v/>
      </c>
      <c r="F11" s="463" t="str">
        <f>IF('ข้อมูลนักเรียน  '!F11="","",'ข้อมูลนักเรียน  '!F11)</f>
        <v/>
      </c>
      <c r="G11" s="463" t="str">
        <f>IF('ข้อมูลนักเรียน  '!G11="","",'ข้อมูลนักเรียน  '!G11)</f>
        <v/>
      </c>
      <c r="H11" s="463" t="str">
        <f>IF('ข้อมูลนักเรียน  '!H11="","",'ข้อมูลนักเรียน  '!H11)</f>
        <v/>
      </c>
      <c r="I11" s="463" t="str">
        <f>IF('ข้อมูลนักเรียน  '!I11="","",'ข้อมูลนักเรียน  '!I11)</f>
        <v/>
      </c>
      <c r="J11" s="463" t="str">
        <f>IF('ข้อมูลนักเรียน  '!J11="","",'ข้อมูลนักเรียน  '!J11)</f>
        <v/>
      </c>
      <c r="K11" s="463" t="str">
        <f>IF('ข้อมูลนักเรียน  '!K11="","",'ข้อมูลนักเรียน  '!K11)</f>
        <v/>
      </c>
      <c r="L11" s="463" t="str">
        <f>IF('ข้อมูลนักเรียน  '!L11="","",'ข้อมูลนักเรียน  '!L11)</f>
        <v/>
      </c>
      <c r="M11" s="463" t="str">
        <f>IF('ข้อมูลนักเรียน  '!M11="","",'ข้อมูลนักเรียน  '!M11)</f>
        <v/>
      </c>
      <c r="N11" s="463" t="str">
        <f>IF('ข้อมูลนักเรียน  '!N11="","",'ข้อมูลนักเรียน  '!N11)</f>
        <v/>
      </c>
      <c r="O11" s="463" t="str">
        <f>IF('ข้อมูลนักเรียน  '!O11="","",'ข้อมูลนักเรียน  '!O11)</f>
        <v/>
      </c>
      <c r="P11" s="463" t="str">
        <f>IF('ข้อมูลนักเรียน  '!P11="","",'ข้อมูลนักเรียน  '!P11)</f>
        <v/>
      </c>
      <c r="Q11" s="463" t="str">
        <f>IF('ข้อมูลนักเรียน  '!Q11="","",'ข้อมูลนักเรียน  '!Q11)</f>
        <v/>
      </c>
      <c r="R11" s="463" t="str">
        <f>IF('ข้อมูลนักเรียน  '!R11="","",'ข้อมูลนักเรียน  '!R11)</f>
        <v/>
      </c>
      <c r="S11" s="464" t="str">
        <f t="shared" si="1"/>
        <v/>
      </c>
      <c r="T11" s="499" t="str">
        <f t="shared" ref="T11:T48" si="3">IF(SUM(D11:R11),SUM(D11:R11)/COUNTIF(D11:R11,"&gt;0"),"")</f>
        <v/>
      </c>
      <c r="U11" s="132" t="str">
        <f t="shared" si="2"/>
        <v/>
      </c>
    </row>
    <row r="12" spans="1:21" s="59" customFormat="1" ht="15.95" customHeight="1">
      <c r="A12" s="130">
        <v>8</v>
      </c>
      <c r="B12" s="57">
        <f>'ข้อมูลนักเรียน  '!B12</f>
        <v>2439</v>
      </c>
      <c r="C12" s="58" t="str">
        <f>'ข้อมูลนักเรียน  '!C12</f>
        <v>เด็กชายณัฐชนน  ศุกประเสริฐ</v>
      </c>
      <c r="D12" s="463" t="str">
        <f>IF('ข้อมูลนักเรียน  '!D12="","",'ข้อมูลนักเรียน  '!D12)</f>
        <v/>
      </c>
      <c r="E12" s="463" t="str">
        <f>IF('ข้อมูลนักเรียน  '!E12="","",'ข้อมูลนักเรียน  '!E12)</f>
        <v/>
      </c>
      <c r="F12" s="463" t="str">
        <f>IF('ข้อมูลนักเรียน  '!F12="","",'ข้อมูลนักเรียน  '!F12)</f>
        <v/>
      </c>
      <c r="G12" s="463" t="str">
        <f>IF('ข้อมูลนักเรียน  '!G12="","",'ข้อมูลนักเรียน  '!G12)</f>
        <v/>
      </c>
      <c r="H12" s="463" t="str">
        <f>IF('ข้อมูลนักเรียน  '!H12="","",'ข้อมูลนักเรียน  '!H12)</f>
        <v/>
      </c>
      <c r="I12" s="463" t="str">
        <f>IF('ข้อมูลนักเรียน  '!I12="","",'ข้อมูลนักเรียน  '!I12)</f>
        <v/>
      </c>
      <c r="J12" s="463" t="str">
        <f>IF('ข้อมูลนักเรียน  '!J12="","",'ข้อมูลนักเรียน  '!J12)</f>
        <v/>
      </c>
      <c r="K12" s="463" t="str">
        <f>IF('ข้อมูลนักเรียน  '!K12="","",'ข้อมูลนักเรียน  '!K12)</f>
        <v/>
      </c>
      <c r="L12" s="463" t="str">
        <f>IF('ข้อมูลนักเรียน  '!L12="","",'ข้อมูลนักเรียน  '!L12)</f>
        <v/>
      </c>
      <c r="M12" s="463" t="str">
        <f>IF('ข้อมูลนักเรียน  '!M12="","",'ข้อมูลนักเรียน  '!M12)</f>
        <v/>
      </c>
      <c r="N12" s="463" t="str">
        <f>IF('ข้อมูลนักเรียน  '!N12="","",'ข้อมูลนักเรียน  '!N12)</f>
        <v/>
      </c>
      <c r="O12" s="463" t="str">
        <f>IF('ข้อมูลนักเรียน  '!O12="","",'ข้อมูลนักเรียน  '!O12)</f>
        <v/>
      </c>
      <c r="P12" s="463" t="str">
        <f>IF('ข้อมูลนักเรียน  '!P12="","",'ข้อมูลนักเรียน  '!P12)</f>
        <v/>
      </c>
      <c r="Q12" s="463" t="str">
        <f>IF('ข้อมูลนักเรียน  '!Q12="","",'ข้อมูลนักเรียน  '!Q12)</f>
        <v/>
      </c>
      <c r="R12" s="463" t="str">
        <f>IF('ข้อมูลนักเรียน  '!R12="","",'ข้อมูลนักเรียน  '!R12)</f>
        <v/>
      </c>
      <c r="S12" s="464" t="str">
        <f t="shared" si="1"/>
        <v/>
      </c>
      <c r="T12" s="499" t="str">
        <f t="shared" si="3"/>
        <v/>
      </c>
      <c r="U12" s="132" t="str">
        <f t="shared" si="2"/>
        <v/>
      </c>
    </row>
    <row r="13" spans="1:21" s="59" customFormat="1" ht="15.95" customHeight="1">
      <c r="A13" s="130">
        <v>9</v>
      </c>
      <c r="B13" s="57">
        <f>'ข้อมูลนักเรียน  '!B13</f>
        <v>2440</v>
      </c>
      <c r="C13" s="58" t="str">
        <f>'ข้อมูลนักเรียน  '!C13</f>
        <v>เด็กหญิงนิธิมา  เภตรา</v>
      </c>
      <c r="D13" s="463" t="str">
        <f>IF('ข้อมูลนักเรียน  '!D13="","",'ข้อมูลนักเรียน  '!D13)</f>
        <v/>
      </c>
      <c r="E13" s="463" t="str">
        <f>IF('ข้อมูลนักเรียน  '!E13="","",'ข้อมูลนักเรียน  '!E13)</f>
        <v/>
      </c>
      <c r="F13" s="463" t="str">
        <f>IF('ข้อมูลนักเรียน  '!F13="","",'ข้อมูลนักเรียน  '!F13)</f>
        <v/>
      </c>
      <c r="G13" s="463" t="str">
        <f>IF('ข้อมูลนักเรียน  '!G13="","",'ข้อมูลนักเรียน  '!G13)</f>
        <v/>
      </c>
      <c r="H13" s="463" t="str">
        <f>IF('ข้อมูลนักเรียน  '!H13="","",'ข้อมูลนักเรียน  '!H13)</f>
        <v/>
      </c>
      <c r="I13" s="463" t="str">
        <f>IF('ข้อมูลนักเรียน  '!I13="","",'ข้อมูลนักเรียน  '!I13)</f>
        <v/>
      </c>
      <c r="J13" s="463" t="str">
        <f>IF('ข้อมูลนักเรียน  '!J13="","",'ข้อมูลนักเรียน  '!J13)</f>
        <v/>
      </c>
      <c r="K13" s="463" t="str">
        <f>IF('ข้อมูลนักเรียน  '!K13="","",'ข้อมูลนักเรียน  '!K13)</f>
        <v/>
      </c>
      <c r="L13" s="463" t="str">
        <f>IF('ข้อมูลนักเรียน  '!L13="","",'ข้อมูลนักเรียน  '!L13)</f>
        <v/>
      </c>
      <c r="M13" s="463" t="str">
        <f>IF('ข้อมูลนักเรียน  '!M13="","",'ข้อมูลนักเรียน  '!M13)</f>
        <v/>
      </c>
      <c r="N13" s="463" t="str">
        <f>IF('ข้อมูลนักเรียน  '!N13="","",'ข้อมูลนักเรียน  '!N13)</f>
        <v/>
      </c>
      <c r="O13" s="463" t="str">
        <f>IF('ข้อมูลนักเรียน  '!O13="","",'ข้อมูลนักเรียน  '!O13)</f>
        <v/>
      </c>
      <c r="P13" s="463" t="str">
        <f>IF('ข้อมูลนักเรียน  '!P13="","",'ข้อมูลนักเรียน  '!P13)</f>
        <v/>
      </c>
      <c r="Q13" s="463" t="str">
        <f>IF('ข้อมูลนักเรียน  '!Q13="","",'ข้อมูลนักเรียน  '!Q13)</f>
        <v/>
      </c>
      <c r="R13" s="463" t="str">
        <f>IF('ข้อมูลนักเรียน  '!R13="","",'ข้อมูลนักเรียน  '!R13)</f>
        <v/>
      </c>
      <c r="S13" s="464" t="str">
        <f t="shared" si="1"/>
        <v/>
      </c>
      <c r="T13" s="499" t="str">
        <f t="shared" si="3"/>
        <v/>
      </c>
      <c r="U13" s="132" t="str">
        <f t="shared" si="2"/>
        <v/>
      </c>
    </row>
    <row r="14" spans="1:21" s="59" customFormat="1" ht="15.95" customHeight="1">
      <c r="A14" s="130">
        <v>10</v>
      </c>
      <c r="B14" s="57">
        <f>'ข้อมูลนักเรียน  '!B14</f>
        <v>2441</v>
      </c>
      <c r="C14" s="58" t="str">
        <f>'ข้อมูลนักเรียน  '!C14</f>
        <v>เด็กชายวิชัย  บุญยงค์</v>
      </c>
      <c r="D14" s="463" t="str">
        <f>IF('ข้อมูลนักเรียน  '!D14="","",'ข้อมูลนักเรียน  '!D14)</f>
        <v/>
      </c>
      <c r="E14" s="463" t="str">
        <f>IF('ข้อมูลนักเรียน  '!E14="","",'ข้อมูลนักเรียน  '!E14)</f>
        <v/>
      </c>
      <c r="F14" s="463" t="str">
        <f>IF('ข้อมูลนักเรียน  '!F14="","",'ข้อมูลนักเรียน  '!F14)</f>
        <v/>
      </c>
      <c r="G14" s="463" t="str">
        <f>IF('ข้อมูลนักเรียน  '!G14="","",'ข้อมูลนักเรียน  '!G14)</f>
        <v/>
      </c>
      <c r="H14" s="463" t="str">
        <f>IF('ข้อมูลนักเรียน  '!H14="","",'ข้อมูลนักเรียน  '!H14)</f>
        <v/>
      </c>
      <c r="I14" s="463" t="str">
        <f>IF('ข้อมูลนักเรียน  '!I14="","",'ข้อมูลนักเรียน  '!I14)</f>
        <v/>
      </c>
      <c r="J14" s="463" t="str">
        <f>IF('ข้อมูลนักเรียน  '!J14="","",'ข้อมูลนักเรียน  '!J14)</f>
        <v/>
      </c>
      <c r="K14" s="463" t="str">
        <f>IF('ข้อมูลนักเรียน  '!K14="","",'ข้อมูลนักเรียน  '!K14)</f>
        <v/>
      </c>
      <c r="L14" s="463" t="str">
        <f>IF('ข้อมูลนักเรียน  '!L14="","",'ข้อมูลนักเรียน  '!L14)</f>
        <v/>
      </c>
      <c r="M14" s="463" t="str">
        <f>IF('ข้อมูลนักเรียน  '!M14="","",'ข้อมูลนักเรียน  '!M14)</f>
        <v/>
      </c>
      <c r="N14" s="463" t="str">
        <f>IF('ข้อมูลนักเรียน  '!N14="","",'ข้อมูลนักเรียน  '!N14)</f>
        <v/>
      </c>
      <c r="O14" s="463" t="str">
        <f>IF('ข้อมูลนักเรียน  '!O14="","",'ข้อมูลนักเรียน  '!O14)</f>
        <v/>
      </c>
      <c r="P14" s="463" t="str">
        <f>IF('ข้อมูลนักเรียน  '!P14="","",'ข้อมูลนักเรียน  '!P14)</f>
        <v/>
      </c>
      <c r="Q14" s="463" t="str">
        <f>IF('ข้อมูลนักเรียน  '!Q14="","",'ข้อมูลนักเรียน  '!Q14)</f>
        <v/>
      </c>
      <c r="R14" s="463" t="str">
        <f>IF('ข้อมูลนักเรียน  '!R14="","",'ข้อมูลนักเรียน  '!R14)</f>
        <v/>
      </c>
      <c r="S14" s="464" t="str">
        <f>IF(SUM(D14:R14),SUM(D14:R14),"")</f>
        <v/>
      </c>
      <c r="T14" s="499" t="str">
        <f t="shared" si="3"/>
        <v/>
      </c>
      <c r="U14" s="132" t="str">
        <f t="shared" si="2"/>
        <v/>
      </c>
    </row>
    <row r="15" spans="1:21" s="59" customFormat="1" ht="15.95" customHeight="1">
      <c r="A15" s="130">
        <v>11</v>
      </c>
      <c r="B15" s="57">
        <f>'ข้อมูลนักเรียน  '!B15</f>
        <v>2442</v>
      </c>
      <c r="C15" s="58" t="str">
        <f>'ข้อมูลนักเรียน  '!C15</f>
        <v>เด็กชายอภิวัฒน์  ศาลาคำ</v>
      </c>
      <c r="D15" s="463" t="str">
        <f>IF('ข้อมูลนักเรียน  '!D15="","",'ข้อมูลนักเรียน  '!D15)</f>
        <v/>
      </c>
      <c r="E15" s="463" t="str">
        <f>IF('ข้อมูลนักเรียน  '!E15="","",'ข้อมูลนักเรียน  '!E15)</f>
        <v/>
      </c>
      <c r="F15" s="463" t="str">
        <f>IF('ข้อมูลนักเรียน  '!F15="","",'ข้อมูลนักเรียน  '!F15)</f>
        <v/>
      </c>
      <c r="G15" s="463" t="str">
        <f>IF('ข้อมูลนักเรียน  '!G15="","",'ข้อมูลนักเรียน  '!G15)</f>
        <v/>
      </c>
      <c r="H15" s="463" t="str">
        <f>IF('ข้อมูลนักเรียน  '!H15="","",'ข้อมูลนักเรียน  '!H15)</f>
        <v/>
      </c>
      <c r="I15" s="463" t="str">
        <f>IF('ข้อมูลนักเรียน  '!I15="","",'ข้อมูลนักเรียน  '!I15)</f>
        <v/>
      </c>
      <c r="J15" s="463" t="str">
        <f>IF('ข้อมูลนักเรียน  '!J15="","",'ข้อมูลนักเรียน  '!J15)</f>
        <v/>
      </c>
      <c r="K15" s="463" t="str">
        <f>IF('ข้อมูลนักเรียน  '!K15="","",'ข้อมูลนักเรียน  '!K15)</f>
        <v/>
      </c>
      <c r="L15" s="463" t="str">
        <f>IF('ข้อมูลนักเรียน  '!L15="","",'ข้อมูลนักเรียน  '!L15)</f>
        <v/>
      </c>
      <c r="M15" s="463" t="str">
        <f>IF('ข้อมูลนักเรียน  '!M15="","",'ข้อมูลนักเรียน  '!M15)</f>
        <v/>
      </c>
      <c r="N15" s="463" t="str">
        <f>IF('ข้อมูลนักเรียน  '!N15="","",'ข้อมูลนักเรียน  '!N15)</f>
        <v/>
      </c>
      <c r="O15" s="463" t="str">
        <f>IF('ข้อมูลนักเรียน  '!O15="","",'ข้อมูลนักเรียน  '!O15)</f>
        <v/>
      </c>
      <c r="P15" s="463" t="str">
        <f>IF('ข้อมูลนักเรียน  '!P15="","",'ข้อมูลนักเรียน  '!P15)</f>
        <v/>
      </c>
      <c r="Q15" s="463" t="str">
        <f>IF('ข้อมูลนักเรียน  '!Q15="","",'ข้อมูลนักเรียน  '!Q15)</f>
        <v/>
      </c>
      <c r="R15" s="463" t="str">
        <f>IF('ข้อมูลนักเรียน  '!R15="","",'ข้อมูลนักเรียน  '!R15)</f>
        <v/>
      </c>
      <c r="S15" s="464" t="str">
        <f t="shared" si="1"/>
        <v/>
      </c>
      <c r="T15" s="499" t="str">
        <f t="shared" si="3"/>
        <v/>
      </c>
      <c r="U15" s="132" t="str">
        <f t="shared" si="2"/>
        <v/>
      </c>
    </row>
    <row r="16" spans="1:21" s="59" customFormat="1" ht="15.95" customHeight="1">
      <c r="A16" s="130">
        <v>12</v>
      </c>
      <c r="B16" s="57">
        <f>'ข้อมูลนักเรียน  '!B16</f>
        <v>2505</v>
      </c>
      <c r="C16" s="58" t="str">
        <f>'ข้อมูลนักเรียน  '!C16</f>
        <v>เด็กชายกฤษฎา  แสงสว่าง</v>
      </c>
      <c r="D16" s="463" t="str">
        <f>IF('ข้อมูลนักเรียน  '!D16="","",'ข้อมูลนักเรียน  '!D16)</f>
        <v/>
      </c>
      <c r="E16" s="463" t="str">
        <f>IF('ข้อมูลนักเรียน  '!E16="","",'ข้อมูลนักเรียน  '!E16)</f>
        <v/>
      </c>
      <c r="F16" s="463" t="str">
        <f>IF('ข้อมูลนักเรียน  '!F16="","",'ข้อมูลนักเรียน  '!F16)</f>
        <v/>
      </c>
      <c r="G16" s="463" t="str">
        <f>IF('ข้อมูลนักเรียน  '!G16="","",'ข้อมูลนักเรียน  '!G16)</f>
        <v/>
      </c>
      <c r="H16" s="463" t="str">
        <f>IF('ข้อมูลนักเรียน  '!H16="","",'ข้อมูลนักเรียน  '!H16)</f>
        <v/>
      </c>
      <c r="I16" s="463" t="str">
        <f>IF('ข้อมูลนักเรียน  '!I16="","",'ข้อมูลนักเรียน  '!I16)</f>
        <v/>
      </c>
      <c r="J16" s="463" t="str">
        <f>IF('ข้อมูลนักเรียน  '!J16="","",'ข้อมูลนักเรียน  '!J16)</f>
        <v/>
      </c>
      <c r="K16" s="463" t="str">
        <f>IF('ข้อมูลนักเรียน  '!K16="","",'ข้อมูลนักเรียน  '!K16)</f>
        <v/>
      </c>
      <c r="L16" s="463" t="str">
        <f>IF('ข้อมูลนักเรียน  '!L16="","",'ข้อมูลนักเรียน  '!L16)</f>
        <v/>
      </c>
      <c r="M16" s="463" t="str">
        <f>IF('ข้อมูลนักเรียน  '!M16="","",'ข้อมูลนักเรียน  '!M16)</f>
        <v/>
      </c>
      <c r="N16" s="463" t="str">
        <f>IF('ข้อมูลนักเรียน  '!N16="","",'ข้อมูลนักเรียน  '!N16)</f>
        <v/>
      </c>
      <c r="O16" s="463" t="str">
        <f>IF('ข้อมูลนักเรียน  '!O16="","",'ข้อมูลนักเรียน  '!O16)</f>
        <v/>
      </c>
      <c r="P16" s="463" t="str">
        <f>IF('ข้อมูลนักเรียน  '!P16="","",'ข้อมูลนักเรียน  '!P16)</f>
        <v/>
      </c>
      <c r="Q16" s="463" t="str">
        <f>IF('ข้อมูลนักเรียน  '!Q16="","",'ข้อมูลนักเรียน  '!Q16)</f>
        <v/>
      </c>
      <c r="R16" s="463" t="str">
        <f>IF('ข้อมูลนักเรียน  '!R16="","",'ข้อมูลนักเรียน  '!R16)</f>
        <v/>
      </c>
      <c r="S16" s="464" t="str">
        <f t="shared" si="1"/>
        <v/>
      </c>
      <c r="T16" s="499" t="str">
        <f t="shared" si="3"/>
        <v/>
      </c>
      <c r="U16" s="132" t="str">
        <f t="shared" si="2"/>
        <v/>
      </c>
    </row>
    <row r="17" spans="1:21" s="59" customFormat="1" ht="15.95" customHeight="1">
      <c r="A17" s="130">
        <v>13</v>
      </c>
      <c r="B17" s="57">
        <f>'ข้อมูลนักเรียน  '!B17</f>
        <v>2506</v>
      </c>
      <c r="C17" s="58" t="str">
        <f>'ข้อมูลนักเรียน  '!C17</f>
        <v>เด็กชายยุทธกานต์  แซ่เตีย</v>
      </c>
      <c r="D17" s="463" t="str">
        <f>IF('ข้อมูลนักเรียน  '!D17="","",'ข้อมูลนักเรียน  '!D17)</f>
        <v/>
      </c>
      <c r="E17" s="463" t="str">
        <f>IF('ข้อมูลนักเรียน  '!E17="","",'ข้อมูลนักเรียน  '!E17)</f>
        <v/>
      </c>
      <c r="F17" s="463" t="str">
        <f>IF('ข้อมูลนักเรียน  '!F17="","",'ข้อมูลนักเรียน  '!F17)</f>
        <v/>
      </c>
      <c r="G17" s="463" t="str">
        <f>IF('ข้อมูลนักเรียน  '!G17="","",'ข้อมูลนักเรียน  '!G17)</f>
        <v/>
      </c>
      <c r="H17" s="463" t="str">
        <f>IF('ข้อมูลนักเรียน  '!H17="","",'ข้อมูลนักเรียน  '!H17)</f>
        <v/>
      </c>
      <c r="I17" s="463" t="str">
        <f>IF('ข้อมูลนักเรียน  '!I17="","",'ข้อมูลนักเรียน  '!I17)</f>
        <v/>
      </c>
      <c r="J17" s="463" t="str">
        <f>IF('ข้อมูลนักเรียน  '!J17="","",'ข้อมูลนักเรียน  '!J17)</f>
        <v/>
      </c>
      <c r="K17" s="463" t="str">
        <f>IF('ข้อมูลนักเรียน  '!K17="","",'ข้อมูลนักเรียน  '!K17)</f>
        <v/>
      </c>
      <c r="L17" s="463" t="str">
        <f>IF('ข้อมูลนักเรียน  '!L17="","",'ข้อมูลนักเรียน  '!L17)</f>
        <v/>
      </c>
      <c r="M17" s="463" t="str">
        <f>IF('ข้อมูลนักเรียน  '!M17="","",'ข้อมูลนักเรียน  '!M17)</f>
        <v/>
      </c>
      <c r="N17" s="463" t="str">
        <f>IF('ข้อมูลนักเรียน  '!N17="","",'ข้อมูลนักเรียน  '!N17)</f>
        <v/>
      </c>
      <c r="O17" s="463" t="str">
        <f>IF('ข้อมูลนักเรียน  '!O17="","",'ข้อมูลนักเรียน  '!O17)</f>
        <v/>
      </c>
      <c r="P17" s="463" t="str">
        <f>IF('ข้อมูลนักเรียน  '!P17="","",'ข้อมูลนักเรียน  '!P17)</f>
        <v/>
      </c>
      <c r="Q17" s="463" t="str">
        <f>IF('ข้อมูลนักเรียน  '!Q17="","",'ข้อมูลนักเรียน  '!Q17)</f>
        <v/>
      </c>
      <c r="R17" s="463" t="str">
        <f>IF('ข้อมูลนักเรียน  '!R17="","",'ข้อมูลนักเรียน  '!R17)</f>
        <v/>
      </c>
      <c r="S17" s="464" t="str">
        <f t="shared" si="1"/>
        <v/>
      </c>
      <c r="T17" s="499" t="str">
        <f t="shared" si="3"/>
        <v/>
      </c>
      <c r="U17" s="132" t="str">
        <f>IF(S17="","",RANK(S17,S$5:S$54,0))</f>
        <v/>
      </c>
    </row>
    <row r="18" spans="1:21" s="59" customFormat="1" ht="15.95" customHeight="1">
      <c r="A18" s="130">
        <v>14</v>
      </c>
      <c r="B18" s="57">
        <f>'ข้อมูลนักเรียน  '!B18</f>
        <v>2507</v>
      </c>
      <c r="C18" s="58" t="str">
        <f>'ข้อมูลนักเรียน  '!C18</f>
        <v>เด็กชายจิรายุ  ศิริสุทธิ์</v>
      </c>
      <c r="D18" s="463" t="str">
        <f>IF('ข้อมูลนักเรียน  '!D18="","",'ข้อมูลนักเรียน  '!D18)</f>
        <v/>
      </c>
      <c r="E18" s="463" t="str">
        <f>IF('ข้อมูลนักเรียน  '!E18="","",'ข้อมูลนักเรียน  '!E18)</f>
        <v/>
      </c>
      <c r="F18" s="463" t="str">
        <f>IF('ข้อมูลนักเรียน  '!F18="","",'ข้อมูลนักเรียน  '!F18)</f>
        <v/>
      </c>
      <c r="G18" s="463" t="str">
        <f>IF('ข้อมูลนักเรียน  '!G18="","",'ข้อมูลนักเรียน  '!G18)</f>
        <v/>
      </c>
      <c r="H18" s="463" t="str">
        <f>IF('ข้อมูลนักเรียน  '!H18="","",'ข้อมูลนักเรียน  '!H18)</f>
        <v/>
      </c>
      <c r="I18" s="463" t="str">
        <f>IF('ข้อมูลนักเรียน  '!I18="","",'ข้อมูลนักเรียน  '!I18)</f>
        <v/>
      </c>
      <c r="J18" s="463" t="str">
        <f>IF('ข้อมูลนักเรียน  '!J18="","",'ข้อมูลนักเรียน  '!J18)</f>
        <v/>
      </c>
      <c r="K18" s="463" t="str">
        <f>IF('ข้อมูลนักเรียน  '!K18="","",'ข้อมูลนักเรียน  '!K18)</f>
        <v/>
      </c>
      <c r="L18" s="463" t="str">
        <f>IF('ข้อมูลนักเรียน  '!L18="","",'ข้อมูลนักเรียน  '!L18)</f>
        <v/>
      </c>
      <c r="M18" s="463" t="str">
        <f>IF('ข้อมูลนักเรียน  '!M18="","",'ข้อมูลนักเรียน  '!M18)</f>
        <v/>
      </c>
      <c r="N18" s="463" t="str">
        <f>IF('ข้อมูลนักเรียน  '!N18="","",'ข้อมูลนักเรียน  '!N18)</f>
        <v/>
      </c>
      <c r="O18" s="463" t="str">
        <f>IF('ข้อมูลนักเรียน  '!O18="","",'ข้อมูลนักเรียน  '!O18)</f>
        <v/>
      </c>
      <c r="P18" s="463" t="str">
        <f>IF('ข้อมูลนักเรียน  '!P18="","",'ข้อมูลนักเรียน  '!P18)</f>
        <v/>
      </c>
      <c r="Q18" s="463" t="str">
        <f>IF('ข้อมูลนักเรียน  '!Q18="","",'ข้อมูลนักเรียน  '!Q18)</f>
        <v/>
      </c>
      <c r="R18" s="463" t="str">
        <f>IF('ข้อมูลนักเรียน  '!R18="","",'ข้อมูลนักเรียน  '!R18)</f>
        <v/>
      </c>
      <c r="S18" s="464" t="str">
        <f t="shared" si="1"/>
        <v/>
      </c>
      <c r="T18" s="499" t="str">
        <f t="shared" si="3"/>
        <v/>
      </c>
      <c r="U18" s="132" t="str">
        <f t="shared" ref="U18:U48" si="4">IF(S18="","",RANK(S18,S$5:S$54,0))</f>
        <v/>
      </c>
    </row>
    <row r="19" spans="1:21" s="59" customFormat="1" ht="15.95" customHeight="1">
      <c r="A19" s="130">
        <v>15</v>
      </c>
      <c r="B19" s="57">
        <f>'ข้อมูลนักเรียน  '!B19</f>
        <v>2508</v>
      </c>
      <c r="C19" s="58" t="str">
        <f>'ข้อมูลนักเรียน  '!C19</f>
        <v>เด็กชายพชรพงษ์  พงษ์นารายณ์</v>
      </c>
      <c r="D19" s="463" t="str">
        <f>IF('ข้อมูลนักเรียน  '!D19="","",'ข้อมูลนักเรียน  '!D19)</f>
        <v/>
      </c>
      <c r="E19" s="463" t="str">
        <f>IF('ข้อมูลนักเรียน  '!E19="","",'ข้อมูลนักเรียน  '!E19)</f>
        <v/>
      </c>
      <c r="F19" s="463" t="str">
        <f>IF('ข้อมูลนักเรียน  '!F19="","",'ข้อมูลนักเรียน  '!F19)</f>
        <v/>
      </c>
      <c r="G19" s="463" t="str">
        <f>IF('ข้อมูลนักเรียน  '!G19="","",'ข้อมูลนักเรียน  '!G19)</f>
        <v/>
      </c>
      <c r="H19" s="463" t="str">
        <f>IF('ข้อมูลนักเรียน  '!H19="","",'ข้อมูลนักเรียน  '!H19)</f>
        <v/>
      </c>
      <c r="I19" s="463" t="str">
        <f>IF('ข้อมูลนักเรียน  '!I19="","",'ข้อมูลนักเรียน  '!I19)</f>
        <v/>
      </c>
      <c r="J19" s="463" t="str">
        <f>IF('ข้อมูลนักเรียน  '!J19="","",'ข้อมูลนักเรียน  '!J19)</f>
        <v/>
      </c>
      <c r="K19" s="463" t="str">
        <f>IF('ข้อมูลนักเรียน  '!K19="","",'ข้อมูลนักเรียน  '!K19)</f>
        <v/>
      </c>
      <c r="L19" s="463" t="str">
        <f>IF('ข้อมูลนักเรียน  '!L19="","",'ข้อมูลนักเรียน  '!L19)</f>
        <v/>
      </c>
      <c r="M19" s="463" t="str">
        <f>IF('ข้อมูลนักเรียน  '!M19="","",'ข้อมูลนักเรียน  '!M19)</f>
        <v/>
      </c>
      <c r="N19" s="463" t="str">
        <f>IF('ข้อมูลนักเรียน  '!N19="","",'ข้อมูลนักเรียน  '!N19)</f>
        <v/>
      </c>
      <c r="O19" s="463" t="str">
        <f>IF('ข้อมูลนักเรียน  '!O19="","",'ข้อมูลนักเรียน  '!O19)</f>
        <v/>
      </c>
      <c r="P19" s="463" t="str">
        <f>IF('ข้อมูลนักเรียน  '!P19="","",'ข้อมูลนักเรียน  '!P19)</f>
        <v/>
      </c>
      <c r="Q19" s="463" t="str">
        <f>IF('ข้อมูลนักเรียน  '!Q19="","",'ข้อมูลนักเรียน  '!Q19)</f>
        <v/>
      </c>
      <c r="R19" s="463" t="str">
        <f>IF('ข้อมูลนักเรียน  '!R19="","",'ข้อมูลนักเรียน  '!R19)</f>
        <v/>
      </c>
      <c r="S19" s="464" t="str">
        <f t="shared" si="1"/>
        <v/>
      </c>
      <c r="T19" s="499" t="str">
        <f t="shared" si="3"/>
        <v/>
      </c>
      <c r="U19" s="132" t="str">
        <f t="shared" si="4"/>
        <v/>
      </c>
    </row>
    <row r="20" spans="1:21" s="59" customFormat="1" ht="15.95" customHeight="1">
      <c r="A20" s="130">
        <v>16</v>
      </c>
      <c r="B20" s="57">
        <f>'ข้อมูลนักเรียน  '!B20</f>
        <v>2509</v>
      </c>
      <c r="C20" s="58" t="str">
        <f>'ข้อมูลนักเรียน  '!C20</f>
        <v>เด็กชายวัชรากรณ์  ดวงดี</v>
      </c>
      <c r="D20" s="463" t="str">
        <f>IF('ข้อมูลนักเรียน  '!D20="","",'ข้อมูลนักเรียน  '!D20)</f>
        <v/>
      </c>
      <c r="E20" s="463" t="str">
        <f>IF('ข้อมูลนักเรียน  '!E20="","",'ข้อมูลนักเรียน  '!E20)</f>
        <v/>
      </c>
      <c r="F20" s="463" t="str">
        <f>IF('ข้อมูลนักเรียน  '!F20="","",'ข้อมูลนักเรียน  '!F20)</f>
        <v/>
      </c>
      <c r="G20" s="463" t="str">
        <f>IF('ข้อมูลนักเรียน  '!G20="","",'ข้อมูลนักเรียน  '!G20)</f>
        <v/>
      </c>
      <c r="H20" s="463" t="str">
        <f>IF('ข้อมูลนักเรียน  '!H20="","",'ข้อมูลนักเรียน  '!H20)</f>
        <v/>
      </c>
      <c r="I20" s="463" t="str">
        <f>IF('ข้อมูลนักเรียน  '!I20="","",'ข้อมูลนักเรียน  '!I20)</f>
        <v/>
      </c>
      <c r="J20" s="463" t="str">
        <f>IF('ข้อมูลนักเรียน  '!J20="","",'ข้อมูลนักเรียน  '!J20)</f>
        <v/>
      </c>
      <c r="K20" s="463" t="str">
        <f>IF('ข้อมูลนักเรียน  '!K20="","",'ข้อมูลนักเรียน  '!K20)</f>
        <v/>
      </c>
      <c r="L20" s="463" t="str">
        <f>IF('ข้อมูลนักเรียน  '!L20="","",'ข้อมูลนักเรียน  '!L20)</f>
        <v/>
      </c>
      <c r="M20" s="463" t="str">
        <f>IF('ข้อมูลนักเรียน  '!M20="","",'ข้อมูลนักเรียน  '!M20)</f>
        <v/>
      </c>
      <c r="N20" s="463" t="str">
        <f>IF('ข้อมูลนักเรียน  '!N20="","",'ข้อมูลนักเรียน  '!N20)</f>
        <v/>
      </c>
      <c r="O20" s="463" t="str">
        <f>IF('ข้อมูลนักเรียน  '!O20="","",'ข้อมูลนักเรียน  '!O20)</f>
        <v/>
      </c>
      <c r="P20" s="463" t="str">
        <f>IF('ข้อมูลนักเรียน  '!P20="","",'ข้อมูลนักเรียน  '!P20)</f>
        <v/>
      </c>
      <c r="Q20" s="463" t="str">
        <f>IF('ข้อมูลนักเรียน  '!Q20="","",'ข้อมูลนักเรียน  '!Q20)</f>
        <v/>
      </c>
      <c r="R20" s="463" t="str">
        <f>IF('ข้อมูลนักเรียน  '!R20="","",'ข้อมูลนักเรียน  '!R20)</f>
        <v/>
      </c>
      <c r="S20" s="464" t="str">
        <f t="shared" si="1"/>
        <v/>
      </c>
      <c r="T20" s="499" t="str">
        <f t="shared" si="3"/>
        <v/>
      </c>
      <c r="U20" s="132" t="str">
        <f t="shared" si="4"/>
        <v/>
      </c>
    </row>
    <row r="21" spans="1:21" s="59" customFormat="1" ht="15.95" customHeight="1">
      <c r="A21" s="130">
        <v>17</v>
      </c>
      <c r="B21" s="57">
        <f>'ข้อมูลนักเรียน  '!B21</f>
        <v>2510</v>
      </c>
      <c r="C21" s="58" t="str">
        <f>'ข้อมูลนักเรียน  '!C21</f>
        <v>เด็กชายกลวัชร  เพตรา</v>
      </c>
      <c r="D21" s="463" t="str">
        <f>IF('ข้อมูลนักเรียน  '!D21="","",'ข้อมูลนักเรียน  '!D21)</f>
        <v/>
      </c>
      <c r="E21" s="463" t="str">
        <f>IF('ข้อมูลนักเรียน  '!E21="","",'ข้อมูลนักเรียน  '!E21)</f>
        <v/>
      </c>
      <c r="F21" s="463" t="str">
        <f>IF('ข้อมูลนักเรียน  '!F21="","",'ข้อมูลนักเรียน  '!F21)</f>
        <v/>
      </c>
      <c r="G21" s="463" t="str">
        <f>IF('ข้อมูลนักเรียน  '!G21="","",'ข้อมูลนักเรียน  '!G21)</f>
        <v/>
      </c>
      <c r="H21" s="463" t="str">
        <f>IF('ข้อมูลนักเรียน  '!H21="","",'ข้อมูลนักเรียน  '!H21)</f>
        <v/>
      </c>
      <c r="I21" s="463" t="str">
        <f>IF('ข้อมูลนักเรียน  '!I21="","",'ข้อมูลนักเรียน  '!I21)</f>
        <v/>
      </c>
      <c r="J21" s="463" t="str">
        <f>IF('ข้อมูลนักเรียน  '!J21="","",'ข้อมูลนักเรียน  '!J21)</f>
        <v/>
      </c>
      <c r="K21" s="463" t="str">
        <f>IF('ข้อมูลนักเรียน  '!K21="","",'ข้อมูลนักเรียน  '!K21)</f>
        <v/>
      </c>
      <c r="L21" s="463" t="str">
        <f>IF('ข้อมูลนักเรียน  '!L21="","",'ข้อมูลนักเรียน  '!L21)</f>
        <v/>
      </c>
      <c r="M21" s="463" t="str">
        <f>IF('ข้อมูลนักเรียน  '!M21="","",'ข้อมูลนักเรียน  '!M21)</f>
        <v/>
      </c>
      <c r="N21" s="463" t="str">
        <f>IF('ข้อมูลนักเรียน  '!N21="","",'ข้อมูลนักเรียน  '!N21)</f>
        <v/>
      </c>
      <c r="O21" s="463" t="str">
        <f>IF('ข้อมูลนักเรียน  '!O21="","",'ข้อมูลนักเรียน  '!O21)</f>
        <v/>
      </c>
      <c r="P21" s="463" t="str">
        <f>IF('ข้อมูลนักเรียน  '!P21="","",'ข้อมูลนักเรียน  '!P21)</f>
        <v/>
      </c>
      <c r="Q21" s="463" t="str">
        <f>IF('ข้อมูลนักเรียน  '!Q21="","",'ข้อมูลนักเรียน  '!Q21)</f>
        <v/>
      </c>
      <c r="R21" s="463" t="str">
        <f>IF('ข้อมูลนักเรียน  '!R21="","",'ข้อมูลนักเรียน  '!R21)</f>
        <v/>
      </c>
      <c r="S21" s="464" t="str">
        <f t="shared" si="1"/>
        <v/>
      </c>
      <c r="T21" s="499" t="str">
        <f t="shared" si="3"/>
        <v/>
      </c>
      <c r="U21" s="132" t="str">
        <f t="shared" si="4"/>
        <v/>
      </c>
    </row>
    <row r="22" spans="1:21" s="59" customFormat="1" ht="15.95" customHeight="1">
      <c r="A22" s="130">
        <v>18</v>
      </c>
      <c r="B22" s="57">
        <f>'ข้อมูลนักเรียน  '!B22</f>
        <v>2511</v>
      </c>
      <c r="C22" s="58" t="str">
        <f>'ข้อมูลนักเรียน  '!C22</f>
        <v>เด็กชายภมรเทพ  พวงมาลัย</v>
      </c>
      <c r="D22" s="463" t="str">
        <f>IF('ข้อมูลนักเรียน  '!D22="","",'ข้อมูลนักเรียน  '!D22)</f>
        <v/>
      </c>
      <c r="E22" s="463" t="str">
        <f>IF('ข้อมูลนักเรียน  '!E22="","",'ข้อมูลนักเรียน  '!E22)</f>
        <v/>
      </c>
      <c r="F22" s="463" t="str">
        <f>IF('ข้อมูลนักเรียน  '!F22="","",'ข้อมูลนักเรียน  '!F22)</f>
        <v/>
      </c>
      <c r="G22" s="463" t="str">
        <f>IF('ข้อมูลนักเรียน  '!G22="","",'ข้อมูลนักเรียน  '!G22)</f>
        <v/>
      </c>
      <c r="H22" s="463" t="str">
        <f>IF('ข้อมูลนักเรียน  '!H22="","",'ข้อมูลนักเรียน  '!H22)</f>
        <v/>
      </c>
      <c r="I22" s="463" t="str">
        <f>IF('ข้อมูลนักเรียน  '!I22="","",'ข้อมูลนักเรียน  '!I22)</f>
        <v/>
      </c>
      <c r="J22" s="463" t="str">
        <f>IF('ข้อมูลนักเรียน  '!J22="","",'ข้อมูลนักเรียน  '!J22)</f>
        <v/>
      </c>
      <c r="K22" s="463" t="str">
        <f>IF('ข้อมูลนักเรียน  '!K22="","",'ข้อมูลนักเรียน  '!K22)</f>
        <v/>
      </c>
      <c r="L22" s="463" t="str">
        <f>IF('ข้อมูลนักเรียน  '!L22="","",'ข้อมูลนักเรียน  '!L22)</f>
        <v/>
      </c>
      <c r="M22" s="463" t="str">
        <f>IF('ข้อมูลนักเรียน  '!M22="","",'ข้อมูลนักเรียน  '!M22)</f>
        <v/>
      </c>
      <c r="N22" s="463" t="str">
        <f>IF('ข้อมูลนักเรียน  '!N22="","",'ข้อมูลนักเรียน  '!N22)</f>
        <v/>
      </c>
      <c r="O22" s="463" t="str">
        <f>IF('ข้อมูลนักเรียน  '!O22="","",'ข้อมูลนักเรียน  '!O22)</f>
        <v/>
      </c>
      <c r="P22" s="463" t="str">
        <f>IF('ข้อมูลนักเรียน  '!P22="","",'ข้อมูลนักเรียน  '!P22)</f>
        <v/>
      </c>
      <c r="Q22" s="463" t="str">
        <f>IF('ข้อมูลนักเรียน  '!Q22="","",'ข้อมูลนักเรียน  '!Q22)</f>
        <v/>
      </c>
      <c r="R22" s="463" t="str">
        <f>IF('ข้อมูลนักเรียน  '!R22="","",'ข้อมูลนักเรียน  '!R22)</f>
        <v/>
      </c>
      <c r="S22" s="464" t="str">
        <f t="shared" si="1"/>
        <v/>
      </c>
      <c r="T22" s="499" t="str">
        <f t="shared" si="3"/>
        <v/>
      </c>
      <c r="U22" s="132" t="str">
        <f t="shared" si="4"/>
        <v/>
      </c>
    </row>
    <row r="23" spans="1:21" s="59" customFormat="1" ht="15.95" customHeight="1">
      <c r="A23" s="130">
        <v>19</v>
      </c>
      <c r="B23" s="57">
        <f>'ข้อมูลนักเรียน  '!B23</f>
        <v>2512</v>
      </c>
      <c r="C23" s="58" t="str">
        <f>'ข้อมูลนักเรียน  '!C23</f>
        <v>เด็กชายสิรภัทร  สุขนิล</v>
      </c>
      <c r="D23" s="463" t="str">
        <f>IF('ข้อมูลนักเรียน  '!D23="","",'ข้อมูลนักเรียน  '!D23)</f>
        <v/>
      </c>
      <c r="E23" s="463" t="str">
        <f>IF('ข้อมูลนักเรียน  '!E23="","",'ข้อมูลนักเรียน  '!E23)</f>
        <v/>
      </c>
      <c r="F23" s="463" t="str">
        <f>IF('ข้อมูลนักเรียน  '!F23="","",'ข้อมูลนักเรียน  '!F23)</f>
        <v/>
      </c>
      <c r="G23" s="463" t="str">
        <f>IF('ข้อมูลนักเรียน  '!G23="","",'ข้อมูลนักเรียน  '!G23)</f>
        <v/>
      </c>
      <c r="H23" s="463" t="str">
        <f>IF('ข้อมูลนักเรียน  '!H23="","",'ข้อมูลนักเรียน  '!H23)</f>
        <v/>
      </c>
      <c r="I23" s="463" t="str">
        <f>IF('ข้อมูลนักเรียน  '!I23="","",'ข้อมูลนักเรียน  '!I23)</f>
        <v/>
      </c>
      <c r="J23" s="463" t="str">
        <f>IF('ข้อมูลนักเรียน  '!J23="","",'ข้อมูลนักเรียน  '!J23)</f>
        <v/>
      </c>
      <c r="K23" s="463" t="str">
        <f>IF('ข้อมูลนักเรียน  '!K23="","",'ข้อมูลนักเรียน  '!K23)</f>
        <v/>
      </c>
      <c r="L23" s="463" t="str">
        <f>IF('ข้อมูลนักเรียน  '!L23="","",'ข้อมูลนักเรียน  '!L23)</f>
        <v/>
      </c>
      <c r="M23" s="463" t="str">
        <f>IF('ข้อมูลนักเรียน  '!M23="","",'ข้อมูลนักเรียน  '!M23)</f>
        <v/>
      </c>
      <c r="N23" s="463" t="str">
        <f>IF('ข้อมูลนักเรียน  '!N23="","",'ข้อมูลนักเรียน  '!N23)</f>
        <v/>
      </c>
      <c r="O23" s="463" t="str">
        <f>IF('ข้อมูลนักเรียน  '!O23="","",'ข้อมูลนักเรียน  '!O23)</f>
        <v/>
      </c>
      <c r="P23" s="463" t="str">
        <f>IF('ข้อมูลนักเรียน  '!P23="","",'ข้อมูลนักเรียน  '!P23)</f>
        <v/>
      </c>
      <c r="Q23" s="463" t="str">
        <f>IF('ข้อมูลนักเรียน  '!Q23="","",'ข้อมูลนักเรียน  '!Q23)</f>
        <v/>
      </c>
      <c r="R23" s="463" t="str">
        <f>IF('ข้อมูลนักเรียน  '!R23="","",'ข้อมูลนักเรียน  '!R23)</f>
        <v/>
      </c>
      <c r="S23" s="464" t="str">
        <f t="shared" si="1"/>
        <v/>
      </c>
      <c r="T23" s="499" t="str">
        <f t="shared" si="3"/>
        <v/>
      </c>
      <c r="U23" s="132" t="str">
        <f t="shared" si="4"/>
        <v/>
      </c>
    </row>
    <row r="24" spans="1:21" s="59" customFormat="1" ht="15.95" customHeight="1">
      <c r="A24" s="130">
        <v>20</v>
      </c>
      <c r="B24" s="57">
        <f>'ข้อมูลนักเรียน  '!B24</f>
        <v>2513</v>
      </c>
      <c r="C24" s="58" t="str">
        <f>'ข้อมูลนักเรียน  '!C24</f>
        <v>เด็กชายธเนศ  ช้างจั่น</v>
      </c>
      <c r="D24" s="463" t="str">
        <f>IF('ข้อมูลนักเรียน  '!D24="","",'ข้อมูลนักเรียน  '!D24)</f>
        <v/>
      </c>
      <c r="E24" s="463" t="str">
        <f>IF('ข้อมูลนักเรียน  '!E24="","",'ข้อมูลนักเรียน  '!E24)</f>
        <v/>
      </c>
      <c r="F24" s="463" t="str">
        <f>IF('ข้อมูลนักเรียน  '!F24="","",'ข้อมูลนักเรียน  '!F24)</f>
        <v/>
      </c>
      <c r="G24" s="463" t="str">
        <f>IF('ข้อมูลนักเรียน  '!G24="","",'ข้อมูลนักเรียน  '!G24)</f>
        <v/>
      </c>
      <c r="H24" s="463" t="str">
        <f>IF('ข้อมูลนักเรียน  '!H24="","",'ข้อมูลนักเรียน  '!H24)</f>
        <v/>
      </c>
      <c r="I24" s="463" t="str">
        <f>IF('ข้อมูลนักเรียน  '!I24="","",'ข้อมูลนักเรียน  '!I24)</f>
        <v/>
      </c>
      <c r="J24" s="463" t="str">
        <f>IF('ข้อมูลนักเรียน  '!J24="","",'ข้อมูลนักเรียน  '!J24)</f>
        <v/>
      </c>
      <c r="K24" s="463" t="str">
        <f>IF('ข้อมูลนักเรียน  '!K24="","",'ข้อมูลนักเรียน  '!K24)</f>
        <v/>
      </c>
      <c r="L24" s="463" t="str">
        <f>IF('ข้อมูลนักเรียน  '!L24="","",'ข้อมูลนักเรียน  '!L24)</f>
        <v/>
      </c>
      <c r="M24" s="463" t="str">
        <f>IF('ข้อมูลนักเรียน  '!M24="","",'ข้อมูลนักเรียน  '!M24)</f>
        <v/>
      </c>
      <c r="N24" s="463" t="str">
        <f>IF('ข้อมูลนักเรียน  '!N24="","",'ข้อมูลนักเรียน  '!N24)</f>
        <v/>
      </c>
      <c r="O24" s="463" t="str">
        <f>IF('ข้อมูลนักเรียน  '!O24="","",'ข้อมูลนักเรียน  '!O24)</f>
        <v/>
      </c>
      <c r="P24" s="463" t="str">
        <f>IF('ข้อมูลนักเรียน  '!P24="","",'ข้อมูลนักเรียน  '!P24)</f>
        <v/>
      </c>
      <c r="Q24" s="463" t="str">
        <f>IF('ข้อมูลนักเรียน  '!Q24="","",'ข้อมูลนักเรียน  '!Q24)</f>
        <v/>
      </c>
      <c r="R24" s="463" t="str">
        <f>IF('ข้อมูลนักเรียน  '!R24="","",'ข้อมูลนักเรียน  '!R24)</f>
        <v/>
      </c>
      <c r="S24" s="464" t="str">
        <f t="shared" si="1"/>
        <v/>
      </c>
      <c r="T24" s="499" t="str">
        <f t="shared" si="3"/>
        <v/>
      </c>
      <c r="U24" s="132" t="str">
        <f t="shared" si="4"/>
        <v/>
      </c>
    </row>
    <row r="25" spans="1:21" s="59" customFormat="1" ht="15.95" customHeight="1">
      <c r="A25" s="130">
        <v>21</v>
      </c>
      <c r="B25" s="57">
        <f>'ข้อมูลนักเรียน  '!B25</f>
        <v>2514</v>
      </c>
      <c r="C25" s="58" t="str">
        <f>'ข้อมูลนักเรียน  '!C25</f>
        <v>เด็กชายวัชรากร  จูงาม</v>
      </c>
      <c r="D25" s="463" t="str">
        <f>IF('ข้อมูลนักเรียน  '!D25="","",'ข้อมูลนักเรียน  '!D25)</f>
        <v/>
      </c>
      <c r="E25" s="463" t="str">
        <f>IF('ข้อมูลนักเรียน  '!E25="","",'ข้อมูลนักเรียน  '!E25)</f>
        <v/>
      </c>
      <c r="F25" s="463" t="str">
        <f>IF('ข้อมูลนักเรียน  '!F25="","",'ข้อมูลนักเรียน  '!F25)</f>
        <v/>
      </c>
      <c r="G25" s="463" t="str">
        <f>IF('ข้อมูลนักเรียน  '!G25="","",'ข้อมูลนักเรียน  '!G25)</f>
        <v/>
      </c>
      <c r="H25" s="463" t="str">
        <f>IF('ข้อมูลนักเรียน  '!H25="","",'ข้อมูลนักเรียน  '!H25)</f>
        <v/>
      </c>
      <c r="I25" s="463" t="str">
        <f>IF('ข้อมูลนักเรียน  '!I25="","",'ข้อมูลนักเรียน  '!I25)</f>
        <v/>
      </c>
      <c r="J25" s="463" t="str">
        <f>IF('ข้อมูลนักเรียน  '!J25="","",'ข้อมูลนักเรียน  '!J25)</f>
        <v/>
      </c>
      <c r="K25" s="463" t="str">
        <f>IF('ข้อมูลนักเรียน  '!K25="","",'ข้อมูลนักเรียน  '!K25)</f>
        <v/>
      </c>
      <c r="L25" s="463" t="str">
        <f>IF('ข้อมูลนักเรียน  '!L25="","",'ข้อมูลนักเรียน  '!L25)</f>
        <v/>
      </c>
      <c r="M25" s="463" t="str">
        <f>IF('ข้อมูลนักเรียน  '!M25="","",'ข้อมูลนักเรียน  '!M25)</f>
        <v/>
      </c>
      <c r="N25" s="463" t="str">
        <f>IF('ข้อมูลนักเรียน  '!N25="","",'ข้อมูลนักเรียน  '!N25)</f>
        <v/>
      </c>
      <c r="O25" s="463" t="str">
        <f>IF('ข้อมูลนักเรียน  '!O25="","",'ข้อมูลนักเรียน  '!O25)</f>
        <v/>
      </c>
      <c r="P25" s="463" t="str">
        <f>IF('ข้อมูลนักเรียน  '!P25="","",'ข้อมูลนักเรียน  '!P25)</f>
        <v/>
      </c>
      <c r="Q25" s="463" t="str">
        <f>IF('ข้อมูลนักเรียน  '!Q25="","",'ข้อมูลนักเรียน  '!Q25)</f>
        <v/>
      </c>
      <c r="R25" s="463" t="str">
        <f>IF('ข้อมูลนักเรียน  '!R25="","",'ข้อมูลนักเรียน  '!R25)</f>
        <v/>
      </c>
      <c r="S25" s="464" t="str">
        <f t="shared" si="1"/>
        <v/>
      </c>
      <c r="T25" s="499" t="str">
        <f t="shared" si="3"/>
        <v/>
      </c>
      <c r="U25" s="132" t="str">
        <f t="shared" si="4"/>
        <v/>
      </c>
    </row>
    <row r="26" spans="1:21" s="59" customFormat="1" ht="15.95" customHeight="1">
      <c r="A26" s="130">
        <v>22</v>
      </c>
      <c r="B26" s="57">
        <f>'ข้อมูลนักเรียน  '!B26</f>
        <v>2515</v>
      </c>
      <c r="C26" s="58" t="str">
        <f>'ข้อมูลนักเรียน  '!C26</f>
        <v>เด็กชายวรกันต์  ยิ้มคุณ</v>
      </c>
      <c r="D26" s="463" t="str">
        <f>IF('ข้อมูลนักเรียน  '!D26="","",'ข้อมูลนักเรียน  '!D26)</f>
        <v/>
      </c>
      <c r="E26" s="463" t="str">
        <f>IF('ข้อมูลนักเรียน  '!E26="","",'ข้อมูลนักเรียน  '!E26)</f>
        <v/>
      </c>
      <c r="F26" s="463" t="str">
        <f>IF('ข้อมูลนักเรียน  '!F26="","",'ข้อมูลนักเรียน  '!F26)</f>
        <v/>
      </c>
      <c r="G26" s="463" t="str">
        <f>IF('ข้อมูลนักเรียน  '!G26="","",'ข้อมูลนักเรียน  '!G26)</f>
        <v/>
      </c>
      <c r="H26" s="463" t="str">
        <f>IF('ข้อมูลนักเรียน  '!H26="","",'ข้อมูลนักเรียน  '!H26)</f>
        <v/>
      </c>
      <c r="I26" s="463" t="str">
        <f>IF('ข้อมูลนักเรียน  '!I26="","",'ข้อมูลนักเรียน  '!I26)</f>
        <v/>
      </c>
      <c r="J26" s="463" t="str">
        <f>IF('ข้อมูลนักเรียน  '!J26="","",'ข้อมูลนักเรียน  '!J26)</f>
        <v/>
      </c>
      <c r="K26" s="463" t="str">
        <f>IF('ข้อมูลนักเรียน  '!K26="","",'ข้อมูลนักเรียน  '!K26)</f>
        <v/>
      </c>
      <c r="L26" s="463" t="str">
        <f>IF('ข้อมูลนักเรียน  '!L26="","",'ข้อมูลนักเรียน  '!L26)</f>
        <v/>
      </c>
      <c r="M26" s="463" t="str">
        <f>IF('ข้อมูลนักเรียน  '!M26="","",'ข้อมูลนักเรียน  '!M26)</f>
        <v/>
      </c>
      <c r="N26" s="463" t="str">
        <f>IF('ข้อมูลนักเรียน  '!N26="","",'ข้อมูลนักเรียน  '!N26)</f>
        <v/>
      </c>
      <c r="O26" s="463" t="str">
        <f>IF('ข้อมูลนักเรียน  '!O26="","",'ข้อมูลนักเรียน  '!O26)</f>
        <v/>
      </c>
      <c r="P26" s="463" t="str">
        <f>IF('ข้อมูลนักเรียน  '!P26="","",'ข้อมูลนักเรียน  '!P26)</f>
        <v/>
      </c>
      <c r="Q26" s="463" t="str">
        <f>IF('ข้อมูลนักเรียน  '!Q26="","",'ข้อมูลนักเรียน  '!Q26)</f>
        <v/>
      </c>
      <c r="R26" s="463" t="str">
        <f>IF('ข้อมูลนักเรียน  '!R26="","",'ข้อมูลนักเรียน  '!R26)</f>
        <v/>
      </c>
      <c r="S26" s="464" t="str">
        <f t="shared" si="1"/>
        <v/>
      </c>
      <c r="T26" s="499" t="str">
        <f t="shared" si="3"/>
        <v/>
      </c>
      <c r="U26" s="132" t="str">
        <f t="shared" si="4"/>
        <v/>
      </c>
    </row>
    <row r="27" spans="1:21" s="59" customFormat="1" ht="15.95" customHeight="1">
      <c r="A27" s="130">
        <v>23</v>
      </c>
      <c r="B27" s="57">
        <f>'ข้อมูลนักเรียน  '!B27</f>
        <v>2516</v>
      </c>
      <c r="C27" s="58" t="str">
        <f>'ข้อมูลนักเรียน  '!C27</f>
        <v>เด็กชายขจรศักดิ์  ศรีเพียงจันทร์</v>
      </c>
      <c r="D27" s="463" t="str">
        <f>IF('ข้อมูลนักเรียน  '!D27="","",'ข้อมูลนักเรียน  '!D27)</f>
        <v/>
      </c>
      <c r="E27" s="463" t="str">
        <f>IF('ข้อมูลนักเรียน  '!E27="","",'ข้อมูลนักเรียน  '!E27)</f>
        <v/>
      </c>
      <c r="F27" s="463" t="str">
        <f>IF('ข้อมูลนักเรียน  '!F27="","",'ข้อมูลนักเรียน  '!F27)</f>
        <v/>
      </c>
      <c r="G27" s="463" t="str">
        <f>IF('ข้อมูลนักเรียน  '!G27="","",'ข้อมูลนักเรียน  '!G27)</f>
        <v/>
      </c>
      <c r="H27" s="463" t="str">
        <f>IF('ข้อมูลนักเรียน  '!H27="","",'ข้อมูลนักเรียน  '!H27)</f>
        <v/>
      </c>
      <c r="I27" s="463" t="str">
        <f>IF('ข้อมูลนักเรียน  '!I27="","",'ข้อมูลนักเรียน  '!I27)</f>
        <v/>
      </c>
      <c r="J27" s="463" t="str">
        <f>IF('ข้อมูลนักเรียน  '!J27="","",'ข้อมูลนักเรียน  '!J27)</f>
        <v/>
      </c>
      <c r="K27" s="463" t="str">
        <f>IF('ข้อมูลนักเรียน  '!K27="","",'ข้อมูลนักเรียน  '!K27)</f>
        <v/>
      </c>
      <c r="L27" s="463" t="str">
        <f>IF('ข้อมูลนักเรียน  '!L27="","",'ข้อมูลนักเรียน  '!L27)</f>
        <v/>
      </c>
      <c r="M27" s="463" t="str">
        <f>IF('ข้อมูลนักเรียน  '!M27="","",'ข้อมูลนักเรียน  '!M27)</f>
        <v/>
      </c>
      <c r="N27" s="463" t="str">
        <f>IF('ข้อมูลนักเรียน  '!N27="","",'ข้อมูลนักเรียน  '!N27)</f>
        <v/>
      </c>
      <c r="O27" s="463" t="str">
        <f>IF('ข้อมูลนักเรียน  '!O27="","",'ข้อมูลนักเรียน  '!O27)</f>
        <v/>
      </c>
      <c r="P27" s="463" t="str">
        <f>IF('ข้อมูลนักเรียน  '!P27="","",'ข้อมูลนักเรียน  '!P27)</f>
        <v/>
      </c>
      <c r="Q27" s="463" t="str">
        <f>IF('ข้อมูลนักเรียน  '!Q27="","",'ข้อมูลนักเรียน  '!Q27)</f>
        <v/>
      </c>
      <c r="R27" s="463" t="str">
        <f>IF('ข้อมูลนักเรียน  '!R27="","",'ข้อมูลนักเรียน  '!R27)</f>
        <v/>
      </c>
      <c r="S27" s="464" t="str">
        <f t="shared" si="1"/>
        <v/>
      </c>
      <c r="T27" s="499" t="str">
        <f t="shared" si="3"/>
        <v/>
      </c>
      <c r="U27" s="132" t="str">
        <f t="shared" si="4"/>
        <v/>
      </c>
    </row>
    <row r="28" spans="1:21" s="59" customFormat="1" ht="15.95" customHeight="1">
      <c r="A28" s="130">
        <v>24</v>
      </c>
      <c r="B28" s="57">
        <f>'ข้อมูลนักเรียน  '!B28</f>
        <v>2517</v>
      </c>
      <c r="C28" s="58" t="str">
        <f>'ข้อมูลนักเรียน  '!C28</f>
        <v>เด็กชายรัชชานนท์  ยิ้มจันทร์</v>
      </c>
      <c r="D28" s="463" t="str">
        <f>IF('ข้อมูลนักเรียน  '!D28="","",'ข้อมูลนักเรียน  '!D28)</f>
        <v/>
      </c>
      <c r="E28" s="463" t="str">
        <f>IF('ข้อมูลนักเรียน  '!E28="","",'ข้อมูลนักเรียน  '!E28)</f>
        <v/>
      </c>
      <c r="F28" s="463" t="str">
        <f>IF('ข้อมูลนักเรียน  '!F28="","",'ข้อมูลนักเรียน  '!F28)</f>
        <v/>
      </c>
      <c r="G28" s="463" t="str">
        <f>IF('ข้อมูลนักเรียน  '!G28="","",'ข้อมูลนักเรียน  '!G28)</f>
        <v/>
      </c>
      <c r="H28" s="463" t="str">
        <f>IF('ข้อมูลนักเรียน  '!H28="","",'ข้อมูลนักเรียน  '!H28)</f>
        <v/>
      </c>
      <c r="I28" s="463" t="str">
        <f>IF('ข้อมูลนักเรียน  '!I28="","",'ข้อมูลนักเรียน  '!I28)</f>
        <v/>
      </c>
      <c r="J28" s="463" t="str">
        <f>IF('ข้อมูลนักเรียน  '!J28="","",'ข้อมูลนักเรียน  '!J28)</f>
        <v/>
      </c>
      <c r="K28" s="463" t="str">
        <f>IF('ข้อมูลนักเรียน  '!K28="","",'ข้อมูลนักเรียน  '!K28)</f>
        <v/>
      </c>
      <c r="L28" s="463" t="str">
        <f>IF('ข้อมูลนักเรียน  '!L28="","",'ข้อมูลนักเรียน  '!L28)</f>
        <v/>
      </c>
      <c r="M28" s="463" t="str">
        <f>IF('ข้อมูลนักเรียน  '!M28="","",'ข้อมูลนักเรียน  '!M28)</f>
        <v/>
      </c>
      <c r="N28" s="463" t="str">
        <f>IF('ข้อมูลนักเรียน  '!N28="","",'ข้อมูลนักเรียน  '!N28)</f>
        <v/>
      </c>
      <c r="O28" s="463" t="str">
        <f>IF('ข้อมูลนักเรียน  '!O28="","",'ข้อมูลนักเรียน  '!O28)</f>
        <v/>
      </c>
      <c r="P28" s="463" t="str">
        <f>IF('ข้อมูลนักเรียน  '!P28="","",'ข้อมูลนักเรียน  '!P28)</f>
        <v/>
      </c>
      <c r="Q28" s="463" t="str">
        <f>IF('ข้อมูลนักเรียน  '!Q28="","",'ข้อมูลนักเรียน  '!Q28)</f>
        <v/>
      </c>
      <c r="R28" s="463" t="str">
        <f>IF('ข้อมูลนักเรียน  '!R28="","",'ข้อมูลนักเรียน  '!R28)</f>
        <v/>
      </c>
      <c r="S28" s="464" t="str">
        <f t="shared" si="1"/>
        <v/>
      </c>
      <c r="T28" s="499" t="str">
        <f t="shared" si="3"/>
        <v/>
      </c>
      <c r="U28" s="132" t="str">
        <f t="shared" si="4"/>
        <v/>
      </c>
    </row>
    <row r="29" spans="1:21" s="59" customFormat="1" ht="15.95" customHeight="1">
      <c r="A29" s="130">
        <v>25</v>
      </c>
      <c r="B29" s="57">
        <f>'ข้อมูลนักเรียน  '!B29</f>
        <v>2518</v>
      </c>
      <c r="C29" s="58" t="str">
        <f>'ข้อมูลนักเรียน  '!C29</f>
        <v>เด็กหญิงวรัญญา  สืบสะอาด</v>
      </c>
      <c r="D29" s="463" t="str">
        <f>IF('ข้อมูลนักเรียน  '!D29="","",'ข้อมูลนักเรียน  '!D29)</f>
        <v/>
      </c>
      <c r="E29" s="463" t="str">
        <f>IF('ข้อมูลนักเรียน  '!E29="","",'ข้อมูลนักเรียน  '!E29)</f>
        <v/>
      </c>
      <c r="F29" s="463" t="str">
        <f>IF('ข้อมูลนักเรียน  '!F29="","",'ข้อมูลนักเรียน  '!F29)</f>
        <v/>
      </c>
      <c r="G29" s="463" t="str">
        <f>IF('ข้อมูลนักเรียน  '!G29="","",'ข้อมูลนักเรียน  '!G29)</f>
        <v/>
      </c>
      <c r="H29" s="463" t="str">
        <f>IF('ข้อมูลนักเรียน  '!H29="","",'ข้อมูลนักเรียน  '!H29)</f>
        <v/>
      </c>
      <c r="I29" s="463" t="str">
        <f>IF('ข้อมูลนักเรียน  '!I29="","",'ข้อมูลนักเรียน  '!I29)</f>
        <v/>
      </c>
      <c r="J29" s="463" t="str">
        <f>IF('ข้อมูลนักเรียน  '!J29="","",'ข้อมูลนักเรียน  '!J29)</f>
        <v/>
      </c>
      <c r="K29" s="463" t="str">
        <f>IF('ข้อมูลนักเรียน  '!K29="","",'ข้อมูลนักเรียน  '!K29)</f>
        <v/>
      </c>
      <c r="L29" s="463" t="str">
        <f>IF('ข้อมูลนักเรียน  '!L29="","",'ข้อมูลนักเรียน  '!L29)</f>
        <v/>
      </c>
      <c r="M29" s="463" t="str">
        <f>IF('ข้อมูลนักเรียน  '!M29="","",'ข้อมูลนักเรียน  '!M29)</f>
        <v/>
      </c>
      <c r="N29" s="463" t="str">
        <f>IF('ข้อมูลนักเรียน  '!N29="","",'ข้อมูลนักเรียน  '!N29)</f>
        <v/>
      </c>
      <c r="O29" s="463" t="str">
        <f>IF('ข้อมูลนักเรียน  '!O29="","",'ข้อมูลนักเรียน  '!O29)</f>
        <v/>
      </c>
      <c r="P29" s="463" t="str">
        <f>IF('ข้อมูลนักเรียน  '!P29="","",'ข้อมูลนักเรียน  '!P29)</f>
        <v/>
      </c>
      <c r="Q29" s="463" t="str">
        <f>IF('ข้อมูลนักเรียน  '!Q29="","",'ข้อมูลนักเรียน  '!Q29)</f>
        <v/>
      </c>
      <c r="R29" s="463" t="str">
        <f>IF('ข้อมูลนักเรียน  '!R29="","",'ข้อมูลนักเรียน  '!R29)</f>
        <v/>
      </c>
      <c r="S29" s="464" t="str">
        <f t="shared" si="1"/>
        <v/>
      </c>
      <c r="T29" s="499" t="str">
        <f t="shared" si="3"/>
        <v/>
      </c>
      <c r="U29" s="132" t="str">
        <f t="shared" si="4"/>
        <v/>
      </c>
    </row>
    <row r="30" spans="1:21" s="59" customFormat="1" ht="15.95" customHeight="1">
      <c r="A30" s="130">
        <v>26</v>
      </c>
      <c r="B30" s="57">
        <f>'ข้อมูลนักเรียน  '!B30</f>
        <v>2519</v>
      </c>
      <c r="C30" s="58" t="str">
        <f>'ข้อมูลนักเรียน  '!C30</f>
        <v>เด็กหญิงสุพิชฌาย์  อินหอม</v>
      </c>
      <c r="D30" s="463" t="str">
        <f>IF('ข้อมูลนักเรียน  '!D30="","",'ข้อมูลนักเรียน  '!D30)</f>
        <v/>
      </c>
      <c r="E30" s="463" t="str">
        <f>IF('ข้อมูลนักเรียน  '!E30="","",'ข้อมูลนักเรียน  '!E30)</f>
        <v/>
      </c>
      <c r="F30" s="463" t="str">
        <f>IF('ข้อมูลนักเรียน  '!F30="","",'ข้อมูลนักเรียน  '!F30)</f>
        <v/>
      </c>
      <c r="G30" s="463" t="str">
        <f>IF('ข้อมูลนักเรียน  '!G30="","",'ข้อมูลนักเรียน  '!G30)</f>
        <v/>
      </c>
      <c r="H30" s="463" t="str">
        <f>IF('ข้อมูลนักเรียน  '!H30="","",'ข้อมูลนักเรียน  '!H30)</f>
        <v/>
      </c>
      <c r="I30" s="463" t="str">
        <f>IF('ข้อมูลนักเรียน  '!I30="","",'ข้อมูลนักเรียน  '!I30)</f>
        <v/>
      </c>
      <c r="J30" s="463" t="str">
        <f>IF('ข้อมูลนักเรียน  '!J30="","",'ข้อมูลนักเรียน  '!J30)</f>
        <v/>
      </c>
      <c r="K30" s="463" t="str">
        <f>IF('ข้อมูลนักเรียน  '!K30="","",'ข้อมูลนักเรียน  '!K30)</f>
        <v/>
      </c>
      <c r="L30" s="463" t="str">
        <f>IF('ข้อมูลนักเรียน  '!L30="","",'ข้อมูลนักเรียน  '!L30)</f>
        <v/>
      </c>
      <c r="M30" s="463" t="str">
        <f>IF('ข้อมูลนักเรียน  '!M30="","",'ข้อมูลนักเรียน  '!M30)</f>
        <v/>
      </c>
      <c r="N30" s="463" t="str">
        <f>IF('ข้อมูลนักเรียน  '!N30="","",'ข้อมูลนักเรียน  '!N30)</f>
        <v/>
      </c>
      <c r="O30" s="463" t="str">
        <f>IF('ข้อมูลนักเรียน  '!O30="","",'ข้อมูลนักเรียน  '!O30)</f>
        <v/>
      </c>
      <c r="P30" s="463" t="str">
        <f>IF('ข้อมูลนักเรียน  '!P30="","",'ข้อมูลนักเรียน  '!P30)</f>
        <v/>
      </c>
      <c r="Q30" s="463" t="str">
        <f>IF('ข้อมูลนักเรียน  '!Q30="","",'ข้อมูลนักเรียน  '!Q30)</f>
        <v/>
      </c>
      <c r="R30" s="463" t="str">
        <f>IF('ข้อมูลนักเรียน  '!R30="","",'ข้อมูลนักเรียน  '!R30)</f>
        <v/>
      </c>
      <c r="S30" s="464" t="str">
        <f t="shared" si="1"/>
        <v/>
      </c>
      <c r="T30" s="499" t="str">
        <f t="shared" si="3"/>
        <v/>
      </c>
      <c r="U30" s="132" t="str">
        <f t="shared" si="4"/>
        <v/>
      </c>
    </row>
    <row r="31" spans="1:21" s="59" customFormat="1" ht="15.95" customHeight="1">
      <c r="A31" s="130">
        <v>27</v>
      </c>
      <c r="B31" s="57">
        <f>'ข้อมูลนักเรียน  '!B31</f>
        <v>2520</v>
      </c>
      <c r="C31" s="58" t="str">
        <f>'ข้อมูลนักเรียน  '!C31</f>
        <v>เด็กหญิงดิษญา  กลิ่นหอม</v>
      </c>
      <c r="D31" s="463" t="str">
        <f>IF('ข้อมูลนักเรียน  '!D31="","",'ข้อมูลนักเรียน  '!D31)</f>
        <v/>
      </c>
      <c r="E31" s="463" t="str">
        <f>IF('ข้อมูลนักเรียน  '!E31="","",'ข้อมูลนักเรียน  '!E31)</f>
        <v/>
      </c>
      <c r="F31" s="463" t="str">
        <f>IF('ข้อมูลนักเรียน  '!F31="","",'ข้อมูลนักเรียน  '!F31)</f>
        <v/>
      </c>
      <c r="G31" s="463" t="str">
        <f>IF('ข้อมูลนักเรียน  '!G31="","",'ข้อมูลนักเรียน  '!G31)</f>
        <v/>
      </c>
      <c r="H31" s="463" t="str">
        <f>IF('ข้อมูลนักเรียน  '!H31="","",'ข้อมูลนักเรียน  '!H31)</f>
        <v/>
      </c>
      <c r="I31" s="463" t="str">
        <f>IF('ข้อมูลนักเรียน  '!I31="","",'ข้อมูลนักเรียน  '!I31)</f>
        <v/>
      </c>
      <c r="J31" s="463" t="str">
        <f>IF('ข้อมูลนักเรียน  '!J31="","",'ข้อมูลนักเรียน  '!J31)</f>
        <v/>
      </c>
      <c r="K31" s="463" t="str">
        <f>IF('ข้อมูลนักเรียน  '!K31="","",'ข้อมูลนักเรียน  '!K31)</f>
        <v/>
      </c>
      <c r="L31" s="463" t="str">
        <f>IF('ข้อมูลนักเรียน  '!L31="","",'ข้อมูลนักเรียน  '!L31)</f>
        <v/>
      </c>
      <c r="M31" s="463" t="str">
        <f>IF('ข้อมูลนักเรียน  '!M31="","",'ข้อมูลนักเรียน  '!M31)</f>
        <v/>
      </c>
      <c r="N31" s="463" t="str">
        <f>IF('ข้อมูลนักเรียน  '!N31="","",'ข้อมูลนักเรียน  '!N31)</f>
        <v/>
      </c>
      <c r="O31" s="463" t="str">
        <f>IF('ข้อมูลนักเรียน  '!O31="","",'ข้อมูลนักเรียน  '!O31)</f>
        <v/>
      </c>
      <c r="P31" s="463" t="str">
        <f>IF('ข้อมูลนักเรียน  '!P31="","",'ข้อมูลนักเรียน  '!P31)</f>
        <v/>
      </c>
      <c r="Q31" s="463" t="str">
        <f>IF('ข้อมูลนักเรียน  '!Q31="","",'ข้อมูลนักเรียน  '!Q31)</f>
        <v/>
      </c>
      <c r="R31" s="463" t="str">
        <f>IF('ข้อมูลนักเรียน  '!R31="","",'ข้อมูลนักเรียน  '!R31)</f>
        <v/>
      </c>
      <c r="S31" s="464" t="str">
        <f t="shared" si="1"/>
        <v/>
      </c>
      <c r="T31" s="499" t="str">
        <f t="shared" si="3"/>
        <v/>
      </c>
      <c r="U31" s="132" t="str">
        <f t="shared" si="4"/>
        <v/>
      </c>
    </row>
    <row r="32" spans="1:21" s="59" customFormat="1" ht="15.95" customHeight="1">
      <c r="A32" s="130">
        <v>28</v>
      </c>
      <c r="B32" s="57">
        <f>'ข้อมูลนักเรียน  '!B32</f>
        <v>2521</v>
      </c>
      <c r="C32" s="58" t="str">
        <f>'ข้อมูลนักเรียน  '!C32</f>
        <v>เด็กหญิงลลิตา  ทองยาลา</v>
      </c>
      <c r="D32" s="463" t="str">
        <f>IF('ข้อมูลนักเรียน  '!D32="","",'ข้อมูลนักเรียน  '!D32)</f>
        <v/>
      </c>
      <c r="E32" s="463" t="str">
        <f>IF('ข้อมูลนักเรียน  '!E32="","",'ข้อมูลนักเรียน  '!E32)</f>
        <v/>
      </c>
      <c r="F32" s="463" t="str">
        <f>IF('ข้อมูลนักเรียน  '!F32="","",'ข้อมูลนักเรียน  '!F32)</f>
        <v/>
      </c>
      <c r="G32" s="463" t="str">
        <f>IF('ข้อมูลนักเรียน  '!G32="","",'ข้อมูลนักเรียน  '!G32)</f>
        <v/>
      </c>
      <c r="H32" s="463" t="str">
        <f>IF('ข้อมูลนักเรียน  '!H32="","",'ข้อมูลนักเรียน  '!H32)</f>
        <v/>
      </c>
      <c r="I32" s="463" t="str">
        <f>IF('ข้อมูลนักเรียน  '!I32="","",'ข้อมูลนักเรียน  '!I32)</f>
        <v/>
      </c>
      <c r="J32" s="463" t="str">
        <f>IF('ข้อมูลนักเรียน  '!J32="","",'ข้อมูลนักเรียน  '!J32)</f>
        <v/>
      </c>
      <c r="K32" s="463" t="str">
        <f>IF('ข้อมูลนักเรียน  '!K32="","",'ข้อมูลนักเรียน  '!K32)</f>
        <v/>
      </c>
      <c r="L32" s="463" t="str">
        <f>IF('ข้อมูลนักเรียน  '!L32="","",'ข้อมูลนักเรียน  '!L32)</f>
        <v/>
      </c>
      <c r="M32" s="463" t="str">
        <f>IF('ข้อมูลนักเรียน  '!M32="","",'ข้อมูลนักเรียน  '!M32)</f>
        <v/>
      </c>
      <c r="N32" s="463" t="str">
        <f>IF('ข้อมูลนักเรียน  '!N32="","",'ข้อมูลนักเรียน  '!N32)</f>
        <v/>
      </c>
      <c r="O32" s="463" t="str">
        <f>IF('ข้อมูลนักเรียน  '!O32="","",'ข้อมูลนักเรียน  '!O32)</f>
        <v/>
      </c>
      <c r="P32" s="463" t="str">
        <f>IF('ข้อมูลนักเรียน  '!P32="","",'ข้อมูลนักเรียน  '!P32)</f>
        <v/>
      </c>
      <c r="Q32" s="463" t="str">
        <f>IF('ข้อมูลนักเรียน  '!Q32="","",'ข้อมูลนักเรียน  '!Q32)</f>
        <v/>
      </c>
      <c r="R32" s="463" t="str">
        <f>IF('ข้อมูลนักเรียน  '!R32="","",'ข้อมูลนักเรียน  '!R32)</f>
        <v/>
      </c>
      <c r="S32" s="464" t="str">
        <f t="shared" si="1"/>
        <v/>
      </c>
      <c r="T32" s="499" t="str">
        <f t="shared" si="3"/>
        <v/>
      </c>
      <c r="U32" s="132" t="str">
        <f t="shared" si="4"/>
        <v/>
      </c>
    </row>
    <row r="33" spans="1:21" s="59" customFormat="1" ht="15.95" customHeight="1">
      <c r="A33" s="130">
        <v>29</v>
      </c>
      <c r="B33" s="57">
        <f>'ข้อมูลนักเรียน  '!B33</f>
        <v>2522</v>
      </c>
      <c r="C33" s="58" t="str">
        <f>'ข้อมูลนักเรียน  '!C33</f>
        <v>เด็กหญิงวรดา  บุญประจวบ</v>
      </c>
      <c r="D33" s="463" t="str">
        <f>IF('ข้อมูลนักเรียน  '!D33="","",'ข้อมูลนักเรียน  '!D33)</f>
        <v/>
      </c>
      <c r="E33" s="463" t="str">
        <f>IF('ข้อมูลนักเรียน  '!E33="","",'ข้อมูลนักเรียน  '!E33)</f>
        <v/>
      </c>
      <c r="F33" s="463" t="str">
        <f>IF('ข้อมูลนักเรียน  '!F33="","",'ข้อมูลนักเรียน  '!F33)</f>
        <v/>
      </c>
      <c r="G33" s="463" t="str">
        <f>IF('ข้อมูลนักเรียน  '!G33="","",'ข้อมูลนักเรียน  '!G33)</f>
        <v/>
      </c>
      <c r="H33" s="463" t="str">
        <f>IF('ข้อมูลนักเรียน  '!H33="","",'ข้อมูลนักเรียน  '!H33)</f>
        <v/>
      </c>
      <c r="I33" s="463" t="str">
        <f>IF('ข้อมูลนักเรียน  '!I33="","",'ข้อมูลนักเรียน  '!I33)</f>
        <v/>
      </c>
      <c r="J33" s="463" t="str">
        <f>IF('ข้อมูลนักเรียน  '!J33="","",'ข้อมูลนักเรียน  '!J33)</f>
        <v/>
      </c>
      <c r="K33" s="463" t="str">
        <f>IF('ข้อมูลนักเรียน  '!K33="","",'ข้อมูลนักเรียน  '!K33)</f>
        <v/>
      </c>
      <c r="L33" s="463" t="str">
        <f>IF('ข้อมูลนักเรียน  '!L33="","",'ข้อมูลนักเรียน  '!L33)</f>
        <v/>
      </c>
      <c r="M33" s="463" t="str">
        <f>IF('ข้อมูลนักเรียน  '!M33="","",'ข้อมูลนักเรียน  '!M33)</f>
        <v/>
      </c>
      <c r="N33" s="463" t="str">
        <f>IF('ข้อมูลนักเรียน  '!N33="","",'ข้อมูลนักเรียน  '!N33)</f>
        <v/>
      </c>
      <c r="O33" s="463" t="str">
        <f>IF('ข้อมูลนักเรียน  '!O33="","",'ข้อมูลนักเรียน  '!O33)</f>
        <v/>
      </c>
      <c r="P33" s="463" t="str">
        <f>IF('ข้อมูลนักเรียน  '!P33="","",'ข้อมูลนักเรียน  '!P33)</f>
        <v/>
      </c>
      <c r="Q33" s="463" t="str">
        <f>IF('ข้อมูลนักเรียน  '!Q33="","",'ข้อมูลนักเรียน  '!Q33)</f>
        <v/>
      </c>
      <c r="R33" s="463" t="str">
        <f>IF('ข้อมูลนักเรียน  '!R33="","",'ข้อมูลนักเรียน  '!R33)</f>
        <v/>
      </c>
      <c r="S33" s="464" t="str">
        <f t="shared" si="1"/>
        <v/>
      </c>
      <c r="T33" s="499" t="str">
        <f t="shared" si="3"/>
        <v/>
      </c>
      <c r="U33" s="132" t="str">
        <f t="shared" si="4"/>
        <v/>
      </c>
    </row>
    <row r="34" spans="1:21" s="59" customFormat="1" ht="15.95" customHeight="1">
      <c r="A34" s="130">
        <v>30</v>
      </c>
      <c r="B34" s="57">
        <f>'ข้อมูลนักเรียน  '!B34</f>
        <v>2523</v>
      </c>
      <c r="C34" s="58" t="str">
        <f>'ข้อมูลนักเรียน  '!C34</f>
        <v>เด็กหญิงอรจิรา  โต๊ะน้อย</v>
      </c>
      <c r="D34" s="463" t="str">
        <f>IF('ข้อมูลนักเรียน  '!D34="","",'ข้อมูลนักเรียน  '!D34)</f>
        <v/>
      </c>
      <c r="E34" s="463" t="str">
        <f>IF('ข้อมูลนักเรียน  '!E34="","",'ข้อมูลนักเรียน  '!E34)</f>
        <v/>
      </c>
      <c r="F34" s="463" t="str">
        <f>IF('ข้อมูลนักเรียน  '!F34="","",'ข้อมูลนักเรียน  '!F34)</f>
        <v/>
      </c>
      <c r="G34" s="463" t="str">
        <f>IF('ข้อมูลนักเรียน  '!G34="","",'ข้อมูลนักเรียน  '!G34)</f>
        <v/>
      </c>
      <c r="H34" s="463" t="str">
        <f>IF('ข้อมูลนักเรียน  '!H34="","",'ข้อมูลนักเรียน  '!H34)</f>
        <v/>
      </c>
      <c r="I34" s="463" t="str">
        <f>IF('ข้อมูลนักเรียน  '!I34="","",'ข้อมูลนักเรียน  '!I34)</f>
        <v/>
      </c>
      <c r="J34" s="463" t="str">
        <f>IF('ข้อมูลนักเรียน  '!J34="","",'ข้อมูลนักเรียน  '!J34)</f>
        <v/>
      </c>
      <c r="K34" s="463" t="str">
        <f>IF('ข้อมูลนักเรียน  '!K34="","",'ข้อมูลนักเรียน  '!K34)</f>
        <v/>
      </c>
      <c r="L34" s="463" t="str">
        <f>IF('ข้อมูลนักเรียน  '!L34="","",'ข้อมูลนักเรียน  '!L34)</f>
        <v/>
      </c>
      <c r="M34" s="463" t="str">
        <f>IF('ข้อมูลนักเรียน  '!M34="","",'ข้อมูลนักเรียน  '!M34)</f>
        <v/>
      </c>
      <c r="N34" s="463" t="str">
        <f>IF('ข้อมูลนักเรียน  '!N34="","",'ข้อมูลนักเรียน  '!N34)</f>
        <v/>
      </c>
      <c r="O34" s="463" t="str">
        <f>IF('ข้อมูลนักเรียน  '!O34="","",'ข้อมูลนักเรียน  '!O34)</f>
        <v/>
      </c>
      <c r="P34" s="463" t="str">
        <f>IF('ข้อมูลนักเรียน  '!P34="","",'ข้อมูลนักเรียน  '!P34)</f>
        <v/>
      </c>
      <c r="Q34" s="463" t="str">
        <f>IF('ข้อมูลนักเรียน  '!Q34="","",'ข้อมูลนักเรียน  '!Q34)</f>
        <v/>
      </c>
      <c r="R34" s="463" t="str">
        <f>IF('ข้อมูลนักเรียน  '!R34="","",'ข้อมูลนักเรียน  '!R34)</f>
        <v/>
      </c>
      <c r="S34" s="464" t="str">
        <f t="shared" si="1"/>
        <v/>
      </c>
      <c r="T34" s="499" t="str">
        <f t="shared" si="3"/>
        <v/>
      </c>
      <c r="U34" s="132" t="str">
        <f t="shared" si="4"/>
        <v/>
      </c>
    </row>
    <row r="35" spans="1:21" s="59" customFormat="1" ht="15.95" customHeight="1">
      <c r="A35" s="130">
        <v>31</v>
      </c>
      <c r="B35" s="57">
        <f>'ข้อมูลนักเรียน  '!B35</f>
        <v>2524</v>
      </c>
      <c r="C35" s="58" t="str">
        <f>'ข้อมูลนักเรียน  '!C35</f>
        <v>เด็กหญิงนุชจรีย์  ยิ้มจันทร์</v>
      </c>
      <c r="D35" s="463" t="str">
        <f>IF('ข้อมูลนักเรียน  '!D35="","",'ข้อมูลนักเรียน  '!D35)</f>
        <v/>
      </c>
      <c r="E35" s="463" t="str">
        <f>IF('ข้อมูลนักเรียน  '!E35="","",'ข้อมูลนักเรียน  '!E35)</f>
        <v/>
      </c>
      <c r="F35" s="463" t="str">
        <f>IF('ข้อมูลนักเรียน  '!F35="","",'ข้อมูลนักเรียน  '!F35)</f>
        <v/>
      </c>
      <c r="G35" s="463" t="str">
        <f>IF('ข้อมูลนักเรียน  '!G35="","",'ข้อมูลนักเรียน  '!G35)</f>
        <v/>
      </c>
      <c r="H35" s="463" t="str">
        <f>IF('ข้อมูลนักเรียน  '!H35="","",'ข้อมูลนักเรียน  '!H35)</f>
        <v/>
      </c>
      <c r="I35" s="463" t="str">
        <f>IF('ข้อมูลนักเรียน  '!I35="","",'ข้อมูลนักเรียน  '!I35)</f>
        <v/>
      </c>
      <c r="J35" s="463" t="str">
        <f>IF('ข้อมูลนักเรียน  '!J35="","",'ข้อมูลนักเรียน  '!J35)</f>
        <v/>
      </c>
      <c r="K35" s="463" t="str">
        <f>IF('ข้อมูลนักเรียน  '!K35="","",'ข้อมูลนักเรียน  '!K35)</f>
        <v/>
      </c>
      <c r="L35" s="463" t="str">
        <f>IF('ข้อมูลนักเรียน  '!L35="","",'ข้อมูลนักเรียน  '!L35)</f>
        <v/>
      </c>
      <c r="M35" s="463" t="str">
        <f>IF('ข้อมูลนักเรียน  '!M35="","",'ข้อมูลนักเรียน  '!M35)</f>
        <v/>
      </c>
      <c r="N35" s="463" t="str">
        <f>IF('ข้อมูลนักเรียน  '!N35="","",'ข้อมูลนักเรียน  '!N35)</f>
        <v/>
      </c>
      <c r="O35" s="463" t="str">
        <f>IF('ข้อมูลนักเรียน  '!O35="","",'ข้อมูลนักเรียน  '!O35)</f>
        <v/>
      </c>
      <c r="P35" s="463" t="str">
        <f>IF('ข้อมูลนักเรียน  '!P35="","",'ข้อมูลนักเรียน  '!P35)</f>
        <v/>
      </c>
      <c r="Q35" s="463" t="str">
        <f>IF('ข้อมูลนักเรียน  '!Q35="","",'ข้อมูลนักเรียน  '!Q35)</f>
        <v/>
      </c>
      <c r="R35" s="463" t="str">
        <f>IF('ข้อมูลนักเรียน  '!R35="","",'ข้อมูลนักเรียน  '!R35)</f>
        <v/>
      </c>
      <c r="S35" s="464" t="str">
        <f t="shared" si="1"/>
        <v/>
      </c>
      <c r="T35" s="499" t="str">
        <f t="shared" si="3"/>
        <v/>
      </c>
      <c r="U35" s="132" t="str">
        <f t="shared" si="4"/>
        <v/>
      </c>
    </row>
    <row r="36" spans="1:21" s="59" customFormat="1" ht="15.95" customHeight="1">
      <c r="A36" s="130">
        <v>32</v>
      </c>
      <c r="B36" s="57">
        <f>'ข้อมูลนักเรียน  '!B36</f>
        <v>2525</v>
      </c>
      <c r="C36" s="58" t="str">
        <f>'ข้อมูลนักเรียน  '!C36</f>
        <v>เด็กหญิงชนัญชิดา  ไพรีรณ</v>
      </c>
      <c r="D36" s="463" t="str">
        <f>IF('ข้อมูลนักเรียน  '!D36="","",'ข้อมูลนักเรียน  '!D36)</f>
        <v/>
      </c>
      <c r="E36" s="463" t="str">
        <f>IF('ข้อมูลนักเรียน  '!E36="","",'ข้อมูลนักเรียน  '!E36)</f>
        <v/>
      </c>
      <c r="F36" s="463" t="str">
        <f>IF('ข้อมูลนักเรียน  '!F36="","",'ข้อมูลนักเรียน  '!F36)</f>
        <v/>
      </c>
      <c r="G36" s="463" t="str">
        <f>IF('ข้อมูลนักเรียน  '!G36="","",'ข้อมูลนักเรียน  '!G36)</f>
        <v/>
      </c>
      <c r="H36" s="463" t="str">
        <f>IF('ข้อมูลนักเรียน  '!H36="","",'ข้อมูลนักเรียน  '!H36)</f>
        <v/>
      </c>
      <c r="I36" s="463" t="str">
        <f>IF('ข้อมูลนักเรียน  '!I36="","",'ข้อมูลนักเรียน  '!I36)</f>
        <v/>
      </c>
      <c r="J36" s="463" t="str">
        <f>IF('ข้อมูลนักเรียน  '!J36="","",'ข้อมูลนักเรียน  '!J36)</f>
        <v/>
      </c>
      <c r="K36" s="463" t="str">
        <f>IF('ข้อมูลนักเรียน  '!K36="","",'ข้อมูลนักเรียน  '!K36)</f>
        <v/>
      </c>
      <c r="L36" s="463" t="str">
        <f>IF('ข้อมูลนักเรียน  '!L36="","",'ข้อมูลนักเรียน  '!L36)</f>
        <v/>
      </c>
      <c r="M36" s="463" t="str">
        <f>IF('ข้อมูลนักเรียน  '!M36="","",'ข้อมูลนักเรียน  '!M36)</f>
        <v/>
      </c>
      <c r="N36" s="463" t="str">
        <f>IF('ข้อมูลนักเรียน  '!N36="","",'ข้อมูลนักเรียน  '!N36)</f>
        <v/>
      </c>
      <c r="O36" s="463" t="str">
        <f>IF('ข้อมูลนักเรียน  '!O36="","",'ข้อมูลนักเรียน  '!O36)</f>
        <v/>
      </c>
      <c r="P36" s="463" t="str">
        <f>IF('ข้อมูลนักเรียน  '!P36="","",'ข้อมูลนักเรียน  '!P36)</f>
        <v/>
      </c>
      <c r="Q36" s="463" t="str">
        <f>IF('ข้อมูลนักเรียน  '!Q36="","",'ข้อมูลนักเรียน  '!Q36)</f>
        <v/>
      </c>
      <c r="R36" s="463" t="str">
        <f>IF('ข้อมูลนักเรียน  '!R36="","",'ข้อมูลนักเรียน  '!R36)</f>
        <v/>
      </c>
      <c r="S36" s="464" t="str">
        <f t="shared" si="1"/>
        <v/>
      </c>
      <c r="T36" s="499" t="str">
        <f t="shared" si="3"/>
        <v/>
      </c>
      <c r="U36" s="132" t="str">
        <f t="shared" si="4"/>
        <v/>
      </c>
    </row>
    <row r="37" spans="1:21" s="59" customFormat="1" ht="15.95" customHeight="1">
      <c r="A37" s="130">
        <v>33</v>
      </c>
      <c r="B37" s="57">
        <f>'ข้อมูลนักเรียน  '!B37</f>
        <v>2526</v>
      </c>
      <c r="C37" s="58" t="str">
        <f>'ข้อมูลนักเรียน  '!C37</f>
        <v>เด็กหญิงกัณฐิกา  เพตรา</v>
      </c>
      <c r="D37" s="463" t="str">
        <f>IF('ข้อมูลนักเรียน  '!D37="","",'ข้อมูลนักเรียน  '!D37)</f>
        <v/>
      </c>
      <c r="E37" s="463" t="str">
        <f>IF('ข้อมูลนักเรียน  '!E37="","",'ข้อมูลนักเรียน  '!E37)</f>
        <v/>
      </c>
      <c r="F37" s="463" t="str">
        <f>IF('ข้อมูลนักเรียน  '!F37="","",'ข้อมูลนักเรียน  '!F37)</f>
        <v/>
      </c>
      <c r="G37" s="463" t="str">
        <f>IF('ข้อมูลนักเรียน  '!G37="","",'ข้อมูลนักเรียน  '!G37)</f>
        <v/>
      </c>
      <c r="H37" s="463" t="str">
        <f>IF('ข้อมูลนักเรียน  '!H37="","",'ข้อมูลนักเรียน  '!H37)</f>
        <v/>
      </c>
      <c r="I37" s="463" t="str">
        <f>IF('ข้อมูลนักเรียน  '!I37="","",'ข้อมูลนักเรียน  '!I37)</f>
        <v/>
      </c>
      <c r="J37" s="463" t="str">
        <f>IF('ข้อมูลนักเรียน  '!J37="","",'ข้อมูลนักเรียน  '!J37)</f>
        <v/>
      </c>
      <c r="K37" s="463" t="str">
        <f>IF('ข้อมูลนักเรียน  '!K37="","",'ข้อมูลนักเรียน  '!K37)</f>
        <v/>
      </c>
      <c r="L37" s="463" t="str">
        <f>IF('ข้อมูลนักเรียน  '!L37="","",'ข้อมูลนักเรียน  '!L37)</f>
        <v/>
      </c>
      <c r="M37" s="463" t="str">
        <f>IF('ข้อมูลนักเรียน  '!M37="","",'ข้อมูลนักเรียน  '!M37)</f>
        <v/>
      </c>
      <c r="N37" s="463" t="str">
        <f>IF('ข้อมูลนักเรียน  '!N37="","",'ข้อมูลนักเรียน  '!N37)</f>
        <v/>
      </c>
      <c r="O37" s="463" t="str">
        <f>IF('ข้อมูลนักเรียน  '!O37="","",'ข้อมูลนักเรียน  '!O37)</f>
        <v/>
      </c>
      <c r="P37" s="463" t="str">
        <f>IF('ข้อมูลนักเรียน  '!P37="","",'ข้อมูลนักเรียน  '!P37)</f>
        <v/>
      </c>
      <c r="Q37" s="463" t="str">
        <f>IF('ข้อมูลนักเรียน  '!Q37="","",'ข้อมูลนักเรียน  '!Q37)</f>
        <v/>
      </c>
      <c r="R37" s="463" t="str">
        <f>IF('ข้อมูลนักเรียน  '!R37="","",'ข้อมูลนักเรียน  '!R37)</f>
        <v/>
      </c>
      <c r="S37" s="464" t="str">
        <f t="shared" si="1"/>
        <v/>
      </c>
      <c r="T37" s="499" t="str">
        <f t="shared" si="3"/>
        <v/>
      </c>
      <c r="U37" s="132" t="str">
        <f t="shared" si="4"/>
        <v/>
      </c>
    </row>
    <row r="38" spans="1:21" s="59" customFormat="1" ht="15.95" customHeight="1">
      <c r="A38" s="130">
        <v>34</v>
      </c>
      <c r="B38" s="57">
        <f>'ข้อมูลนักเรียน  '!B38</f>
        <v>2353</v>
      </c>
      <c r="C38" s="58" t="str">
        <f>'ข้อมูลนักเรียน  '!C38</f>
        <v>เด็กชายรฐนนท์  มุกสิกพันธ์</v>
      </c>
      <c r="D38" s="463" t="str">
        <f>IF('ข้อมูลนักเรียน  '!D38="","",'ข้อมูลนักเรียน  '!D38)</f>
        <v/>
      </c>
      <c r="E38" s="463" t="str">
        <f>IF('ข้อมูลนักเรียน  '!E38="","",'ข้อมูลนักเรียน  '!E38)</f>
        <v/>
      </c>
      <c r="F38" s="463" t="str">
        <f>IF('ข้อมูลนักเรียน  '!F38="","",'ข้อมูลนักเรียน  '!F38)</f>
        <v/>
      </c>
      <c r="G38" s="463" t="str">
        <f>IF('ข้อมูลนักเรียน  '!G38="","",'ข้อมูลนักเรียน  '!G38)</f>
        <v/>
      </c>
      <c r="H38" s="463" t="str">
        <f>IF('ข้อมูลนักเรียน  '!H38="","",'ข้อมูลนักเรียน  '!H38)</f>
        <v/>
      </c>
      <c r="I38" s="463" t="str">
        <f>IF('ข้อมูลนักเรียน  '!I38="","",'ข้อมูลนักเรียน  '!I38)</f>
        <v/>
      </c>
      <c r="J38" s="463" t="str">
        <f>IF('ข้อมูลนักเรียน  '!J38="","",'ข้อมูลนักเรียน  '!J38)</f>
        <v/>
      </c>
      <c r="K38" s="463" t="str">
        <f>IF('ข้อมูลนักเรียน  '!K38="","",'ข้อมูลนักเรียน  '!K38)</f>
        <v/>
      </c>
      <c r="L38" s="463" t="str">
        <f>IF('ข้อมูลนักเรียน  '!L38="","",'ข้อมูลนักเรียน  '!L38)</f>
        <v/>
      </c>
      <c r="M38" s="463" t="str">
        <f>IF('ข้อมูลนักเรียน  '!M38="","",'ข้อมูลนักเรียน  '!M38)</f>
        <v/>
      </c>
      <c r="N38" s="463" t="str">
        <f>IF('ข้อมูลนักเรียน  '!N38="","",'ข้อมูลนักเรียน  '!N38)</f>
        <v/>
      </c>
      <c r="O38" s="463" t="str">
        <f>IF('ข้อมูลนักเรียน  '!O38="","",'ข้อมูลนักเรียน  '!O38)</f>
        <v/>
      </c>
      <c r="P38" s="463" t="str">
        <f>IF('ข้อมูลนักเรียน  '!P38="","",'ข้อมูลนักเรียน  '!P38)</f>
        <v/>
      </c>
      <c r="Q38" s="463" t="str">
        <f>IF('ข้อมูลนักเรียน  '!Q38="","",'ข้อมูลนักเรียน  '!Q38)</f>
        <v/>
      </c>
      <c r="R38" s="463" t="str">
        <f>IF('ข้อมูลนักเรียน  '!R38="","",'ข้อมูลนักเรียน  '!R38)</f>
        <v/>
      </c>
      <c r="S38" s="464" t="str">
        <f t="shared" si="1"/>
        <v/>
      </c>
      <c r="T38" s="499" t="str">
        <f t="shared" si="3"/>
        <v/>
      </c>
      <c r="U38" s="132" t="str">
        <f t="shared" si="4"/>
        <v/>
      </c>
    </row>
    <row r="39" spans="1:21" s="59" customFormat="1" ht="15.95" customHeight="1">
      <c r="A39" s="130">
        <v>35</v>
      </c>
      <c r="B39" s="57" t="str">
        <f>'ข้อมูลนักเรียน  '!B39</f>
        <v/>
      </c>
      <c r="C39" s="58" t="str">
        <f>'ข้อมูลนักเรียน  '!C39</f>
        <v/>
      </c>
      <c r="D39" s="463" t="str">
        <f>IF('ข้อมูลนักเรียน  '!D39="","",'ข้อมูลนักเรียน  '!D39)</f>
        <v/>
      </c>
      <c r="E39" s="463" t="str">
        <f>IF('ข้อมูลนักเรียน  '!E39="","",'ข้อมูลนักเรียน  '!E39)</f>
        <v/>
      </c>
      <c r="F39" s="463" t="str">
        <f>IF('ข้อมูลนักเรียน  '!F39="","",'ข้อมูลนักเรียน  '!F39)</f>
        <v/>
      </c>
      <c r="G39" s="463" t="str">
        <f>IF('ข้อมูลนักเรียน  '!G39="","",'ข้อมูลนักเรียน  '!G39)</f>
        <v/>
      </c>
      <c r="H39" s="463" t="str">
        <f>IF('ข้อมูลนักเรียน  '!H39="","",'ข้อมูลนักเรียน  '!H39)</f>
        <v/>
      </c>
      <c r="I39" s="463" t="str">
        <f>IF('ข้อมูลนักเรียน  '!I39="","",'ข้อมูลนักเรียน  '!I39)</f>
        <v/>
      </c>
      <c r="J39" s="463" t="str">
        <f>IF('ข้อมูลนักเรียน  '!J39="","",'ข้อมูลนักเรียน  '!J39)</f>
        <v/>
      </c>
      <c r="K39" s="463" t="str">
        <f>IF('ข้อมูลนักเรียน  '!K39="","",'ข้อมูลนักเรียน  '!K39)</f>
        <v/>
      </c>
      <c r="L39" s="463" t="str">
        <f>IF('ข้อมูลนักเรียน  '!L39="","",'ข้อมูลนักเรียน  '!L39)</f>
        <v/>
      </c>
      <c r="M39" s="463" t="str">
        <f>IF('ข้อมูลนักเรียน  '!M39="","",'ข้อมูลนักเรียน  '!M39)</f>
        <v/>
      </c>
      <c r="N39" s="463" t="str">
        <f>IF('ข้อมูลนักเรียน  '!N39="","",'ข้อมูลนักเรียน  '!N39)</f>
        <v/>
      </c>
      <c r="O39" s="463" t="str">
        <f>IF('ข้อมูลนักเรียน  '!O39="","",'ข้อมูลนักเรียน  '!O39)</f>
        <v/>
      </c>
      <c r="P39" s="463" t="str">
        <f>IF('ข้อมูลนักเรียน  '!P39="","",'ข้อมูลนักเรียน  '!P39)</f>
        <v/>
      </c>
      <c r="Q39" s="463" t="str">
        <f>IF('ข้อมูลนักเรียน  '!Q39="","",'ข้อมูลนักเรียน  '!Q39)</f>
        <v/>
      </c>
      <c r="R39" s="463" t="str">
        <f>IF('ข้อมูลนักเรียน  '!R39="","",'ข้อมูลนักเรียน  '!R39)</f>
        <v/>
      </c>
      <c r="S39" s="464" t="str">
        <f t="shared" si="1"/>
        <v/>
      </c>
      <c r="T39" s="499" t="str">
        <f t="shared" si="3"/>
        <v/>
      </c>
      <c r="U39" s="132" t="str">
        <f t="shared" si="4"/>
        <v/>
      </c>
    </row>
    <row r="40" spans="1:21" s="59" customFormat="1" ht="15.95" customHeight="1">
      <c r="A40" s="130">
        <v>36</v>
      </c>
      <c r="B40" s="57" t="str">
        <f>'ข้อมูลนักเรียน  '!B40</f>
        <v/>
      </c>
      <c r="C40" s="58" t="str">
        <f>'ข้อมูลนักเรียน  '!C40</f>
        <v/>
      </c>
      <c r="D40" s="463" t="str">
        <f>IF('ข้อมูลนักเรียน  '!D40="","",'ข้อมูลนักเรียน  '!D40)</f>
        <v/>
      </c>
      <c r="E40" s="463" t="str">
        <f>IF('ข้อมูลนักเรียน  '!E40="","",'ข้อมูลนักเรียน  '!E40)</f>
        <v/>
      </c>
      <c r="F40" s="463" t="str">
        <f>IF('ข้อมูลนักเรียน  '!F40="","",'ข้อมูลนักเรียน  '!F40)</f>
        <v/>
      </c>
      <c r="G40" s="463" t="str">
        <f>IF('ข้อมูลนักเรียน  '!G40="","",'ข้อมูลนักเรียน  '!G40)</f>
        <v/>
      </c>
      <c r="H40" s="463" t="str">
        <f>IF('ข้อมูลนักเรียน  '!H40="","",'ข้อมูลนักเรียน  '!H40)</f>
        <v/>
      </c>
      <c r="I40" s="463" t="str">
        <f>IF('ข้อมูลนักเรียน  '!I40="","",'ข้อมูลนักเรียน  '!I40)</f>
        <v/>
      </c>
      <c r="J40" s="463" t="str">
        <f>IF('ข้อมูลนักเรียน  '!J40="","",'ข้อมูลนักเรียน  '!J40)</f>
        <v/>
      </c>
      <c r="K40" s="463" t="str">
        <f>IF('ข้อมูลนักเรียน  '!K40="","",'ข้อมูลนักเรียน  '!K40)</f>
        <v/>
      </c>
      <c r="L40" s="463" t="str">
        <f>IF('ข้อมูลนักเรียน  '!L40="","",'ข้อมูลนักเรียน  '!L40)</f>
        <v/>
      </c>
      <c r="M40" s="463" t="str">
        <f>IF('ข้อมูลนักเรียน  '!M40="","",'ข้อมูลนักเรียน  '!M40)</f>
        <v/>
      </c>
      <c r="N40" s="463" t="str">
        <f>IF('ข้อมูลนักเรียน  '!N40="","",'ข้อมูลนักเรียน  '!N40)</f>
        <v/>
      </c>
      <c r="O40" s="463" t="str">
        <f>IF('ข้อมูลนักเรียน  '!O40="","",'ข้อมูลนักเรียน  '!O40)</f>
        <v/>
      </c>
      <c r="P40" s="463" t="str">
        <f>IF('ข้อมูลนักเรียน  '!P40="","",'ข้อมูลนักเรียน  '!P40)</f>
        <v/>
      </c>
      <c r="Q40" s="463" t="str">
        <f>IF('ข้อมูลนักเรียน  '!Q40="","",'ข้อมูลนักเรียน  '!Q40)</f>
        <v/>
      </c>
      <c r="R40" s="463" t="str">
        <f>IF('ข้อมูลนักเรียน  '!R40="","",'ข้อมูลนักเรียน  '!R40)</f>
        <v/>
      </c>
      <c r="S40" s="464" t="str">
        <f t="shared" si="1"/>
        <v/>
      </c>
      <c r="T40" s="499" t="str">
        <f t="shared" si="3"/>
        <v/>
      </c>
      <c r="U40" s="132" t="str">
        <f t="shared" si="4"/>
        <v/>
      </c>
    </row>
    <row r="41" spans="1:21" s="59" customFormat="1" ht="15.95" customHeight="1">
      <c r="A41" s="130">
        <v>37</v>
      </c>
      <c r="B41" s="57" t="str">
        <f>'ข้อมูลนักเรียน  '!B41</f>
        <v/>
      </c>
      <c r="C41" s="58" t="str">
        <f>'ข้อมูลนักเรียน  '!C41</f>
        <v/>
      </c>
      <c r="D41" s="463" t="str">
        <f>IF('ข้อมูลนักเรียน  '!D41="","",'ข้อมูลนักเรียน  '!D41)</f>
        <v/>
      </c>
      <c r="E41" s="463" t="str">
        <f>IF('ข้อมูลนักเรียน  '!E41="","",'ข้อมูลนักเรียน  '!E41)</f>
        <v/>
      </c>
      <c r="F41" s="463" t="str">
        <f>IF('ข้อมูลนักเรียน  '!F41="","",'ข้อมูลนักเรียน  '!F41)</f>
        <v/>
      </c>
      <c r="G41" s="463" t="str">
        <f>IF('ข้อมูลนักเรียน  '!G41="","",'ข้อมูลนักเรียน  '!G41)</f>
        <v/>
      </c>
      <c r="H41" s="463" t="str">
        <f>IF('ข้อมูลนักเรียน  '!H41="","",'ข้อมูลนักเรียน  '!H41)</f>
        <v/>
      </c>
      <c r="I41" s="463" t="str">
        <f>IF('ข้อมูลนักเรียน  '!I41="","",'ข้อมูลนักเรียน  '!I41)</f>
        <v/>
      </c>
      <c r="J41" s="463" t="str">
        <f>IF('ข้อมูลนักเรียน  '!J41="","",'ข้อมูลนักเรียน  '!J41)</f>
        <v/>
      </c>
      <c r="K41" s="463" t="str">
        <f>IF('ข้อมูลนักเรียน  '!K41="","",'ข้อมูลนักเรียน  '!K41)</f>
        <v/>
      </c>
      <c r="L41" s="463" t="str">
        <f>IF('ข้อมูลนักเรียน  '!L41="","",'ข้อมูลนักเรียน  '!L41)</f>
        <v/>
      </c>
      <c r="M41" s="463" t="str">
        <f>IF('ข้อมูลนักเรียน  '!M41="","",'ข้อมูลนักเรียน  '!M41)</f>
        <v/>
      </c>
      <c r="N41" s="463" t="str">
        <f>IF('ข้อมูลนักเรียน  '!N41="","",'ข้อมูลนักเรียน  '!N41)</f>
        <v/>
      </c>
      <c r="O41" s="463" t="str">
        <f>IF('ข้อมูลนักเรียน  '!O41="","",'ข้อมูลนักเรียน  '!O41)</f>
        <v/>
      </c>
      <c r="P41" s="463" t="str">
        <f>IF('ข้อมูลนักเรียน  '!P41="","",'ข้อมูลนักเรียน  '!P41)</f>
        <v/>
      </c>
      <c r="Q41" s="463" t="str">
        <f>IF('ข้อมูลนักเรียน  '!Q41="","",'ข้อมูลนักเรียน  '!Q41)</f>
        <v/>
      </c>
      <c r="R41" s="463" t="str">
        <f>IF('ข้อมูลนักเรียน  '!R41="","",'ข้อมูลนักเรียน  '!R41)</f>
        <v/>
      </c>
      <c r="S41" s="464" t="str">
        <f t="shared" si="1"/>
        <v/>
      </c>
      <c r="T41" s="499" t="str">
        <f t="shared" si="3"/>
        <v/>
      </c>
      <c r="U41" s="132" t="str">
        <f t="shared" si="4"/>
        <v/>
      </c>
    </row>
    <row r="42" spans="1:21" s="59" customFormat="1" ht="15.95" customHeight="1">
      <c r="A42" s="130">
        <v>38</v>
      </c>
      <c r="B42" s="57" t="str">
        <f>'ข้อมูลนักเรียน  '!B42</f>
        <v/>
      </c>
      <c r="C42" s="58" t="str">
        <f>'ข้อมูลนักเรียน  '!C42</f>
        <v/>
      </c>
      <c r="D42" s="463" t="str">
        <f>IF('ข้อมูลนักเรียน  '!D42="","",'ข้อมูลนักเรียน  '!D42)</f>
        <v/>
      </c>
      <c r="E42" s="463" t="str">
        <f>IF('ข้อมูลนักเรียน  '!E42="","",'ข้อมูลนักเรียน  '!E42)</f>
        <v/>
      </c>
      <c r="F42" s="463" t="str">
        <f>IF('ข้อมูลนักเรียน  '!F42="","",'ข้อมูลนักเรียน  '!F42)</f>
        <v/>
      </c>
      <c r="G42" s="463" t="str">
        <f>IF('ข้อมูลนักเรียน  '!G42="","",'ข้อมูลนักเรียน  '!G42)</f>
        <v/>
      </c>
      <c r="H42" s="463" t="str">
        <f>IF('ข้อมูลนักเรียน  '!H42="","",'ข้อมูลนักเรียน  '!H42)</f>
        <v/>
      </c>
      <c r="I42" s="463" t="str">
        <f>IF('ข้อมูลนักเรียน  '!I42="","",'ข้อมูลนักเรียน  '!I42)</f>
        <v/>
      </c>
      <c r="J42" s="463" t="str">
        <f>IF('ข้อมูลนักเรียน  '!J42="","",'ข้อมูลนักเรียน  '!J42)</f>
        <v/>
      </c>
      <c r="K42" s="463" t="str">
        <f>IF('ข้อมูลนักเรียน  '!K42="","",'ข้อมูลนักเรียน  '!K42)</f>
        <v/>
      </c>
      <c r="L42" s="463" t="str">
        <f>IF('ข้อมูลนักเรียน  '!L42="","",'ข้อมูลนักเรียน  '!L42)</f>
        <v/>
      </c>
      <c r="M42" s="463" t="str">
        <f>IF('ข้อมูลนักเรียน  '!M42="","",'ข้อมูลนักเรียน  '!M42)</f>
        <v/>
      </c>
      <c r="N42" s="463" t="str">
        <f>IF('ข้อมูลนักเรียน  '!N42="","",'ข้อมูลนักเรียน  '!N42)</f>
        <v/>
      </c>
      <c r="O42" s="463" t="str">
        <f>IF('ข้อมูลนักเรียน  '!O42="","",'ข้อมูลนักเรียน  '!O42)</f>
        <v/>
      </c>
      <c r="P42" s="463" t="str">
        <f>IF('ข้อมูลนักเรียน  '!P42="","",'ข้อมูลนักเรียน  '!P42)</f>
        <v/>
      </c>
      <c r="Q42" s="463" t="str">
        <f>IF('ข้อมูลนักเรียน  '!Q42="","",'ข้อมูลนักเรียน  '!Q42)</f>
        <v/>
      </c>
      <c r="R42" s="463" t="str">
        <f>IF('ข้อมูลนักเรียน  '!R42="","",'ข้อมูลนักเรียน  '!R42)</f>
        <v/>
      </c>
      <c r="S42" s="464" t="str">
        <f t="shared" si="1"/>
        <v/>
      </c>
      <c r="T42" s="499" t="str">
        <f t="shared" si="3"/>
        <v/>
      </c>
      <c r="U42" s="132" t="str">
        <f t="shared" si="4"/>
        <v/>
      </c>
    </row>
    <row r="43" spans="1:21" s="59" customFormat="1" ht="15.95" customHeight="1">
      <c r="A43" s="130">
        <v>39</v>
      </c>
      <c r="B43" s="57" t="str">
        <f>'ข้อมูลนักเรียน  '!B43</f>
        <v/>
      </c>
      <c r="C43" s="58" t="str">
        <f>'ข้อมูลนักเรียน  '!C43</f>
        <v/>
      </c>
      <c r="D43" s="463" t="str">
        <f>IF('ข้อมูลนักเรียน  '!D43="","",'ข้อมูลนักเรียน  '!D43)</f>
        <v/>
      </c>
      <c r="E43" s="463" t="str">
        <f>IF('ข้อมูลนักเรียน  '!E43="","",'ข้อมูลนักเรียน  '!E43)</f>
        <v/>
      </c>
      <c r="F43" s="463" t="str">
        <f>IF('ข้อมูลนักเรียน  '!F43="","",'ข้อมูลนักเรียน  '!F43)</f>
        <v/>
      </c>
      <c r="G43" s="463" t="str">
        <f>IF('ข้อมูลนักเรียน  '!G43="","",'ข้อมูลนักเรียน  '!G43)</f>
        <v/>
      </c>
      <c r="H43" s="463" t="str">
        <f>IF('ข้อมูลนักเรียน  '!H43="","",'ข้อมูลนักเรียน  '!H43)</f>
        <v/>
      </c>
      <c r="I43" s="463" t="str">
        <f>IF('ข้อมูลนักเรียน  '!I43="","",'ข้อมูลนักเรียน  '!I43)</f>
        <v/>
      </c>
      <c r="J43" s="463" t="str">
        <f>IF('ข้อมูลนักเรียน  '!J43="","",'ข้อมูลนักเรียน  '!J43)</f>
        <v/>
      </c>
      <c r="K43" s="463" t="str">
        <f>IF('ข้อมูลนักเรียน  '!K43="","",'ข้อมูลนักเรียน  '!K43)</f>
        <v/>
      </c>
      <c r="L43" s="463" t="str">
        <f>IF('ข้อมูลนักเรียน  '!L43="","",'ข้อมูลนักเรียน  '!L43)</f>
        <v/>
      </c>
      <c r="M43" s="463" t="str">
        <f>IF('ข้อมูลนักเรียน  '!M43="","",'ข้อมูลนักเรียน  '!M43)</f>
        <v/>
      </c>
      <c r="N43" s="463" t="str">
        <f>IF('ข้อมูลนักเรียน  '!N43="","",'ข้อมูลนักเรียน  '!N43)</f>
        <v/>
      </c>
      <c r="O43" s="463" t="str">
        <f>IF('ข้อมูลนักเรียน  '!O43="","",'ข้อมูลนักเรียน  '!O43)</f>
        <v/>
      </c>
      <c r="P43" s="463" t="str">
        <f>IF('ข้อมูลนักเรียน  '!P43="","",'ข้อมูลนักเรียน  '!P43)</f>
        <v/>
      </c>
      <c r="Q43" s="463" t="str">
        <f>IF('ข้อมูลนักเรียน  '!Q43="","",'ข้อมูลนักเรียน  '!Q43)</f>
        <v/>
      </c>
      <c r="R43" s="463" t="str">
        <f>IF('ข้อมูลนักเรียน  '!R43="","",'ข้อมูลนักเรียน  '!R43)</f>
        <v/>
      </c>
      <c r="S43" s="464" t="str">
        <f t="shared" si="1"/>
        <v/>
      </c>
      <c r="T43" s="499" t="str">
        <f t="shared" si="3"/>
        <v/>
      </c>
      <c r="U43" s="132" t="str">
        <f t="shared" si="4"/>
        <v/>
      </c>
    </row>
    <row r="44" spans="1:21" s="59" customFormat="1" ht="15.95" customHeight="1">
      <c r="A44" s="130">
        <v>40</v>
      </c>
      <c r="B44" s="57" t="str">
        <f>'ข้อมูลนักเรียน  '!B44</f>
        <v/>
      </c>
      <c r="C44" s="58" t="str">
        <f>'ข้อมูลนักเรียน  '!C44</f>
        <v/>
      </c>
      <c r="D44" s="463" t="str">
        <f>IF('ข้อมูลนักเรียน  '!D44="","",'ข้อมูลนักเรียน  '!D44)</f>
        <v/>
      </c>
      <c r="E44" s="463" t="str">
        <f>IF('ข้อมูลนักเรียน  '!E44="","",'ข้อมูลนักเรียน  '!E44)</f>
        <v/>
      </c>
      <c r="F44" s="463" t="str">
        <f>IF('ข้อมูลนักเรียน  '!F44="","",'ข้อมูลนักเรียน  '!F44)</f>
        <v/>
      </c>
      <c r="G44" s="463" t="str">
        <f>IF('ข้อมูลนักเรียน  '!G44="","",'ข้อมูลนักเรียน  '!G44)</f>
        <v/>
      </c>
      <c r="H44" s="463" t="str">
        <f>IF('ข้อมูลนักเรียน  '!H44="","",'ข้อมูลนักเรียน  '!H44)</f>
        <v/>
      </c>
      <c r="I44" s="463" t="str">
        <f>IF('ข้อมูลนักเรียน  '!I44="","",'ข้อมูลนักเรียน  '!I44)</f>
        <v/>
      </c>
      <c r="J44" s="463" t="str">
        <f>IF('ข้อมูลนักเรียน  '!J44="","",'ข้อมูลนักเรียน  '!J44)</f>
        <v/>
      </c>
      <c r="K44" s="463" t="str">
        <f>IF('ข้อมูลนักเรียน  '!K44="","",'ข้อมูลนักเรียน  '!K44)</f>
        <v/>
      </c>
      <c r="L44" s="463" t="str">
        <f>IF('ข้อมูลนักเรียน  '!L44="","",'ข้อมูลนักเรียน  '!L44)</f>
        <v/>
      </c>
      <c r="M44" s="463" t="str">
        <f>IF('ข้อมูลนักเรียน  '!M44="","",'ข้อมูลนักเรียน  '!M44)</f>
        <v/>
      </c>
      <c r="N44" s="463" t="str">
        <f>IF('ข้อมูลนักเรียน  '!N44="","",'ข้อมูลนักเรียน  '!N44)</f>
        <v/>
      </c>
      <c r="O44" s="463" t="str">
        <f>IF('ข้อมูลนักเรียน  '!O44="","",'ข้อมูลนักเรียน  '!O44)</f>
        <v/>
      </c>
      <c r="P44" s="463" t="str">
        <f>IF('ข้อมูลนักเรียน  '!P44="","",'ข้อมูลนักเรียน  '!P44)</f>
        <v/>
      </c>
      <c r="Q44" s="463" t="str">
        <f>IF('ข้อมูลนักเรียน  '!Q44="","",'ข้อมูลนักเรียน  '!Q44)</f>
        <v/>
      </c>
      <c r="R44" s="463" t="str">
        <f>IF('ข้อมูลนักเรียน  '!R44="","",'ข้อมูลนักเรียน  '!R44)</f>
        <v/>
      </c>
      <c r="S44" s="464" t="str">
        <f t="shared" si="1"/>
        <v/>
      </c>
      <c r="T44" s="499" t="str">
        <f t="shared" si="3"/>
        <v/>
      </c>
      <c r="U44" s="132" t="str">
        <f t="shared" si="4"/>
        <v/>
      </c>
    </row>
    <row r="45" spans="1:21" s="59" customFormat="1" ht="15.95" customHeight="1">
      <c r="A45" s="130">
        <v>41</v>
      </c>
      <c r="B45" s="57" t="str">
        <f>'ข้อมูลนักเรียน  '!B45</f>
        <v/>
      </c>
      <c r="C45" s="58" t="str">
        <f>'ข้อมูลนักเรียน  '!C45</f>
        <v/>
      </c>
      <c r="D45" s="463" t="str">
        <f>IF('ข้อมูลนักเรียน  '!D45="","",'ข้อมูลนักเรียน  '!D45)</f>
        <v/>
      </c>
      <c r="E45" s="463" t="str">
        <f>IF('ข้อมูลนักเรียน  '!E45="","",'ข้อมูลนักเรียน  '!E45)</f>
        <v/>
      </c>
      <c r="F45" s="463" t="str">
        <f>IF('ข้อมูลนักเรียน  '!F45="","",'ข้อมูลนักเรียน  '!F45)</f>
        <v/>
      </c>
      <c r="G45" s="463" t="str">
        <f>IF('ข้อมูลนักเรียน  '!G45="","",'ข้อมูลนักเรียน  '!G45)</f>
        <v/>
      </c>
      <c r="H45" s="463" t="str">
        <f>IF('ข้อมูลนักเรียน  '!H45="","",'ข้อมูลนักเรียน  '!H45)</f>
        <v/>
      </c>
      <c r="I45" s="463" t="str">
        <f>IF('ข้อมูลนักเรียน  '!I45="","",'ข้อมูลนักเรียน  '!I45)</f>
        <v/>
      </c>
      <c r="J45" s="463" t="str">
        <f>IF('ข้อมูลนักเรียน  '!J45="","",'ข้อมูลนักเรียน  '!J45)</f>
        <v/>
      </c>
      <c r="K45" s="463" t="str">
        <f>IF('ข้อมูลนักเรียน  '!K45="","",'ข้อมูลนักเรียน  '!K45)</f>
        <v/>
      </c>
      <c r="L45" s="463" t="str">
        <f>IF('ข้อมูลนักเรียน  '!L45="","",'ข้อมูลนักเรียน  '!L45)</f>
        <v/>
      </c>
      <c r="M45" s="463" t="str">
        <f>IF('ข้อมูลนักเรียน  '!M45="","",'ข้อมูลนักเรียน  '!M45)</f>
        <v/>
      </c>
      <c r="N45" s="463" t="str">
        <f>IF('ข้อมูลนักเรียน  '!N45="","",'ข้อมูลนักเรียน  '!N45)</f>
        <v/>
      </c>
      <c r="O45" s="463" t="str">
        <f>IF('ข้อมูลนักเรียน  '!O45="","",'ข้อมูลนักเรียน  '!O45)</f>
        <v/>
      </c>
      <c r="P45" s="463" t="str">
        <f>IF('ข้อมูลนักเรียน  '!P45="","",'ข้อมูลนักเรียน  '!P45)</f>
        <v/>
      </c>
      <c r="Q45" s="463" t="str">
        <f>IF('ข้อมูลนักเรียน  '!Q45="","",'ข้อมูลนักเรียน  '!Q45)</f>
        <v/>
      </c>
      <c r="R45" s="463" t="str">
        <f>IF('ข้อมูลนักเรียน  '!R45="","",'ข้อมูลนักเรียน  '!R45)</f>
        <v/>
      </c>
      <c r="S45" s="464" t="str">
        <f t="shared" si="1"/>
        <v/>
      </c>
      <c r="T45" s="499" t="str">
        <f t="shared" si="3"/>
        <v/>
      </c>
      <c r="U45" s="132" t="str">
        <f t="shared" si="4"/>
        <v/>
      </c>
    </row>
    <row r="46" spans="1:21" s="59" customFormat="1" ht="15.95" customHeight="1">
      <c r="A46" s="130">
        <v>42</v>
      </c>
      <c r="B46" s="57" t="str">
        <f>'ข้อมูลนักเรียน  '!B46</f>
        <v/>
      </c>
      <c r="C46" s="58" t="str">
        <f>'ข้อมูลนักเรียน  '!C46</f>
        <v/>
      </c>
      <c r="D46" s="463" t="str">
        <f>IF('ข้อมูลนักเรียน  '!D46="","",'ข้อมูลนักเรียน  '!D46)</f>
        <v/>
      </c>
      <c r="E46" s="463" t="str">
        <f>IF('ข้อมูลนักเรียน  '!E46="","",'ข้อมูลนักเรียน  '!E46)</f>
        <v/>
      </c>
      <c r="F46" s="463" t="str">
        <f>IF('ข้อมูลนักเรียน  '!F46="","",'ข้อมูลนักเรียน  '!F46)</f>
        <v/>
      </c>
      <c r="G46" s="463" t="str">
        <f>IF('ข้อมูลนักเรียน  '!G46="","",'ข้อมูลนักเรียน  '!G46)</f>
        <v/>
      </c>
      <c r="H46" s="463" t="str">
        <f>IF('ข้อมูลนักเรียน  '!H46="","",'ข้อมูลนักเรียน  '!H46)</f>
        <v/>
      </c>
      <c r="I46" s="463" t="str">
        <f>IF('ข้อมูลนักเรียน  '!I46="","",'ข้อมูลนักเรียน  '!I46)</f>
        <v/>
      </c>
      <c r="J46" s="463" t="str">
        <f>IF('ข้อมูลนักเรียน  '!J46="","",'ข้อมูลนักเรียน  '!J46)</f>
        <v/>
      </c>
      <c r="K46" s="463" t="str">
        <f>IF('ข้อมูลนักเรียน  '!K46="","",'ข้อมูลนักเรียน  '!K46)</f>
        <v/>
      </c>
      <c r="L46" s="463" t="str">
        <f>IF('ข้อมูลนักเรียน  '!L46="","",'ข้อมูลนักเรียน  '!L46)</f>
        <v/>
      </c>
      <c r="M46" s="463" t="str">
        <f>IF('ข้อมูลนักเรียน  '!M46="","",'ข้อมูลนักเรียน  '!M46)</f>
        <v/>
      </c>
      <c r="N46" s="463" t="str">
        <f>IF('ข้อมูลนักเรียน  '!N46="","",'ข้อมูลนักเรียน  '!N46)</f>
        <v/>
      </c>
      <c r="O46" s="463" t="str">
        <f>IF('ข้อมูลนักเรียน  '!O46="","",'ข้อมูลนักเรียน  '!O46)</f>
        <v/>
      </c>
      <c r="P46" s="463" t="str">
        <f>IF('ข้อมูลนักเรียน  '!P46="","",'ข้อมูลนักเรียน  '!P46)</f>
        <v/>
      </c>
      <c r="Q46" s="463" t="str">
        <f>IF('ข้อมูลนักเรียน  '!Q46="","",'ข้อมูลนักเรียน  '!Q46)</f>
        <v/>
      </c>
      <c r="R46" s="463" t="str">
        <f>IF('ข้อมูลนักเรียน  '!R46="","",'ข้อมูลนักเรียน  '!R46)</f>
        <v/>
      </c>
      <c r="S46" s="464" t="str">
        <f t="shared" si="1"/>
        <v/>
      </c>
      <c r="T46" s="499" t="str">
        <f t="shared" si="3"/>
        <v/>
      </c>
      <c r="U46" s="132" t="str">
        <f t="shared" si="4"/>
        <v/>
      </c>
    </row>
    <row r="47" spans="1:21" s="59" customFormat="1" ht="15.95" customHeight="1">
      <c r="A47" s="130">
        <v>43</v>
      </c>
      <c r="B47" s="57" t="str">
        <f>'ข้อมูลนักเรียน  '!B47</f>
        <v/>
      </c>
      <c r="C47" s="58" t="str">
        <f>'ข้อมูลนักเรียน  '!C47</f>
        <v/>
      </c>
      <c r="D47" s="463" t="str">
        <f>IF('ข้อมูลนักเรียน  '!D47="","",'ข้อมูลนักเรียน  '!D47)</f>
        <v/>
      </c>
      <c r="E47" s="463" t="str">
        <f>IF('ข้อมูลนักเรียน  '!E47="","",'ข้อมูลนักเรียน  '!E47)</f>
        <v/>
      </c>
      <c r="F47" s="463" t="str">
        <f>IF('ข้อมูลนักเรียน  '!F47="","",'ข้อมูลนักเรียน  '!F47)</f>
        <v/>
      </c>
      <c r="G47" s="463" t="str">
        <f>IF('ข้อมูลนักเรียน  '!G47="","",'ข้อมูลนักเรียน  '!G47)</f>
        <v/>
      </c>
      <c r="H47" s="463" t="str">
        <f>IF('ข้อมูลนักเรียน  '!H47="","",'ข้อมูลนักเรียน  '!H47)</f>
        <v/>
      </c>
      <c r="I47" s="463" t="str">
        <f>IF('ข้อมูลนักเรียน  '!I47="","",'ข้อมูลนักเรียน  '!I47)</f>
        <v/>
      </c>
      <c r="J47" s="463" t="str">
        <f>IF('ข้อมูลนักเรียน  '!J47="","",'ข้อมูลนักเรียน  '!J47)</f>
        <v/>
      </c>
      <c r="K47" s="463" t="str">
        <f>IF('ข้อมูลนักเรียน  '!K47="","",'ข้อมูลนักเรียน  '!K47)</f>
        <v/>
      </c>
      <c r="L47" s="463" t="str">
        <f>IF('ข้อมูลนักเรียน  '!L47="","",'ข้อมูลนักเรียน  '!L47)</f>
        <v/>
      </c>
      <c r="M47" s="463" t="str">
        <f>IF('ข้อมูลนักเรียน  '!M47="","",'ข้อมูลนักเรียน  '!M47)</f>
        <v/>
      </c>
      <c r="N47" s="463" t="str">
        <f>IF('ข้อมูลนักเรียน  '!N47="","",'ข้อมูลนักเรียน  '!N47)</f>
        <v/>
      </c>
      <c r="O47" s="463" t="str">
        <f>IF('ข้อมูลนักเรียน  '!O47="","",'ข้อมูลนักเรียน  '!O47)</f>
        <v/>
      </c>
      <c r="P47" s="463" t="str">
        <f>IF('ข้อมูลนักเรียน  '!P47="","",'ข้อมูลนักเรียน  '!P47)</f>
        <v/>
      </c>
      <c r="Q47" s="463" t="str">
        <f>IF('ข้อมูลนักเรียน  '!Q47="","",'ข้อมูลนักเรียน  '!Q47)</f>
        <v/>
      </c>
      <c r="R47" s="463" t="str">
        <f>IF('ข้อมูลนักเรียน  '!R47="","",'ข้อมูลนักเรียน  '!R47)</f>
        <v/>
      </c>
      <c r="S47" s="464" t="str">
        <f t="shared" si="1"/>
        <v/>
      </c>
      <c r="T47" s="499" t="str">
        <f t="shared" si="3"/>
        <v/>
      </c>
      <c r="U47" s="132" t="str">
        <f t="shared" si="4"/>
        <v/>
      </c>
    </row>
    <row r="48" spans="1:21" s="59" customFormat="1" ht="15.95" customHeight="1">
      <c r="A48" s="130">
        <v>44</v>
      </c>
      <c r="B48" s="57" t="str">
        <f>'ข้อมูลนักเรียน  '!B48</f>
        <v/>
      </c>
      <c r="C48" s="58" t="str">
        <f>'ข้อมูลนักเรียน  '!C48</f>
        <v/>
      </c>
      <c r="D48" s="463" t="str">
        <f>IF('ข้อมูลนักเรียน  '!D48="","",'ข้อมูลนักเรียน  '!D48)</f>
        <v/>
      </c>
      <c r="E48" s="463" t="str">
        <f>IF('ข้อมูลนักเรียน  '!E48="","",'ข้อมูลนักเรียน  '!E48)</f>
        <v/>
      </c>
      <c r="F48" s="463" t="str">
        <f>IF('ข้อมูลนักเรียน  '!F48="","",'ข้อมูลนักเรียน  '!F48)</f>
        <v/>
      </c>
      <c r="G48" s="463" t="str">
        <f>IF('ข้อมูลนักเรียน  '!G48="","",'ข้อมูลนักเรียน  '!G48)</f>
        <v/>
      </c>
      <c r="H48" s="463" t="str">
        <f>IF('ข้อมูลนักเรียน  '!H48="","",'ข้อมูลนักเรียน  '!H48)</f>
        <v/>
      </c>
      <c r="I48" s="463" t="str">
        <f>IF('ข้อมูลนักเรียน  '!I48="","",'ข้อมูลนักเรียน  '!I48)</f>
        <v/>
      </c>
      <c r="J48" s="463" t="str">
        <f>IF('ข้อมูลนักเรียน  '!J48="","",'ข้อมูลนักเรียน  '!J48)</f>
        <v/>
      </c>
      <c r="K48" s="463" t="str">
        <f>IF('ข้อมูลนักเรียน  '!K48="","",'ข้อมูลนักเรียน  '!K48)</f>
        <v/>
      </c>
      <c r="L48" s="463" t="str">
        <f>IF('ข้อมูลนักเรียน  '!L48="","",'ข้อมูลนักเรียน  '!L48)</f>
        <v/>
      </c>
      <c r="M48" s="463" t="str">
        <f>IF('ข้อมูลนักเรียน  '!M48="","",'ข้อมูลนักเรียน  '!M48)</f>
        <v/>
      </c>
      <c r="N48" s="463" t="str">
        <f>IF('ข้อมูลนักเรียน  '!N48="","",'ข้อมูลนักเรียน  '!N48)</f>
        <v/>
      </c>
      <c r="O48" s="463" t="str">
        <f>IF('ข้อมูลนักเรียน  '!O48="","",'ข้อมูลนักเรียน  '!O48)</f>
        <v/>
      </c>
      <c r="P48" s="463" t="str">
        <f>IF('ข้อมูลนักเรียน  '!P48="","",'ข้อมูลนักเรียน  '!P48)</f>
        <v/>
      </c>
      <c r="Q48" s="463" t="str">
        <f>IF('ข้อมูลนักเรียน  '!Q48="","",'ข้อมูลนักเรียน  '!Q48)</f>
        <v/>
      </c>
      <c r="R48" s="463" t="str">
        <f>IF('ข้อมูลนักเรียน  '!R48="","",'ข้อมูลนักเรียน  '!R48)</f>
        <v/>
      </c>
      <c r="S48" s="464" t="str">
        <f t="shared" si="1"/>
        <v/>
      </c>
      <c r="T48" s="499" t="str">
        <f t="shared" si="3"/>
        <v/>
      </c>
      <c r="U48" s="132" t="str">
        <f t="shared" si="4"/>
        <v/>
      </c>
    </row>
    <row r="49" spans="1:21" s="59" customFormat="1" ht="15.95" customHeight="1">
      <c r="A49" s="426">
        <v>45</v>
      </c>
      <c r="B49" s="57" t="str">
        <f>'ข้อมูลนักเรียน  '!B49</f>
        <v/>
      </c>
      <c r="C49" s="58" t="str">
        <f>'ข้อมูลนักเรียน  '!C49</f>
        <v/>
      </c>
      <c r="D49" s="463" t="str">
        <f>IF('ข้อมูลนักเรียน  '!D49="","",'ข้อมูลนักเรียน  '!D49)</f>
        <v/>
      </c>
      <c r="E49" s="463" t="str">
        <f>IF('ข้อมูลนักเรียน  '!E49="","",'ข้อมูลนักเรียน  '!E49)</f>
        <v/>
      </c>
      <c r="F49" s="463" t="str">
        <f>IF('ข้อมูลนักเรียน  '!F49="","",'ข้อมูลนักเรียน  '!F49)</f>
        <v/>
      </c>
      <c r="G49" s="463" t="str">
        <f>IF('ข้อมูลนักเรียน  '!G49="","",'ข้อมูลนักเรียน  '!G49)</f>
        <v/>
      </c>
      <c r="H49" s="463" t="str">
        <f>IF('ข้อมูลนักเรียน  '!H49="","",'ข้อมูลนักเรียน  '!H49)</f>
        <v/>
      </c>
      <c r="I49" s="463" t="str">
        <f>IF('ข้อมูลนักเรียน  '!I49="","",'ข้อมูลนักเรียน  '!I49)</f>
        <v/>
      </c>
      <c r="J49" s="463" t="str">
        <f>IF('ข้อมูลนักเรียน  '!J49="","",'ข้อมูลนักเรียน  '!J49)</f>
        <v/>
      </c>
      <c r="K49" s="463" t="str">
        <f>IF('ข้อมูลนักเรียน  '!K49="","",'ข้อมูลนักเรียน  '!K49)</f>
        <v/>
      </c>
      <c r="L49" s="463" t="str">
        <f>IF('ข้อมูลนักเรียน  '!L49="","",'ข้อมูลนักเรียน  '!L49)</f>
        <v/>
      </c>
      <c r="M49" s="463" t="str">
        <f>IF('ข้อมูลนักเรียน  '!M49="","",'ข้อมูลนักเรียน  '!M49)</f>
        <v/>
      </c>
      <c r="N49" s="463" t="str">
        <f>IF('ข้อมูลนักเรียน  '!N49="","",'ข้อมูลนักเรียน  '!N49)</f>
        <v/>
      </c>
      <c r="O49" s="463" t="str">
        <f>IF('ข้อมูลนักเรียน  '!O49="","",'ข้อมูลนักเรียน  '!O49)</f>
        <v/>
      </c>
      <c r="P49" s="463" t="str">
        <f>IF('ข้อมูลนักเรียน  '!P49="","",'ข้อมูลนักเรียน  '!P49)</f>
        <v/>
      </c>
      <c r="Q49" s="463" t="str">
        <f>IF('ข้อมูลนักเรียน  '!Q49="","",'ข้อมูลนักเรียน  '!Q49)</f>
        <v/>
      </c>
      <c r="R49" s="463" t="str">
        <f>IF('ข้อมูลนักเรียน  '!R49="","",'ข้อมูลนักเรียน  '!R49)</f>
        <v/>
      </c>
      <c r="S49" s="464" t="str">
        <f t="shared" ref="S49:S54" si="5">IF(SUM(D49:R49),SUM(D49:R49),"")</f>
        <v/>
      </c>
      <c r="T49" s="499" t="str">
        <f t="shared" ref="T49:T54" si="6">IF(SUM(D49:R49),SUM(D49:R49)/COUNTIF(D49:R49,"&gt;0"),"")</f>
        <v/>
      </c>
      <c r="U49" s="423" t="str">
        <f t="shared" ref="U49:U54" si="7">IF(S49="","",RANK(S49,S$5:S$54,0))</f>
        <v/>
      </c>
    </row>
    <row r="50" spans="1:21" s="59" customFormat="1" ht="15.95" customHeight="1">
      <c r="A50" s="426">
        <v>46</v>
      </c>
      <c r="B50" s="57" t="str">
        <f>'ข้อมูลนักเรียน  '!B50</f>
        <v/>
      </c>
      <c r="C50" s="58" t="str">
        <f>'ข้อมูลนักเรียน  '!C50</f>
        <v/>
      </c>
      <c r="D50" s="463" t="str">
        <f>IF('ข้อมูลนักเรียน  '!D50="","",'ข้อมูลนักเรียน  '!D50)</f>
        <v/>
      </c>
      <c r="E50" s="463" t="str">
        <f>IF('ข้อมูลนักเรียน  '!E50="","",'ข้อมูลนักเรียน  '!E50)</f>
        <v/>
      </c>
      <c r="F50" s="463" t="str">
        <f>IF('ข้อมูลนักเรียน  '!F50="","",'ข้อมูลนักเรียน  '!F50)</f>
        <v/>
      </c>
      <c r="G50" s="463" t="str">
        <f>IF('ข้อมูลนักเรียน  '!G50="","",'ข้อมูลนักเรียน  '!G50)</f>
        <v/>
      </c>
      <c r="H50" s="463" t="str">
        <f>IF('ข้อมูลนักเรียน  '!H50="","",'ข้อมูลนักเรียน  '!H50)</f>
        <v/>
      </c>
      <c r="I50" s="463" t="str">
        <f>IF('ข้อมูลนักเรียน  '!I50="","",'ข้อมูลนักเรียน  '!I50)</f>
        <v/>
      </c>
      <c r="J50" s="463" t="str">
        <f>IF('ข้อมูลนักเรียน  '!J50="","",'ข้อมูลนักเรียน  '!J50)</f>
        <v/>
      </c>
      <c r="K50" s="463" t="str">
        <f>IF('ข้อมูลนักเรียน  '!K50="","",'ข้อมูลนักเรียน  '!K50)</f>
        <v/>
      </c>
      <c r="L50" s="463" t="str">
        <f>IF('ข้อมูลนักเรียน  '!L50="","",'ข้อมูลนักเรียน  '!L50)</f>
        <v/>
      </c>
      <c r="M50" s="463" t="str">
        <f>IF('ข้อมูลนักเรียน  '!M50="","",'ข้อมูลนักเรียน  '!M50)</f>
        <v/>
      </c>
      <c r="N50" s="463" t="str">
        <f>IF('ข้อมูลนักเรียน  '!N50="","",'ข้อมูลนักเรียน  '!N50)</f>
        <v/>
      </c>
      <c r="O50" s="463" t="str">
        <f>IF('ข้อมูลนักเรียน  '!O50="","",'ข้อมูลนักเรียน  '!O50)</f>
        <v/>
      </c>
      <c r="P50" s="463" t="str">
        <f>IF('ข้อมูลนักเรียน  '!P50="","",'ข้อมูลนักเรียน  '!P50)</f>
        <v/>
      </c>
      <c r="Q50" s="463" t="str">
        <f>IF('ข้อมูลนักเรียน  '!Q50="","",'ข้อมูลนักเรียน  '!Q50)</f>
        <v/>
      </c>
      <c r="R50" s="463" t="str">
        <f>IF('ข้อมูลนักเรียน  '!R50="","",'ข้อมูลนักเรียน  '!R50)</f>
        <v/>
      </c>
      <c r="S50" s="464" t="str">
        <f t="shared" si="5"/>
        <v/>
      </c>
      <c r="T50" s="499" t="str">
        <f t="shared" si="6"/>
        <v/>
      </c>
      <c r="U50" s="423" t="str">
        <f t="shared" si="7"/>
        <v/>
      </c>
    </row>
    <row r="51" spans="1:21" s="59" customFormat="1" ht="15.95" customHeight="1">
      <c r="A51" s="426">
        <v>47</v>
      </c>
      <c r="B51" s="57" t="str">
        <f>'ข้อมูลนักเรียน  '!B51</f>
        <v/>
      </c>
      <c r="C51" s="58" t="str">
        <f>'ข้อมูลนักเรียน  '!C51</f>
        <v/>
      </c>
      <c r="D51" s="463" t="str">
        <f>IF('ข้อมูลนักเรียน  '!D51="","",'ข้อมูลนักเรียน  '!D51)</f>
        <v/>
      </c>
      <c r="E51" s="463" t="str">
        <f>IF('ข้อมูลนักเรียน  '!E51="","",'ข้อมูลนักเรียน  '!E51)</f>
        <v/>
      </c>
      <c r="F51" s="463" t="str">
        <f>IF('ข้อมูลนักเรียน  '!F51="","",'ข้อมูลนักเรียน  '!F51)</f>
        <v/>
      </c>
      <c r="G51" s="463" t="str">
        <f>IF('ข้อมูลนักเรียน  '!G51="","",'ข้อมูลนักเรียน  '!G51)</f>
        <v/>
      </c>
      <c r="H51" s="463" t="str">
        <f>IF('ข้อมูลนักเรียน  '!H51="","",'ข้อมูลนักเรียน  '!H51)</f>
        <v/>
      </c>
      <c r="I51" s="463" t="str">
        <f>IF('ข้อมูลนักเรียน  '!I51="","",'ข้อมูลนักเรียน  '!I51)</f>
        <v/>
      </c>
      <c r="J51" s="463" t="str">
        <f>IF('ข้อมูลนักเรียน  '!J51="","",'ข้อมูลนักเรียน  '!J51)</f>
        <v/>
      </c>
      <c r="K51" s="463" t="str">
        <f>IF('ข้อมูลนักเรียน  '!K51="","",'ข้อมูลนักเรียน  '!K51)</f>
        <v/>
      </c>
      <c r="L51" s="463" t="str">
        <f>IF('ข้อมูลนักเรียน  '!L51="","",'ข้อมูลนักเรียน  '!L51)</f>
        <v/>
      </c>
      <c r="M51" s="463" t="str">
        <f>IF('ข้อมูลนักเรียน  '!M51="","",'ข้อมูลนักเรียน  '!M51)</f>
        <v/>
      </c>
      <c r="N51" s="463" t="str">
        <f>IF('ข้อมูลนักเรียน  '!N51="","",'ข้อมูลนักเรียน  '!N51)</f>
        <v/>
      </c>
      <c r="O51" s="463" t="str">
        <f>IF('ข้อมูลนักเรียน  '!O51="","",'ข้อมูลนักเรียน  '!O51)</f>
        <v/>
      </c>
      <c r="P51" s="463" t="str">
        <f>IF('ข้อมูลนักเรียน  '!P51="","",'ข้อมูลนักเรียน  '!P51)</f>
        <v/>
      </c>
      <c r="Q51" s="463" t="str">
        <f>IF('ข้อมูลนักเรียน  '!Q51="","",'ข้อมูลนักเรียน  '!Q51)</f>
        <v/>
      </c>
      <c r="R51" s="463" t="str">
        <f>IF('ข้อมูลนักเรียน  '!R51="","",'ข้อมูลนักเรียน  '!R51)</f>
        <v/>
      </c>
      <c r="S51" s="464" t="str">
        <f t="shared" si="5"/>
        <v/>
      </c>
      <c r="T51" s="499" t="str">
        <f t="shared" si="6"/>
        <v/>
      </c>
      <c r="U51" s="423" t="str">
        <f t="shared" si="7"/>
        <v/>
      </c>
    </row>
    <row r="52" spans="1:21" s="59" customFormat="1" ht="15.95" customHeight="1">
      <c r="A52" s="426">
        <v>48</v>
      </c>
      <c r="B52" s="57" t="str">
        <f>'ข้อมูลนักเรียน  '!B52</f>
        <v/>
      </c>
      <c r="C52" s="58" t="str">
        <f>'ข้อมูลนักเรียน  '!C52</f>
        <v/>
      </c>
      <c r="D52" s="463" t="str">
        <f>IF('ข้อมูลนักเรียน  '!D52="","",'ข้อมูลนักเรียน  '!D52)</f>
        <v/>
      </c>
      <c r="E52" s="463" t="str">
        <f>IF('ข้อมูลนักเรียน  '!E52="","",'ข้อมูลนักเรียน  '!E52)</f>
        <v/>
      </c>
      <c r="F52" s="463" t="str">
        <f>IF('ข้อมูลนักเรียน  '!F52="","",'ข้อมูลนักเรียน  '!F52)</f>
        <v/>
      </c>
      <c r="G52" s="463" t="str">
        <f>IF('ข้อมูลนักเรียน  '!G52="","",'ข้อมูลนักเรียน  '!G52)</f>
        <v/>
      </c>
      <c r="H52" s="463" t="str">
        <f>IF('ข้อมูลนักเรียน  '!H52="","",'ข้อมูลนักเรียน  '!H52)</f>
        <v/>
      </c>
      <c r="I52" s="463" t="str">
        <f>IF('ข้อมูลนักเรียน  '!I52="","",'ข้อมูลนักเรียน  '!I52)</f>
        <v/>
      </c>
      <c r="J52" s="463" t="str">
        <f>IF('ข้อมูลนักเรียน  '!J52="","",'ข้อมูลนักเรียน  '!J52)</f>
        <v/>
      </c>
      <c r="K52" s="463" t="str">
        <f>IF('ข้อมูลนักเรียน  '!K52="","",'ข้อมูลนักเรียน  '!K52)</f>
        <v/>
      </c>
      <c r="L52" s="463" t="str">
        <f>IF('ข้อมูลนักเรียน  '!L52="","",'ข้อมูลนักเรียน  '!L52)</f>
        <v/>
      </c>
      <c r="M52" s="463" t="str">
        <f>IF('ข้อมูลนักเรียน  '!M52="","",'ข้อมูลนักเรียน  '!M52)</f>
        <v/>
      </c>
      <c r="N52" s="463" t="str">
        <f>IF('ข้อมูลนักเรียน  '!N52="","",'ข้อมูลนักเรียน  '!N52)</f>
        <v/>
      </c>
      <c r="O52" s="463" t="str">
        <f>IF('ข้อมูลนักเรียน  '!O52="","",'ข้อมูลนักเรียน  '!O52)</f>
        <v/>
      </c>
      <c r="P52" s="463" t="str">
        <f>IF('ข้อมูลนักเรียน  '!P52="","",'ข้อมูลนักเรียน  '!P52)</f>
        <v/>
      </c>
      <c r="Q52" s="463" t="str">
        <f>IF('ข้อมูลนักเรียน  '!Q52="","",'ข้อมูลนักเรียน  '!Q52)</f>
        <v/>
      </c>
      <c r="R52" s="463" t="str">
        <f>IF('ข้อมูลนักเรียน  '!R52="","",'ข้อมูลนักเรียน  '!R52)</f>
        <v/>
      </c>
      <c r="S52" s="464" t="str">
        <f t="shared" si="5"/>
        <v/>
      </c>
      <c r="T52" s="499" t="str">
        <f t="shared" si="6"/>
        <v/>
      </c>
      <c r="U52" s="423" t="str">
        <f t="shared" si="7"/>
        <v/>
      </c>
    </row>
    <row r="53" spans="1:21" s="59" customFormat="1" ht="15.95" customHeight="1">
      <c r="A53" s="426">
        <v>49</v>
      </c>
      <c r="B53" s="57" t="str">
        <f>'ข้อมูลนักเรียน  '!B53</f>
        <v/>
      </c>
      <c r="C53" s="58" t="str">
        <f>'ข้อมูลนักเรียน  '!C53</f>
        <v/>
      </c>
      <c r="D53" s="463" t="str">
        <f>IF('ข้อมูลนักเรียน  '!D53="","",'ข้อมูลนักเรียน  '!D53)</f>
        <v/>
      </c>
      <c r="E53" s="463" t="str">
        <f>IF('ข้อมูลนักเรียน  '!E53="","",'ข้อมูลนักเรียน  '!E53)</f>
        <v/>
      </c>
      <c r="F53" s="463" t="str">
        <f>IF('ข้อมูลนักเรียน  '!F53="","",'ข้อมูลนักเรียน  '!F53)</f>
        <v/>
      </c>
      <c r="G53" s="463" t="str">
        <f>IF('ข้อมูลนักเรียน  '!G53="","",'ข้อมูลนักเรียน  '!G53)</f>
        <v/>
      </c>
      <c r="H53" s="463" t="str">
        <f>IF('ข้อมูลนักเรียน  '!H53="","",'ข้อมูลนักเรียน  '!H53)</f>
        <v/>
      </c>
      <c r="I53" s="463" t="str">
        <f>IF('ข้อมูลนักเรียน  '!I53="","",'ข้อมูลนักเรียน  '!I53)</f>
        <v/>
      </c>
      <c r="J53" s="463" t="str">
        <f>IF('ข้อมูลนักเรียน  '!J53="","",'ข้อมูลนักเรียน  '!J53)</f>
        <v/>
      </c>
      <c r="K53" s="463" t="str">
        <f>IF('ข้อมูลนักเรียน  '!K53="","",'ข้อมูลนักเรียน  '!K53)</f>
        <v/>
      </c>
      <c r="L53" s="463" t="str">
        <f>IF('ข้อมูลนักเรียน  '!L53="","",'ข้อมูลนักเรียน  '!L53)</f>
        <v/>
      </c>
      <c r="M53" s="463" t="str">
        <f>IF('ข้อมูลนักเรียน  '!M53="","",'ข้อมูลนักเรียน  '!M53)</f>
        <v/>
      </c>
      <c r="N53" s="463" t="str">
        <f>IF('ข้อมูลนักเรียน  '!N53="","",'ข้อมูลนักเรียน  '!N53)</f>
        <v/>
      </c>
      <c r="O53" s="463" t="str">
        <f>IF('ข้อมูลนักเรียน  '!O53="","",'ข้อมูลนักเรียน  '!O53)</f>
        <v/>
      </c>
      <c r="P53" s="463" t="str">
        <f>IF('ข้อมูลนักเรียน  '!P53="","",'ข้อมูลนักเรียน  '!P53)</f>
        <v/>
      </c>
      <c r="Q53" s="463" t="str">
        <f>IF('ข้อมูลนักเรียน  '!Q53="","",'ข้อมูลนักเรียน  '!Q53)</f>
        <v/>
      </c>
      <c r="R53" s="463" t="str">
        <f>IF('ข้อมูลนักเรียน  '!R53="","",'ข้อมูลนักเรียน  '!R53)</f>
        <v/>
      </c>
      <c r="S53" s="464" t="str">
        <f t="shared" si="5"/>
        <v/>
      </c>
      <c r="T53" s="499" t="str">
        <f t="shared" si="6"/>
        <v/>
      </c>
      <c r="U53" s="423" t="str">
        <f t="shared" si="7"/>
        <v/>
      </c>
    </row>
    <row r="54" spans="1:21" s="59" customFormat="1" ht="15.95" customHeight="1">
      <c r="A54" s="426">
        <v>50</v>
      </c>
      <c r="B54" s="57" t="str">
        <f>'ข้อมูลนักเรียน  '!B54</f>
        <v/>
      </c>
      <c r="C54" s="58" t="str">
        <f>'ข้อมูลนักเรียน  '!C54</f>
        <v/>
      </c>
      <c r="D54" s="463" t="str">
        <f>IF('ข้อมูลนักเรียน  '!D54="","",'ข้อมูลนักเรียน  '!D54)</f>
        <v/>
      </c>
      <c r="E54" s="463" t="str">
        <f>IF('ข้อมูลนักเรียน  '!E54="","",'ข้อมูลนักเรียน  '!E54)</f>
        <v/>
      </c>
      <c r="F54" s="463" t="str">
        <f>IF('ข้อมูลนักเรียน  '!F54="","",'ข้อมูลนักเรียน  '!F54)</f>
        <v/>
      </c>
      <c r="G54" s="463" t="str">
        <f>IF('ข้อมูลนักเรียน  '!G54="","",'ข้อมูลนักเรียน  '!G54)</f>
        <v/>
      </c>
      <c r="H54" s="463" t="str">
        <f>IF('ข้อมูลนักเรียน  '!H54="","",'ข้อมูลนักเรียน  '!H54)</f>
        <v/>
      </c>
      <c r="I54" s="463" t="str">
        <f>IF('ข้อมูลนักเรียน  '!I54="","",'ข้อมูลนักเรียน  '!I54)</f>
        <v/>
      </c>
      <c r="J54" s="463" t="str">
        <f>IF('ข้อมูลนักเรียน  '!J54="","",'ข้อมูลนักเรียน  '!J54)</f>
        <v/>
      </c>
      <c r="K54" s="463" t="str">
        <f>IF('ข้อมูลนักเรียน  '!K54="","",'ข้อมูลนักเรียน  '!K54)</f>
        <v/>
      </c>
      <c r="L54" s="463" t="str">
        <f>IF('ข้อมูลนักเรียน  '!L54="","",'ข้อมูลนักเรียน  '!L54)</f>
        <v/>
      </c>
      <c r="M54" s="463" t="str">
        <f>IF('ข้อมูลนักเรียน  '!M54="","",'ข้อมูลนักเรียน  '!M54)</f>
        <v/>
      </c>
      <c r="N54" s="463" t="str">
        <f>IF('ข้อมูลนักเรียน  '!N54="","",'ข้อมูลนักเรียน  '!N54)</f>
        <v/>
      </c>
      <c r="O54" s="463" t="str">
        <f>IF('ข้อมูลนักเรียน  '!O54="","",'ข้อมูลนักเรียน  '!O54)</f>
        <v/>
      </c>
      <c r="P54" s="463" t="str">
        <f>IF('ข้อมูลนักเรียน  '!P54="","",'ข้อมูลนักเรียน  '!P54)</f>
        <v/>
      </c>
      <c r="Q54" s="463" t="str">
        <f>IF('ข้อมูลนักเรียน  '!Q54="","",'ข้อมูลนักเรียน  '!Q54)</f>
        <v/>
      </c>
      <c r="R54" s="463" t="str">
        <f>IF('ข้อมูลนักเรียน  '!R54="","",'ข้อมูลนักเรียน  '!R54)</f>
        <v/>
      </c>
      <c r="S54" s="464" t="str">
        <f t="shared" si="5"/>
        <v/>
      </c>
      <c r="T54" s="499" t="str">
        <f t="shared" si="6"/>
        <v/>
      </c>
      <c r="U54" s="423" t="str">
        <f t="shared" si="7"/>
        <v/>
      </c>
    </row>
    <row r="55" spans="1:21" s="59" customFormat="1" ht="15.75" customHeight="1">
      <c r="A55" s="60"/>
      <c r="B55" s="60"/>
      <c r="C55" s="131" t="s">
        <v>3</v>
      </c>
      <c r="D55" s="500" t="str">
        <f>IF(SUM(D5:D54),SUM(D5:D54),"")</f>
        <v/>
      </c>
      <c r="E55" s="500" t="str">
        <f>IF(SUM(E5:E54),SUM(E5:E54),"")</f>
        <v/>
      </c>
      <c r="F55" s="500" t="str">
        <f t="shared" ref="F55:K55" si="8">IF(SUM(F5:F54),SUM(F5:F54),"")</f>
        <v/>
      </c>
      <c r="G55" s="500" t="str">
        <f t="shared" si="8"/>
        <v/>
      </c>
      <c r="H55" s="500" t="str">
        <f t="shared" si="8"/>
        <v/>
      </c>
      <c r="I55" s="500" t="str">
        <f t="shared" si="8"/>
        <v/>
      </c>
      <c r="J55" s="500" t="str">
        <f t="shared" si="8"/>
        <v/>
      </c>
      <c r="K55" s="500" t="str">
        <f t="shared" si="8"/>
        <v/>
      </c>
      <c r="L55" s="500" t="str">
        <f t="shared" ref="L55:S55" si="9">IF(SUM(L5:L54),SUM(L5:L54),"")</f>
        <v/>
      </c>
      <c r="M55" s="500" t="str">
        <f t="shared" si="9"/>
        <v/>
      </c>
      <c r="N55" s="500" t="str">
        <f t="shared" si="9"/>
        <v/>
      </c>
      <c r="O55" s="500" t="str">
        <f t="shared" si="9"/>
        <v/>
      </c>
      <c r="P55" s="500" t="str">
        <f t="shared" si="9"/>
        <v/>
      </c>
      <c r="Q55" s="500" t="str">
        <f t="shared" si="9"/>
        <v/>
      </c>
      <c r="R55" s="500" t="str">
        <f t="shared" si="9"/>
        <v/>
      </c>
      <c r="S55" s="500" t="str">
        <f t="shared" si="9"/>
        <v/>
      </c>
      <c r="T55" s="500"/>
      <c r="U55" s="131"/>
    </row>
    <row r="56" spans="1:21" s="59" customFormat="1" ht="15.75" customHeight="1">
      <c r="C56" s="131" t="s">
        <v>7</v>
      </c>
      <c r="D56" s="491" t="str">
        <f>IF(D55="","",D55/COUNT(D5:D54))</f>
        <v/>
      </c>
      <c r="E56" s="491" t="str">
        <f>IF(E55="","",E55/COUNT(E5:E54))</f>
        <v/>
      </c>
      <c r="F56" s="491" t="str">
        <f t="shared" ref="F56:S56" si="10">IF(F55="","",F55/COUNT(F5:F54))</f>
        <v/>
      </c>
      <c r="G56" s="491" t="str">
        <f t="shared" si="10"/>
        <v/>
      </c>
      <c r="H56" s="491" t="str">
        <f t="shared" si="10"/>
        <v/>
      </c>
      <c r="I56" s="491" t="str">
        <f t="shared" si="10"/>
        <v/>
      </c>
      <c r="J56" s="491" t="str">
        <f t="shared" si="10"/>
        <v/>
      </c>
      <c r="K56" s="491" t="str">
        <f t="shared" si="10"/>
        <v/>
      </c>
      <c r="L56" s="491" t="str">
        <f t="shared" si="10"/>
        <v/>
      </c>
      <c r="M56" s="491" t="str">
        <f>IF(M55="","",M55/COUNT(M5:M54))</f>
        <v/>
      </c>
      <c r="N56" s="491" t="str">
        <f>IF(N55="","",N55/COUNT(N5:N54))</f>
        <v/>
      </c>
      <c r="O56" s="491" t="str">
        <f>IF(O55="","",O55/COUNT(O5:O54))</f>
        <v/>
      </c>
      <c r="P56" s="491" t="str">
        <f>IF(P55="","",P55/COUNT(P5:P54))</f>
        <v/>
      </c>
      <c r="Q56" s="491" t="str">
        <f>IF(Q55="","",Q55/COUNT(Q5:Q54))</f>
        <v/>
      </c>
      <c r="R56" s="491" t="str">
        <f t="shared" si="10"/>
        <v/>
      </c>
      <c r="S56" s="491" t="str">
        <f t="shared" si="10"/>
        <v/>
      </c>
      <c r="T56" s="491" t="str">
        <f>IF(S55="","",AVERAGE(T5:T54))</f>
        <v/>
      </c>
      <c r="U56" s="159"/>
    </row>
    <row r="57" spans="1:21" s="59" customFormat="1" ht="15.75" customHeight="1">
      <c r="C57" s="131" t="s">
        <v>31</v>
      </c>
      <c r="D57" s="491" t="str">
        <f t="shared" ref="D57:R57" si="11">IF(D55="","",STDEV(D5:D54))</f>
        <v/>
      </c>
      <c r="E57" s="491" t="str">
        <f t="shared" si="11"/>
        <v/>
      </c>
      <c r="F57" s="491" t="str">
        <f t="shared" si="11"/>
        <v/>
      </c>
      <c r="G57" s="491" t="str">
        <f t="shared" si="11"/>
        <v/>
      </c>
      <c r="H57" s="491" t="str">
        <f t="shared" si="11"/>
        <v/>
      </c>
      <c r="I57" s="491" t="str">
        <f t="shared" si="11"/>
        <v/>
      </c>
      <c r="J57" s="491" t="str">
        <f t="shared" si="11"/>
        <v/>
      </c>
      <c r="K57" s="491" t="str">
        <f t="shared" si="11"/>
        <v/>
      </c>
      <c r="L57" s="491" t="str">
        <f t="shared" si="11"/>
        <v/>
      </c>
      <c r="M57" s="491" t="str">
        <f>IF(M55="","",STDEV(M5:M54))</f>
        <v/>
      </c>
      <c r="N57" s="491" t="str">
        <f>IF(N55="","",STDEV(N5:N54))</f>
        <v/>
      </c>
      <c r="O57" s="491" t="str">
        <f>IF(O55="","",STDEV(O5:O54))</f>
        <v/>
      </c>
      <c r="P57" s="491" t="str">
        <f>IF(P55="","",STDEV(P5:P54))</f>
        <v/>
      </c>
      <c r="Q57" s="491" t="str">
        <f>IF(Q55="","",STDEV(Q5:Q54))</f>
        <v/>
      </c>
      <c r="R57" s="491" t="str">
        <f t="shared" si="11"/>
        <v/>
      </c>
      <c r="S57" s="501"/>
      <c r="T57" s="491" t="str">
        <f>IF(S55="","",STDEV(T5:T54))</f>
        <v/>
      </c>
      <c r="U57" s="159"/>
    </row>
    <row r="58" spans="1:21" ht="15.75" customHeight="1">
      <c r="C58" s="61" t="s">
        <v>8</v>
      </c>
      <c r="D58" s="496">
        <f>COUNTIF(D5:D54,"&gt;=70")</f>
        <v>0</v>
      </c>
      <c r="E58" s="496">
        <f t="shared" ref="E58:K58" si="12">COUNTIF(E5:E54,"&gt;=70")</f>
        <v>0</v>
      </c>
      <c r="F58" s="496">
        <f t="shared" si="12"/>
        <v>0</v>
      </c>
      <c r="G58" s="496">
        <f t="shared" si="12"/>
        <v>0</v>
      </c>
      <c r="H58" s="496">
        <f t="shared" si="12"/>
        <v>0</v>
      </c>
      <c r="I58" s="496">
        <f t="shared" si="12"/>
        <v>0</v>
      </c>
      <c r="J58" s="496">
        <f t="shared" si="12"/>
        <v>0</v>
      </c>
      <c r="K58" s="496">
        <f t="shared" si="12"/>
        <v>0</v>
      </c>
      <c r="L58" s="496">
        <f t="shared" ref="L58:R58" si="13">COUNTIF(L5:L54,"&gt;=70")</f>
        <v>0</v>
      </c>
      <c r="M58" s="496">
        <f t="shared" si="13"/>
        <v>0</v>
      </c>
      <c r="N58" s="496">
        <f t="shared" si="13"/>
        <v>0</v>
      </c>
      <c r="O58" s="496">
        <f t="shared" si="13"/>
        <v>0</v>
      </c>
      <c r="P58" s="496">
        <f t="shared" si="13"/>
        <v>0</v>
      </c>
      <c r="Q58" s="496">
        <f t="shared" si="13"/>
        <v>0</v>
      </c>
      <c r="R58" s="496">
        <f t="shared" si="13"/>
        <v>0</v>
      </c>
      <c r="S58" s="502"/>
      <c r="T58" s="496">
        <f>COUNTIF(T5:T54,"&gt;=70")</f>
        <v>0</v>
      </c>
      <c r="U58" s="132"/>
    </row>
    <row r="59" spans="1:21" ht="15.75" customHeight="1">
      <c r="E59" s="62" t="s">
        <v>14</v>
      </c>
      <c r="F59" s="62"/>
      <c r="G59" s="62"/>
      <c r="H59" s="62"/>
      <c r="I59" s="62"/>
      <c r="J59" s="62" t="s">
        <v>15</v>
      </c>
      <c r="K59" s="62"/>
    </row>
    <row r="60" spans="1:21" ht="15.75" customHeight="1">
      <c r="E60" s="62"/>
      <c r="F60" s="644" t="str">
        <f>IF('ข้อมูลพื้นฐาน  '!E8="","","(" &amp;'ข้อมูลพื้นฐาน  '!E8 &amp;")")</f>
        <v>(นางปาวณีย์  อยู่ปรางค์)</v>
      </c>
      <c r="G60" s="644"/>
      <c r="H60" s="644"/>
      <c r="I60" s="644"/>
      <c r="J60" s="160"/>
      <c r="K60" s="62"/>
    </row>
    <row r="61" spans="1:21" ht="15.75" customHeight="1">
      <c r="D61" s="63"/>
      <c r="E61" s="63"/>
      <c r="F61" s="63"/>
      <c r="G61" s="63"/>
      <c r="H61" s="63"/>
      <c r="I61" s="63"/>
      <c r="J61" s="63"/>
      <c r="K61" s="63"/>
      <c r="L61" s="63"/>
      <c r="M61" s="63"/>
      <c r="N61" s="63"/>
      <c r="O61" s="63"/>
      <c r="P61" s="63"/>
      <c r="Q61" s="63"/>
      <c r="R61" s="63"/>
    </row>
    <row r="62" spans="1:21">
      <c r="D62" s="63"/>
      <c r="E62" s="63"/>
      <c r="F62" s="63"/>
      <c r="G62" s="63"/>
      <c r="H62" s="63"/>
      <c r="I62" s="63"/>
      <c r="J62" s="63"/>
      <c r="K62" s="63"/>
      <c r="L62" s="63"/>
      <c r="M62" s="63"/>
      <c r="N62" s="63"/>
      <c r="O62" s="63"/>
      <c r="P62" s="63"/>
      <c r="Q62" s="63"/>
      <c r="R62" s="63"/>
    </row>
    <row r="63" spans="1:21">
      <c r="D63" s="129"/>
      <c r="E63" s="129"/>
      <c r="F63" s="129"/>
      <c r="G63" s="129"/>
      <c r="H63" s="129"/>
      <c r="I63" s="129"/>
      <c r="J63" s="129"/>
      <c r="K63" s="129"/>
      <c r="L63" s="129"/>
      <c r="M63" s="385"/>
      <c r="N63" s="454"/>
      <c r="O63" s="454"/>
      <c r="P63" s="454"/>
      <c r="Q63" s="454"/>
      <c r="R63" s="129"/>
    </row>
    <row r="64" spans="1:21">
      <c r="D64" s="129"/>
      <c r="E64" s="129"/>
      <c r="F64" s="129"/>
      <c r="G64" s="129"/>
      <c r="H64" s="129"/>
      <c r="I64" s="129"/>
      <c r="J64" s="129"/>
      <c r="K64" s="129"/>
      <c r="L64" s="129"/>
      <c r="M64" s="385"/>
      <c r="N64" s="454"/>
      <c r="O64" s="454"/>
      <c r="P64" s="454"/>
      <c r="Q64" s="454"/>
      <c r="R64" s="129"/>
    </row>
    <row r="65" spans="4:18">
      <c r="D65" s="63"/>
      <c r="E65" s="63"/>
      <c r="F65" s="63"/>
      <c r="G65" s="63"/>
      <c r="H65" s="63"/>
      <c r="I65" s="63"/>
      <c r="J65" s="63"/>
      <c r="K65" s="63"/>
      <c r="L65" s="63"/>
      <c r="M65" s="63"/>
      <c r="N65" s="63"/>
      <c r="O65" s="63"/>
      <c r="P65" s="63"/>
      <c r="Q65" s="63"/>
      <c r="R65" s="63"/>
    </row>
  </sheetData>
  <sheetProtection password="CCC5" sheet="1" objects="1" scenarios="1" selectLockedCells="1"/>
  <mergeCells count="9">
    <mergeCell ref="F60:I60"/>
    <mergeCell ref="A1:U1"/>
    <mergeCell ref="A2:U2"/>
    <mergeCell ref="A3:A4"/>
    <mergeCell ref="C3:C4"/>
    <mergeCell ref="B3:B4"/>
    <mergeCell ref="D3:S3"/>
    <mergeCell ref="U3:U4"/>
    <mergeCell ref="T3:T4"/>
  </mergeCells>
  <phoneticPr fontId="12" type="noConversion"/>
  <conditionalFormatting sqref="T5:T54 D5:R54">
    <cfRule type="cellIs" dxfId="2604" priority="1" stopIfTrue="1" operator="lessThan">
      <formula>50</formula>
    </cfRule>
  </conditionalFormatting>
  <conditionalFormatting sqref="U5:U54">
    <cfRule type="cellIs" dxfId="2603" priority="2" stopIfTrue="1" operator="between">
      <formula>1</formula>
      <formula>10</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00B050"/>
  </sheetPr>
  <dimension ref="A1:DE59"/>
  <sheetViews>
    <sheetView showGridLines="0" showZeros="0" topLeftCell="CK1" workbookViewId="0">
      <selection activeCell="DG6" sqref="DG6"/>
    </sheetView>
  </sheetViews>
  <sheetFormatPr defaultColWidth="9.140625" defaultRowHeight="21.75"/>
  <cols>
    <col min="1" max="1" width="4.140625" style="54" customWidth="1"/>
    <col min="2" max="2" width="9.28515625" style="23" customWidth="1"/>
    <col min="3" max="3" width="26.28515625" style="23" customWidth="1"/>
    <col min="4" max="5" width="10" style="23" customWidth="1"/>
    <col min="6" max="6" width="9.85546875" style="23" customWidth="1"/>
    <col min="7" max="7" width="7.85546875" style="23" customWidth="1"/>
    <col min="8" max="8" width="7.5703125" style="23" customWidth="1"/>
    <col min="9" max="10" width="7.7109375" style="23" customWidth="1"/>
    <col min="11" max="12" width="10" style="23" customWidth="1"/>
    <col min="13" max="13" width="9.85546875" style="23" customWidth="1"/>
    <col min="14" max="14" width="7.85546875" style="23" customWidth="1"/>
    <col min="15" max="15" width="7.5703125" style="23" customWidth="1"/>
    <col min="16" max="17" width="7.7109375" style="23" customWidth="1"/>
    <col min="18" max="19" width="10" style="23" customWidth="1"/>
    <col min="20" max="20" width="9.85546875" style="23" customWidth="1"/>
    <col min="21" max="21" width="7.85546875" style="23" customWidth="1"/>
    <col min="22" max="22" width="7.5703125" style="23" customWidth="1"/>
    <col min="23" max="24" width="7.7109375" style="23" customWidth="1"/>
    <col min="25" max="26" width="10" style="23" customWidth="1"/>
    <col min="27" max="27" width="9.85546875" style="23" customWidth="1"/>
    <col min="28" max="28" width="7.85546875" style="23" customWidth="1"/>
    <col min="29" max="29" width="7.5703125" style="23" customWidth="1"/>
    <col min="30" max="31" width="7.7109375" style="23" customWidth="1"/>
    <col min="32" max="33" width="10" style="23" customWidth="1"/>
    <col min="34" max="34" width="9.85546875" style="23" customWidth="1"/>
    <col min="35" max="35" width="7.85546875" style="23" customWidth="1"/>
    <col min="36" max="36" width="7.5703125" style="23" customWidth="1"/>
    <col min="37" max="38" width="7.7109375" style="23" customWidth="1"/>
    <col min="39" max="40" width="10" style="23" customWidth="1"/>
    <col min="41" max="41" width="9.85546875" style="23" customWidth="1"/>
    <col min="42" max="42" width="7.85546875" style="23" customWidth="1"/>
    <col min="43" max="43" width="7.5703125" style="23" customWidth="1"/>
    <col min="44" max="45" width="7.7109375" style="23" customWidth="1"/>
    <col min="46" max="47" width="10" style="23" customWidth="1"/>
    <col min="48" max="48" width="9.85546875" style="23" customWidth="1"/>
    <col min="49" max="49" width="7.85546875" style="23" customWidth="1"/>
    <col min="50" max="50" width="7.5703125" style="23" customWidth="1"/>
    <col min="51" max="52" width="7.7109375" style="23" customWidth="1"/>
    <col min="53" max="54" width="10" style="23" customWidth="1"/>
    <col min="55" max="55" width="9.85546875" style="23" customWidth="1"/>
    <col min="56" max="56" width="7.85546875" style="23" customWidth="1"/>
    <col min="57" max="57" width="7.5703125" style="23" customWidth="1"/>
    <col min="58" max="59" width="7.7109375" style="23" customWidth="1"/>
    <col min="60" max="61" width="10" style="23" customWidth="1"/>
    <col min="62" max="62" width="9.85546875" style="23" customWidth="1"/>
    <col min="63" max="63" width="7.85546875" style="23" customWidth="1"/>
    <col min="64" max="64" width="7.5703125" style="23" customWidth="1"/>
    <col min="65" max="66" width="7.7109375" style="23" customWidth="1"/>
    <col min="67" max="68" width="10" style="23" customWidth="1"/>
    <col min="69" max="69" width="9.85546875" style="23" customWidth="1"/>
    <col min="70" max="70" width="7.85546875" style="23" customWidth="1"/>
    <col min="71" max="71" width="7.5703125" style="23" customWidth="1"/>
    <col min="72" max="73" width="7.7109375" style="23" customWidth="1"/>
    <col min="74" max="75" width="10" style="23" customWidth="1"/>
    <col min="76" max="76" width="9.85546875" style="23" customWidth="1"/>
    <col min="77" max="77" width="7.85546875" style="23" customWidth="1"/>
    <col min="78" max="78" width="7.5703125" style="23" customWidth="1"/>
    <col min="79" max="80" width="7.7109375" style="23" customWidth="1"/>
    <col min="81" max="82" width="10" style="23" customWidth="1"/>
    <col min="83" max="83" width="9.85546875" style="23" customWidth="1"/>
    <col min="84" max="84" width="7.85546875" style="23" customWidth="1"/>
    <col min="85" max="85" width="7.5703125" style="23" customWidth="1"/>
    <col min="86" max="87" width="7.7109375" style="23" customWidth="1"/>
    <col min="88" max="89" width="10" style="23" customWidth="1"/>
    <col min="90" max="90" width="9.85546875" style="23" customWidth="1"/>
    <col min="91" max="91" width="7.85546875" style="23" customWidth="1"/>
    <col min="92" max="92" width="7.5703125" style="23" customWidth="1"/>
    <col min="93" max="94" width="7.7109375" style="23" customWidth="1"/>
    <col min="95" max="96" width="10" style="23" customWidth="1"/>
    <col min="97" max="97" width="9.85546875" style="23" customWidth="1"/>
    <col min="98" max="98" width="7.85546875" style="23" customWidth="1"/>
    <col min="99" max="99" width="7.5703125" style="23" customWidth="1"/>
    <col min="100" max="101" width="7.7109375" style="23" customWidth="1"/>
    <col min="102" max="103" width="10" style="23" customWidth="1"/>
    <col min="104" max="104" width="9.85546875" style="23" customWidth="1"/>
    <col min="105" max="105" width="7.85546875" style="23" customWidth="1"/>
    <col min="106" max="106" width="7.5703125" style="23" customWidth="1"/>
    <col min="107" max="108" width="7.7109375" style="23" customWidth="1"/>
    <col min="109" max="109" width="4.5703125" style="54" customWidth="1"/>
    <col min="110" max="110" width="1.85546875" style="23" customWidth="1"/>
    <col min="111" max="16384" width="9.140625" style="23"/>
  </cols>
  <sheetData>
    <row r="1" spans="1:109" s="54" customFormat="1" ht="18.95" customHeight="1">
      <c r="A1" s="79"/>
      <c r="C1" s="80"/>
      <c r="D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E1" s="80"/>
      <c r="F1" s="80"/>
      <c r="G1" s="80"/>
      <c r="H1" s="80"/>
      <c r="I1" s="80"/>
      <c r="J1" s="80"/>
      <c r="K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L1" s="80"/>
      <c r="M1" s="80"/>
      <c r="N1" s="80"/>
      <c r="O1" s="80"/>
      <c r="P1" s="80"/>
      <c r="Q1" s="80"/>
      <c r="R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S1" s="80"/>
      <c r="T1" s="80"/>
      <c r="U1" s="80"/>
      <c r="V1" s="80"/>
      <c r="W1" s="80"/>
      <c r="X1" s="80"/>
      <c r="Y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Z1" s="80"/>
      <c r="AA1" s="80"/>
      <c r="AB1" s="80"/>
      <c r="AC1" s="80"/>
      <c r="AD1" s="80"/>
      <c r="AE1" s="80"/>
      <c r="AF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AG1" s="80"/>
      <c r="AH1" s="80"/>
      <c r="AI1" s="80"/>
      <c r="AJ1" s="80"/>
      <c r="AK1" s="80"/>
      <c r="AL1" s="80"/>
      <c r="AM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AN1" s="80"/>
      <c r="AO1" s="80"/>
      <c r="AP1" s="80"/>
      <c r="AQ1" s="80"/>
      <c r="AR1" s="80"/>
      <c r="AS1" s="80"/>
      <c r="AT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AU1" s="80"/>
      <c r="AV1" s="80"/>
      <c r="AW1" s="80"/>
      <c r="AX1" s="80"/>
      <c r="AY1" s="80"/>
      <c r="AZ1" s="80"/>
      <c r="BA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BB1" s="80"/>
      <c r="BC1" s="80"/>
      <c r="BD1" s="80"/>
      <c r="BE1" s="80"/>
      <c r="BF1" s="80"/>
      <c r="BG1" s="80"/>
      <c r="BH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BI1" s="80"/>
      <c r="BJ1" s="80"/>
      <c r="BK1" s="80"/>
      <c r="BL1" s="80"/>
      <c r="BM1" s="80"/>
      <c r="BN1" s="80"/>
      <c r="BO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BP1" s="80"/>
      <c r="BQ1" s="80"/>
      <c r="BR1" s="80"/>
      <c r="BS1" s="80"/>
      <c r="BT1" s="80"/>
      <c r="BU1" s="80"/>
      <c r="BV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BW1" s="80"/>
      <c r="BX1" s="80"/>
      <c r="BY1" s="80"/>
      <c r="BZ1" s="80"/>
      <c r="CA1" s="80"/>
      <c r="CB1" s="80"/>
      <c r="CC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CD1" s="80"/>
      <c r="CE1" s="80"/>
      <c r="CF1" s="80"/>
      <c r="CG1" s="80"/>
      <c r="CH1" s="80"/>
      <c r="CI1" s="80"/>
      <c r="CJ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CK1" s="80"/>
      <c r="CL1" s="80"/>
      <c r="CM1" s="80"/>
      <c r="CN1" s="80"/>
      <c r="CO1" s="80"/>
      <c r="CP1" s="80"/>
      <c r="CQ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CR1" s="80"/>
      <c r="CS1" s="80"/>
      <c r="CT1" s="80"/>
      <c r="CU1" s="80"/>
      <c r="CV1" s="80"/>
      <c r="CW1" s="80"/>
      <c r="CX1" s="79" t="str">
        <f>"แบบบันทึกคะแนน  " &amp;'ข้อมูลพื้นฐาน  '!$C$9  &amp;'ข้อมูลพื้นฐาน  '!$D$9 &amp;"   ปีการศึกษา  "   &amp;'ข้อมูลพื้นฐาน  '!$F$9</f>
        <v>แบบบันทึกคะแนน  ภาคเรียนที่   ภาคเรียนที่ 2   ปีการศึกษา  2568</v>
      </c>
      <c r="CY1" s="80"/>
      <c r="CZ1" s="80"/>
      <c r="DA1" s="80"/>
      <c r="DB1" s="80"/>
      <c r="DC1" s="80"/>
      <c r="DD1" s="80"/>
    </row>
    <row r="2" spans="1:109" s="54" customFormat="1" ht="18.95" customHeight="1">
      <c r="C2" s="161" t="str">
        <f>'ข้อมูลพื้นฐาน  '!C10 &amp;'ข้อมูลพื้นฐาน  '!D10</f>
        <v>ระดับชั้นมัธยมศึกษาปีที่ 1</v>
      </c>
      <c r="D2" s="162" t="str">
        <f>'ข้อมูลพื้นฐาน  '!$D$3  &amp;'ข้อมูลพื้นฐาน  '!$B$4  &amp;'ข้อมูลพื้นฐาน  '!$D$4</f>
        <v>โรงเรียนวัดโฆสิตารามสำนักงานเขตพื้นที่การศึกษาประถมศึกษาชัยนาท</v>
      </c>
      <c r="E2" s="81"/>
      <c r="F2" s="81"/>
      <c r="G2" s="81"/>
      <c r="H2" s="81"/>
      <c r="I2" s="81"/>
      <c r="J2" s="81"/>
      <c r="K2" s="162" t="str">
        <f>'ข้อมูลพื้นฐาน  '!$D$3  &amp;'ข้อมูลพื้นฐาน  '!$B$4  &amp;'ข้อมูลพื้นฐาน  '!$D$4</f>
        <v>โรงเรียนวัดโฆสิตารามสำนักงานเขตพื้นที่การศึกษาประถมศึกษาชัยนาท</v>
      </c>
      <c r="L2" s="81"/>
      <c r="M2" s="81"/>
      <c r="N2" s="81"/>
      <c r="O2" s="81"/>
      <c r="P2" s="81"/>
      <c r="Q2" s="81"/>
      <c r="R2" s="162" t="str">
        <f>'ข้อมูลพื้นฐาน  '!$D$3  &amp;'ข้อมูลพื้นฐาน  '!$B$4  &amp;'ข้อมูลพื้นฐาน  '!$D$4</f>
        <v>โรงเรียนวัดโฆสิตารามสำนักงานเขตพื้นที่การศึกษาประถมศึกษาชัยนาท</v>
      </c>
      <c r="S2" s="81"/>
      <c r="T2" s="81"/>
      <c r="U2" s="81"/>
      <c r="V2" s="81"/>
      <c r="W2" s="81"/>
      <c r="X2" s="81"/>
      <c r="Y2" s="162" t="str">
        <f>'ข้อมูลพื้นฐาน  '!$D$3  &amp;'ข้อมูลพื้นฐาน  '!$B$4  &amp;'ข้อมูลพื้นฐาน  '!$D$4</f>
        <v>โรงเรียนวัดโฆสิตารามสำนักงานเขตพื้นที่การศึกษาประถมศึกษาชัยนาท</v>
      </c>
      <c r="Z2" s="81"/>
      <c r="AA2" s="81"/>
      <c r="AB2" s="81"/>
      <c r="AC2" s="81"/>
      <c r="AD2" s="81"/>
      <c r="AE2" s="81"/>
      <c r="AF2" s="162" t="str">
        <f>'ข้อมูลพื้นฐาน  '!$D$3  &amp;'ข้อมูลพื้นฐาน  '!$B$4  &amp;'ข้อมูลพื้นฐาน  '!$D$4</f>
        <v>โรงเรียนวัดโฆสิตารามสำนักงานเขตพื้นที่การศึกษาประถมศึกษาชัยนาท</v>
      </c>
      <c r="AG2" s="81"/>
      <c r="AH2" s="81"/>
      <c r="AI2" s="81"/>
      <c r="AJ2" s="81"/>
      <c r="AK2" s="81"/>
      <c r="AL2" s="81"/>
      <c r="AM2" s="162" t="str">
        <f>'ข้อมูลพื้นฐาน  '!$D$3  &amp;'ข้อมูลพื้นฐาน  '!$B$4  &amp;'ข้อมูลพื้นฐาน  '!$D$4</f>
        <v>โรงเรียนวัดโฆสิตารามสำนักงานเขตพื้นที่การศึกษาประถมศึกษาชัยนาท</v>
      </c>
      <c r="AN2" s="81"/>
      <c r="AO2" s="81"/>
      <c r="AP2" s="81"/>
      <c r="AQ2" s="81"/>
      <c r="AR2" s="81"/>
      <c r="AS2" s="81"/>
      <c r="AT2" s="162" t="str">
        <f>'ข้อมูลพื้นฐาน  '!$D$3  &amp;'ข้อมูลพื้นฐาน  '!$B$4  &amp;'ข้อมูลพื้นฐาน  '!$D$4</f>
        <v>โรงเรียนวัดโฆสิตารามสำนักงานเขตพื้นที่การศึกษาประถมศึกษาชัยนาท</v>
      </c>
      <c r="AU2" s="81"/>
      <c r="AV2" s="81"/>
      <c r="AW2" s="81"/>
      <c r="AX2" s="81"/>
      <c r="AY2" s="81"/>
      <c r="AZ2" s="81"/>
      <c r="BA2" s="162" t="str">
        <f>'ข้อมูลพื้นฐาน  '!$D$3  &amp;'ข้อมูลพื้นฐาน  '!$B$4  &amp;'ข้อมูลพื้นฐาน  '!$D$4</f>
        <v>โรงเรียนวัดโฆสิตารามสำนักงานเขตพื้นที่การศึกษาประถมศึกษาชัยนาท</v>
      </c>
      <c r="BB2" s="81"/>
      <c r="BC2" s="81"/>
      <c r="BD2" s="81"/>
      <c r="BE2" s="81"/>
      <c r="BF2" s="81"/>
      <c r="BG2" s="81"/>
      <c r="BH2" s="162" t="str">
        <f>'ข้อมูลพื้นฐาน  '!$D$3  &amp;'ข้อมูลพื้นฐาน  '!$B$4  &amp;'ข้อมูลพื้นฐาน  '!$D$4</f>
        <v>โรงเรียนวัดโฆสิตารามสำนักงานเขตพื้นที่การศึกษาประถมศึกษาชัยนาท</v>
      </c>
      <c r="BI2" s="81"/>
      <c r="BJ2" s="81"/>
      <c r="BK2" s="81"/>
      <c r="BL2" s="81"/>
      <c r="BM2" s="81"/>
      <c r="BN2" s="81"/>
      <c r="BO2" s="162" t="str">
        <f>'ข้อมูลพื้นฐาน  '!$D$3  &amp;'ข้อมูลพื้นฐาน  '!$B$4  &amp;'ข้อมูลพื้นฐาน  '!$D$4</f>
        <v>โรงเรียนวัดโฆสิตารามสำนักงานเขตพื้นที่การศึกษาประถมศึกษาชัยนาท</v>
      </c>
      <c r="BP2" s="81"/>
      <c r="BQ2" s="81"/>
      <c r="BR2" s="81"/>
      <c r="BS2" s="81"/>
      <c r="BT2" s="81"/>
      <c r="BU2" s="81"/>
      <c r="BV2" s="162" t="str">
        <f>'ข้อมูลพื้นฐาน  '!$D$3  &amp;'ข้อมูลพื้นฐาน  '!$B$4  &amp;'ข้อมูลพื้นฐาน  '!$D$4</f>
        <v>โรงเรียนวัดโฆสิตารามสำนักงานเขตพื้นที่การศึกษาประถมศึกษาชัยนาท</v>
      </c>
      <c r="BW2" s="81"/>
      <c r="BX2" s="81"/>
      <c r="BY2" s="81"/>
      <c r="BZ2" s="81"/>
      <c r="CA2" s="81"/>
      <c r="CB2" s="81"/>
      <c r="CC2" s="162" t="str">
        <f>'ข้อมูลพื้นฐาน  '!$D$3  &amp;'ข้อมูลพื้นฐาน  '!$B$4  &amp;'ข้อมูลพื้นฐาน  '!$D$4</f>
        <v>โรงเรียนวัดโฆสิตารามสำนักงานเขตพื้นที่การศึกษาประถมศึกษาชัยนาท</v>
      </c>
      <c r="CD2" s="81"/>
      <c r="CE2" s="81"/>
      <c r="CF2" s="81"/>
      <c r="CG2" s="81"/>
      <c r="CH2" s="81"/>
      <c r="CI2" s="81"/>
      <c r="CJ2" s="162" t="str">
        <f>'ข้อมูลพื้นฐาน  '!$D$3  &amp;'ข้อมูลพื้นฐาน  '!$B$4  &amp;'ข้อมูลพื้นฐาน  '!$D$4</f>
        <v>โรงเรียนวัดโฆสิตารามสำนักงานเขตพื้นที่การศึกษาประถมศึกษาชัยนาท</v>
      </c>
      <c r="CK2" s="81"/>
      <c r="CL2" s="81"/>
      <c r="CM2" s="81"/>
      <c r="CN2" s="81"/>
      <c r="CO2" s="81"/>
      <c r="CP2" s="81"/>
      <c r="CQ2" s="162" t="str">
        <f>'ข้อมูลพื้นฐาน  '!$D$3  &amp;'ข้อมูลพื้นฐาน  '!$B$4  &amp;'ข้อมูลพื้นฐาน  '!$D$4</f>
        <v>โรงเรียนวัดโฆสิตารามสำนักงานเขตพื้นที่การศึกษาประถมศึกษาชัยนาท</v>
      </c>
      <c r="CR2" s="81"/>
      <c r="CS2" s="81"/>
      <c r="CT2" s="81"/>
      <c r="CU2" s="81"/>
      <c r="CV2" s="81"/>
      <c r="CW2" s="81"/>
      <c r="CX2" s="162" t="str">
        <f>'ข้อมูลพื้นฐาน  '!$D$3  &amp;'ข้อมูลพื้นฐาน  '!$B$4  &amp;'ข้อมูลพื้นฐาน  '!$D$4</f>
        <v>โรงเรียนวัดโฆสิตารามสำนักงานเขตพื้นที่การศึกษาประถมศึกษาชัยนาท</v>
      </c>
      <c r="CY2" s="81"/>
      <c r="CZ2" s="81"/>
      <c r="DA2" s="81"/>
      <c r="DB2" s="81"/>
      <c r="DC2" s="81"/>
      <c r="DD2" s="81"/>
    </row>
    <row r="3" spans="1:109" s="54" customFormat="1" ht="21" customHeight="1">
      <c r="A3" s="647" t="s">
        <v>2</v>
      </c>
      <c r="B3" s="658" t="s">
        <v>28</v>
      </c>
      <c r="C3" s="655" t="s">
        <v>6</v>
      </c>
      <c r="D3" s="650" t="str">
        <f>'ข้อมูลพื้นฐาน  '!$E13</f>
        <v>ภาษาไทย</v>
      </c>
      <c r="E3" s="651"/>
      <c r="F3" s="651"/>
      <c r="G3" s="651"/>
      <c r="H3" s="651"/>
      <c r="I3" s="651"/>
      <c r="J3" s="652"/>
      <c r="K3" s="650" t="str">
        <f>'ข้อมูลพื้นฐาน  '!$E14</f>
        <v>คณิตศาสตร์</v>
      </c>
      <c r="L3" s="651"/>
      <c r="M3" s="651"/>
      <c r="N3" s="651"/>
      <c r="O3" s="651"/>
      <c r="P3" s="651"/>
      <c r="Q3" s="652"/>
      <c r="R3" s="650" t="str">
        <f>'ข้อมูลพื้นฐาน  '!$E15</f>
        <v>วิทยาศาสตร์และเทคโนโลยี</v>
      </c>
      <c r="S3" s="651"/>
      <c r="T3" s="651"/>
      <c r="U3" s="651"/>
      <c r="V3" s="651"/>
      <c r="W3" s="651"/>
      <c r="X3" s="652"/>
      <c r="Y3" s="650" t="str">
        <f>'ข้อมูลพื้นฐาน  '!$E16</f>
        <v>การออกแบบและเทคโนโลยี</v>
      </c>
      <c r="Z3" s="651"/>
      <c r="AA3" s="651"/>
      <c r="AB3" s="651"/>
      <c r="AC3" s="651"/>
      <c r="AD3" s="651"/>
      <c r="AE3" s="652"/>
      <c r="AF3" s="650" t="str">
        <f>'ข้อมูลพื้นฐาน  '!$E17</f>
        <v>สังคมศึกษา ศาสนาและ วัฒนธรรม</v>
      </c>
      <c r="AG3" s="651"/>
      <c r="AH3" s="651"/>
      <c r="AI3" s="651"/>
      <c r="AJ3" s="651"/>
      <c r="AK3" s="651"/>
      <c r="AL3" s="652"/>
      <c r="AM3" s="650" t="str">
        <f>'ข้อมูลพื้นฐาน  '!$E18</f>
        <v>ประวัติศาสตร์</v>
      </c>
      <c r="AN3" s="651"/>
      <c r="AO3" s="651"/>
      <c r="AP3" s="651"/>
      <c r="AQ3" s="651"/>
      <c r="AR3" s="651"/>
      <c r="AS3" s="652"/>
      <c r="AT3" s="650" t="str">
        <f>'ข้อมูลพื้นฐาน  '!$E19</f>
        <v>สุขศึกษาและพลศึกษา</v>
      </c>
      <c r="AU3" s="651"/>
      <c r="AV3" s="651"/>
      <c r="AW3" s="651"/>
      <c r="AX3" s="651"/>
      <c r="AY3" s="651"/>
      <c r="AZ3" s="652"/>
      <c r="BA3" s="650" t="str">
        <f>'ข้อมูลพื้นฐาน  '!$E20</f>
        <v>ศิลปะ</v>
      </c>
      <c r="BB3" s="651"/>
      <c r="BC3" s="651"/>
      <c r="BD3" s="651"/>
      <c r="BE3" s="651"/>
      <c r="BF3" s="651"/>
      <c r="BG3" s="652"/>
      <c r="BH3" s="650" t="str">
        <f>'ข้อมูลพื้นฐาน  '!$E21</f>
        <v>การงานอาชีพ</v>
      </c>
      <c r="BI3" s="651"/>
      <c r="BJ3" s="651"/>
      <c r="BK3" s="651"/>
      <c r="BL3" s="651"/>
      <c r="BM3" s="651"/>
      <c r="BN3" s="652"/>
      <c r="BO3" s="650" t="str">
        <f>'ข้อมูลพื้นฐาน  '!$E22</f>
        <v>ภาษาอังกฤษพื้นฐาน</v>
      </c>
      <c r="BP3" s="651"/>
      <c r="BQ3" s="651"/>
      <c r="BR3" s="651"/>
      <c r="BS3" s="651"/>
      <c r="BT3" s="651"/>
      <c r="BU3" s="652"/>
      <c r="BV3" s="650" t="str">
        <f>'ข้อมูลพื้นฐาน  '!$E23</f>
        <v>คอมพิวเตอร์</v>
      </c>
      <c r="BW3" s="651"/>
      <c r="BX3" s="651"/>
      <c r="BY3" s="651"/>
      <c r="BZ3" s="651"/>
      <c r="CA3" s="651"/>
      <c r="CB3" s="652"/>
      <c r="CC3" s="650" t="str">
        <f>'ข้อมูลพื้นฐาน  '!$E24</f>
        <v>ภาษาจีน</v>
      </c>
      <c r="CD3" s="651"/>
      <c r="CE3" s="651"/>
      <c r="CF3" s="651"/>
      <c r="CG3" s="651"/>
      <c r="CH3" s="651"/>
      <c r="CI3" s="652"/>
      <c r="CJ3" s="650" t="str">
        <f>'ข้อมูลพื้นฐาน  '!$E25</f>
        <v>การป้องกันการทุจริต</v>
      </c>
      <c r="CK3" s="651"/>
      <c r="CL3" s="651"/>
      <c r="CM3" s="651"/>
      <c r="CN3" s="651"/>
      <c r="CO3" s="651"/>
      <c r="CP3" s="652"/>
      <c r="CQ3" s="650" t="str">
        <f>'ข้อมูลพื้นฐาน  '!$E26</f>
        <v>โครงงานอาชีพ</v>
      </c>
      <c r="CR3" s="651"/>
      <c r="CS3" s="651"/>
      <c r="CT3" s="651"/>
      <c r="CU3" s="651"/>
      <c r="CV3" s="651"/>
      <c r="CW3" s="652"/>
      <c r="CX3" s="650" t="str">
        <f>'ข้อมูลพื้นฐาน  '!$E27</f>
        <v>การว่ายน้ำเพื่อการเอาชีวิตรอด</v>
      </c>
      <c r="CY3" s="651"/>
      <c r="CZ3" s="651"/>
      <c r="DA3" s="651"/>
      <c r="DB3" s="651"/>
      <c r="DC3" s="651"/>
      <c r="DD3" s="652"/>
    </row>
    <row r="4" spans="1:109" s="54" customFormat="1" ht="21" customHeight="1">
      <c r="A4" s="647"/>
      <c r="B4" s="658"/>
      <c r="C4" s="660"/>
      <c r="D4" s="82" t="s">
        <v>167</v>
      </c>
      <c r="E4" s="82" t="s">
        <v>168</v>
      </c>
      <c r="F4" s="82" t="s">
        <v>169</v>
      </c>
      <c r="G4" s="197"/>
      <c r="H4" s="197"/>
      <c r="I4" s="83" t="s">
        <v>3</v>
      </c>
      <c r="J4" s="661" t="s">
        <v>1</v>
      </c>
      <c r="K4" s="82" t="s">
        <v>167</v>
      </c>
      <c r="L4" s="82" t="s">
        <v>168</v>
      </c>
      <c r="M4" s="82" t="s">
        <v>169</v>
      </c>
      <c r="N4" s="197"/>
      <c r="O4" s="197"/>
      <c r="P4" s="83" t="s">
        <v>3</v>
      </c>
      <c r="Q4" s="661" t="s">
        <v>1</v>
      </c>
      <c r="R4" s="82" t="s">
        <v>167</v>
      </c>
      <c r="S4" s="82" t="s">
        <v>168</v>
      </c>
      <c r="T4" s="82" t="s">
        <v>169</v>
      </c>
      <c r="U4" s="197"/>
      <c r="V4" s="197"/>
      <c r="W4" s="83" t="s">
        <v>3</v>
      </c>
      <c r="X4" s="661" t="s">
        <v>1</v>
      </c>
      <c r="Y4" s="82" t="s">
        <v>167</v>
      </c>
      <c r="Z4" s="82" t="s">
        <v>168</v>
      </c>
      <c r="AA4" s="82" t="s">
        <v>169</v>
      </c>
      <c r="AB4" s="197"/>
      <c r="AC4" s="197"/>
      <c r="AD4" s="83" t="s">
        <v>3</v>
      </c>
      <c r="AE4" s="661" t="s">
        <v>1</v>
      </c>
      <c r="AF4" s="82" t="s">
        <v>167</v>
      </c>
      <c r="AG4" s="82" t="s">
        <v>168</v>
      </c>
      <c r="AH4" s="82" t="s">
        <v>169</v>
      </c>
      <c r="AI4" s="197"/>
      <c r="AJ4" s="197"/>
      <c r="AK4" s="83" t="s">
        <v>3</v>
      </c>
      <c r="AL4" s="661" t="s">
        <v>1</v>
      </c>
      <c r="AM4" s="82" t="s">
        <v>167</v>
      </c>
      <c r="AN4" s="82" t="s">
        <v>168</v>
      </c>
      <c r="AO4" s="82" t="s">
        <v>169</v>
      </c>
      <c r="AP4" s="197"/>
      <c r="AQ4" s="197"/>
      <c r="AR4" s="83" t="s">
        <v>3</v>
      </c>
      <c r="AS4" s="661" t="s">
        <v>1</v>
      </c>
      <c r="AT4" s="82" t="s">
        <v>167</v>
      </c>
      <c r="AU4" s="82" t="s">
        <v>168</v>
      </c>
      <c r="AV4" s="82" t="s">
        <v>169</v>
      </c>
      <c r="AW4" s="197"/>
      <c r="AX4" s="197"/>
      <c r="AY4" s="83" t="s">
        <v>3</v>
      </c>
      <c r="AZ4" s="661" t="s">
        <v>1</v>
      </c>
      <c r="BA4" s="82" t="s">
        <v>167</v>
      </c>
      <c r="BB4" s="82" t="s">
        <v>168</v>
      </c>
      <c r="BC4" s="82" t="s">
        <v>169</v>
      </c>
      <c r="BD4" s="197"/>
      <c r="BE4" s="197"/>
      <c r="BF4" s="83" t="s">
        <v>3</v>
      </c>
      <c r="BG4" s="661" t="s">
        <v>1</v>
      </c>
      <c r="BH4" s="82" t="s">
        <v>167</v>
      </c>
      <c r="BI4" s="82" t="s">
        <v>168</v>
      </c>
      <c r="BJ4" s="82" t="s">
        <v>169</v>
      </c>
      <c r="BK4" s="197"/>
      <c r="BL4" s="197"/>
      <c r="BM4" s="83" t="s">
        <v>3</v>
      </c>
      <c r="BN4" s="661" t="s">
        <v>1</v>
      </c>
      <c r="BO4" s="390" t="s">
        <v>167</v>
      </c>
      <c r="BP4" s="390" t="s">
        <v>168</v>
      </c>
      <c r="BQ4" s="390" t="s">
        <v>169</v>
      </c>
      <c r="BR4" s="197"/>
      <c r="BS4" s="197"/>
      <c r="BT4" s="389" t="s">
        <v>3</v>
      </c>
      <c r="BU4" s="661" t="s">
        <v>1</v>
      </c>
      <c r="BV4" s="459" t="s">
        <v>167</v>
      </c>
      <c r="BW4" s="459" t="s">
        <v>168</v>
      </c>
      <c r="BX4" s="459" t="s">
        <v>169</v>
      </c>
      <c r="BY4" s="197"/>
      <c r="BZ4" s="197"/>
      <c r="CA4" s="455" t="s">
        <v>3</v>
      </c>
      <c r="CB4" s="661" t="s">
        <v>1</v>
      </c>
      <c r="CC4" s="459" t="s">
        <v>167</v>
      </c>
      <c r="CD4" s="459" t="s">
        <v>168</v>
      </c>
      <c r="CE4" s="459" t="s">
        <v>169</v>
      </c>
      <c r="CF4" s="197"/>
      <c r="CG4" s="197"/>
      <c r="CH4" s="455" t="s">
        <v>3</v>
      </c>
      <c r="CI4" s="661" t="s">
        <v>1</v>
      </c>
      <c r="CJ4" s="459" t="s">
        <v>167</v>
      </c>
      <c r="CK4" s="459" t="s">
        <v>168</v>
      </c>
      <c r="CL4" s="459" t="s">
        <v>169</v>
      </c>
      <c r="CM4" s="197"/>
      <c r="CN4" s="197"/>
      <c r="CO4" s="455" t="s">
        <v>3</v>
      </c>
      <c r="CP4" s="661" t="s">
        <v>1</v>
      </c>
      <c r="CQ4" s="459" t="s">
        <v>167</v>
      </c>
      <c r="CR4" s="459" t="s">
        <v>168</v>
      </c>
      <c r="CS4" s="459" t="s">
        <v>169</v>
      </c>
      <c r="CT4" s="197"/>
      <c r="CU4" s="197"/>
      <c r="CV4" s="455" t="s">
        <v>3</v>
      </c>
      <c r="CW4" s="661" t="s">
        <v>1</v>
      </c>
      <c r="CX4" s="82" t="s">
        <v>167</v>
      </c>
      <c r="CY4" s="82" t="s">
        <v>168</v>
      </c>
      <c r="CZ4" s="82" t="s">
        <v>169</v>
      </c>
      <c r="DA4" s="197"/>
      <c r="DB4" s="197"/>
      <c r="DC4" s="83" t="s">
        <v>3</v>
      </c>
      <c r="DD4" s="661" t="s">
        <v>1</v>
      </c>
    </row>
    <row r="5" spans="1:109" s="54" customFormat="1" ht="22.5" customHeight="1" thickBot="1">
      <c r="A5" s="657"/>
      <c r="B5" s="659"/>
      <c r="C5" s="192" t="s">
        <v>25</v>
      </c>
      <c r="D5" s="193">
        <f>คะแนนสอบ!E5</f>
        <v>70</v>
      </c>
      <c r="E5" s="193">
        <f>คะแนนสอบ!F5</f>
        <v>30</v>
      </c>
      <c r="F5" s="193">
        <f>คะแนนสอบ!G5</f>
        <v>100</v>
      </c>
      <c r="G5" s="200"/>
      <c r="H5" s="200"/>
      <c r="I5" s="196">
        <f>SUM(D5:F5)</f>
        <v>200</v>
      </c>
      <c r="J5" s="662"/>
      <c r="K5" s="193">
        <f>คะแนนสอบ!H5</f>
        <v>70</v>
      </c>
      <c r="L5" s="193">
        <f>คะแนนสอบ!I5</f>
        <v>30</v>
      </c>
      <c r="M5" s="193">
        <f>คะแนนสอบ!J5</f>
        <v>100</v>
      </c>
      <c r="N5" s="200"/>
      <c r="O5" s="200"/>
      <c r="P5" s="196">
        <f>SUM(K5:M5)</f>
        <v>200</v>
      </c>
      <c r="Q5" s="662"/>
      <c r="R5" s="193">
        <f>คะแนนสอบ!K5</f>
        <v>70</v>
      </c>
      <c r="S5" s="193">
        <f>คะแนนสอบ!L5</f>
        <v>30</v>
      </c>
      <c r="T5" s="193">
        <f>คะแนนสอบ!M5</f>
        <v>100</v>
      </c>
      <c r="U5" s="200"/>
      <c r="V5" s="200"/>
      <c r="W5" s="196">
        <f>SUM(R5:T5)</f>
        <v>200</v>
      </c>
      <c r="X5" s="662"/>
      <c r="Y5" s="193">
        <f>คะแนนสอบ!N5</f>
        <v>70</v>
      </c>
      <c r="Z5" s="193">
        <f>คะแนนสอบ!O5</f>
        <v>30</v>
      </c>
      <c r="AA5" s="193">
        <f>คะแนนสอบ!P5</f>
        <v>100</v>
      </c>
      <c r="AB5" s="200"/>
      <c r="AC5" s="200"/>
      <c r="AD5" s="196">
        <f>SUM(Y5:AA5)</f>
        <v>200</v>
      </c>
      <c r="AE5" s="662"/>
      <c r="AF5" s="193">
        <f>คะแนนสอบ!Q5</f>
        <v>70</v>
      </c>
      <c r="AG5" s="193">
        <f>คะแนนสอบ!R5</f>
        <v>30</v>
      </c>
      <c r="AH5" s="193">
        <f>คะแนนสอบ!S5</f>
        <v>100</v>
      </c>
      <c r="AI5" s="200"/>
      <c r="AJ5" s="200"/>
      <c r="AK5" s="196">
        <f>SUM(AF5:AH5)</f>
        <v>200</v>
      </c>
      <c r="AL5" s="662"/>
      <c r="AM5" s="193">
        <f>คะแนนสอบ!T5</f>
        <v>70</v>
      </c>
      <c r="AN5" s="193">
        <f>คะแนนสอบ!U5</f>
        <v>30</v>
      </c>
      <c r="AO5" s="193">
        <f>คะแนนสอบ!V5</f>
        <v>100</v>
      </c>
      <c r="AP5" s="200"/>
      <c r="AQ5" s="200"/>
      <c r="AR5" s="196">
        <f>SUM(AM5:AO5)</f>
        <v>200</v>
      </c>
      <c r="AS5" s="662"/>
      <c r="AT5" s="193">
        <f>คะแนนสอบ!W5</f>
        <v>80</v>
      </c>
      <c r="AU5" s="193">
        <f>คะแนนสอบ!X5</f>
        <v>20</v>
      </c>
      <c r="AV5" s="193">
        <f>คะแนนสอบ!Y5</f>
        <v>100</v>
      </c>
      <c r="AW5" s="200"/>
      <c r="AX5" s="200"/>
      <c r="AY5" s="196">
        <f>SUM(AT5:AV5)</f>
        <v>200</v>
      </c>
      <c r="AZ5" s="662"/>
      <c r="BA5" s="193">
        <f>คะแนนสอบ!Z5</f>
        <v>80</v>
      </c>
      <c r="BB5" s="193">
        <f>คะแนนสอบ!AA5</f>
        <v>20</v>
      </c>
      <c r="BC5" s="193">
        <f>คะแนนสอบ!AB5</f>
        <v>100</v>
      </c>
      <c r="BD5" s="200"/>
      <c r="BE5" s="200"/>
      <c r="BF5" s="196">
        <f>SUM(BA5:BC5)</f>
        <v>200</v>
      </c>
      <c r="BG5" s="662"/>
      <c r="BH5" s="193">
        <f>คะแนนสอบ!AC5</f>
        <v>80</v>
      </c>
      <c r="BI5" s="193">
        <f>คะแนนสอบ!AD5</f>
        <v>20</v>
      </c>
      <c r="BJ5" s="193">
        <f>คะแนนสอบ!AE5</f>
        <v>100</v>
      </c>
      <c r="BK5" s="200"/>
      <c r="BL5" s="200"/>
      <c r="BM5" s="196">
        <f>SUM(BH5:BJ5)</f>
        <v>200</v>
      </c>
      <c r="BN5" s="662"/>
      <c r="BO5" s="392">
        <f>คะแนนสอบ!AF5</f>
        <v>70</v>
      </c>
      <c r="BP5" s="392">
        <f>คะแนนสอบ!AG5</f>
        <v>30</v>
      </c>
      <c r="BQ5" s="392">
        <f>คะแนนสอบ!AH5</f>
        <v>100</v>
      </c>
      <c r="BR5" s="200"/>
      <c r="BS5" s="200"/>
      <c r="BT5" s="391">
        <f>SUM(BO5:BQ5)</f>
        <v>200</v>
      </c>
      <c r="BU5" s="662"/>
      <c r="BV5" s="460">
        <f>คะแนนสอบ!AI5</f>
        <v>80</v>
      </c>
      <c r="BW5" s="460">
        <f>คะแนนสอบ!AJ5</f>
        <v>20</v>
      </c>
      <c r="BX5" s="460">
        <f>คะแนนสอบ!AK5</f>
        <v>100</v>
      </c>
      <c r="BY5" s="200"/>
      <c r="BZ5" s="200"/>
      <c r="CA5" s="461">
        <f>SUM(BV5:BX5)</f>
        <v>200</v>
      </c>
      <c r="CB5" s="662"/>
      <c r="CC5" s="460">
        <f>คะแนนสอบ!AL5</f>
        <v>80</v>
      </c>
      <c r="CD5" s="460">
        <f>คะแนนสอบ!AM5</f>
        <v>20</v>
      </c>
      <c r="CE5" s="460">
        <f>คะแนนสอบ!AN5</f>
        <v>100</v>
      </c>
      <c r="CF5" s="200"/>
      <c r="CG5" s="200"/>
      <c r="CH5" s="461">
        <f>SUM(CC5:CE5)</f>
        <v>200</v>
      </c>
      <c r="CI5" s="662"/>
      <c r="CJ5" s="460">
        <f>คะแนนสอบ!AO5</f>
        <v>80</v>
      </c>
      <c r="CK5" s="460">
        <f>คะแนนสอบ!AP5</f>
        <v>20</v>
      </c>
      <c r="CL5" s="460">
        <f>คะแนนสอบ!AQ5</f>
        <v>100</v>
      </c>
      <c r="CM5" s="200"/>
      <c r="CN5" s="200"/>
      <c r="CO5" s="461">
        <f>SUM(CJ5:CL5)</f>
        <v>200</v>
      </c>
      <c r="CP5" s="662"/>
      <c r="CQ5" s="460">
        <f>คะแนนสอบ!AR5</f>
        <v>80</v>
      </c>
      <c r="CR5" s="460">
        <f>คะแนนสอบ!AS5</f>
        <v>20</v>
      </c>
      <c r="CS5" s="460">
        <f>คะแนนสอบ!AT5</f>
        <v>100</v>
      </c>
      <c r="CT5" s="200"/>
      <c r="CU5" s="200"/>
      <c r="CV5" s="461">
        <f>SUM(CQ5:CS5)</f>
        <v>200</v>
      </c>
      <c r="CW5" s="662"/>
      <c r="CX5" s="193">
        <f>คะแนนสอบ!AU5</f>
        <v>80</v>
      </c>
      <c r="CY5" s="193">
        <f>คะแนนสอบ!AV5</f>
        <v>20</v>
      </c>
      <c r="CZ5" s="193">
        <f>คะแนนสอบ!AW5</f>
        <v>100</v>
      </c>
      <c r="DA5" s="200"/>
      <c r="DB5" s="200"/>
      <c r="DC5" s="196">
        <f>SUM(CX5:CZ5)</f>
        <v>200</v>
      </c>
      <c r="DD5" s="662"/>
    </row>
    <row r="6" spans="1:109" s="29" customFormat="1" ht="15.95" customHeight="1">
      <c r="A6" s="132">
        <v>1</v>
      </c>
      <c r="B6" s="26">
        <f>IF(คะแนนสอบ!C6="","",คะแนนสอบ!C6)</f>
        <v>2284</v>
      </c>
      <c r="C6" s="41" t="str">
        <f>IF(คะแนนสอบ!D6="","",คะแนนสอบ!D6)</f>
        <v>เด็กชายทนากรณ์   แย้มพรม</v>
      </c>
      <c r="D6" s="27" t="str">
        <f>IF(คะแนนสอบ!E6="","",คะแนนสอบ!E6)</f>
        <v/>
      </c>
      <c r="E6" s="27" t="str">
        <f>IF(คะแนนสอบ!F6="","",คะแนนสอบ!F6)</f>
        <v/>
      </c>
      <c r="F6" s="27" t="str">
        <f>IF(คะแนนสอบ!G6="","",คะแนนสอบ!G6)</f>
        <v/>
      </c>
      <c r="G6" s="27"/>
      <c r="H6" s="27"/>
      <c r="I6" s="27" t="str">
        <f>IF(SUM(D6:F6),ROUND(SUM(D6:F6)*100/$I$5,0),"")</f>
        <v/>
      </c>
      <c r="J6" s="199" t="str">
        <f t="shared" ref="J6:J49" si="0">IF(I6="","",VLOOKUP(I6,grad01,5,TRUE))</f>
        <v/>
      </c>
      <c r="K6" s="27" t="str">
        <f>IF(คะแนนสอบ!H6="","",คะแนนสอบ!H6)</f>
        <v/>
      </c>
      <c r="L6" s="27" t="str">
        <f>IF(คะแนนสอบ!I6="","",คะแนนสอบ!I6)</f>
        <v/>
      </c>
      <c r="M6" s="27" t="str">
        <f>IF(คะแนนสอบ!J6="","",คะแนนสอบ!J6)</f>
        <v/>
      </c>
      <c r="N6" s="27"/>
      <c r="O6" s="27"/>
      <c r="P6" s="27" t="str">
        <f>IF(SUM(K6:M6),ROUND(SUM(K6:M6)*100/$P$5,0),"")</f>
        <v/>
      </c>
      <c r="Q6" s="199" t="str">
        <f t="shared" ref="Q6:Q49" si="1">IF(P6="","",VLOOKUP(P6,grad01,5,TRUE))</f>
        <v/>
      </c>
      <c r="R6" s="27" t="str">
        <f>IF(คะแนนสอบ!K6="","",คะแนนสอบ!K6)</f>
        <v/>
      </c>
      <c r="S6" s="27" t="str">
        <f>IF(คะแนนสอบ!L6="","",คะแนนสอบ!L6)</f>
        <v/>
      </c>
      <c r="T6" s="27" t="str">
        <f>IF(คะแนนสอบ!M6="","",คะแนนสอบ!M6)</f>
        <v/>
      </c>
      <c r="U6" s="27"/>
      <c r="V6" s="27"/>
      <c r="W6" s="27" t="str">
        <f>IF(SUM(R6:T6),ROUND(SUM(R6:T6)*100/$W$5,0),"")</f>
        <v/>
      </c>
      <c r="X6" s="199" t="str">
        <f t="shared" ref="X6:X49" si="2">IF(W6="","",VLOOKUP(W6,grad01,5,TRUE))</f>
        <v/>
      </c>
      <c r="Y6" s="27" t="str">
        <f>IF(คะแนนสอบ!N6="","",คะแนนสอบ!N6)</f>
        <v/>
      </c>
      <c r="Z6" s="27" t="str">
        <f>IF(คะแนนสอบ!O6="","",คะแนนสอบ!O6)</f>
        <v/>
      </c>
      <c r="AA6" s="27" t="str">
        <f>IF(คะแนนสอบ!P6="","",คะแนนสอบ!P6)</f>
        <v/>
      </c>
      <c r="AB6" s="27"/>
      <c r="AC6" s="27"/>
      <c r="AD6" s="27" t="str">
        <f>IF(SUM(Y6:AA6),ROUND(SUM(Y6:AA6)*100/$AD$5,0),"")</f>
        <v/>
      </c>
      <c r="AE6" s="199" t="str">
        <f t="shared" ref="AE6:AE49" si="3">IF(AD6="","",VLOOKUP(AD6,grad01,5,TRUE))</f>
        <v/>
      </c>
      <c r="AF6" s="27" t="str">
        <f>IF(คะแนนสอบ!Q6="","",คะแนนสอบ!Q6)</f>
        <v/>
      </c>
      <c r="AG6" s="27" t="str">
        <f>IF(คะแนนสอบ!R6="","",คะแนนสอบ!R6)</f>
        <v/>
      </c>
      <c r="AH6" s="27" t="str">
        <f>IF(คะแนนสอบ!S6="","",คะแนนสอบ!S6)</f>
        <v/>
      </c>
      <c r="AI6" s="27"/>
      <c r="AJ6" s="27"/>
      <c r="AK6" s="27" t="str">
        <f>IF(SUM(AF6:AH6),ROUND(SUM(AF6:AH6)*100/$AK$5,0),"")</f>
        <v/>
      </c>
      <c r="AL6" s="199" t="str">
        <f t="shared" ref="AL6:AL49" si="4">IF(AK6="","",VLOOKUP(AK6,grad01,5,TRUE))</f>
        <v/>
      </c>
      <c r="AM6" s="27" t="str">
        <f>IF(คะแนนสอบ!T6="","",คะแนนสอบ!T6)</f>
        <v/>
      </c>
      <c r="AN6" s="27" t="str">
        <f>IF(คะแนนสอบ!U6="","",คะแนนสอบ!U6)</f>
        <v/>
      </c>
      <c r="AO6" s="27" t="str">
        <f>IF(คะแนนสอบ!V6="","",คะแนนสอบ!V6)</f>
        <v/>
      </c>
      <c r="AP6" s="27"/>
      <c r="AQ6" s="27"/>
      <c r="AR6" s="27" t="str">
        <f>IF(SUM(AM6:AO6),ROUND(SUM(AM6:AO6)*100/$AR$5,0),"")</f>
        <v/>
      </c>
      <c r="AS6" s="199" t="str">
        <f t="shared" ref="AS6:AS49" si="5">IF(AR6="","",VLOOKUP(AR6,grad01,5,TRUE))</f>
        <v/>
      </c>
      <c r="AT6" s="27" t="str">
        <f>IF(คะแนนสอบ!W6="","",คะแนนสอบ!W6)</f>
        <v/>
      </c>
      <c r="AU6" s="27" t="str">
        <f>IF(คะแนนสอบ!X6="","",คะแนนสอบ!X6)</f>
        <v/>
      </c>
      <c r="AV6" s="27" t="str">
        <f>IF(คะแนนสอบ!Y6="","",คะแนนสอบ!Y6)</f>
        <v/>
      </c>
      <c r="AW6" s="27"/>
      <c r="AX6" s="27"/>
      <c r="AY6" s="27" t="str">
        <f>IF(SUM(AT6:AV6),ROUND(SUM(AT6:AV6)*100/$AY$5,0),"")</f>
        <v/>
      </c>
      <c r="AZ6" s="199" t="str">
        <f t="shared" ref="AZ6:AZ49" si="6">IF(AY6="","",VLOOKUP(AY6,grad01,5,TRUE))</f>
        <v/>
      </c>
      <c r="BA6" s="27" t="str">
        <f>IF(คะแนนสอบ!Z6="","",คะแนนสอบ!Z6)</f>
        <v/>
      </c>
      <c r="BB6" s="27" t="str">
        <f>IF(คะแนนสอบ!AA6="","",คะแนนสอบ!AA6)</f>
        <v/>
      </c>
      <c r="BC6" s="27" t="str">
        <f>IF(คะแนนสอบ!AB6="","",คะแนนสอบ!AB6)</f>
        <v/>
      </c>
      <c r="BD6" s="27"/>
      <c r="BE6" s="27"/>
      <c r="BF6" s="27" t="str">
        <f>IF(SUM(BA6:BC6),ROUND(SUM(BA6:BC6)*100/$BF$5,0),"")</f>
        <v/>
      </c>
      <c r="BG6" s="199" t="str">
        <f t="shared" ref="BG6:BG49" si="7">IF(BF6="","",VLOOKUP(BF6,grad01,5,TRUE))</f>
        <v/>
      </c>
      <c r="BH6" s="27" t="str">
        <f>IF(คะแนนสอบ!AC6="","",คะแนนสอบ!AC6)</f>
        <v/>
      </c>
      <c r="BI6" s="27" t="str">
        <f>IF(คะแนนสอบ!AD6="","",คะแนนสอบ!AD6)</f>
        <v/>
      </c>
      <c r="BJ6" s="27" t="str">
        <f>IF(คะแนนสอบ!AE6="","",คะแนนสอบ!AE6)</f>
        <v/>
      </c>
      <c r="BK6" s="27"/>
      <c r="BL6" s="27"/>
      <c r="BM6" s="27" t="str">
        <f>IF(SUM(BH6:BJ6),ROUND(SUM(BH6:BJ6)*100/$BM$5,0),"")</f>
        <v/>
      </c>
      <c r="BN6" s="199" t="str">
        <f t="shared" ref="BN6:BN49" si="8">IF(BM6="","",VLOOKUP(BM6,grad01,5,TRUE))</f>
        <v/>
      </c>
      <c r="BO6" s="388" t="str">
        <f>IF(คะแนนสอบ!AF6="","",คะแนนสอบ!AF6)</f>
        <v/>
      </c>
      <c r="BP6" s="388" t="str">
        <f>IF(คะแนนสอบ!AG6="","",คะแนนสอบ!AG6)</f>
        <v/>
      </c>
      <c r="BQ6" s="388" t="str">
        <f>IF(คะแนนสอบ!AH6="","",คะแนนสอบ!AH6)</f>
        <v/>
      </c>
      <c r="BR6" s="388"/>
      <c r="BS6" s="388"/>
      <c r="BT6" s="388" t="str">
        <f>IF(SUM(BO6:BQ6),ROUND(SUM(BO6:BQ6)*100/$BT$5,0),"")</f>
        <v/>
      </c>
      <c r="BU6" s="199" t="str">
        <f t="shared" ref="BU6:BU49" si="9">IF(BT6="","",VLOOKUP(BT6,grad01,5,TRUE))</f>
        <v/>
      </c>
      <c r="BV6" s="457" t="str">
        <f>IF(คะแนนสอบ!AI6="","",คะแนนสอบ!AI6)</f>
        <v/>
      </c>
      <c r="BW6" s="457" t="str">
        <f>IF(คะแนนสอบ!AJ6="","",คะแนนสอบ!AJ6)</f>
        <v/>
      </c>
      <c r="BX6" s="457" t="str">
        <f>IF(คะแนนสอบ!AK6="","",คะแนนสอบ!AK6)</f>
        <v/>
      </c>
      <c r="BY6" s="457"/>
      <c r="BZ6" s="457"/>
      <c r="CA6" s="457" t="str">
        <f>IF(SUM(BV6:BX6),ROUND(SUM(BV6:BX6)*100/$CA$5,0),"")</f>
        <v/>
      </c>
      <c r="CB6" s="199" t="str">
        <f t="shared" ref="CB6:CB55" si="10">IF(CA6="","",VLOOKUP(CA6,grad01,5,TRUE))</f>
        <v/>
      </c>
      <c r="CC6" s="457" t="str">
        <f>IF(คะแนนสอบ!AL6="","",คะแนนสอบ!AL6)</f>
        <v/>
      </c>
      <c r="CD6" s="457" t="str">
        <f>IF(คะแนนสอบ!AM6="","",คะแนนสอบ!AM6)</f>
        <v/>
      </c>
      <c r="CE6" s="457" t="str">
        <f>IF(คะแนนสอบ!AN6="","",คะแนนสอบ!AN6)</f>
        <v/>
      </c>
      <c r="CF6" s="457"/>
      <c r="CG6" s="457"/>
      <c r="CH6" s="457" t="str">
        <f>IF(SUM(CC6:CE6),ROUND(SUM(CC6:CE6)*100/$CH$5,0),"")</f>
        <v/>
      </c>
      <c r="CI6" s="199" t="str">
        <f t="shared" ref="CI6:CI55" si="11">IF(CH6="","",VLOOKUP(CH6,grad01,5,TRUE))</f>
        <v/>
      </c>
      <c r="CJ6" s="457" t="str">
        <f>IF(คะแนนสอบ!AO6="","",คะแนนสอบ!AO6)</f>
        <v/>
      </c>
      <c r="CK6" s="457" t="str">
        <f>IF(คะแนนสอบ!AP6="","",คะแนนสอบ!AP6)</f>
        <v/>
      </c>
      <c r="CL6" s="457" t="str">
        <f>IF(คะแนนสอบ!AQ6="","",คะแนนสอบ!AQ6)</f>
        <v/>
      </c>
      <c r="CM6" s="457"/>
      <c r="CN6" s="457"/>
      <c r="CO6" s="457" t="str">
        <f>IF(SUM(CJ6:CL6),ROUND(SUM(CJ6:CL6)*100/$CO$5,0),"")</f>
        <v/>
      </c>
      <c r="CP6" s="199" t="str">
        <f t="shared" ref="CP6:CP55" si="12">IF(CO6="","",VLOOKUP(CO6,grad01,5,TRUE))</f>
        <v/>
      </c>
      <c r="CQ6" s="457" t="str">
        <f>IF(คะแนนสอบ!AR6="","",คะแนนสอบ!AR6)</f>
        <v/>
      </c>
      <c r="CR6" s="457" t="str">
        <f>IF(คะแนนสอบ!AS6="","",คะแนนสอบ!AS6)</f>
        <v/>
      </c>
      <c r="CS6" s="457" t="str">
        <f>IF(คะแนนสอบ!AT6="","",คะแนนสอบ!AT6)</f>
        <v/>
      </c>
      <c r="CT6" s="457"/>
      <c r="CU6" s="457"/>
      <c r="CV6" s="457" t="str">
        <f>IF(SUM(CQ6:CS6),ROUND(SUM(CQ6:CS6)*100/$CV$5,0),"")</f>
        <v/>
      </c>
      <c r="CW6" s="199" t="str">
        <f t="shared" ref="CW6:CW55" si="13">IF(CV6="","",VLOOKUP(CV6,grad01,5,TRUE))</f>
        <v/>
      </c>
      <c r="CX6" s="27" t="str">
        <f>IF(คะแนนสอบ!AU6="","",คะแนนสอบ!AU6)</f>
        <v/>
      </c>
      <c r="CY6" s="27" t="str">
        <f>IF(คะแนนสอบ!AV6="","",คะแนนสอบ!AV6)</f>
        <v/>
      </c>
      <c r="CZ6" s="27" t="str">
        <f>IF(คะแนนสอบ!AW6="","",คะแนนสอบ!AW6)</f>
        <v/>
      </c>
      <c r="DA6" s="27"/>
      <c r="DB6" s="27"/>
      <c r="DC6" s="27" t="str">
        <f>IF(SUM(CX6:CZ6),ROUND(SUM(CX6:CZ6)*100/$DC$5,0),"")</f>
        <v/>
      </c>
      <c r="DD6" s="199" t="str">
        <f t="shared" ref="DD6:DD49" si="14">IF(DC6="","",VLOOKUP(DC6,grad01,5,TRUE))</f>
        <v/>
      </c>
      <c r="DE6" s="85"/>
    </row>
    <row r="7" spans="1:109" s="29" customFormat="1" ht="15.95" customHeight="1">
      <c r="A7" s="130">
        <v>2</v>
      </c>
      <c r="B7" s="26">
        <f>IF(คะแนนสอบ!C7="","",คะแนนสอบ!C7)</f>
        <v>2285</v>
      </c>
      <c r="C7" s="41" t="str">
        <f>IF(คะแนนสอบ!D7="","",คะแนนสอบ!D7)</f>
        <v>เด็กชายนครินทร์  จุ้ยทองหลาง</v>
      </c>
      <c r="D7" s="27" t="str">
        <f>IF(คะแนนสอบ!E7="","",คะแนนสอบ!E7)</f>
        <v/>
      </c>
      <c r="E7" s="27" t="str">
        <f>IF(คะแนนสอบ!F7="","",คะแนนสอบ!F7)</f>
        <v/>
      </c>
      <c r="F7" s="27" t="str">
        <f>IF(คะแนนสอบ!G7="","",คะแนนสอบ!G7)</f>
        <v/>
      </c>
      <c r="G7" s="27"/>
      <c r="H7" s="27"/>
      <c r="I7" s="27" t="str">
        <f t="shared" ref="I7:I49" si="15">IF(SUM(D7:F7),ROUND(SUM(D7:F7)*100/$I$5,0),"")</f>
        <v/>
      </c>
      <c r="J7" s="199" t="str">
        <f t="shared" si="0"/>
        <v/>
      </c>
      <c r="K7" s="27" t="str">
        <f>IF(คะแนนสอบ!H7="","",คะแนนสอบ!H7)</f>
        <v/>
      </c>
      <c r="L7" s="27" t="str">
        <f>IF(คะแนนสอบ!I7="","",คะแนนสอบ!I7)</f>
        <v/>
      </c>
      <c r="M7" s="27" t="str">
        <f>IF(คะแนนสอบ!J7="","",คะแนนสอบ!J7)</f>
        <v/>
      </c>
      <c r="N7" s="27"/>
      <c r="O7" s="27"/>
      <c r="P7" s="27" t="str">
        <f>IF(SUM(K7:M7),ROUND(SUM(K7:M7)*100/$P$5,0),"")</f>
        <v/>
      </c>
      <c r="Q7" s="199" t="str">
        <f t="shared" si="1"/>
        <v/>
      </c>
      <c r="R7" s="27" t="str">
        <f>IF(คะแนนสอบ!K7="","",คะแนนสอบ!K7)</f>
        <v/>
      </c>
      <c r="S7" s="27" t="str">
        <f>IF(คะแนนสอบ!L7="","",คะแนนสอบ!L7)</f>
        <v/>
      </c>
      <c r="T7" s="27" t="str">
        <f>IF(คะแนนสอบ!M7="","",คะแนนสอบ!M7)</f>
        <v/>
      </c>
      <c r="U7" s="27"/>
      <c r="V7" s="27"/>
      <c r="W7" s="27" t="str">
        <f>IF(SUM(R7:T7),ROUND(SUM(R7:T7)*100/$W$5,0),"")</f>
        <v/>
      </c>
      <c r="X7" s="199" t="str">
        <f t="shared" si="2"/>
        <v/>
      </c>
      <c r="Y7" s="27" t="str">
        <f>IF(คะแนนสอบ!N7="","",คะแนนสอบ!N7)</f>
        <v/>
      </c>
      <c r="Z7" s="27" t="str">
        <f>IF(คะแนนสอบ!O7="","",คะแนนสอบ!O7)</f>
        <v/>
      </c>
      <c r="AA7" s="27" t="str">
        <f>IF(คะแนนสอบ!P7="","",คะแนนสอบ!P7)</f>
        <v/>
      </c>
      <c r="AB7" s="27"/>
      <c r="AC7" s="27"/>
      <c r="AD7" s="27" t="str">
        <f t="shared" ref="AD7:AD49" si="16">IF(SUM(Y7:AA7),ROUND(SUM(Y7:AA7)*100/$AD$5,0),"")</f>
        <v/>
      </c>
      <c r="AE7" s="199" t="str">
        <f t="shared" si="3"/>
        <v/>
      </c>
      <c r="AF7" s="27" t="str">
        <f>IF(คะแนนสอบ!Q7="","",คะแนนสอบ!Q7)</f>
        <v/>
      </c>
      <c r="AG7" s="27" t="str">
        <f>IF(คะแนนสอบ!R7="","",คะแนนสอบ!R7)</f>
        <v/>
      </c>
      <c r="AH7" s="27" t="str">
        <f>IF(คะแนนสอบ!S7="","",คะแนนสอบ!S7)</f>
        <v/>
      </c>
      <c r="AI7" s="27"/>
      <c r="AJ7" s="27"/>
      <c r="AK7" s="27" t="str">
        <f t="shared" ref="AK7:AK49" si="17">IF(SUM(AF7:AH7),ROUND(SUM(AF7:AH7)*100/$AK$5,0),"")</f>
        <v/>
      </c>
      <c r="AL7" s="199" t="str">
        <f t="shared" si="4"/>
        <v/>
      </c>
      <c r="AM7" s="27" t="str">
        <f>IF(คะแนนสอบ!T7="","",คะแนนสอบ!T7)</f>
        <v/>
      </c>
      <c r="AN7" s="27" t="str">
        <f>IF(คะแนนสอบ!U7="","",คะแนนสอบ!U7)</f>
        <v/>
      </c>
      <c r="AO7" s="27" t="str">
        <f>IF(คะแนนสอบ!V7="","",คะแนนสอบ!V7)</f>
        <v/>
      </c>
      <c r="AP7" s="27"/>
      <c r="AQ7" s="27"/>
      <c r="AR7" s="27" t="str">
        <f>IF(SUM(AM7:AO7),ROUND(SUM(AM7:AO7)*100/$AR$5,0),"")</f>
        <v/>
      </c>
      <c r="AS7" s="199" t="str">
        <f t="shared" si="5"/>
        <v/>
      </c>
      <c r="AT7" s="27" t="str">
        <f>IF(คะแนนสอบ!W7="","",คะแนนสอบ!W7)</f>
        <v/>
      </c>
      <c r="AU7" s="27" t="str">
        <f>IF(คะแนนสอบ!X7="","",คะแนนสอบ!X7)</f>
        <v/>
      </c>
      <c r="AV7" s="27" t="str">
        <f>IF(คะแนนสอบ!Y7="","",คะแนนสอบ!Y7)</f>
        <v/>
      </c>
      <c r="AW7" s="27"/>
      <c r="AX7" s="27"/>
      <c r="AY7" s="27" t="str">
        <f t="shared" ref="AY7:AY49" si="18">IF(SUM(AT7:AV7),ROUND(SUM(AT7:AV7)*100/$AY$5,0),"")</f>
        <v/>
      </c>
      <c r="AZ7" s="199" t="str">
        <f t="shared" si="6"/>
        <v/>
      </c>
      <c r="BA7" s="27" t="str">
        <f>IF(คะแนนสอบ!Z7="","",คะแนนสอบ!Z7)</f>
        <v/>
      </c>
      <c r="BB7" s="27" t="str">
        <f>IF(คะแนนสอบ!AA7="","",คะแนนสอบ!AA7)</f>
        <v/>
      </c>
      <c r="BC7" s="27" t="str">
        <f>IF(คะแนนสอบ!AB7="","",คะแนนสอบ!AB7)</f>
        <v/>
      </c>
      <c r="BD7" s="27"/>
      <c r="BE7" s="27"/>
      <c r="BF7" s="27" t="str">
        <f>IF(SUM(BA7:BC7),ROUND(SUM(BA7:BC7)*100/$BF$5,0),"")</f>
        <v/>
      </c>
      <c r="BG7" s="199" t="str">
        <f t="shared" si="7"/>
        <v/>
      </c>
      <c r="BH7" s="27" t="str">
        <f>IF(คะแนนสอบ!AC7="","",คะแนนสอบ!AC7)</f>
        <v/>
      </c>
      <c r="BI7" s="27" t="str">
        <f>IF(คะแนนสอบ!AD7="","",คะแนนสอบ!AD7)</f>
        <v/>
      </c>
      <c r="BJ7" s="27" t="str">
        <f>IF(คะแนนสอบ!AE7="","",คะแนนสอบ!AE7)</f>
        <v/>
      </c>
      <c r="BK7" s="27"/>
      <c r="BL7" s="27"/>
      <c r="BM7" s="27" t="str">
        <f>IF(SUM(BH7:BJ7),ROUND(SUM(BH7:BJ7)*100/$BM$5,0),"")</f>
        <v/>
      </c>
      <c r="BN7" s="199" t="str">
        <f t="shared" si="8"/>
        <v/>
      </c>
      <c r="BO7" s="388" t="str">
        <f>IF(คะแนนสอบ!AF7="","",คะแนนสอบ!AF7)</f>
        <v/>
      </c>
      <c r="BP7" s="388" t="str">
        <f>IF(คะแนนสอบ!AG7="","",คะแนนสอบ!AG7)</f>
        <v/>
      </c>
      <c r="BQ7" s="388" t="str">
        <f>IF(คะแนนสอบ!AH7="","",คะแนนสอบ!AH7)</f>
        <v/>
      </c>
      <c r="BR7" s="388"/>
      <c r="BS7" s="388"/>
      <c r="BT7" s="388" t="str">
        <f t="shared" ref="BT7:BT49" si="19">IF(SUM(BO7:BQ7),ROUND(SUM(BO7:BQ7)*100/$BT$5,0),"")</f>
        <v/>
      </c>
      <c r="BU7" s="199" t="str">
        <f t="shared" si="9"/>
        <v/>
      </c>
      <c r="BV7" s="457" t="str">
        <f>IF(คะแนนสอบ!AI7="","",คะแนนสอบ!AI7)</f>
        <v/>
      </c>
      <c r="BW7" s="457" t="str">
        <f>IF(คะแนนสอบ!AJ7="","",คะแนนสอบ!AJ7)</f>
        <v/>
      </c>
      <c r="BX7" s="457" t="str">
        <f>IF(คะแนนสอบ!AK7="","",คะแนนสอบ!AK7)</f>
        <v/>
      </c>
      <c r="BY7" s="457"/>
      <c r="BZ7" s="457"/>
      <c r="CA7" s="457" t="str">
        <f t="shared" ref="CA7:CA55" si="20">IF(SUM(BV7:BX7),ROUND(SUM(BV7:BX7)*100/$CA$5,0),"")</f>
        <v/>
      </c>
      <c r="CB7" s="199" t="str">
        <f t="shared" si="10"/>
        <v/>
      </c>
      <c r="CC7" s="457" t="str">
        <f>IF(คะแนนสอบ!AL7="","",คะแนนสอบ!AL7)</f>
        <v/>
      </c>
      <c r="CD7" s="457" t="str">
        <f>IF(คะแนนสอบ!AM7="","",คะแนนสอบ!AM7)</f>
        <v/>
      </c>
      <c r="CE7" s="457" t="str">
        <f>IF(คะแนนสอบ!AN7="","",คะแนนสอบ!AN7)</f>
        <v/>
      </c>
      <c r="CF7" s="457"/>
      <c r="CG7" s="457"/>
      <c r="CH7" s="457" t="str">
        <f t="shared" ref="CH7:CH55" si="21">IF(SUM(CC7:CE7),ROUND(SUM(CC7:CE7)*100/$CH$5,0),"")</f>
        <v/>
      </c>
      <c r="CI7" s="199" t="str">
        <f t="shared" si="11"/>
        <v/>
      </c>
      <c r="CJ7" s="457" t="str">
        <f>IF(คะแนนสอบ!AO7="","",คะแนนสอบ!AO7)</f>
        <v/>
      </c>
      <c r="CK7" s="457" t="str">
        <f>IF(คะแนนสอบ!AP7="","",คะแนนสอบ!AP7)</f>
        <v/>
      </c>
      <c r="CL7" s="457" t="str">
        <f>IF(คะแนนสอบ!AQ7="","",คะแนนสอบ!AQ7)</f>
        <v/>
      </c>
      <c r="CM7" s="457"/>
      <c r="CN7" s="457"/>
      <c r="CO7" s="457" t="str">
        <f t="shared" ref="CO7:CO55" si="22">IF(SUM(CJ7:CL7),ROUND(SUM(CJ7:CL7)*100/$CO$5,0),"")</f>
        <v/>
      </c>
      <c r="CP7" s="199" t="str">
        <f t="shared" si="12"/>
        <v/>
      </c>
      <c r="CQ7" s="457" t="str">
        <f>IF(คะแนนสอบ!AR7="","",คะแนนสอบ!AR7)</f>
        <v/>
      </c>
      <c r="CR7" s="457" t="str">
        <f>IF(คะแนนสอบ!AS7="","",คะแนนสอบ!AS7)</f>
        <v/>
      </c>
      <c r="CS7" s="457" t="str">
        <f>IF(คะแนนสอบ!AT7="","",คะแนนสอบ!AT7)</f>
        <v/>
      </c>
      <c r="CT7" s="457"/>
      <c r="CU7" s="457"/>
      <c r="CV7" s="457" t="str">
        <f t="shared" ref="CV7:CV55" si="23">IF(SUM(CQ7:CS7),ROUND(SUM(CQ7:CS7)*100/$CV$5,0),"")</f>
        <v/>
      </c>
      <c r="CW7" s="199" t="str">
        <f t="shared" si="13"/>
        <v/>
      </c>
      <c r="CX7" s="27" t="str">
        <f>IF(คะแนนสอบ!AU7="","",คะแนนสอบ!AU7)</f>
        <v/>
      </c>
      <c r="CY7" s="27" t="str">
        <f>IF(คะแนนสอบ!AV7="","",คะแนนสอบ!AV7)</f>
        <v/>
      </c>
      <c r="CZ7" s="27" t="str">
        <f>IF(คะแนนสอบ!AW7="","",คะแนนสอบ!AW7)</f>
        <v/>
      </c>
      <c r="DA7" s="27"/>
      <c r="DB7" s="27"/>
      <c r="DC7" s="27" t="str">
        <f t="shared" ref="DC7:DC49" si="24">IF(SUM(CX7:CZ7),ROUND(SUM(CX7:CZ7)*100/$DC$5,0),"")</f>
        <v/>
      </c>
      <c r="DD7" s="199" t="str">
        <f t="shared" si="14"/>
        <v/>
      </c>
      <c r="DE7" s="85"/>
    </row>
    <row r="8" spans="1:109" s="29" customFormat="1" ht="15.95" customHeight="1">
      <c r="A8" s="130">
        <v>3</v>
      </c>
      <c r="B8" s="26">
        <f>IF(คะแนนสอบ!C8="","",คะแนนสอบ!C8)</f>
        <v>2288</v>
      </c>
      <c r="C8" s="41" t="str">
        <f>IF(คะแนนสอบ!D8="","",คะแนนสอบ!D8)</f>
        <v>เด็กหญิงลลิตาพร   อ่อนเจริญ</v>
      </c>
      <c r="D8" s="27" t="str">
        <f>IF(คะแนนสอบ!E8="","",คะแนนสอบ!E8)</f>
        <v/>
      </c>
      <c r="E8" s="27" t="str">
        <f>IF(คะแนนสอบ!F8="","",คะแนนสอบ!F8)</f>
        <v/>
      </c>
      <c r="F8" s="27" t="str">
        <f>IF(คะแนนสอบ!G8="","",คะแนนสอบ!G8)</f>
        <v/>
      </c>
      <c r="G8" s="27"/>
      <c r="H8" s="27"/>
      <c r="I8" s="27" t="str">
        <f t="shared" si="15"/>
        <v/>
      </c>
      <c r="J8" s="199" t="str">
        <f t="shared" si="0"/>
        <v/>
      </c>
      <c r="K8" s="27" t="str">
        <f>IF(คะแนนสอบ!H8="","",คะแนนสอบ!H8)</f>
        <v/>
      </c>
      <c r="L8" s="27" t="str">
        <f>IF(คะแนนสอบ!I8="","",คะแนนสอบ!I8)</f>
        <v/>
      </c>
      <c r="M8" s="27" t="str">
        <f>IF(คะแนนสอบ!J8="","",คะแนนสอบ!J8)</f>
        <v/>
      </c>
      <c r="N8" s="27"/>
      <c r="O8" s="27"/>
      <c r="P8" s="27" t="str">
        <f t="shared" ref="P8:P49" si="25">IF(SUM(K8:M8),ROUND(SUM(K8:M8)*100/$P$5,0),"")</f>
        <v/>
      </c>
      <c r="Q8" s="199" t="str">
        <f t="shared" si="1"/>
        <v/>
      </c>
      <c r="R8" s="27" t="str">
        <f>IF(คะแนนสอบ!K8="","",คะแนนสอบ!K8)</f>
        <v/>
      </c>
      <c r="S8" s="27" t="str">
        <f>IF(คะแนนสอบ!L8="","",คะแนนสอบ!L8)</f>
        <v/>
      </c>
      <c r="T8" s="27" t="str">
        <f>IF(คะแนนสอบ!M8="","",คะแนนสอบ!M8)</f>
        <v/>
      </c>
      <c r="U8" s="27"/>
      <c r="V8" s="27"/>
      <c r="W8" s="27" t="str">
        <f t="shared" ref="W8:W49" si="26">IF(SUM(R8:T8),ROUND(SUM(R8:T8)*100/$W$5,0),"")</f>
        <v/>
      </c>
      <c r="X8" s="199" t="str">
        <f t="shared" si="2"/>
        <v/>
      </c>
      <c r="Y8" s="27" t="str">
        <f>IF(คะแนนสอบ!N8="","",คะแนนสอบ!N8)</f>
        <v/>
      </c>
      <c r="Z8" s="27" t="str">
        <f>IF(คะแนนสอบ!O8="","",คะแนนสอบ!O8)</f>
        <v/>
      </c>
      <c r="AA8" s="27" t="str">
        <f>IF(คะแนนสอบ!P8="","",คะแนนสอบ!P8)</f>
        <v/>
      </c>
      <c r="AB8" s="27"/>
      <c r="AC8" s="27"/>
      <c r="AD8" s="27" t="str">
        <f t="shared" si="16"/>
        <v/>
      </c>
      <c r="AE8" s="199" t="str">
        <f t="shared" si="3"/>
        <v/>
      </c>
      <c r="AF8" s="27" t="str">
        <f>IF(คะแนนสอบ!Q8="","",คะแนนสอบ!Q8)</f>
        <v/>
      </c>
      <c r="AG8" s="27" t="str">
        <f>IF(คะแนนสอบ!R8="","",คะแนนสอบ!R8)</f>
        <v/>
      </c>
      <c r="AH8" s="27" t="str">
        <f>IF(คะแนนสอบ!S8="","",คะแนนสอบ!S8)</f>
        <v/>
      </c>
      <c r="AI8" s="27"/>
      <c r="AJ8" s="27"/>
      <c r="AK8" s="27" t="str">
        <f t="shared" si="17"/>
        <v/>
      </c>
      <c r="AL8" s="199" t="str">
        <f t="shared" si="4"/>
        <v/>
      </c>
      <c r="AM8" s="27" t="str">
        <f>IF(คะแนนสอบ!T8="","",คะแนนสอบ!T8)</f>
        <v/>
      </c>
      <c r="AN8" s="27" t="str">
        <f>IF(คะแนนสอบ!U8="","",คะแนนสอบ!U8)</f>
        <v/>
      </c>
      <c r="AO8" s="27" t="str">
        <f>IF(คะแนนสอบ!V8="","",คะแนนสอบ!V8)</f>
        <v/>
      </c>
      <c r="AP8" s="27"/>
      <c r="AQ8" s="27"/>
      <c r="AR8" s="27" t="str">
        <f t="shared" ref="AR8:AR49" si="27">IF(SUM(AM8:AO8),ROUND(SUM(AM8:AO8)*100/$AR$5,0),"")</f>
        <v/>
      </c>
      <c r="AS8" s="199" t="str">
        <f t="shared" si="5"/>
        <v/>
      </c>
      <c r="AT8" s="27" t="str">
        <f>IF(คะแนนสอบ!W8="","",คะแนนสอบ!W8)</f>
        <v/>
      </c>
      <c r="AU8" s="27" t="str">
        <f>IF(คะแนนสอบ!X8="","",คะแนนสอบ!X8)</f>
        <v/>
      </c>
      <c r="AV8" s="27" t="str">
        <f>IF(คะแนนสอบ!Y8="","",คะแนนสอบ!Y8)</f>
        <v/>
      </c>
      <c r="AW8" s="27"/>
      <c r="AX8" s="27"/>
      <c r="AY8" s="27" t="str">
        <f t="shared" si="18"/>
        <v/>
      </c>
      <c r="AZ8" s="199" t="str">
        <f t="shared" si="6"/>
        <v/>
      </c>
      <c r="BA8" s="27" t="str">
        <f>IF(คะแนนสอบ!Z8="","",คะแนนสอบ!Z8)</f>
        <v/>
      </c>
      <c r="BB8" s="27" t="str">
        <f>IF(คะแนนสอบ!AA8="","",คะแนนสอบ!AA8)</f>
        <v/>
      </c>
      <c r="BC8" s="27" t="str">
        <f>IF(คะแนนสอบ!AB8="","",คะแนนสอบ!AB8)</f>
        <v/>
      </c>
      <c r="BD8" s="27"/>
      <c r="BE8" s="27"/>
      <c r="BF8" s="27" t="str">
        <f t="shared" ref="BF8:BF49" si="28">IF(SUM(BA8:BC8),ROUND(SUM(BA8:BC8)*100/$BF$5,0),"")</f>
        <v/>
      </c>
      <c r="BG8" s="199" t="str">
        <f t="shared" si="7"/>
        <v/>
      </c>
      <c r="BH8" s="27" t="str">
        <f>IF(คะแนนสอบ!AC8="","",คะแนนสอบ!AC8)</f>
        <v/>
      </c>
      <c r="BI8" s="27" t="str">
        <f>IF(คะแนนสอบ!AD8="","",คะแนนสอบ!AD8)</f>
        <v/>
      </c>
      <c r="BJ8" s="27" t="str">
        <f>IF(คะแนนสอบ!AE8="","",คะแนนสอบ!AE8)</f>
        <v/>
      </c>
      <c r="BK8" s="27"/>
      <c r="BL8" s="27"/>
      <c r="BM8" s="27" t="str">
        <f t="shared" ref="BM8:BM49" si="29">IF(SUM(BH8:BJ8),ROUND(SUM(BH8:BJ8)*100/$BM$5,0),"")</f>
        <v/>
      </c>
      <c r="BN8" s="199" t="str">
        <f t="shared" si="8"/>
        <v/>
      </c>
      <c r="BO8" s="388" t="str">
        <f>IF(คะแนนสอบ!AF8="","",คะแนนสอบ!AF8)</f>
        <v/>
      </c>
      <c r="BP8" s="388" t="str">
        <f>IF(คะแนนสอบ!AG8="","",คะแนนสอบ!AG8)</f>
        <v/>
      </c>
      <c r="BQ8" s="388" t="str">
        <f>IF(คะแนนสอบ!AH8="","",คะแนนสอบ!AH8)</f>
        <v/>
      </c>
      <c r="BR8" s="388"/>
      <c r="BS8" s="388"/>
      <c r="BT8" s="388" t="str">
        <f t="shared" si="19"/>
        <v/>
      </c>
      <c r="BU8" s="199" t="str">
        <f t="shared" si="9"/>
        <v/>
      </c>
      <c r="BV8" s="457" t="str">
        <f>IF(คะแนนสอบ!AI8="","",คะแนนสอบ!AI8)</f>
        <v/>
      </c>
      <c r="BW8" s="457" t="str">
        <f>IF(คะแนนสอบ!AJ8="","",คะแนนสอบ!AJ8)</f>
        <v/>
      </c>
      <c r="BX8" s="457" t="str">
        <f>IF(คะแนนสอบ!AK8="","",คะแนนสอบ!AK8)</f>
        <v/>
      </c>
      <c r="BY8" s="457"/>
      <c r="BZ8" s="457"/>
      <c r="CA8" s="457" t="str">
        <f t="shared" si="20"/>
        <v/>
      </c>
      <c r="CB8" s="199" t="str">
        <f t="shared" si="10"/>
        <v/>
      </c>
      <c r="CC8" s="457" t="str">
        <f>IF(คะแนนสอบ!AL8="","",คะแนนสอบ!AL8)</f>
        <v/>
      </c>
      <c r="CD8" s="457" t="str">
        <f>IF(คะแนนสอบ!AM8="","",คะแนนสอบ!AM8)</f>
        <v/>
      </c>
      <c r="CE8" s="457" t="str">
        <f>IF(คะแนนสอบ!AN8="","",คะแนนสอบ!AN8)</f>
        <v/>
      </c>
      <c r="CF8" s="457"/>
      <c r="CG8" s="457"/>
      <c r="CH8" s="457" t="str">
        <f t="shared" si="21"/>
        <v/>
      </c>
      <c r="CI8" s="199" t="str">
        <f t="shared" si="11"/>
        <v/>
      </c>
      <c r="CJ8" s="457" t="str">
        <f>IF(คะแนนสอบ!AO8="","",คะแนนสอบ!AO8)</f>
        <v/>
      </c>
      <c r="CK8" s="457" t="str">
        <f>IF(คะแนนสอบ!AP8="","",คะแนนสอบ!AP8)</f>
        <v/>
      </c>
      <c r="CL8" s="457" t="str">
        <f>IF(คะแนนสอบ!AQ8="","",คะแนนสอบ!AQ8)</f>
        <v/>
      </c>
      <c r="CM8" s="457"/>
      <c r="CN8" s="457"/>
      <c r="CO8" s="457" t="str">
        <f t="shared" si="22"/>
        <v/>
      </c>
      <c r="CP8" s="199" t="str">
        <f t="shared" si="12"/>
        <v/>
      </c>
      <c r="CQ8" s="457" t="str">
        <f>IF(คะแนนสอบ!AR8="","",คะแนนสอบ!AR8)</f>
        <v/>
      </c>
      <c r="CR8" s="457" t="str">
        <f>IF(คะแนนสอบ!AS8="","",คะแนนสอบ!AS8)</f>
        <v/>
      </c>
      <c r="CS8" s="457" t="str">
        <f>IF(คะแนนสอบ!AT8="","",คะแนนสอบ!AT8)</f>
        <v/>
      </c>
      <c r="CT8" s="457"/>
      <c r="CU8" s="457"/>
      <c r="CV8" s="457" t="str">
        <f t="shared" si="23"/>
        <v/>
      </c>
      <c r="CW8" s="199" t="str">
        <f t="shared" si="13"/>
        <v/>
      </c>
      <c r="CX8" s="27" t="str">
        <f>IF(คะแนนสอบ!AU8="","",คะแนนสอบ!AU8)</f>
        <v/>
      </c>
      <c r="CY8" s="27" t="str">
        <f>IF(คะแนนสอบ!AV8="","",คะแนนสอบ!AV8)</f>
        <v/>
      </c>
      <c r="CZ8" s="27" t="str">
        <f>IF(คะแนนสอบ!AW8="","",คะแนนสอบ!AW8)</f>
        <v/>
      </c>
      <c r="DA8" s="27"/>
      <c r="DB8" s="27"/>
      <c r="DC8" s="27" t="str">
        <f t="shared" si="24"/>
        <v/>
      </c>
      <c r="DD8" s="199" t="str">
        <f t="shared" si="14"/>
        <v/>
      </c>
      <c r="DE8" s="85"/>
    </row>
    <row r="9" spans="1:109" s="29" customFormat="1" ht="15.95" customHeight="1">
      <c r="A9" s="130">
        <v>4</v>
      </c>
      <c r="B9" s="26">
        <f>IF(คะแนนสอบ!C9="","",คะแนนสอบ!C9)</f>
        <v>2290</v>
      </c>
      <c r="C9" s="41" t="str">
        <f>IF(คะแนนสอบ!D9="","",คะแนนสอบ!D9)</f>
        <v>เด็กหญิงอรุณวรรณ  ทองเสม</v>
      </c>
      <c r="D9" s="27" t="str">
        <f>IF(คะแนนสอบ!E9="","",คะแนนสอบ!E9)</f>
        <v/>
      </c>
      <c r="E9" s="27" t="str">
        <f>IF(คะแนนสอบ!F9="","",คะแนนสอบ!F9)</f>
        <v/>
      </c>
      <c r="F9" s="27" t="str">
        <f>IF(คะแนนสอบ!G9="","",คะแนนสอบ!G9)</f>
        <v/>
      </c>
      <c r="G9" s="27"/>
      <c r="H9" s="27"/>
      <c r="I9" s="27" t="str">
        <f t="shared" si="15"/>
        <v/>
      </c>
      <c r="J9" s="199" t="str">
        <f t="shared" si="0"/>
        <v/>
      </c>
      <c r="K9" s="27" t="str">
        <f>IF(คะแนนสอบ!H9="","",คะแนนสอบ!H9)</f>
        <v/>
      </c>
      <c r="L9" s="27" t="str">
        <f>IF(คะแนนสอบ!I9="","",คะแนนสอบ!I9)</f>
        <v/>
      </c>
      <c r="M9" s="27" t="str">
        <f>IF(คะแนนสอบ!J9="","",คะแนนสอบ!J9)</f>
        <v/>
      </c>
      <c r="N9" s="27"/>
      <c r="O9" s="27"/>
      <c r="P9" s="27" t="str">
        <f t="shared" si="25"/>
        <v/>
      </c>
      <c r="Q9" s="199" t="str">
        <f t="shared" si="1"/>
        <v/>
      </c>
      <c r="R9" s="27" t="str">
        <f>IF(คะแนนสอบ!K9="","",คะแนนสอบ!K9)</f>
        <v/>
      </c>
      <c r="S9" s="27" t="str">
        <f>IF(คะแนนสอบ!L9="","",คะแนนสอบ!L9)</f>
        <v/>
      </c>
      <c r="T9" s="27" t="str">
        <f>IF(คะแนนสอบ!M9="","",คะแนนสอบ!M9)</f>
        <v/>
      </c>
      <c r="U9" s="27"/>
      <c r="V9" s="27"/>
      <c r="W9" s="27" t="str">
        <f t="shared" si="26"/>
        <v/>
      </c>
      <c r="X9" s="199" t="str">
        <f t="shared" si="2"/>
        <v/>
      </c>
      <c r="Y9" s="27" t="str">
        <f>IF(คะแนนสอบ!N9="","",คะแนนสอบ!N9)</f>
        <v/>
      </c>
      <c r="Z9" s="27" t="str">
        <f>IF(คะแนนสอบ!O9="","",คะแนนสอบ!O9)</f>
        <v/>
      </c>
      <c r="AA9" s="27" t="str">
        <f>IF(คะแนนสอบ!P9="","",คะแนนสอบ!P9)</f>
        <v/>
      </c>
      <c r="AB9" s="27"/>
      <c r="AC9" s="27"/>
      <c r="AD9" s="27" t="str">
        <f t="shared" si="16"/>
        <v/>
      </c>
      <c r="AE9" s="199" t="str">
        <f t="shared" si="3"/>
        <v/>
      </c>
      <c r="AF9" s="27" t="str">
        <f>IF(คะแนนสอบ!Q9="","",คะแนนสอบ!Q9)</f>
        <v/>
      </c>
      <c r="AG9" s="27" t="str">
        <f>IF(คะแนนสอบ!R9="","",คะแนนสอบ!R9)</f>
        <v/>
      </c>
      <c r="AH9" s="27" t="str">
        <f>IF(คะแนนสอบ!S9="","",คะแนนสอบ!S9)</f>
        <v/>
      </c>
      <c r="AI9" s="27"/>
      <c r="AJ9" s="27"/>
      <c r="AK9" s="27" t="str">
        <f t="shared" si="17"/>
        <v/>
      </c>
      <c r="AL9" s="199" t="str">
        <f t="shared" si="4"/>
        <v/>
      </c>
      <c r="AM9" s="27" t="str">
        <f>IF(คะแนนสอบ!T9="","",คะแนนสอบ!T9)</f>
        <v/>
      </c>
      <c r="AN9" s="27" t="str">
        <f>IF(คะแนนสอบ!U9="","",คะแนนสอบ!U9)</f>
        <v/>
      </c>
      <c r="AO9" s="27" t="str">
        <f>IF(คะแนนสอบ!V9="","",คะแนนสอบ!V9)</f>
        <v/>
      </c>
      <c r="AP9" s="27"/>
      <c r="AQ9" s="27"/>
      <c r="AR9" s="27" t="str">
        <f t="shared" si="27"/>
        <v/>
      </c>
      <c r="AS9" s="199" t="str">
        <f t="shared" si="5"/>
        <v/>
      </c>
      <c r="AT9" s="27" t="str">
        <f>IF(คะแนนสอบ!W9="","",คะแนนสอบ!W9)</f>
        <v/>
      </c>
      <c r="AU9" s="27" t="str">
        <f>IF(คะแนนสอบ!X9="","",คะแนนสอบ!X9)</f>
        <v/>
      </c>
      <c r="AV9" s="27" t="str">
        <f>IF(คะแนนสอบ!Y9="","",คะแนนสอบ!Y9)</f>
        <v/>
      </c>
      <c r="AW9" s="27"/>
      <c r="AX9" s="27"/>
      <c r="AY9" s="27" t="str">
        <f t="shared" si="18"/>
        <v/>
      </c>
      <c r="AZ9" s="199" t="str">
        <f t="shared" si="6"/>
        <v/>
      </c>
      <c r="BA9" s="27" t="str">
        <f>IF(คะแนนสอบ!Z9="","",คะแนนสอบ!Z9)</f>
        <v/>
      </c>
      <c r="BB9" s="27" t="str">
        <f>IF(คะแนนสอบ!AA9="","",คะแนนสอบ!AA9)</f>
        <v/>
      </c>
      <c r="BC9" s="27" t="str">
        <f>IF(คะแนนสอบ!AB9="","",คะแนนสอบ!AB9)</f>
        <v/>
      </c>
      <c r="BD9" s="27"/>
      <c r="BE9" s="27"/>
      <c r="BF9" s="27" t="str">
        <f t="shared" si="28"/>
        <v/>
      </c>
      <c r="BG9" s="199" t="str">
        <f t="shared" si="7"/>
        <v/>
      </c>
      <c r="BH9" s="27" t="str">
        <f>IF(คะแนนสอบ!AC9="","",คะแนนสอบ!AC9)</f>
        <v/>
      </c>
      <c r="BI9" s="27" t="str">
        <f>IF(คะแนนสอบ!AD9="","",คะแนนสอบ!AD9)</f>
        <v/>
      </c>
      <c r="BJ9" s="27" t="str">
        <f>IF(คะแนนสอบ!AE9="","",คะแนนสอบ!AE9)</f>
        <v/>
      </c>
      <c r="BK9" s="27"/>
      <c r="BL9" s="27"/>
      <c r="BM9" s="27" t="str">
        <f t="shared" si="29"/>
        <v/>
      </c>
      <c r="BN9" s="199" t="str">
        <f t="shared" si="8"/>
        <v/>
      </c>
      <c r="BO9" s="388" t="str">
        <f>IF(คะแนนสอบ!AF9="","",คะแนนสอบ!AF9)</f>
        <v/>
      </c>
      <c r="BP9" s="388" t="str">
        <f>IF(คะแนนสอบ!AG9="","",คะแนนสอบ!AG9)</f>
        <v/>
      </c>
      <c r="BQ9" s="388" t="str">
        <f>IF(คะแนนสอบ!AH9="","",คะแนนสอบ!AH9)</f>
        <v/>
      </c>
      <c r="BR9" s="388"/>
      <c r="BS9" s="388"/>
      <c r="BT9" s="388" t="str">
        <f t="shared" si="19"/>
        <v/>
      </c>
      <c r="BU9" s="199" t="str">
        <f t="shared" si="9"/>
        <v/>
      </c>
      <c r="BV9" s="457" t="str">
        <f>IF(คะแนนสอบ!AI9="","",คะแนนสอบ!AI9)</f>
        <v/>
      </c>
      <c r="BW9" s="457" t="str">
        <f>IF(คะแนนสอบ!AJ9="","",คะแนนสอบ!AJ9)</f>
        <v/>
      </c>
      <c r="BX9" s="457" t="str">
        <f>IF(คะแนนสอบ!AK9="","",คะแนนสอบ!AK9)</f>
        <v/>
      </c>
      <c r="BY9" s="457"/>
      <c r="BZ9" s="457"/>
      <c r="CA9" s="457" t="str">
        <f t="shared" si="20"/>
        <v/>
      </c>
      <c r="CB9" s="199" t="str">
        <f t="shared" si="10"/>
        <v/>
      </c>
      <c r="CC9" s="457" t="str">
        <f>IF(คะแนนสอบ!AL9="","",คะแนนสอบ!AL9)</f>
        <v/>
      </c>
      <c r="CD9" s="457" t="str">
        <f>IF(คะแนนสอบ!AM9="","",คะแนนสอบ!AM9)</f>
        <v/>
      </c>
      <c r="CE9" s="457" t="str">
        <f>IF(คะแนนสอบ!AN9="","",คะแนนสอบ!AN9)</f>
        <v/>
      </c>
      <c r="CF9" s="457"/>
      <c r="CG9" s="457"/>
      <c r="CH9" s="457" t="str">
        <f t="shared" si="21"/>
        <v/>
      </c>
      <c r="CI9" s="199" t="str">
        <f t="shared" si="11"/>
        <v/>
      </c>
      <c r="CJ9" s="457" t="str">
        <f>IF(คะแนนสอบ!AO9="","",คะแนนสอบ!AO9)</f>
        <v/>
      </c>
      <c r="CK9" s="457" t="str">
        <f>IF(คะแนนสอบ!AP9="","",คะแนนสอบ!AP9)</f>
        <v/>
      </c>
      <c r="CL9" s="457" t="str">
        <f>IF(คะแนนสอบ!AQ9="","",คะแนนสอบ!AQ9)</f>
        <v/>
      </c>
      <c r="CM9" s="457"/>
      <c r="CN9" s="457"/>
      <c r="CO9" s="457" t="str">
        <f t="shared" si="22"/>
        <v/>
      </c>
      <c r="CP9" s="199" t="str">
        <f t="shared" si="12"/>
        <v/>
      </c>
      <c r="CQ9" s="457" t="str">
        <f>IF(คะแนนสอบ!AR9="","",คะแนนสอบ!AR9)</f>
        <v/>
      </c>
      <c r="CR9" s="457" t="str">
        <f>IF(คะแนนสอบ!AS9="","",คะแนนสอบ!AS9)</f>
        <v/>
      </c>
      <c r="CS9" s="457" t="str">
        <f>IF(คะแนนสอบ!AT9="","",คะแนนสอบ!AT9)</f>
        <v/>
      </c>
      <c r="CT9" s="457"/>
      <c r="CU9" s="457"/>
      <c r="CV9" s="457" t="str">
        <f t="shared" si="23"/>
        <v/>
      </c>
      <c r="CW9" s="199" t="str">
        <f t="shared" si="13"/>
        <v/>
      </c>
      <c r="CX9" s="27" t="str">
        <f>IF(คะแนนสอบ!AU9="","",คะแนนสอบ!AU9)</f>
        <v/>
      </c>
      <c r="CY9" s="27" t="str">
        <f>IF(คะแนนสอบ!AV9="","",คะแนนสอบ!AV9)</f>
        <v/>
      </c>
      <c r="CZ9" s="27" t="str">
        <f>IF(คะแนนสอบ!AW9="","",คะแนนสอบ!AW9)</f>
        <v/>
      </c>
      <c r="DA9" s="27"/>
      <c r="DB9" s="27"/>
      <c r="DC9" s="27" t="str">
        <f t="shared" si="24"/>
        <v/>
      </c>
      <c r="DD9" s="199" t="str">
        <f t="shared" si="14"/>
        <v/>
      </c>
      <c r="DE9" s="85"/>
    </row>
    <row r="10" spans="1:109" s="29" customFormat="1" ht="15.95" customHeight="1">
      <c r="A10" s="130">
        <v>5</v>
      </c>
      <c r="B10" s="26">
        <f>IF(คะแนนสอบ!C10="","",คะแนนสอบ!C10)</f>
        <v>2353</v>
      </c>
      <c r="C10" s="41" t="str">
        <f>IF(คะแนนสอบ!D10="","",คะแนนสอบ!D10)</f>
        <v>เด็กชายรฐนนท์  มุกสิกพันธ์</v>
      </c>
      <c r="D10" s="27" t="str">
        <f>IF(คะแนนสอบ!E10="","",คะแนนสอบ!E10)</f>
        <v/>
      </c>
      <c r="E10" s="27" t="str">
        <f>IF(คะแนนสอบ!F10="","",คะแนนสอบ!F10)</f>
        <v/>
      </c>
      <c r="F10" s="27" t="str">
        <f>IF(คะแนนสอบ!G10="","",คะแนนสอบ!G10)</f>
        <v/>
      </c>
      <c r="G10" s="27"/>
      <c r="H10" s="27"/>
      <c r="I10" s="27" t="str">
        <f t="shared" si="15"/>
        <v/>
      </c>
      <c r="J10" s="199" t="str">
        <f t="shared" si="0"/>
        <v/>
      </c>
      <c r="K10" s="27" t="str">
        <f>IF(คะแนนสอบ!H10="","",คะแนนสอบ!H10)</f>
        <v/>
      </c>
      <c r="L10" s="27" t="str">
        <f>IF(คะแนนสอบ!I10="","",คะแนนสอบ!I10)</f>
        <v/>
      </c>
      <c r="M10" s="27" t="str">
        <f>IF(คะแนนสอบ!J10="","",คะแนนสอบ!J10)</f>
        <v/>
      </c>
      <c r="N10" s="27"/>
      <c r="O10" s="27"/>
      <c r="P10" s="27" t="str">
        <f t="shared" si="25"/>
        <v/>
      </c>
      <c r="Q10" s="199" t="str">
        <f t="shared" si="1"/>
        <v/>
      </c>
      <c r="R10" s="27" t="str">
        <f>IF(คะแนนสอบ!K10="","",คะแนนสอบ!K10)</f>
        <v/>
      </c>
      <c r="S10" s="27" t="str">
        <f>IF(คะแนนสอบ!L10="","",คะแนนสอบ!L10)</f>
        <v/>
      </c>
      <c r="T10" s="27" t="str">
        <f>IF(คะแนนสอบ!M10="","",คะแนนสอบ!M10)</f>
        <v/>
      </c>
      <c r="U10" s="27"/>
      <c r="V10" s="27"/>
      <c r="W10" s="27" t="str">
        <f t="shared" si="26"/>
        <v/>
      </c>
      <c r="X10" s="199" t="str">
        <f t="shared" si="2"/>
        <v/>
      </c>
      <c r="Y10" s="27" t="str">
        <f>IF(คะแนนสอบ!N10="","",คะแนนสอบ!N10)</f>
        <v/>
      </c>
      <c r="Z10" s="27" t="str">
        <f>IF(คะแนนสอบ!O10="","",คะแนนสอบ!O10)</f>
        <v/>
      </c>
      <c r="AA10" s="27" t="str">
        <f>IF(คะแนนสอบ!P10="","",คะแนนสอบ!P10)</f>
        <v/>
      </c>
      <c r="AB10" s="27"/>
      <c r="AC10" s="27"/>
      <c r="AD10" s="27" t="str">
        <f t="shared" si="16"/>
        <v/>
      </c>
      <c r="AE10" s="199" t="str">
        <f t="shared" si="3"/>
        <v/>
      </c>
      <c r="AF10" s="27" t="str">
        <f>IF(คะแนนสอบ!Q10="","",คะแนนสอบ!Q10)</f>
        <v/>
      </c>
      <c r="AG10" s="27" t="str">
        <f>IF(คะแนนสอบ!R10="","",คะแนนสอบ!R10)</f>
        <v/>
      </c>
      <c r="AH10" s="27" t="str">
        <f>IF(คะแนนสอบ!S10="","",คะแนนสอบ!S10)</f>
        <v/>
      </c>
      <c r="AI10" s="27"/>
      <c r="AJ10" s="27"/>
      <c r="AK10" s="27" t="str">
        <f t="shared" si="17"/>
        <v/>
      </c>
      <c r="AL10" s="199" t="str">
        <f t="shared" si="4"/>
        <v/>
      </c>
      <c r="AM10" s="27" t="str">
        <f>IF(คะแนนสอบ!T10="","",คะแนนสอบ!T10)</f>
        <v/>
      </c>
      <c r="AN10" s="27" t="str">
        <f>IF(คะแนนสอบ!U10="","",คะแนนสอบ!U10)</f>
        <v/>
      </c>
      <c r="AO10" s="27" t="str">
        <f>IF(คะแนนสอบ!V10="","",คะแนนสอบ!V10)</f>
        <v/>
      </c>
      <c r="AP10" s="27"/>
      <c r="AQ10" s="27"/>
      <c r="AR10" s="27" t="str">
        <f t="shared" si="27"/>
        <v/>
      </c>
      <c r="AS10" s="199" t="str">
        <f t="shared" si="5"/>
        <v/>
      </c>
      <c r="AT10" s="27" t="str">
        <f>IF(คะแนนสอบ!W10="","",คะแนนสอบ!W10)</f>
        <v/>
      </c>
      <c r="AU10" s="27" t="str">
        <f>IF(คะแนนสอบ!X10="","",คะแนนสอบ!X10)</f>
        <v/>
      </c>
      <c r="AV10" s="27" t="str">
        <f>IF(คะแนนสอบ!Y10="","",คะแนนสอบ!Y10)</f>
        <v/>
      </c>
      <c r="AW10" s="27"/>
      <c r="AX10" s="27"/>
      <c r="AY10" s="27" t="str">
        <f t="shared" si="18"/>
        <v/>
      </c>
      <c r="AZ10" s="199" t="str">
        <f t="shared" si="6"/>
        <v/>
      </c>
      <c r="BA10" s="27" t="str">
        <f>IF(คะแนนสอบ!Z10="","",คะแนนสอบ!Z10)</f>
        <v/>
      </c>
      <c r="BB10" s="27" t="str">
        <f>IF(คะแนนสอบ!AA10="","",คะแนนสอบ!AA10)</f>
        <v/>
      </c>
      <c r="BC10" s="27" t="str">
        <f>IF(คะแนนสอบ!AB10="","",คะแนนสอบ!AB10)</f>
        <v/>
      </c>
      <c r="BD10" s="27"/>
      <c r="BE10" s="27"/>
      <c r="BF10" s="27" t="str">
        <f t="shared" si="28"/>
        <v/>
      </c>
      <c r="BG10" s="199" t="str">
        <f t="shared" si="7"/>
        <v/>
      </c>
      <c r="BH10" s="27" t="str">
        <f>IF(คะแนนสอบ!AC10="","",คะแนนสอบ!AC10)</f>
        <v/>
      </c>
      <c r="BI10" s="27" t="str">
        <f>IF(คะแนนสอบ!AD10="","",คะแนนสอบ!AD10)</f>
        <v/>
      </c>
      <c r="BJ10" s="27" t="str">
        <f>IF(คะแนนสอบ!AE10="","",คะแนนสอบ!AE10)</f>
        <v/>
      </c>
      <c r="BK10" s="27"/>
      <c r="BL10" s="27"/>
      <c r="BM10" s="27" t="str">
        <f t="shared" si="29"/>
        <v/>
      </c>
      <c r="BN10" s="199" t="str">
        <f t="shared" si="8"/>
        <v/>
      </c>
      <c r="BO10" s="388" t="str">
        <f>IF(คะแนนสอบ!AF10="","",คะแนนสอบ!AF10)</f>
        <v/>
      </c>
      <c r="BP10" s="388" t="str">
        <f>IF(คะแนนสอบ!AG10="","",คะแนนสอบ!AG10)</f>
        <v/>
      </c>
      <c r="BQ10" s="388" t="str">
        <f>IF(คะแนนสอบ!AH10="","",คะแนนสอบ!AH10)</f>
        <v/>
      </c>
      <c r="BR10" s="388"/>
      <c r="BS10" s="388"/>
      <c r="BT10" s="388" t="str">
        <f t="shared" si="19"/>
        <v/>
      </c>
      <c r="BU10" s="199" t="str">
        <f t="shared" si="9"/>
        <v/>
      </c>
      <c r="BV10" s="457" t="str">
        <f>IF(คะแนนสอบ!AI10="","",คะแนนสอบ!AI10)</f>
        <v/>
      </c>
      <c r="BW10" s="457" t="str">
        <f>IF(คะแนนสอบ!AJ10="","",คะแนนสอบ!AJ10)</f>
        <v/>
      </c>
      <c r="BX10" s="457" t="str">
        <f>IF(คะแนนสอบ!AK10="","",คะแนนสอบ!AK10)</f>
        <v/>
      </c>
      <c r="BY10" s="457"/>
      <c r="BZ10" s="457"/>
      <c r="CA10" s="457" t="str">
        <f t="shared" si="20"/>
        <v/>
      </c>
      <c r="CB10" s="199" t="str">
        <f t="shared" si="10"/>
        <v/>
      </c>
      <c r="CC10" s="457" t="str">
        <f>IF(คะแนนสอบ!AL10="","",คะแนนสอบ!AL10)</f>
        <v/>
      </c>
      <c r="CD10" s="457" t="str">
        <f>IF(คะแนนสอบ!AM10="","",คะแนนสอบ!AM10)</f>
        <v/>
      </c>
      <c r="CE10" s="457" t="str">
        <f>IF(คะแนนสอบ!AN10="","",คะแนนสอบ!AN10)</f>
        <v/>
      </c>
      <c r="CF10" s="457"/>
      <c r="CG10" s="457"/>
      <c r="CH10" s="457" t="str">
        <f t="shared" si="21"/>
        <v/>
      </c>
      <c r="CI10" s="199" t="str">
        <f t="shared" si="11"/>
        <v/>
      </c>
      <c r="CJ10" s="457" t="str">
        <f>IF(คะแนนสอบ!AO10="","",คะแนนสอบ!AO10)</f>
        <v/>
      </c>
      <c r="CK10" s="457" t="str">
        <f>IF(คะแนนสอบ!AP10="","",คะแนนสอบ!AP10)</f>
        <v/>
      </c>
      <c r="CL10" s="457" t="str">
        <f>IF(คะแนนสอบ!AQ10="","",คะแนนสอบ!AQ10)</f>
        <v/>
      </c>
      <c r="CM10" s="457"/>
      <c r="CN10" s="457"/>
      <c r="CO10" s="457" t="str">
        <f t="shared" si="22"/>
        <v/>
      </c>
      <c r="CP10" s="199" t="str">
        <f t="shared" si="12"/>
        <v/>
      </c>
      <c r="CQ10" s="457" t="str">
        <f>IF(คะแนนสอบ!AR10="","",คะแนนสอบ!AR10)</f>
        <v/>
      </c>
      <c r="CR10" s="457" t="str">
        <f>IF(คะแนนสอบ!AS10="","",คะแนนสอบ!AS10)</f>
        <v/>
      </c>
      <c r="CS10" s="457" t="str">
        <f>IF(คะแนนสอบ!AT10="","",คะแนนสอบ!AT10)</f>
        <v/>
      </c>
      <c r="CT10" s="457"/>
      <c r="CU10" s="457"/>
      <c r="CV10" s="457" t="str">
        <f t="shared" si="23"/>
        <v/>
      </c>
      <c r="CW10" s="199" t="str">
        <f t="shared" si="13"/>
        <v/>
      </c>
      <c r="CX10" s="27" t="str">
        <f>IF(คะแนนสอบ!AU10="","",คะแนนสอบ!AU10)</f>
        <v/>
      </c>
      <c r="CY10" s="27" t="str">
        <f>IF(คะแนนสอบ!AV10="","",คะแนนสอบ!AV10)</f>
        <v/>
      </c>
      <c r="CZ10" s="27" t="str">
        <f>IF(คะแนนสอบ!AW10="","",คะแนนสอบ!AW10)</f>
        <v/>
      </c>
      <c r="DA10" s="27"/>
      <c r="DB10" s="27"/>
      <c r="DC10" s="27" t="str">
        <f t="shared" si="24"/>
        <v/>
      </c>
      <c r="DD10" s="199" t="str">
        <f t="shared" si="14"/>
        <v/>
      </c>
      <c r="DE10" s="85"/>
    </row>
    <row r="11" spans="1:109" s="29" customFormat="1" ht="15.95" customHeight="1">
      <c r="A11" s="130">
        <v>6</v>
      </c>
      <c r="B11" s="26">
        <f>IF(คะแนนสอบ!C11="","",คะแนนสอบ!C11)</f>
        <v>2399</v>
      </c>
      <c r="C11" s="41" t="str">
        <f>IF(คะแนนสอบ!D11="","",คะแนนสอบ!D11)</f>
        <v>เด็กหญิงพรธีรา  บุญผ่อง</v>
      </c>
      <c r="D11" s="27" t="str">
        <f>IF(คะแนนสอบ!E11="","",คะแนนสอบ!E11)</f>
        <v/>
      </c>
      <c r="E11" s="27" t="str">
        <f>IF(คะแนนสอบ!F11="","",คะแนนสอบ!F11)</f>
        <v/>
      </c>
      <c r="F11" s="27" t="str">
        <f>IF(คะแนนสอบ!G11="","",คะแนนสอบ!G11)</f>
        <v/>
      </c>
      <c r="G11" s="27"/>
      <c r="H11" s="27"/>
      <c r="I11" s="27" t="str">
        <f t="shared" si="15"/>
        <v/>
      </c>
      <c r="J11" s="199" t="str">
        <f t="shared" si="0"/>
        <v/>
      </c>
      <c r="K11" s="27" t="str">
        <f>IF(คะแนนสอบ!H11="","",คะแนนสอบ!H11)</f>
        <v/>
      </c>
      <c r="L11" s="27" t="str">
        <f>IF(คะแนนสอบ!I11="","",คะแนนสอบ!I11)</f>
        <v/>
      </c>
      <c r="M11" s="27" t="str">
        <f>IF(คะแนนสอบ!J11="","",คะแนนสอบ!J11)</f>
        <v/>
      </c>
      <c r="N11" s="27"/>
      <c r="O11" s="27"/>
      <c r="P11" s="27" t="str">
        <f t="shared" si="25"/>
        <v/>
      </c>
      <c r="Q11" s="199" t="str">
        <f t="shared" si="1"/>
        <v/>
      </c>
      <c r="R11" s="27" t="str">
        <f>IF(คะแนนสอบ!K11="","",คะแนนสอบ!K11)</f>
        <v/>
      </c>
      <c r="S11" s="27" t="str">
        <f>IF(คะแนนสอบ!L11="","",คะแนนสอบ!L11)</f>
        <v/>
      </c>
      <c r="T11" s="27" t="str">
        <f>IF(คะแนนสอบ!M11="","",คะแนนสอบ!M11)</f>
        <v/>
      </c>
      <c r="U11" s="27"/>
      <c r="V11" s="27"/>
      <c r="W11" s="27" t="str">
        <f t="shared" si="26"/>
        <v/>
      </c>
      <c r="X11" s="199" t="str">
        <f t="shared" si="2"/>
        <v/>
      </c>
      <c r="Y11" s="27" t="str">
        <f>IF(คะแนนสอบ!N11="","",คะแนนสอบ!N11)</f>
        <v/>
      </c>
      <c r="Z11" s="27" t="str">
        <f>IF(คะแนนสอบ!O11="","",คะแนนสอบ!O11)</f>
        <v/>
      </c>
      <c r="AA11" s="27" t="str">
        <f>IF(คะแนนสอบ!P11="","",คะแนนสอบ!P11)</f>
        <v/>
      </c>
      <c r="AB11" s="27"/>
      <c r="AC11" s="27"/>
      <c r="AD11" s="27" t="str">
        <f t="shared" si="16"/>
        <v/>
      </c>
      <c r="AE11" s="199" t="str">
        <f t="shared" si="3"/>
        <v/>
      </c>
      <c r="AF11" s="27" t="str">
        <f>IF(คะแนนสอบ!Q11="","",คะแนนสอบ!Q11)</f>
        <v/>
      </c>
      <c r="AG11" s="27" t="str">
        <f>IF(คะแนนสอบ!R11="","",คะแนนสอบ!R11)</f>
        <v/>
      </c>
      <c r="AH11" s="27" t="str">
        <f>IF(คะแนนสอบ!S11="","",คะแนนสอบ!S11)</f>
        <v/>
      </c>
      <c r="AI11" s="27"/>
      <c r="AJ11" s="27"/>
      <c r="AK11" s="27" t="str">
        <f t="shared" si="17"/>
        <v/>
      </c>
      <c r="AL11" s="199" t="str">
        <f t="shared" si="4"/>
        <v/>
      </c>
      <c r="AM11" s="27" t="str">
        <f>IF(คะแนนสอบ!T11="","",คะแนนสอบ!T11)</f>
        <v/>
      </c>
      <c r="AN11" s="27" t="str">
        <f>IF(คะแนนสอบ!U11="","",คะแนนสอบ!U11)</f>
        <v/>
      </c>
      <c r="AO11" s="27" t="str">
        <f>IF(คะแนนสอบ!V11="","",คะแนนสอบ!V11)</f>
        <v/>
      </c>
      <c r="AP11" s="27"/>
      <c r="AQ11" s="27"/>
      <c r="AR11" s="27" t="str">
        <f t="shared" si="27"/>
        <v/>
      </c>
      <c r="AS11" s="199" t="str">
        <f t="shared" si="5"/>
        <v/>
      </c>
      <c r="AT11" s="27" t="str">
        <f>IF(คะแนนสอบ!W11="","",คะแนนสอบ!W11)</f>
        <v/>
      </c>
      <c r="AU11" s="27" t="str">
        <f>IF(คะแนนสอบ!X11="","",คะแนนสอบ!X11)</f>
        <v/>
      </c>
      <c r="AV11" s="27" t="str">
        <f>IF(คะแนนสอบ!Y11="","",คะแนนสอบ!Y11)</f>
        <v/>
      </c>
      <c r="AW11" s="27"/>
      <c r="AX11" s="27"/>
      <c r="AY11" s="27" t="str">
        <f t="shared" si="18"/>
        <v/>
      </c>
      <c r="AZ11" s="199" t="str">
        <f t="shared" si="6"/>
        <v/>
      </c>
      <c r="BA11" s="27" t="str">
        <f>IF(คะแนนสอบ!Z11="","",คะแนนสอบ!Z11)</f>
        <v/>
      </c>
      <c r="BB11" s="27" t="str">
        <f>IF(คะแนนสอบ!AA11="","",คะแนนสอบ!AA11)</f>
        <v/>
      </c>
      <c r="BC11" s="27" t="str">
        <f>IF(คะแนนสอบ!AB11="","",คะแนนสอบ!AB11)</f>
        <v/>
      </c>
      <c r="BD11" s="27"/>
      <c r="BE11" s="27"/>
      <c r="BF11" s="27" t="str">
        <f t="shared" si="28"/>
        <v/>
      </c>
      <c r="BG11" s="199" t="str">
        <f t="shared" si="7"/>
        <v/>
      </c>
      <c r="BH11" s="27" t="str">
        <f>IF(คะแนนสอบ!AC11="","",คะแนนสอบ!AC11)</f>
        <v/>
      </c>
      <c r="BI11" s="27" t="str">
        <f>IF(คะแนนสอบ!AD11="","",คะแนนสอบ!AD11)</f>
        <v/>
      </c>
      <c r="BJ11" s="27" t="str">
        <f>IF(คะแนนสอบ!AE11="","",คะแนนสอบ!AE11)</f>
        <v/>
      </c>
      <c r="BK11" s="27"/>
      <c r="BL11" s="27"/>
      <c r="BM11" s="27" t="str">
        <f t="shared" si="29"/>
        <v/>
      </c>
      <c r="BN11" s="199" t="str">
        <f t="shared" si="8"/>
        <v/>
      </c>
      <c r="BO11" s="388" t="str">
        <f>IF(คะแนนสอบ!AF11="","",คะแนนสอบ!AF11)</f>
        <v/>
      </c>
      <c r="BP11" s="388" t="str">
        <f>IF(คะแนนสอบ!AG11="","",คะแนนสอบ!AG11)</f>
        <v/>
      </c>
      <c r="BQ11" s="388" t="str">
        <f>IF(คะแนนสอบ!AH11="","",คะแนนสอบ!AH11)</f>
        <v/>
      </c>
      <c r="BR11" s="388"/>
      <c r="BS11" s="388"/>
      <c r="BT11" s="388" t="str">
        <f t="shared" si="19"/>
        <v/>
      </c>
      <c r="BU11" s="199" t="str">
        <f t="shared" si="9"/>
        <v/>
      </c>
      <c r="BV11" s="457" t="str">
        <f>IF(คะแนนสอบ!AI11="","",คะแนนสอบ!AI11)</f>
        <v/>
      </c>
      <c r="BW11" s="457" t="str">
        <f>IF(คะแนนสอบ!AJ11="","",คะแนนสอบ!AJ11)</f>
        <v/>
      </c>
      <c r="BX11" s="457" t="str">
        <f>IF(คะแนนสอบ!AK11="","",คะแนนสอบ!AK11)</f>
        <v/>
      </c>
      <c r="BY11" s="457"/>
      <c r="BZ11" s="457"/>
      <c r="CA11" s="457" t="str">
        <f t="shared" si="20"/>
        <v/>
      </c>
      <c r="CB11" s="199" t="str">
        <f t="shared" si="10"/>
        <v/>
      </c>
      <c r="CC11" s="457" t="str">
        <f>IF(คะแนนสอบ!AL11="","",คะแนนสอบ!AL11)</f>
        <v/>
      </c>
      <c r="CD11" s="457" t="str">
        <f>IF(คะแนนสอบ!AM11="","",คะแนนสอบ!AM11)</f>
        <v/>
      </c>
      <c r="CE11" s="457" t="str">
        <f>IF(คะแนนสอบ!AN11="","",คะแนนสอบ!AN11)</f>
        <v/>
      </c>
      <c r="CF11" s="457"/>
      <c r="CG11" s="457"/>
      <c r="CH11" s="457" t="str">
        <f t="shared" si="21"/>
        <v/>
      </c>
      <c r="CI11" s="199" t="str">
        <f t="shared" si="11"/>
        <v/>
      </c>
      <c r="CJ11" s="457" t="str">
        <f>IF(คะแนนสอบ!AO11="","",คะแนนสอบ!AO11)</f>
        <v/>
      </c>
      <c r="CK11" s="457" t="str">
        <f>IF(คะแนนสอบ!AP11="","",คะแนนสอบ!AP11)</f>
        <v/>
      </c>
      <c r="CL11" s="457" t="str">
        <f>IF(คะแนนสอบ!AQ11="","",คะแนนสอบ!AQ11)</f>
        <v/>
      </c>
      <c r="CM11" s="457"/>
      <c r="CN11" s="457"/>
      <c r="CO11" s="457" t="str">
        <f t="shared" si="22"/>
        <v/>
      </c>
      <c r="CP11" s="199" t="str">
        <f t="shared" si="12"/>
        <v/>
      </c>
      <c r="CQ11" s="457" t="str">
        <f>IF(คะแนนสอบ!AR11="","",คะแนนสอบ!AR11)</f>
        <v/>
      </c>
      <c r="CR11" s="457" t="str">
        <f>IF(คะแนนสอบ!AS11="","",คะแนนสอบ!AS11)</f>
        <v/>
      </c>
      <c r="CS11" s="457" t="str">
        <f>IF(คะแนนสอบ!AT11="","",คะแนนสอบ!AT11)</f>
        <v/>
      </c>
      <c r="CT11" s="457"/>
      <c r="CU11" s="457"/>
      <c r="CV11" s="457" t="str">
        <f t="shared" si="23"/>
        <v/>
      </c>
      <c r="CW11" s="199" t="str">
        <f t="shared" si="13"/>
        <v/>
      </c>
      <c r="CX11" s="27" t="str">
        <f>IF(คะแนนสอบ!AU11="","",คะแนนสอบ!AU11)</f>
        <v/>
      </c>
      <c r="CY11" s="27" t="str">
        <f>IF(คะแนนสอบ!AV11="","",คะแนนสอบ!AV11)</f>
        <v/>
      </c>
      <c r="CZ11" s="27" t="str">
        <f>IF(คะแนนสอบ!AW11="","",คะแนนสอบ!AW11)</f>
        <v/>
      </c>
      <c r="DA11" s="27"/>
      <c r="DB11" s="27"/>
      <c r="DC11" s="27" t="str">
        <f t="shared" si="24"/>
        <v/>
      </c>
      <c r="DD11" s="199" t="str">
        <f t="shared" si="14"/>
        <v/>
      </c>
      <c r="DE11" s="85"/>
    </row>
    <row r="12" spans="1:109" s="29" customFormat="1" ht="15.95" customHeight="1">
      <c r="A12" s="130">
        <v>7</v>
      </c>
      <c r="B12" s="26">
        <f>IF(คะแนนสอบ!C12="","",คะแนนสอบ!C12)</f>
        <v>2438</v>
      </c>
      <c r="C12" s="41" t="str">
        <f>IF(คะแนนสอบ!D12="","",คะแนนสอบ!D12)</f>
        <v>เด็กหญิงพิชชาพา  อินเอม</v>
      </c>
      <c r="D12" s="27" t="str">
        <f>IF(คะแนนสอบ!E12="","",คะแนนสอบ!E12)</f>
        <v/>
      </c>
      <c r="E12" s="27" t="str">
        <f>IF(คะแนนสอบ!F12="","",คะแนนสอบ!F12)</f>
        <v/>
      </c>
      <c r="F12" s="27" t="str">
        <f>IF(คะแนนสอบ!G12="","",คะแนนสอบ!G12)</f>
        <v/>
      </c>
      <c r="G12" s="27"/>
      <c r="H12" s="27"/>
      <c r="I12" s="27" t="str">
        <f t="shared" si="15"/>
        <v/>
      </c>
      <c r="J12" s="199" t="str">
        <f t="shared" si="0"/>
        <v/>
      </c>
      <c r="K12" s="27" t="str">
        <f>IF(คะแนนสอบ!H12="","",คะแนนสอบ!H12)</f>
        <v/>
      </c>
      <c r="L12" s="27" t="str">
        <f>IF(คะแนนสอบ!I12="","",คะแนนสอบ!I12)</f>
        <v/>
      </c>
      <c r="M12" s="27" t="str">
        <f>IF(คะแนนสอบ!J12="","",คะแนนสอบ!J12)</f>
        <v/>
      </c>
      <c r="N12" s="27"/>
      <c r="O12" s="27"/>
      <c r="P12" s="27" t="str">
        <f t="shared" si="25"/>
        <v/>
      </c>
      <c r="Q12" s="199" t="str">
        <f t="shared" si="1"/>
        <v/>
      </c>
      <c r="R12" s="27" t="str">
        <f>IF(คะแนนสอบ!K12="","",คะแนนสอบ!K12)</f>
        <v/>
      </c>
      <c r="S12" s="27" t="str">
        <f>IF(คะแนนสอบ!L12="","",คะแนนสอบ!L12)</f>
        <v/>
      </c>
      <c r="T12" s="27" t="str">
        <f>IF(คะแนนสอบ!M12="","",คะแนนสอบ!M12)</f>
        <v/>
      </c>
      <c r="U12" s="27"/>
      <c r="V12" s="27"/>
      <c r="W12" s="27" t="str">
        <f t="shared" si="26"/>
        <v/>
      </c>
      <c r="X12" s="199" t="str">
        <f t="shared" si="2"/>
        <v/>
      </c>
      <c r="Y12" s="27" t="str">
        <f>IF(คะแนนสอบ!N12="","",คะแนนสอบ!N12)</f>
        <v/>
      </c>
      <c r="Z12" s="27" t="str">
        <f>IF(คะแนนสอบ!O12="","",คะแนนสอบ!O12)</f>
        <v/>
      </c>
      <c r="AA12" s="27" t="str">
        <f>IF(คะแนนสอบ!P12="","",คะแนนสอบ!P12)</f>
        <v/>
      </c>
      <c r="AB12" s="27"/>
      <c r="AC12" s="27"/>
      <c r="AD12" s="27" t="str">
        <f t="shared" si="16"/>
        <v/>
      </c>
      <c r="AE12" s="199" t="str">
        <f t="shared" si="3"/>
        <v/>
      </c>
      <c r="AF12" s="27" t="str">
        <f>IF(คะแนนสอบ!Q12="","",คะแนนสอบ!Q12)</f>
        <v/>
      </c>
      <c r="AG12" s="27" t="str">
        <f>IF(คะแนนสอบ!R12="","",คะแนนสอบ!R12)</f>
        <v/>
      </c>
      <c r="AH12" s="27" t="str">
        <f>IF(คะแนนสอบ!S12="","",คะแนนสอบ!S12)</f>
        <v/>
      </c>
      <c r="AI12" s="27"/>
      <c r="AJ12" s="27"/>
      <c r="AK12" s="27" t="str">
        <f t="shared" si="17"/>
        <v/>
      </c>
      <c r="AL12" s="199" t="str">
        <f t="shared" si="4"/>
        <v/>
      </c>
      <c r="AM12" s="27" t="str">
        <f>IF(คะแนนสอบ!T12="","",คะแนนสอบ!T12)</f>
        <v/>
      </c>
      <c r="AN12" s="27" t="str">
        <f>IF(คะแนนสอบ!U12="","",คะแนนสอบ!U12)</f>
        <v/>
      </c>
      <c r="AO12" s="27" t="str">
        <f>IF(คะแนนสอบ!V12="","",คะแนนสอบ!V12)</f>
        <v/>
      </c>
      <c r="AP12" s="27"/>
      <c r="AQ12" s="27"/>
      <c r="AR12" s="27" t="str">
        <f t="shared" si="27"/>
        <v/>
      </c>
      <c r="AS12" s="199" t="str">
        <f t="shared" si="5"/>
        <v/>
      </c>
      <c r="AT12" s="27" t="str">
        <f>IF(คะแนนสอบ!W12="","",คะแนนสอบ!W12)</f>
        <v/>
      </c>
      <c r="AU12" s="27" t="str">
        <f>IF(คะแนนสอบ!X12="","",คะแนนสอบ!X12)</f>
        <v/>
      </c>
      <c r="AV12" s="27" t="str">
        <f>IF(คะแนนสอบ!Y12="","",คะแนนสอบ!Y12)</f>
        <v/>
      </c>
      <c r="AW12" s="27"/>
      <c r="AX12" s="27"/>
      <c r="AY12" s="27" t="str">
        <f t="shared" si="18"/>
        <v/>
      </c>
      <c r="AZ12" s="199" t="str">
        <f t="shared" si="6"/>
        <v/>
      </c>
      <c r="BA12" s="27" t="str">
        <f>IF(คะแนนสอบ!Z12="","",คะแนนสอบ!Z12)</f>
        <v/>
      </c>
      <c r="BB12" s="27" t="str">
        <f>IF(คะแนนสอบ!AA12="","",คะแนนสอบ!AA12)</f>
        <v/>
      </c>
      <c r="BC12" s="27" t="str">
        <f>IF(คะแนนสอบ!AB12="","",คะแนนสอบ!AB12)</f>
        <v/>
      </c>
      <c r="BD12" s="27"/>
      <c r="BE12" s="27"/>
      <c r="BF12" s="27" t="str">
        <f t="shared" si="28"/>
        <v/>
      </c>
      <c r="BG12" s="199" t="str">
        <f t="shared" si="7"/>
        <v/>
      </c>
      <c r="BH12" s="27" t="str">
        <f>IF(คะแนนสอบ!AC12="","",คะแนนสอบ!AC12)</f>
        <v/>
      </c>
      <c r="BI12" s="27" t="str">
        <f>IF(คะแนนสอบ!AD12="","",คะแนนสอบ!AD12)</f>
        <v/>
      </c>
      <c r="BJ12" s="27" t="str">
        <f>IF(คะแนนสอบ!AE12="","",คะแนนสอบ!AE12)</f>
        <v/>
      </c>
      <c r="BK12" s="27"/>
      <c r="BL12" s="27"/>
      <c r="BM12" s="27" t="str">
        <f t="shared" si="29"/>
        <v/>
      </c>
      <c r="BN12" s="199" t="str">
        <f t="shared" si="8"/>
        <v/>
      </c>
      <c r="BO12" s="388" t="str">
        <f>IF(คะแนนสอบ!AF12="","",คะแนนสอบ!AF12)</f>
        <v/>
      </c>
      <c r="BP12" s="388" t="str">
        <f>IF(คะแนนสอบ!AG12="","",คะแนนสอบ!AG12)</f>
        <v/>
      </c>
      <c r="BQ12" s="388" t="str">
        <f>IF(คะแนนสอบ!AH12="","",คะแนนสอบ!AH12)</f>
        <v/>
      </c>
      <c r="BR12" s="388"/>
      <c r="BS12" s="388"/>
      <c r="BT12" s="388" t="str">
        <f t="shared" si="19"/>
        <v/>
      </c>
      <c r="BU12" s="199" t="str">
        <f t="shared" si="9"/>
        <v/>
      </c>
      <c r="BV12" s="457" t="str">
        <f>IF(คะแนนสอบ!AI12="","",คะแนนสอบ!AI12)</f>
        <v/>
      </c>
      <c r="BW12" s="457" t="str">
        <f>IF(คะแนนสอบ!AJ12="","",คะแนนสอบ!AJ12)</f>
        <v/>
      </c>
      <c r="BX12" s="457" t="str">
        <f>IF(คะแนนสอบ!AK12="","",คะแนนสอบ!AK12)</f>
        <v/>
      </c>
      <c r="BY12" s="457"/>
      <c r="BZ12" s="457"/>
      <c r="CA12" s="457" t="str">
        <f t="shared" si="20"/>
        <v/>
      </c>
      <c r="CB12" s="199" t="str">
        <f t="shared" si="10"/>
        <v/>
      </c>
      <c r="CC12" s="457" t="str">
        <f>IF(คะแนนสอบ!AL12="","",คะแนนสอบ!AL12)</f>
        <v/>
      </c>
      <c r="CD12" s="457" t="str">
        <f>IF(คะแนนสอบ!AM12="","",คะแนนสอบ!AM12)</f>
        <v/>
      </c>
      <c r="CE12" s="457" t="str">
        <f>IF(คะแนนสอบ!AN12="","",คะแนนสอบ!AN12)</f>
        <v/>
      </c>
      <c r="CF12" s="457"/>
      <c r="CG12" s="457"/>
      <c r="CH12" s="457" t="str">
        <f t="shared" si="21"/>
        <v/>
      </c>
      <c r="CI12" s="199" t="str">
        <f t="shared" si="11"/>
        <v/>
      </c>
      <c r="CJ12" s="457" t="str">
        <f>IF(คะแนนสอบ!AO12="","",คะแนนสอบ!AO12)</f>
        <v/>
      </c>
      <c r="CK12" s="457" t="str">
        <f>IF(คะแนนสอบ!AP12="","",คะแนนสอบ!AP12)</f>
        <v/>
      </c>
      <c r="CL12" s="457" t="str">
        <f>IF(คะแนนสอบ!AQ12="","",คะแนนสอบ!AQ12)</f>
        <v/>
      </c>
      <c r="CM12" s="457"/>
      <c r="CN12" s="457"/>
      <c r="CO12" s="457" t="str">
        <f t="shared" si="22"/>
        <v/>
      </c>
      <c r="CP12" s="199" t="str">
        <f t="shared" si="12"/>
        <v/>
      </c>
      <c r="CQ12" s="457" t="str">
        <f>IF(คะแนนสอบ!AR12="","",คะแนนสอบ!AR12)</f>
        <v/>
      </c>
      <c r="CR12" s="457" t="str">
        <f>IF(คะแนนสอบ!AS12="","",คะแนนสอบ!AS12)</f>
        <v/>
      </c>
      <c r="CS12" s="457" t="str">
        <f>IF(คะแนนสอบ!AT12="","",คะแนนสอบ!AT12)</f>
        <v/>
      </c>
      <c r="CT12" s="457"/>
      <c r="CU12" s="457"/>
      <c r="CV12" s="457" t="str">
        <f t="shared" si="23"/>
        <v/>
      </c>
      <c r="CW12" s="199" t="str">
        <f t="shared" si="13"/>
        <v/>
      </c>
      <c r="CX12" s="27" t="str">
        <f>IF(คะแนนสอบ!AU12="","",คะแนนสอบ!AU12)</f>
        <v/>
      </c>
      <c r="CY12" s="27" t="str">
        <f>IF(คะแนนสอบ!AV12="","",คะแนนสอบ!AV12)</f>
        <v/>
      </c>
      <c r="CZ12" s="27" t="str">
        <f>IF(คะแนนสอบ!AW12="","",คะแนนสอบ!AW12)</f>
        <v/>
      </c>
      <c r="DA12" s="27"/>
      <c r="DB12" s="27"/>
      <c r="DC12" s="27" t="str">
        <f t="shared" si="24"/>
        <v/>
      </c>
      <c r="DD12" s="199" t="str">
        <f t="shared" si="14"/>
        <v/>
      </c>
      <c r="DE12" s="85"/>
    </row>
    <row r="13" spans="1:109" s="29" customFormat="1" ht="15.95" customHeight="1">
      <c r="A13" s="130">
        <v>8</v>
      </c>
      <c r="B13" s="26">
        <f>IF(คะแนนสอบ!C13="","",คะแนนสอบ!C13)</f>
        <v>2439</v>
      </c>
      <c r="C13" s="41" t="str">
        <f>IF(คะแนนสอบ!D13="","",คะแนนสอบ!D13)</f>
        <v>เด็กชายณัฐชนน  ศุกประเสริฐ</v>
      </c>
      <c r="D13" s="27" t="str">
        <f>IF(คะแนนสอบ!E13="","",คะแนนสอบ!E13)</f>
        <v/>
      </c>
      <c r="E13" s="27" t="str">
        <f>IF(คะแนนสอบ!F13="","",คะแนนสอบ!F13)</f>
        <v/>
      </c>
      <c r="F13" s="27" t="str">
        <f>IF(คะแนนสอบ!G13="","",คะแนนสอบ!G13)</f>
        <v/>
      </c>
      <c r="G13" s="27"/>
      <c r="H13" s="27"/>
      <c r="I13" s="27" t="str">
        <f t="shared" si="15"/>
        <v/>
      </c>
      <c r="J13" s="199" t="str">
        <f t="shared" si="0"/>
        <v/>
      </c>
      <c r="K13" s="27" t="str">
        <f>IF(คะแนนสอบ!H13="","",คะแนนสอบ!H13)</f>
        <v/>
      </c>
      <c r="L13" s="27" t="str">
        <f>IF(คะแนนสอบ!I13="","",คะแนนสอบ!I13)</f>
        <v/>
      </c>
      <c r="M13" s="27" t="str">
        <f>IF(คะแนนสอบ!J13="","",คะแนนสอบ!J13)</f>
        <v/>
      </c>
      <c r="N13" s="27"/>
      <c r="O13" s="27"/>
      <c r="P13" s="27" t="str">
        <f t="shared" si="25"/>
        <v/>
      </c>
      <c r="Q13" s="199" t="str">
        <f t="shared" si="1"/>
        <v/>
      </c>
      <c r="R13" s="27" t="str">
        <f>IF(คะแนนสอบ!K13="","",คะแนนสอบ!K13)</f>
        <v/>
      </c>
      <c r="S13" s="27" t="str">
        <f>IF(คะแนนสอบ!L13="","",คะแนนสอบ!L13)</f>
        <v/>
      </c>
      <c r="T13" s="27" t="str">
        <f>IF(คะแนนสอบ!M13="","",คะแนนสอบ!M13)</f>
        <v/>
      </c>
      <c r="U13" s="27"/>
      <c r="V13" s="27"/>
      <c r="W13" s="27" t="str">
        <f t="shared" si="26"/>
        <v/>
      </c>
      <c r="X13" s="199" t="str">
        <f t="shared" si="2"/>
        <v/>
      </c>
      <c r="Y13" s="27" t="str">
        <f>IF(คะแนนสอบ!N13="","",คะแนนสอบ!N13)</f>
        <v/>
      </c>
      <c r="Z13" s="27" t="str">
        <f>IF(คะแนนสอบ!O13="","",คะแนนสอบ!O13)</f>
        <v/>
      </c>
      <c r="AA13" s="27" t="str">
        <f>IF(คะแนนสอบ!P13="","",คะแนนสอบ!P13)</f>
        <v/>
      </c>
      <c r="AB13" s="27"/>
      <c r="AC13" s="27"/>
      <c r="AD13" s="27" t="str">
        <f t="shared" si="16"/>
        <v/>
      </c>
      <c r="AE13" s="199" t="str">
        <f t="shared" si="3"/>
        <v/>
      </c>
      <c r="AF13" s="27" t="str">
        <f>IF(คะแนนสอบ!Q13="","",คะแนนสอบ!Q13)</f>
        <v/>
      </c>
      <c r="AG13" s="27" t="str">
        <f>IF(คะแนนสอบ!R13="","",คะแนนสอบ!R13)</f>
        <v/>
      </c>
      <c r="AH13" s="27" t="str">
        <f>IF(คะแนนสอบ!S13="","",คะแนนสอบ!S13)</f>
        <v/>
      </c>
      <c r="AI13" s="27"/>
      <c r="AJ13" s="27"/>
      <c r="AK13" s="27" t="str">
        <f t="shared" si="17"/>
        <v/>
      </c>
      <c r="AL13" s="199" t="str">
        <f t="shared" si="4"/>
        <v/>
      </c>
      <c r="AM13" s="27" t="str">
        <f>IF(คะแนนสอบ!T13="","",คะแนนสอบ!T13)</f>
        <v/>
      </c>
      <c r="AN13" s="27" t="str">
        <f>IF(คะแนนสอบ!U13="","",คะแนนสอบ!U13)</f>
        <v/>
      </c>
      <c r="AO13" s="27" t="str">
        <f>IF(คะแนนสอบ!V13="","",คะแนนสอบ!V13)</f>
        <v/>
      </c>
      <c r="AP13" s="27"/>
      <c r="AQ13" s="27"/>
      <c r="AR13" s="27" t="str">
        <f t="shared" si="27"/>
        <v/>
      </c>
      <c r="AS13" s="199" t="str">
        <f t="shared" si="5"/>
        <v/>
      </c>
      <c r="AT13" s="27" t="str">
        <f>IF(คะแนนสอบ!W13="","",คะแนนสอบ!W13)</f>
        <v/>
      </c>
      <c r="AU13" s="27" t="str">
        <f>IF(คะแนนสอบ!X13="","",คะแนนสอบ!X13)</f>
        <v/>
      </c>
      <c r="AV13" s="27" t="str">
        <f>IF(คะแนนสอบ!Y13="","",คะแนนสอบ!Y13)</f>
        <v/>
      </c>
      <c r="AW13" s="27"/>
      <c r="AX13" s="27"/>
      <c r="AY13" s="27" t="str">
        <f t="shared" si="18"/>
        <v/>
      </c>
      <c r="AZ13" s="199" t="str">
        <f t="shared" si="6"/>
        <v/>
      </c>
      <c r="BA13" s="27" t="str">
        <f>IF(คะแนนสอบ!Z13="","",คะแนนสอบ!Z13)</f>
        <v/>
      </c>
      <c r="BB13" s="27" t="str">
        <f>IF(คะแนนสอบ!AA13="","",คะแนนสอบ!AA13)</f>
        <v/>
      </c>
      <c r="BC13" s="27" t="str">
        <f>IF(คะแนนสอบ!AB13="","",คะแนนสอบ!AB13)</f>
        <v/>
      </c>
      <c r="BD13" s="27"/>
      <c r="BE13" s="27"/>
      <c r="BF13" s="27" t="str">
        <f t="shared" si="28"/>
        <v/>
      </c>
      <c r="BG13" s="199" t="str">
        <f t="shared" si="7"/>
        <v/>
      </c>
      <c r="BH13" s="27" t="str">
        <f>IF(คะแนนสอบ!AC13="","",คะแนนสอบ!AC13)</f>
        <v/>
      </c>
      <c r="BI13" s="27" t="str">
        <f>IF(คะแนนสอบ!AD13="","",คะแนนสอบ!AD13)</f>
        <v/>
      </c>
      <c r="BJ13" s="27" t="str">
        <f>IF(คะแนนสอบ!AE13="","",คะแนนสอบ!AE13)</f>
        <v/>
      </c>
      <c r="BK13" s="27"/>
      <c r="BL13" s="27"/>
      <c r="BM13" s="27" t="str">
        <f t="shared" si="29"/>
        <v/>
      </c>
      <c r="BN13" s="199" t="str">
        <f t="shared" si="8"/>
        <v/>
      </c>
      <c r="BO13" s="388" t="str">
        <f>IF(คะแนนสอบ!AF13="","",คะแนนสอบ!AF13)</f>
        <v/>
      </c>
      <c r="BP13" s="388" t="str">
        <f>IF(คะแนนสอบ!AG13="","",คะแนนสอบ!AG13)</f>
        <v/>
      </c>
      <c r="BQ13" s="388" t="str">
        <f>IF(คะแนนสอบ!AH13="","",คะแนนสอบ!AH13)</f>
        <v/>
      </c>
      <c r="BR13" s="388"/>
      <c r="BS13" s="388"/>
      <c r="BT13" s="388" t="str">
        <f t="shared" si="19"/>
        <v/>
      </c>
      <c r="BU13" s="199" t="str">
        <f t="shared" si="9"/>
        <v/>
      </c>
      <c r="BV13" s="457" t="str">
        <f>IF(คะแนนสอบ!AI13="","",คะแนนสอบ!AI13)</f>
        <v/>
      </c>
      <c r="BW13" s="457" t="str">
        <f>IF(คะแนนสอบ!AJ13="","",คะแนนสอบ!AJ13)</f>
        <v/>
      </c>
      <c r="BX13" s="457" t="str">
        <f>IF(คะแนนสอบ!AK13="","",คะแนนสอบ!AK13)</f>
        <v/>
      </c>
      <c r="BY13" s="457"/>
      <c r="BZ13" s="457"/>
      <c r="CA13" s="457" t="str">
        <f t="shared" si="20"/>
        <v/>
      </c>
      <c r="CB13" s="199" t="str">
        <f t="shared" si="10"/>
        <v/>
      </c>
      <c r="CC13" s="457" t="str">
        <f>IF(คะแนนสอบ!AL13="","",คะแนนสอบ!AL13)</f>
        <v/>
      </c>
      <c r="CD13" s="457" t="str">
        <f>IF(คะแนนสอบ!AM13="","",คะแนนสอบ!AM13)</f>
        <v/>
      </c>
      <c r="CE13" s="457" t="str">
        <f>IF(คะแนนสอบ!AN13="","",คะแนนสอบ!AN13)</f>
        <v/>
      </c>
      <c r="CF13" s="457"/>
      <c r="CG13" s="457"/>
      <c r="CH13" s="457" t="str">
        <f t="shared" si="21"/>
        <v/>
      </c>
      <c r="CI13" s="199" t="str">
        <f t="shared" si="11"/>
        <v/>
      </c>
      <c r="CJ13" s="457" t="str">
        <f>IF(คะแนนสอบ!AO13="","",คะแนนสอบ!AO13)</f>
        <v/>
      </c>
      <c r="CK13" s="457" t="str">
        <f>IF(คะแนนสอบ!AP13="","",คะแนนสอบ!AP13)</f>
        <v/>
      </c>
      <c r="CL13" s="457" t="str">
        <f>IF(คะแนนสอบ!AQ13="","",คะแนนสอบ!AQ13)</f>
        <v/>
      </c>
      <c r="CM13" s="457"/>
      <c r="CN13" s="457"/>
      <c r="CO13" s="457" t="str">
        <f t="shared" si="22"/>
        <v/>
      </c>
      <c r="CP13" s="199" t="str">
        <f t="shared" si="12"/>
        <v/>
      </c>
      <c r="CQ13" s="457" t="str">
        <f>IF(คะแนนสอบ!AR13="","",คะแนนสอบ!AR13)</f>
        <v/>
      </c>
      <c r="CR13" s="457" t="str">
        <f>IF(คะแนนสอบ!AS13="","",คะแนนสอบ!AS13)</f>
        <v/>
      </c>
      <c r="CS13" s="457" t="str">
        <f>IF(คะแนนสอบ!AT13="","",คะแนนสอบ!AT13)</f>
        <v/>
      </c>
      <c r="CT13" s="457"/>
      <c r="CU13" s="457"/>
      <c r="CV13" s="457" t="str">
        <f t="shared" si="23"/>
        <v/>
      </c>
      <c r="CW13" s="199" t="str">
        <f t="shared" si="13"/>
        <v/>
      </c>
      <c r="CX13" s="27" t="str">
        <f>IF(คะแนนสอบ!AU13="","",คะแนนสอบ!AU13)</f>
        <v/>
      </c>
      <c r="CY13" s="27" t="str">
        <f>IF(คะแนนสอบ!AV13="","",คะแนนสอบ!AV13)</f>
        <v/>
      </c>
      <c r="CZ13" s="27" t="str">
        <f>IF(คะแนนสอบ!AW13="","",คะแนนสอบ!AW13)</f>
        <v/>
      </c>
      <c r="DA13" s="27"/>
      <c r="DB13" s="27"/>
      <c r="DC13" s="27" t="str">
        <f t="shared" si="24"/>
        <v/>
      </c>
      <c r="DD13" s="199" t="str">
        <f t="shared" si="14"/>
        <v/>
      </c>
      <c r="DE13" s="85"/>
    </row>
    <row r="14" spans="1:109" s="29" customFormat="1" ht="15.95" customHeight="1">
      <c r="A14" s="130">
        <v>9</v>
      </c>
      <c r="B14" s="26">
        <f>IF(คะแนนสอบ!C14="","",คะแนนสอบ!C14)</f>
        <v>2440</v>
      </c>
      <c r="C14" s="41" t="str">
        <f>IF(คะแนนสอบ!D14="","",คะแนนสอบ!D14)</f>
        <v>เด็กหญิงนิธิมา  เภตรา</v>
      </c>
      <c r="D14" s="27" t="str">
        <f>IF(คะแนนสอบ!E14="","",คะแนนสอบ!E14)</f>
        <v/>
      </c>
      <c r="E14" s="27" t="str">
        <f>IF(คะแนนสอบ!F14="","",คะแนนสอบ!F14)</f>
        <v/>
      </c>
      <c r="F14" s="27" t="str">
        <f>IF(คะแนนสอบ!G14="","",คะแนนสอบ!G14)</f>
        <v/>
      </c>
      <c r="G14" s="27"/>
      <c r="H14" s="27"/>
      <c r="I14" s="27" t="str">
        <f t="shared" si="15"/>
        <v/>
      </c>
      <c r="J14" s="199" t="str">
        <f t="shared" si="0"/>
        <v/>
      </c>
      <c r="K14" s="27" t="str">
        <f>IF(คะแนนสอบ!H14="","",คะแนนสอบ!H14)</f>
        <v/>
      </c>
      <c r="L14" s="27" t="str">
        <f>IF(คะแนนสอบ!I14="","",คะแนนสอบ!I14)</f>
        <v/>
      </c>
      <c r="M14" s="27" t="str">
        <f>IF(คะแนนสอบ!J14="","",คะแนนสอบ!J14)</f>
        <v/>
      </c>
      <c r="N14" s="27"/>
      <c r="O14" s="27"/>
      <c r="P14" s="27" t="str">
        <f t="shared" si="25"/>
        <v/>
      </c>
      <c r="Q14" s="199" t="str">
        <f t="shared" si="1"/>
        <v/>
      </c>
      <c r="R14" s="27" t="str">
        <f>IF(คะแนนสอบ!K14="","",คะแนนสอบ!K14)</f>
        <v/>
      </c>
      <c r="S14" s="27" t="str">
        <f>IF(คะแนนสอบ!L14="","",คะแนนสอบ!L14)</f>
        <v/>
      </c>
      <c r="T14" s="27" t="str">
        <f>IF(คะแนนสอบ!M14="","",คะแนนสอบ!M14)</f>
        <v/>
      </c>
      <c r="U14" s="27"/>
      <c r="V14" s="27"/>
      <c r="W14" s="27" t="str">
        <f t="shared" si="26"/>
        <v/>
      </c>
      <c r="X14" s="199" t="str">
        <f t="shared" si="2"/>
        <v/>
      </c>
      <c r="Y14" s="27" t="str">
        <f>IF(คะแนนสอบ!N14="","",คะแนนสอบ!N14)</f>
        <v/>
      </c>
      <c r="Z14" s="27" t="str">
        <f>IF(คะแนนสอบ!O14="","",คะแนนสอบ!O14)</f>
        <v/>
      </c>
      <c r="AA14" s="27" t="str">
        <f>IF(คะแนนสอบ!P14="","",คะแนนสอบ!P14)</f>
        <v/>
      </c>
      <c r="AB14" s="27"/>
      <c r="AC14" s="27"/>
      <c r="AD14" s="27" t="str">
        <f t="shared" si="16"/>
        <v/>
      </c>
      <c r="AE14" s="199" t="str">
        <f t="shared" si="3"/>
        <v/>
      </c>
      <c r="AF14" s="27" t="str">
        <f>IF(คะแนนสอบ!Q14="","",คะแนนสอบ!Q14)</f>
        <v/>
      </c>
      <c r="AG14" s="27" t="str">
        <f>IF(คะแนนสอบ!R14="","",คะแนนสอบ!R14)</f>
        <v/>
      </c>
      <c r="AH14" s="27" t="str">
        <f>IF(คะแนนสอบ!S14="","",คะแนนสอบ!S14)</f>
        <v/>
      </c>
      <c r="AI14" s="27"/>
      <c r="AJ14" s="27"/>
      <c r="AK14" s="27" t="str">
        <f t="shared" si="17"/>
        <v/>
      </c>
      <c r="AL14" s="199" t="str">
        <f t="shared" si="4"/>
        <v/>
      </c>
      <c r="AM14" s="27" t="str">
        <f>IF(คะแนนสอบ!T14="","",คะแนนสอบ!T14)</f>
        <v/>
      </c>
      <c r="AN14" s="27" t="str">
        <f>IF(คะแนนสอบ!U14="","",คะแนนสอบ!U14)</f>
        <v/>
      </c>
      <c r="AO14" s="27" t="str">
        <f>IF(คะแนนสอบ!V14="","",คะแนนสอบ!V14)</f>
        <v/>
      </c>
      <c r="AP14" s="27"/>
      <c r="AQ14" s="27"/>
      <c r="AR14" s="27" t="str">
        <f t="shared" si="27"/>
        <v/>
      </c>
      <c r="AS14" s="199" t="str">
        <f t="shared" si="5"/>
        <v/>
      </c>
      <c r="AT14" s="27" t="str">
        <f>IF(คะแนนสอบ!W14="","",คะแนนสอบ!W14)</f>
        <v/>
      </c>
      <c r="AU14" s="27" t="str">
        <f>IF(คะแนนสอบ!X14="","",คะแนนสอบ!X14)</f>
        <v/>
      </c>
      <c r="AV14" s="27" t="str">
        <f>IF(คะแนนสอบ!Y14="","",คะแนนสอบ!Y14)</f>
        <v/>
      </c>
      <c r="AW14" s="27"/>
      <c r="AX14" s="27"/>
      <c r="AY14" s="27" t="str">
        <f t="shared" si="18"/>
        <v/>
      </c>
      <c r="AZ14" s="199" t="str">
        <f t="shared" si="6"/>
        <v/>
      </c>
      <c r="BA14" s="27" t="str">
        <f>IF(คะแนนสอบ!Z14="","",คะแนนสอบ!Z14)</f>
        <v/>
      </c>
      <c r="BB14" s="27" t="str">
        <f>IF(คะแนนสอบ!AA14="","",คะแนนสอบ!AA14)</f>
        <v/>
      </c>
      <c r="BC14" s="27" t="str">
        <f>IF(คะแนนสอบ!AB14="","",คะแนนสอบ!AB14)</f>
        <v/>
      </c>
      <c r="BD14" s="27"/>
      <c r="BE14" s="27"/>
      <c r="BF14" s="27" t="str">
        <f t="shared" si="28"/>
        <v/>
      </c>
      <c r="BG14" s="199" t="str">
        <f t="shared" si="7"/>
        <v/>
      </c>
      <c r="BH14" s="27" t="str">
        <f>IF(คะแนนสอบ!AC14="","",คะแนนสอบ!AC14)</f>
        <v/>
      </c>
      <c r="BI14" s="27" t="str">
        <f>IF(คะแนนสอบ!AD14="","",คะแนนสอบ!AD14)</f>
        <v/>
      </c>
      <c r="BJ14" s="27" t="str">
        <f>IF(คะแนนสอบ!AE14="","",คะแนนสอบ!AE14)</f>
        <v/>
      </c>
      <c r="BK14" s="27"/>
      <c r="BL14" s="27"/>
      <c r="BM14" s="27" t="str">
        <f t="shared" si="29"/>
        <v/>
      </c>
      <c r="BN14" s="199" t="str">
        <f t="shared" si="8"/>
        <v/>
      </c>
      <c r="BO14" s="388" t="str">
        <f>IF(คะแนนสอบ!AF14="","",คะแนนสอบ!AF14)</f>
        <v/>
      </c>
      <c r="BP14" s="388" t="str">
        <f>IF(คะแนนสอบ!AG14="","",คะแนนสอบ!AG14)</f>
        <v/>
      </c>
      <c r="BQ14" s="388" t="str">
        <f>IF(คะแนนสอบ!AH14="","",คะแนนสอบ!AH14)</f>
        <v/>
      </c>
      <c r="BR14" s="388"/>
      <c r="BS14" s="388"/>
      <c r="BT14" s="388" t="str">
        <f t="shared" si="19"/>
        <v/>
      </c>
      <c r="BU14" s="199" t="str">
        <f t="shared" si="9"/>
        <v/>
      </c>
      <c r="BV14" s="457" t="str">
        <f>IF(คะแนนสอบ!AI14="","",คะแนนสอบ!AI14)</f>
        <v/>
      </c>
      <c r="BW14" s="457" t="str">
        <f>IF(คะแนนสอบ!AJ14="","",คะแนนสอบ!AJ14)</f>
        <v/>
      </c>
      <c r="BX14" s="457" t="str">
        <f>IF(คะแนนสอบ!AK14="","",คะแนนสอบ!AK14)</f>
        <v/>
      </c>
      <c r="BY14" s="457"/>
      <c r="BZ14" s="457"/>
      <c r="CA14" s="457" t="str">
        <f t="shared" si="20"/>
        <v/>
      </c>
      <c r="CB14" s="199" t="str">
        <f t="shared" si="10"/>
        <v/>
      </c>
      <c r="CC14" s="457" t="str">
        <f>IF(คะแนนสอบ!AL14="","",คะแนนสอบ!AL14)</f>
        <v/>
      </c>
      <c r="CD14" s="457" t="str">
        <f>IF(คะแนนสอบ!AM14="","",คะแนนสอบ!AM14)</f>
        <v/>
      </c>
      <c r="CE14" s="457" t="str">
        <f>IF(คะแนนสอบ!AN14="","",คะแนนสอบ!AN14)</f>
        <v/>
      </c>
      <c r="CF14" s="457"/>
      <c r="CG14" s="457"/>
      <c r="CH14" s="457" t="str">
        <f t="shared" si="21"/>
        <v/>
      </c>
      <c r="CI14" s="199" t="str">
        <f t="shared" si="11"/>
        <v/>
      </c>
      <c r="CJ14" s="457" t="str">
        <f>IF(คะแนนสอบ!AO14="","",คะแนนสอบ!AO14)</f>
        <v/>
      </c>
      <c r="CK14" s="457" t="str">
        <f>IF(คะแนนสอบ!AP14="","",คะแนนสอบ!AP14)</f>
        <v/>
      </c>
      <c r="CL14" s="457" t="str">
        <f>IF(คะแนนสอบ!AQ14="","",คะแนนสอบ!AQ14)</f>
        <v/>
      </c>
      <c r="CM14" s="457"/>
      <c r="CN14" s="457"/>
      <c r="CO14" s="457" t="str">
        <f t="shared" si="22"/>
        <v/>
      </c>
      <c r="CP14" s="199" t="str">
        <f t="shared" si="12"/>
        <v/>
      </c>
      <c r="CQ14" s="457" t="str">
        <f>IF(คะแนนสอบ!AR14="","",คะแนนสอบ!AR14)</f>
        <v/>
      </c>
      <c r="CR14" s="457" t="str">
        <f>IF(คะแนนสอบ!AS14="","",คะแนนสอบ!AS14)</f>
        <v/>
      </c>
      <c r="CS14" s="457" t="str">
        <f>IF(คะแนนสอบ!AT14="","",คะแนนสอบ!AT14)</f>
        <v/>
      </c>
      <c r="CT14" s="457"/>
      <c r="CU14" s="457"/>
      <c r="CV14" s="457" t="str">
        <f t="shared" si="23"/>
        <v/>
      </c>
      <c r="CW14" s="199" t="str">
        <f t="shared" si="13"/>
        <v/>
      </c>
      <c r="CX14" s="27" t="str">
        <f>IF(คะแนนสอบ!AU14="","",คะแนนสอบ!AU14)</f>
        <v/>
      </c>
      <c r="CY14" s="27" t="str">
        <f>IF(คะแนนสอบ!AV14="","",คะแนนสอบ!AV14)</f>
        <v/>
      </c>
      <c r="CZ14" s="27" t="str">
        <f>IF(คะแนนสอบ!AW14="","",คะแนนสอบ!AW14)</f>
        <v/>
      </c>
      <c r="DA14" s="27"/>
      <c r="DB14" s="27"/>
      <c r="DC14" s="27" t="str">
        <f t="shared" si="24"/>
        <v/>
      </c>
      <c r="DD14" s="199" t="str">
        <f t="shared" si="14"/>
        <v/>
      </c>
      <c r="DE14" s="85"/>
    </row>
    <row r="15" spans="1:109" s="29" customFormat="1" ht="15.95" customHeight="1">
      <c r="A15" s="130">
        <v>10</v>
      </c>
      <c r="B15" s="26">
        <f>IF(คะแนนสอบ!C15="","",คะแนนสอบ!C15)</f>
        <v>2441</v>
      </c>
      <c r="C15" s="41" t="str">
        <f>IF(คะแนนสอบ!D15="","",คะแนนสอบ!D15)</f>
        <v>เด็กชายวิชัย  บุญยงค์</v>
      </c>
      <c r="D15" s="27" t="str">
        <f>IF(คะแนนสอบ!E15="","",คะแนนสอบ!E15)</f>
        <v/>
      </c>
      <c r="E15" s="27" t="str">
        <f>IF(คะแนนสอบ!F15="","",คะแนนสอบ!F15)</f>
        <v/>
      </c>
      <c r="F15" s="27" t="str">
        <f>IF(คะแนนสอบ!G15="","",คะแนนสอบ!G15)</f>
        <v/>
      </c>
      <c r="G15" s="27"/>
      <c r="H15" s="27"/>
      <c r="I15" s="27" t="str">
        <f t="shared" si="15"/>
        <v/>
      </c>
      <c r="J15" s="199" t="str">
        <f t="shared" si="0"/>
        <v/>
      </c>
      <c r="K15" s="27" t="str">
        <f>IF(คะแนนสอบ!H15="","",คะแนนสอบ!H15)</f>
        <v/>
      </c>
      <c r="L15" s="27" t="str">
        <f>IF(คะแนนสอบ!I15="","",คะแนนสอบ!I15)</f>
        <v/>
      </c>
      <c r="M15" s="27" t="str">
        <f>IF(คะแนนสอบ!J15="","",คะแนนสอบ!J15)</f>
        <v/>
      </c>
      <c r="N15" s="27"/>
      <c r="O15" s="27"/>
      <c r="P15" s="27" t="str">
        <f t="shared" si="25"/>
        <v/>
      </c>
      <c r="Q15" s="199" t="str">
        <f t="shared" si="1"/>
        <v/>
      </c>
      <c r="R15" s="27" t="str">
        <f>IF(คะแนนสอบ!K15="","",คะแนนสอบ!K15)</f>
        <v/>
      </c>
      <c r="S15" s="27" t="str">
        <f>IF(คะแนนสอบ!L15="","",คะแนนสอบ!L15)</f>
        <v/>
      </c>
      <c r="T15" s="27" t="str">
        <f>IF(คะแนนสอบ!M15="","",คะแนนสอบ!M15)</f>
        <v/>
      </c>
      <c r="U15" s="27"/>
      <c r="V15" s="27"/>
      <c r="W15" s="27" t="str">
        <f t="shared" si="26"/>
        <v/>
      </c>
      <c r="X15" s="199" t="str">
        <f t="shared" si="2"/>
        <v/>
      </c>
      <c r="Y15" s="27" t="str">
        <f>IF(คะแนนสอบ!N15="","",คะแนนสอบ!N15)</f>
        <v/>
      </c>
      <c r="Z15" s="27" t="str">
        <f>IF(คะแนนสอบ!O15="","",คะแนนสอบ!O15)</f>
        <v/>
      </c>
      <c r="AA15" s="27" t="str">
        <f>IF(คะแนนสอบ!P15="","",คะแนนสอบ!P15)</f>
        <v/>
      </c>
      <c r="AB15" s="27"/>
      <c r="AC15" s="27"/>
      <c r="AD15" s="27" t="str">
        <f t="shared" si="16"/>
        <v/>
      </c>
      <c r="AE15" s="199" t="str">
        <f t="shared" si="3"/>
        <v/>
      </c>
      <c r="AF15" s="27" t="str">
        <f>IF(คะแนนสอบ!Q15="","",คะแนนสอบ!Q15)</f>
        <v/>
      </c>
      <c r="AG15" s="27" t="str">
        <f>IF(คะแนนสอบ!R15="","",คะแนนสอบ!R15)</f>
        <v/>
      </c>
      <c r="AH15" s="27" t="str">
        <f>IF(คะแนนสอบ!S15="","",คะแนนสอบ!S15)</f>
        <v/>
      </c>
      <c r="AI15" s="27"/>
      <c r="AJ15" s="27"/>
      <c r="AK15" s="27" t="str">
        <f t="shared" si="17"/>
        <v/>
      </c>
      <c r="AL15" s="199" t="str">
        <f t="shared" si="4"/>
        <v/>
      </c>
      <c r="AM15" s="27" t="str">
        <f>IF(คะแนนสอบ!T15="","",คะแนนสอบ!T15)</f>
        <v/>
      </c>
      <c r="AN15" s="27" t="str">
        <f>IF(คะแนนสอบ!U15="","",คะแนนสอบ!U15)</f>
        <v/>
      </c>
      <c r="AO15" s="27" t="str">
        <f>IF(คะแนนสอบ!V15="","",คะแนนสอบ!V15)</f>
        <v/>
      </c>
      <c r="AP15" s="27"/>
      <c r="AQ15" s="27"/>
      <c r="AR15" s="27" t="str">
        <f t="shared" si="27"/>
        <v/>
      </c>
      <c r="AS15" s="199" t="str">
        <f t="shared" si="5"/>
        <v/>
      </c>
      <c r="AT15" s="27" t="str">
        <f>IF(คะแนนสอบ!W15="","",คะแนนสอบ!W15)</f>
        <v/>
      </c>
      <c r="AU15" s="27" t="str">
        <f>IF(คะแนนสอบ!X15="","",คะแนนสอบ!X15)</f>
        <v/>
      </c>
      <c r="AV15" s="27" t="str">
        <f>IF(คะแนนสอบ!Y15="","",คะแนนสอบ!Y15)</f>
        <v/>
      </c>
      <c r="AW15" s="27"/>
      <c r="AX15" s="27"/>
      <c r="AY15" s="27" t="str">
        <f t="shared" si="18"/>
        <v/>
      </c>
      <c r="AZ15" s="199" t="str">
        <f t="shared" si="6"/>
        <v/>
      </c>
      <c r="BA15" s="27" t="str">
        <f>IF(คะแนนสอบ!Z15="","",คะแนนสอบ!Z15)</f>
        <v/>
      </c>
      <c r="BB15" s="27" t="str">
        <f>IF(คะแนนสอบ!AA15="","",คะแนนสอบ!AA15)</f>
        <v/>
      </c>
      <c r="BC15" s="27" t="str">
        <f>IF(คะแนนสอบ!AB15="","",คะแนนสอบ!AB15)</f>
        <v/>
      </c>
      <c r="BD15" s="27"/>
      <c r="BE15" s="27"/>
      <c r="BF15" s="27" t="str">
        <f t="shared" si="28"/>
        <v/>
      </c>
      <c r="BG15" s="199" t="str">
        <f t="shared" si="7"/>
        <v/>
      </c>
      <c r="BH15" s="27" t="str">
        <f>IF(คะแนนสอบ!AC15="","",คะแนนสอบ!AC15)</f>
        <v/>
      </c>
      <c r="BI15" s="27" t="str">
        <f>IF(คะแนนสอบ!AD15="","",คะแนนสอบ!AD15)</f>
        <v/>
      </c>
      <c r="BJ15" s="27" t="str">
        <f>IF(คะแนนสอบ!AE15="","",คะแนนสอบ!AE15)</f>
        <v/>
      </c>
      <c r="BK15" s="27"/>
      <c r="BL15" s="27"/>
      <c r="BM15" s="27" t="str">
        <f t="shared" si="29"/>
        <v/>
      </c>
      <c r="BN15" s="199" t="str">
        <f t="shared" si="8"/>
        <v/>
      </c>
      <c r="BO15" s="388" t="str">
        <f>IF(คะแนนสอบ!AF15="","",คะแนนสอบ!AF15)</f>
        <v/>
      </c>
      <c r="BP15" s="388" t="str">
        <f>IF(คะแนนสอบ!AG15="","",คะแนนสอบ!AG15)</f>
        <v/>
      </c>
      <c r="BQ15" s="388" t="str">
        <f>IF(คะแนนสอบ!AH15="","",คะแนนสอบ!AH15)</f>
        <v/>
      </c>
      <c r="BR15" s="388"/>
      <c r="BS15" s="388"/>
      <c r="BT15" s="388" t="str">
        <f t="shared" si="19"/>
        <v/>
      </c>
      <c r="BU15" s="199" t="str">
        <f t="shared" si="9"/>
        <v/>
      </c>
      <c r="BV15" s="457" t="str">
        <f>IF(คะแนนสอบ!AI15="","",คะแนนสอบ!AI15)</f>
        <v/>
      </c>
      <c r="BW15" s="457" t="str">
        <f>IF(คะแนนสอบ!AJ15="","",คะแนนสอบ!AJ15)</f>
        <v/>
      </c>
      <c r="BX15" s="457" t="str">
        <f>IF(คะแนนสอบ!AK15="","",คะแนนสอบ!AK15)</f>
        <v/>
      </c>
      <c r="BY15" s="457"/>
      <c r="BZ15" s="457"/>
      <c r="CA15" s="457" t="str">
        <f t="shared" si="20"/>
        <v/>
      </c>
      <c r="CB15" s="199" t="str">
        <f t="shared" si="10"/>
        <v/>
      </c>
      <c r="CC15" s="457" t="str">
        <f>IF(คะแนนสอบ!AL15="","",คะแนนสอบ!AL15)</f>
        <v/>
      </c>
      <c r="CD15" s="457" t="str">
        <f>IF(คะแนนสอบ!AM15="","",คะแนนสอบ!AM15)</f>
        <v/>
      </c>
      <c r="CE15" s="457" t="str">
        <f>IF(คะแนนสอบ!AN15="","",คะแนนสอบ!AN15)</f>
        <v/>
      </c>
      <c r="CF15" s="457"/>
      <c r="CG15" s="457"/>
      <c r="CH15" s="457" t="str">
        <f t="shared" si="21"/>
        <v/>
      </c>
      <c r="CI15" s="199" t="str">
        <f t="shared" si="11"/>
        <v/>
      </c>
      <c r="CJ15" s="457" t="str">
        <f>IF(คะแนนสอบ!AO15="","",คะแนนสอบ!AO15)</f>
        <v/>
      </c>
      <c r="CK15" s="457" t="str">
        <f>IF(คะแนนสอบ!AP15="","",คะแนนสอบ!AP15)</f>
        <v/>
      </c>
      <c r="CL15" s="457" t="str">
        <f>IF(คะแนนสอบ!AQ15="","",คะแนนสอบ!AQ15)</f>
        <v/>
      </c>
      <c r="CM15" s="457"/>
      <c r="CN15" s="457"/>
      <c r="CO15" s="457" t="str">
        <f t="shared" si="22"/>
        <v/>
      </c>
      <c r="CP15" s="199" t="str">
        <f t="shared" si="12"/>
        <v/>
      </c>
      <c r="CQ15" s="457" t="str">
        <f>IF(คะแนนสอบ!AR15="","",คะแนนสอบ!AR15)</f>
        <v/>
      </c>
      <c r="CR15" s="457" t="str">
        <f>IF(คะแนนสอบ!AS15="","",คะแนนสอบ!AS15)</f>
        <v/>
      </c>
      <c r="CS15" s="457" t="str">
        <f>IF(คะแนนสอบ!AT15="","",คะแนนสอบ!AT15)</f>
        <v/>
      </c>
      <c r="CT15" s="457"/>
      <c r="CU15" s="457"/>
      <c r="CV15" s="457" t="str">
        <f t="shared" si="23"/>
        <v/>
      </c>
      <c r="CW15" s="199" t="str">
        <f t="shared" si="13"/>
        <v/>
      </c>
      <c r="CX15" s="27" t="str">
        <f>IF(คะแนนสอบ!AU15="","",คะแนนสอบ!AU15)</f>
        <v/>
      </c>
      <c r="CY15" s="27" t="str">
        <f>IF(คะแนนสอบ!AV15="","",คะแนนสอบ!AV15)</f>
        <v/>
      </c>
      <c r="CZ15" s="27" t="str">
        <f>IF(คะแนนสอบ!AW15="","",คะแนนสอบ!AW15)</f>
        <v/>
      </c>
      <c r="DA15" s="27"/>
      <c r="DB15" s="27"/>
      <c r="DC15" s="27" t="str">
        <f t="shared" si="24"/>
        <v/>
      </c>
      <c r="DD15" s="199" t="str">
        <f t="shared" si="14"/>
        <v/>
      </c>
      <c r="DE15" s="85"/>
    </row>
    <row r="16" spans="1:109" s="29" customFormat="1" ht="15.95" customHeight="1">
      <c r="A16" s="130">
        <v>11</v>
      </c>
      <c r="B16" s="26">
        <f>IF(คะแนนสอบ!C16="","",คะแนนสอบ!C16)</f>
        <v>2442</v>
      </c>
      <c r="C16" s="41" t="str">
        <f>IF(คะแนนสอบ!D16="","",คะแนนสอบ!D16)</f>
        <v>เด็กชายอภิวัฒน์  ศาลาคำ</v>
      </c>
      <c r="D16" s="27" t="str">
        <f>IF(คะแนนสอบ!E16="","",คะแนนสอบ!E16)</f>
        <v/>
      </c>
      <c r="E16" s="27" t="str">
        <f>IF(คะแนนสอบ!F16="","",คะแนนสอบ!F16)</f>
        <v/>
      </c>
      <c r="F16" s="27" t="str">
        <f>IF(คะแนนสอบ!G16="","",คะแนนสอบ!G16)</f>
        <v/>
      </c>
      <c r="G16" s="27"/>
      <c r="H16" s="27"/>
      <c r="I16" s="27" t="str">
        <f t="shared" si="15"/>
        <v/>
      </c>
      <c r="J16" s="199" t="str">
        <f t="shared" si="0"/>
        <v/>
      </c>
      <c r="K16" s="27" t="str">
        <f>IF(คะแนนสอบ!H16="","",คะแนนสอบ!H16)</f>
        <v/>
      </c>
      <c r="L16" s="27" t="str">
        <f>IF(คะแนนสอบ!I16="","",คะแนนสอบ!I16)</f>
        <v/>
      </c>
      <c r="M16" s="27" t="str">
        <f>IF(คะแนนสอบ!J16="","",คะแนนสอบ!J16)</f>
        <v/>
      </c>
      <c r="N16" s="27"/>
      <c r="O16" s="27"/>
      <c r="P16" s="27" t="str">
        <f t="shared" si="25"/>
        <v/>
      </c>
      <c r="Q16" s="199" t="str">
        <f t="shared" si="1"/>
        <v/>
      </c>
      <c r="R16" s="27" t="str">
        <f>IF(คะแนนสอบ!K16="","",คะแนนสอบ!K16)</f>
        <v/>
      </c>
      <c r="S16" s="27" t="str">
        <f>IF(คะแนนสอบ!L16="","",คะแนนสอบ!L16)</f>
        <v/>
      </c>
      <c r="T16" s="27" t="str">
        <f>IF(คะแนนสอบ!M16="","",คะแนนสอบ!M16)</f>
        <v/>
      </c>
      <c r="U16" s="27"/>
      <c r="V16" s="27"/>
      <c r="W16" s="27" t="str">
        <f t="shared" si="26"/>
        <v/>
      </c>
      <c r="X16" s="199" t="str">
        <f t="shared" si="2"/>
        <v/>
      </c>
      <c r="Y16" s="27" t="str">
        <f>IF(คะแนนสอบ!N16="","",คะแนนสอบ!N16)</f>
        <v/>
      </c>
      <c r="Z16" s="27" t="str">
        <f>IF(คะแนนสอบ!O16="","",คะแนนสอบ!O16)</f>
        <v/>
      </c>
      <c r="AA16" s="27" t="str">
        <f>IF(คะแนนสอบ!P16="","",คะแนนสอบ!P16)</f>
        <v/>
      </c>
      <c r="AB16" s="27"/>
      <c r="AC16" s="27"/>
      <c r="AD16" s="27" t="str">
        <f t="shared" si="16"/>
        <v/>
      </c>
      <c r="AE16" s="199" t="str">
        <f t="shared" si="3"/>
        <v/>
      </c>
      <c r="AF16" s="27" t="str">
        <f>IF(คะแนนสอบ!Q16="","",คะแนนสอบ!Q16)</f>
        <v/>
      </c>
      <c r="AG16" s="27" t="str">
        <f>IF(คะแนนสอบ!R16="","",คะแนนสอบ!R16)</f>
        <v/>
      </c>
      <c r="AH16" s="27" t="str">
        <f>IF(คะแนนสอบ!S16="","",คะแนนสอบ!S16)</f>
        <v/>
      </c>
      <c r="AI16" s="27"/>
      <c r="AJ16" s="27"/>
      <c r="AK16" s="27" t="str">
        <f t="shared" si="17"/>
        <v/>
      </c>
      <c r="AL16" s="199" t="str">
        <f t="shared" si="4"/>
        <v/>
      </c>
      <c r="AM16" s="27" t="str">
        <f>IF(คะแนนสอบ!T16="","",คะแนนสอบ!T16)</f>
        <v/>
      </c>
      <c r="AN16" s="27" t="str">
        <f>IF(คะแนนสอบ!U16="","",คะแนนสอบ!U16)</f>
        <v/>
      </c>
      <c r="AO16" s="27" t="str">
        <f>IF(คะแนนสอบ!V16="","",คะแนนสอบ!V16)</f>
        <v/>
      </c>
      <c r="AP16" s="27"/>
      <c r="AQ16" s="27"/>
      <c r="AR16" s="27" t="str">
        <f t="shared" si="27"/>
        <v/>
      </c>
      <c r="AS16" s="199" t="str">
        <f t="shared" si="5"/>
        <v/>
      </c>
      <c r="AT16" s="27" t="str">
        <f>IF(คะแนนสอบ!W16="","",คะแนนสอบ!W16)</f>
        <v/>
      </c>
      <c r="AU16" s="27" t="str">
        <f>IF(คะแนนสอบ!X16="","",คะแนนสอบ!X16)</f>
        <v/>
      </c>
      <c r="AV16" s="27" t="str">
        <f>IF(คะแนนสอบ!Y16="","",คะแนนสอบ!Y16)</f>
        <v/>
      </c>
      <c r="AW16" s="27"/>
      <c r="AX16" s="27"/>
      <c r="AY16" s="27" t="str">
        <f t="shared" si="18"/>
        <v/>
      </c>
      <c r="AZ16" s="199" t="str">
        <f t="shared" si="6"/>
        <v/>
      </c>
      <c r="BA16" s="27" t="str">
        <f>IF(คะแนนสอบ!Z16="","",คะแนนสอบ!Z16)</f>
        <v/>
      </c>
      <c r="BB16" s="27" t="str">
        <f>IF(คะแนนสอบ!AA16="","",คะแนนสอบ!AA16)</f>
        <v/>
      </c>
      <c r="BC16" s="27" t="str">
        <f>IF(คะแนนสอบ!AB16="","",คะแนนสอบ!AB16)</f>
        <v/>
      </c>
      <c r="BD16" s="27"/>
      <c r="BE16" s="27"/>
      <c r="BF16" s="27" t="str">
        <f t="shared" si="28"/>
        <v/>
      </c>
      <c r="BG16" s="199" t="str">
        <f t="shared" si="7"/>
        <v/>
      </c>
      <c r="BH16" s="27" t="str">
        <f>IF(คะแนนสอบ!AC16="","",คะแนนสอบ!AC16)</f>
        <v/>
      </c>
      <c r="BI16" s="27" t="str">
        <f>IF(คะแนนสอบ!AD16="","",คะแนนสอบ!AD16)</f>
        <v/>
      </c>
      <c r="BJ16" s="27" t="str">
        <f>IF(คะแนนสอบ!AE16="","",คะแนนสอบ!AE16)</f>
        <v/>
      </c>
      <c r="BK16" s="27"/>
      <c r="BL16" s="27"/>
      <c r="BM16" s="27" t="str">
        <f t="shared" si="29"/>
        <v/>
      </c>
      <c r="BN16" s="199" t="str">
        <f t="shared" si="8"/>
        <v/>
      </c>
      <c r="BO16" s="388" t="str">
        <f>IF(คะแนนสอบ!AF16="","",คะแนนสอบ!AF16)</f>
        <v/>
      </c>
      <c r="BP16" s="388" t="str">
        <f>IF(คะแนนสอบ!AG16="","",คะแนนสอบ!AG16)</f>
        <v/>
      </c>
      <c r="BQ16" s="388" t="str">
        <f>IF(คะแนนสอบ!AH16="","",คะแนนสอบ!AH16)</f>
        <v/>
      </c>
      <c r="BR16" s="388"/>
      <c r="BS16" s="388"/>
      <c r="BT16" s="388" t="str">
        <f t="shared" si="19"/>
        <v/>
      </c>
      <c r="BU16" s="199" t="str">
        <f t="shared" si="9"/>
        <v/>
      </c>
      <c r="BV16" s="457" t="str">
        <f>IF(คะแนนสอบ!AI16="","",คะแนนสอบ!AI16)</f>
        <v/>
      </c>
      <c r="BW16" s="457" t="str">
        <f>IF(คะแนนสอบ!AJ16="","",คะแนนสอบ!AJ16)</f>
        <v/>
      </c>
      <c r="BX16" s="457" t="str">
        <f>IF(คะแนนสอบ!AK16="","",คะแนนสอบ!AK16)</f>
        <v/>
      </c>
      <c r="BY16" s="457"/>
      <c r="BZ16" s="457"/>
      <c r="CA16" s="457" t="str">
        <f t="shared" si="20"/>
        <v/>
      </c>
      <c r="CB16" s="199" t="str">
        <f t="shared" si="10"/>
        <v/>
      </c>
      <c r="CC16" s="457" t="str">
        <f>IF(คะแนนสอบ!AL16="","",คะแนนสอบ!AL16)</f>
        <v/>
      </c>
      <c r="CD16" s="457" t="str">
        <f>IF(คะแนนสอบ!AM16="","",คะแนนสอบ!AM16)</f>
        <v/>
      </c>
      <c r="CE16" s="457" t="str">
        <f>IF(คะแนนสอบ!AN16="","",คะแนนสอบ!AN16)</f>
        <v/>
      </c>
      <c r="CF16" s="457"/>
      <c r="CG16" s="457"/>
      <c r="CH16" s="457" t="str">
        <f t="shared" si="21"/>
        <v/>
      </c>
      <c r="CI16" s="199" t="str">
        <f t="shared" si="11"/>
        <v/>
      </c>
      <c r="CJ16" s="457" t="str">
        <f>IF(คะแนนสอบ!AO16="","",คะแนนสอบ!AO16)</f>
        <v/>
      </c>
      <c r="CK16" s="457" t="str">
        <f>IF(คะแนนสอบ!AP16="","",คะแนนสอบ!AP16)</f>
        <v/>
      </c>
      <c r="CL16" s="457" t="str">
        <f>IF(คะแนนสอบ!AQ16="","",คะแนนสอบ!AQ16)</f>
        <v/>
      </c>
      <c r="CM16" s="457"/>
      <c r="CN16" s="457"/>
      <c r="CO16" s="457" t="str">
        <f t="shared" si="22"/>
        <v/>
      </c>
      <c r="CP16" s="199" t="str">
        <f t="shared" si="12"/>
        <v/>
      </c>
      <c r="CQ16" s="457" t="str">
        <f>IF(คะแนนสอบ!AR16="","",คะแนนสอบ!AR16)</f>
        <v/>
      </c>
      <c r="CR16" s="457" t="str">
        <f>IF(คะแนนสอบ!AS16="","",คะแนนสอบ!AS16)</f>
        <v/>
      </c>
      <c r="CS16" s="457" t="str">
        <f>IF(คะแนนสอบ!AT16="","",คะแนนสอบ!AT16)</f>
        <v/>
      </c>
      <c r="CT16" s="457"/>
      <c r="CU16" s="457"/>
      <c r="CV16" s="457" t="str">
        <f t="shared" si="23"/>
        <v/>
      </c>
      <c r="CW16" s="199" t="str">
        <f t="shared" si="13"/>
        <v/>
      </c>
      <c r="CX16" s="27" t="str">
        <f>IF(คะแนนสอบ!AU16="","",คะแนนสอบ!AU16)</f>
        <v/>
      </c>
      <c r="CY16" s="27" t="str">
        <f>IF(คะแนนสอบ!AV16="","",คะแนนสอบ!AV16)</f>
        <v/>
      </c>
      <c r="CZ16" s="27" t="str">
        <f>IF(คะแนนสอบ!AW16="","",คะแนนสอบ!AW16)</f>
        <v/>
      </c>
      <c r="DA16" s="27"/>
      <c r="DB16" s="27"/>
      <c r="DC16" s="27" t="str">
        <f t="shared" si="24"/>
        <v/>
      </c>
      <c r="DD16" s="199" t="str">
        <f t="shared" si="14"/>
        <v/>
      </c>
      <c r="DE16" s="85"/>
    </row>
    <row r="17" spans="1:109" s="29" customFormat="1" ht="15.95" customHeight="1">
      <c r="A17" s="130">
        <v>12</v>
      </c>
      <c r="B17" s="26">
        <f>IF(คะแนนสอบ!C17="","",คะแนนสอบ!C17)</f>
        <v>2505</v>
      </c>
      <c r="C17" s="41" t="str">
        <f>IF(คะแนนสอบ!D17="","",คะแนนสอบ!D17)</f>
        <v>เด็กชายกฤษฎา  แสงสว่าง</v>
      </c>
      <c r="D17" s="27" t="str">
        <f>IF(คะแนนสอบ!E17="","",คะแนนสอบ!E17)</f>
        <v/>
      </c>
      <c r="E17" s="27" t="str">
        <f>IF(คะแนนสอบ!F17="","",คะแนนสอบ!F17)</f>
        <v/>
      </c>
      <c r="F17" s="27" t="str">
        <f>IF(คะแนนสอบ!G17="","",คะแนนสอบ!G17)</f>
        <v/>
      </c>
      <c r="G17" s="27"/>
      <c r="H17" s="27"/>
      <c r="I17" s="27" t="str">
        <f t="shared" si="15"/>
        <v/>
      </c>
      <c r="J17" s="199" t="str">
        <f t="shared" si="0"/>
        <v/>
      </c>
      <c r="K17" s="27" t="str">
        <f>IF(คะแนนสอบ!H17="","",คะแนนสอบ!H17)</f>
        <v/>
      </c>
      <c r="L17" s="27" t="str">
        <f>IF(คะแนนสอบ!I17="","",คะแนนสอบ!I17)</f>
        <v/>
      </c>
      <c r="M17" s="27" t="str">
        <f>IF(คะแนนสอบ!J17="","",คะแนนสอบ!J17)</f>
        <v/>
      </c>
      <c r="N17" s="27"/>
      <c r="O17" s="27"/>
      <c r="P17" s="27" t="str">
        <f t="shared" si="25"/>
        <v/>
      </c>
      <c r="Q17" s="199" t="str">
        <f t="shared" si="1"/>
        <v/>
      </c>
      <c r="R17" s="27" t="str">
        <f>IF(คะแนนสอบ!K17="","",คะแนนสอบ!K17)</f>
        <v/>
      </c>
      <c r="S17" s="27" t="str">
        <f>IF(คะแนนสอบ!L17="","",คะแนนสอบ!L17)</f>
        <v/>
      </c>
      <c r="T17" s="27" t="str">
        <f>IF(คะแนนสอบ!M17="","",คะแนนสอบ!M17)</f>
        <v/>
      </c>
      <c r="U17" s="27"/>
      <c r="V17" s="27"/>
      <c r="W17" s="27" t="str">
        <f t="shared" si="26"/>
        <v/>
      </c>
      <c r="X17" s="199" t="str">
        <f t="shared" si="2"/>
        <v/>
      </c>
      <c r="Y17" s="27" t="str">
        <f>IF(คะแนนสอบ!N17="","",คะแนนสอบ!N17)</f>
        <v/>
      </c>
      <c r="Z17" s="27" t="str">
        <f>IF(คะแนนสอบ!O17="","",คะแนนสอบ!O17)</f>
        <v/>
      </c>
      <c r="AA17" s="27" t="str">
        <f>IF(คะแนนสอบ!P17="","",คะแนนสอบ!P17)</f>
        <v/>
      </c>
      <c r="AB17" s="27"/>
      <c r="AC17" s="27"/>
      <c r="AD17" s="27" t="str">
        <f t="shared" si="16"/>
        <v/>
      </c>
      <c r="AE17" s="199" t="str">
        <f t="shared" si="3"/>
        <v/>
      </c>
      <c r="AF17" s="27" t="str">
        <f>IF(คะแนนสอบ!Q17="","",คะแนนสอบ!Q17)</f>
        <v/>
      </c>
      <c r="AG17" s="27" t="str">
        <f>IF(คะแนนสอบ!R17="","",คะแนนสอบ!R17)</f>
        <v/>
      </c>
      <c r="AH17" s="27" t="str">
        <f>IF(คะแนนสอบ!S17="","",คะแนนสอบ!S17)</f>
        <v/>
      </c>
      <c r="AI17" s="27"/>
      <c r="AJ17" s="27"/>
      <c r="AK17" s="27" t="str">
        <f t="shared" si="17"/>
        <v/>
      </c>
      <c r="AL17" s="199" t="str">
        <f t="shared" si="4"/>
        <v/>
      </c>
      <c r="AM17" s="27" t="str">
        <f>IF(คะแนนสอบ!T17="","",คะแนนสอบ!T17)</f>
        <v/>
      </c>
      <c r="AN17" s="27" t="str">
        <f>IF(คะแนนสอบ!U17="","",คะแนนสอบ!U17)</f>
        <v/>
      </c>
      <c r="AO17" s="27" t="str">
        <f>IF(คะแนนสอบ!V17="","",คะแนนสอบ!V17)</f>
        <v/>
      </c>
      <c r="AP17" s="27"/>
      <c r="AQ17" s="27"/>
      <c r="AR17" s="27" t="str">
        <f t="shared" si="27"/>
        <v/>
      </c>
      <c r="AS17" s="199" t="str">
        <f t="shared" si="5"/>
        <v/>
      </c>
      <c r="AT17" s="27" t="str">
        <f>IF(คะแนนสอบ!W17="","",คะแนนสอบ!W17)</f>
        <v/>
      </c>
      <c r="AU17" s="27" t="str">
        <f>IF(คะแนนสอบ!X17="","",คะแนนสอบ!X17)</f>
        <v/>
      </c>
      <c r="AV17" s="27" t="str">
        <f>IF(คะแนนสอบ!Y17="","",คะแนนสอบ!Y17)</f>
        <v/>
      </c>
      <c r="AW17" s="27"/>
      <c r="AX17" s="27"/>
      <c r="AY17" s="27" t="str">
        <f t="shared" si="18"/>
        <v/>
      </c>
      <c r="AZ17" s="199" t="str">
        <f t="shared" si="6"/>
        <v/>
      </c>
      <c r="BA17" s="27" t="str">
        <f>IF(คะแนนสอบ!Z17="","",คะแนนสอบ!Z17)</f>
        <v/>
      </c>
      <c r="BB17" s="27" t="str">
        <f>IF(คะแนนสอบ!AA17="","",คะแนนสอบ!AA17)</f>
        <v/>
      </c>
      <c r="BC17" s="27" t="str">
        <f>IF(คะแนนสอบ!AB17="","",คะแนนสอบ!AB17)</f>
        <v/>
      </c>
      <c r="BD17" s="27"/>
      <c r="BE17" s="27"/>
      <c r="BF17" s="27" t="str">
        <f t="shared" si="28"/>
        <v/>
      </c>
      <c r="BG17" s="199" t="str">
        <f t="shared" si="7"/>
        <v/>
      </c>
      <c r="BH17" s="27" t="str">
        <f>IF(คะแนนสอบ!AC17="","",คะแนนสอบ!AC17)</f>
        <v/>
      </c>
      <c r="BI17" s="27" t="str">
        <f>IF(คะแนนสอบ!AD17="","",คะแนนสอบ!AD17)</f>
        <v/>
      </c>
      <c r="BJ17" s="27" t="str">
        <f>IF(คะแนนสอบ!AE17="","",คะแนนสอบ!AE17)</f>
        <v/>
      </c>
      <c r="BK17" s="27"/>
      <c r="BL17" s="27"/>
      <c r="BM17" s="27" t="str">
        <f t="shared" si="29"/>
        <v/>
      </c>
      <c r="BN17" s="199" t="str">
        <f t="shared" si="8"/>
        <v/>
      </c>
      <c r="BO17" s="388" t="str">
        <f>IF(คะแนนสอบ!AF17="","",คะแนนสอบ!AF17)</f>
        <v/>
      </c>
      <c r="BP17" s="388" t="str">
        <f>IF(คะแนนสอบ!AG17="","",คะแนนสอบ!AG17)</f>
        <v/>
      </c>
      <c r="BQ17" s="388" t="str">
        <f>IF(คะแนนสอบ!AH17="","",คะแนนสอบ!AH17)</f>
        <v/>
      </c>
      <c r="BR17" s="388"/>
      <c r="BS17" s="388"/>
      <c r="BT17" s="388" t="str">
        <f t="shared" si="19"/>
        <v/>
      </c>
      <c r="BU17" s="199" t="str">
        <f t="shared" si="9"/>
        <v/>
      </c>
      <c r="BV17" s="457" t="str">
        <f>IF(คะแนนสอบ!AI17="","",คะแนนสอบ!AI17)</f>
        <v/>
      </c>
      <c r="BW17" s="457" t="str">
        <f>IF(คะแนนสอบ!AJ17="","",คะแนนสอบ!AJ17)</f>
        <v/>
      </c>
      <c r="BX17" s="457" t="str">
        <f>IF(คะแนนสอบ!AK17="","",คะแนนสอบ!AK17)</f>
        <v/>
      </c>
      <c r="BY17" s="457"/>
      <c r="BZ17" s="457"/>
      <c r="CA17" s="457" t="str">
        <f t="shared" si="20"/>
        <v/>
      </c>
      <c r="CB17" s="199" t="str">
        <f t="shared" si="10"/>
        <v/>
      </c>
      <c r="CC17" s="457" t="str">
        <f>IF(คะแนนสอบ!AL17="","",คะแนนสอบ!AL17)</f>
        <v/>
      </c>
      <c r="CD17" s="457" t="str">
        <f>IF(คะแนนสอบ!AM17="","",คะแนนสอบ!AM17)</f>
        <v/>
      </c>
      <c r="CE17" s="457" t="str">
        <f>IF(คะแนนสอบ!AN17="","",คะแนนสอบ!AN17)</f>
        <v/>
      </c>
      <c r="CF17" s="457"/>
      <c r="CG17" s="457"/>
      <c r="CH17" s="457" t="str">
        <f t="shared" si="21"/>
        <v/>
      </c>
      <c r="CI17" s="199" t="str">
        <f t="shared" si="11"/>
        <v/>
      </c>
      <c r="CJ17" s="457" t="str">
        <f>IF(คะแนนสอบ!AO17="","",คะแนนสอบ!AO17)</f>
        <v/>
      </c>
      <c r="CK17" s="457" t="str">
        <f>IF(คะแนนสอบ!AP17="","",คะแนนสอบ!AP17)</f>
        <v/>
      </c>
      <c r="CL17" s="457" t="str">
        <f>IF(คะแนนสอบ!AQ17="","",คะแนนสอบ!AQ17)</f>
        <v/>
      </c>
      <c r="CM17" s="457"/>
      <c r="CN17" s="457"/>
      <c r="CO17" s="457" t="str">
        <f t="shared" si="22"/>
        <v/>
      </c>
      <c r="CP17" s="199" t="str">
        <f t="shared" si="12"/>
        <v/>
      </c>
      <c r="CQ17" s="457" t="str">
        <f>IF(คะแนนสอบ!AR17="","",คะแนนสอบ!AR17)</f>
        <v/>
      </c>
      <c r="CR17" s="457" t="str">
        <f>IF(คะแนนสอบ!AS17="","",คะแนนสอบ!AS17)</f>
        <v/>
      </c>
      <c r="CS17" s="457" t="str">
        <f>IF(คะแนนสอบ!AT17="","",คะแนนสอบ!AT17)</f>
        <v/>
      </c>
      <c r="CT17" s="457"/>
      <c r="CU17" s="457"/>
      <c r="CV17" s="457" t="str">
        <f t="shared" si="23"/>
        <v/>
      </c>
      <c r="CW17" s="199" t="str">
        <f t="shared" si="13"/>
        <v/>
      </c>
      <c r="CX17" s="27" t="str">
        <f>IF(คะแนนสอบ!AU17="","",คะแนนสอบ!AU17)</f>
        <v/>
      </c>
      <c r="CY17" s="27" t="str">
        <f>IF(คะแนนสอบ!AV17="","",คะแนนสอบ!AV17)</f>
        <v/>
      </c>
      <c r="CZ17" s="27" t="str">
        <f>IF(คะแนนสอบ!AW17="","",คะแนนสอบ!AW17)</f>
        <v/>
      </c>
      <c r="DA17" s="27"/>
      <c r="DB17" s="27"/>
      <c r="DC17" s="27" t="str">
        <f t="shared" si="24"/>
        <v/>
      </c>
      <c r="DD17" s="199" t="str">
        <f t="shared" si="14"/>
        <v/>
      </c>
      <c r="DE17" s="85"/>
    </row>
    <row r="18" spans="1:109" s="29" customFormat="1" ht="15.95" customHeight="1">
      <c r="A18" s="130">
        <v>13</v>
      </c>
      <c r="B18" s="26">
        <f>IF(คะแนนสอบ!C18="","",คะแนนสอบ!C18)</f>
        <v>2506</v>
      </c>
      <c r="C18" s="41" t="str">
        <f>IF(คะแนนสอบ!D18="","",คะแนนสอบ!D18)</f>
        <v>เด็กชายยุทธกานต์  แซ่เตีย</v>
      </c>
      <c r="D18" s="27" t="str">
        <f>IF(คะแนนสอบ!E18="","",คะแนนสอบ!E18)</f>
        <v/>
      </c>
      <c r="E18" s="27" t="str">
        <f>IF(คะแนนสอบ!F18="","",คะแนนสอบ!F18)</f>
        <v/>
      </c>
      <c r="F18" s="27" t="str">
        <f>IF(คะแนนสอบ!G18="","",คะแนนสอบ!G18)</f>
        <v/>
      </c>
      <c r="G18" s="424"/>
      <c r="H18" s="424"/>
      <c r="I18" s="27" t="str">
        <f t="shared" si="15"/>
        <v/>
      </c>
      <c r="J18" s="199" t="str">
        <f t="shared" si="0"/>
        <v/>
      </c>
      <c r="K18" s="27" t="str">
        <f>IF(คะแนนสอบ!H18="","",คะแนนสอบ!H18)</f>
        <v/>
      </c>
      <c r="L18" s="27" t="str">
        <f>IF(คะแนนสอบ!I18="","",คะแนนสอบ!I18)</f>
        <v/>
      </c>
      <c r="M18" s="27" t="str">
        <f>IF(คะแนนสอบ!J18="","",คะแนนสอบ!J18)</f>
        <v/>
      </c>
      <c r="N18" s="27"/>
      <c r="O18" s="27"/>
      <c r="P18" s="27" t="str">
        <f t="shared" si="25"/>
        <v/>
      </c>
      <c r="Q18" s="199" t="str">
        <f t="shared" si="1"/>
        <v/>
      </c>
      <c r="R18" s="27" t="str">
        <f>IF(คะแนนสอบ!K18="","",คะแนนสอบ!K18)</f>
        <v/>
      </c>
      <c r="S18" s="27" t="str">
        <f>IF(คะแนนสอบ!L18="","",คะแนนสอบ!L18)</f>
        <v/>
      </c>
      <c r="T18" s="27" t="str">
        <f>IF(คะแนนสอบ!M18="","",คะแนนสอบ!M18)</f>
        <v/>
      </c>
      <c r="U18" s="27"/>
      <c r="V18" s="27"/>
      <c r="W18" s="27" t="str">
        <f t="shared" si="26"/>
        <v/>
      </c>
      <c r="X18" s="199" t="str">
        <f t="shared" si="2"/>
        <v/>
      </c>
      <c r="Y18" s="27" t="str">
        <f>IF(คะแนนสอบ!N18="","",คะแนนสอบ!N18)</f>
        <v/>
      </c>
      <c r="Z18" s="27" t="str">
        <f>IF(คะแนนสอบ!O18="","",คะแนนสอบ!O18)</f>
        <v/>
      </c>
      <c r="AA18" s="27" t="str">
        <f>IF(คะแนนสอบ!P18="","",คะแนนสอบ!P18)</f>
        <v/>
      </c>
      <c r="AB18" s="27"/>
      <c r="AC18" s="27"/>
      <c r="AD18" s="27" t="str">
        <f t="shared" si="16"/>
        <v/>
      </c>
      <c r="AE18" s="199" t="str">
        <f t="shared" si="3"/>
        <v/>
      </c>
      <c r="AF18" s="27" t="str">
        <f>IF(คะแนนสอบ!Q18="","",คะแนนสอบ!Q18)</f>
        <v/>
      </c>
      <c r="AG18" s="27" t="str">
        <f>IF(คะแนนสอบ!R18="","",คะแนนสอบ!R18)</f>
        <v/>
      </c>
      <c r="AH18" s="27" t="str">
        <f>IF(คะแนนสอบ!S18="","",คะแนนสอบ!S18)</f>
        <v/>
      </c>
      <c r="AI18" s="27"/>
      <c r="AJ18" s="27"/>
      <c r="AK18" s="27" t="str">
        <f t="shared" si="17"/>
        <v/>
      </c>
      <c r="AL18" s="199" t="str">
        <f t="shared" si="4"/>
        <v/>
      </c>
      <c r="AM18" s="27" t="str">
        <f>IF(คะแนนสอบ!T18="","",คะแนนสอบ!T18)</f>
        <v/>
      </c>
      <c r="AN18" s="27" t="str">
        <f>IF(คะแนนสอบ!U18="","",คะแนนสอบ!U18)</f>
        <v/>
      </c>
      <c r="AO18" s="27" t="str">
        <f>IF(คะแนนสอบ!V18="","",คะแนนสอบ!V18)</f>
        <v/>
      </c>
      <c r="AP18" s="27"/>
      <c r="AQ18" s="27"/>
      <c r="AR18" s="27" t="str">
        <f t="shared" si="27"/>
        <v/>
      </c>
      <c r="AS18" s="199" t="str">
        <f t="shared" si="5"/>
        <v/>
      </c>
      <c r="AT18" s="27" t="str">
        <f>IF(คะแนนสอบ!W18="","",คะแนนสอบ!W18)</f>
        <v/>
      </c>
      <c r="AU18" s="27" t="str">
        <f>IF(คะแนนสอบ!X18="","",คะแนนสอบ!X18)</f>
        <v/>
      </c>
      <c r="AV18" s="27" t="str">
        <f>IF(คะแนนสอบ!Y18="","",คะแนนสอบ!Y18)</f>
        <v/>
      </c>
      <c r="AW18" s="27"/>
      <c r="AX18" s="27"/>
      <c r="AY18" s="27" t="str">
        <f t="shared" si="18"/>
        <v/>
      </c>
      <c r="AZ18" s="199" t="str">
        <f t="shared" si="6"/>
        <v/>
      </c>
      <c r="BA18" s="27" t="str">
        <f>IF(คะแนนสอบ!Z18="","",คะแนนสอบ!Z18)</f>
        <v/>
      </c>
      <c r="BB18" s="27" t="str">
        <f>IF(คะแนนสอบ!AA18="","",คะแนนสอบ!AA18)</f>
        <v/>
      </c>
      <c r="BC18" s="27" t="str">
        <f>IF(คะแนนสอบ!AB18="","",คะแนนสอบ!AB18)</f>
        <v/>
      </c>
      <c r="BD18" s="27"/>
      <c r="BE18" s="27"/>
      <c r="BF18" s="27" t="str">
        <f t="shared" si="28"/>
        <v/>
      </c>
      <c r="BG18" s="199" t="str">
        <f t="shared" si="7"/>
        <v/>
      </c>
      <c r="BH18" s="27" t="str">
        <f>IF(คะแนนสอบ!AC18="","",คะแนนสอบ!AC18)</f>
        <v/>
      </c>
      <c r="BI18" s="27" t="str">
        <f>IF(คะแนนสอบ!AD18="","",คะแนนสอบ!AD18)</f>
        <v/>
      </c>
      <c r="BJ18" s="27" t="str">
        <f>IF(คะแนนสอบ!AE18="","",คะแนนสอบ!AE18)</f>
        <v/>
      </c>
      <c r="BK18" s="27"/>
      <c r="BL18" s="27"/>
      <c r="BM18" s="27" t="str">
        <f t="shared" si="29"/>
        <v/>
      </c>
      <c r="BN18" s="199" t="str">
        <f t="shared" si="8"/>
        <v/>
      </c>
      <c r="BO18" s="388" t="str">
        <f>IF(คะแนนสอบ!AF18="","",คะแนนสอบ!AF18)</f>
        <v/>
      </c>
      <c r="BP18" s="388" t="str">
        <f>IF(คะแนนสอบ!AG18="","",คะแนนสอบ!AG18)</f>
        <v/>
      </c>
      <c r="BQ18" s="388" t="str">
        <f>IF(คะแนนสอบ!AH18="","",คะแนนสอบ!AH18)</f>
        <v/>
      </c>
      <c r="BR18" s="388"/>
      <c r="BS18" s="388"/>
      <c r="BT18" s="388" t="str">
        <f t="shared" si="19"/>
        <v/>
      </c>
      <c r="BU18" s="199" t="str">
        <f t="shared" si="9"/>
        <v/>
      </c>
      <c r="BV18" s="457" t="str">
        <f>IF(คะแนนสอบ!AI18="","",คะแนนสอบ!AI18)</f>
        <v/>
      </c>
      <c r="BW18" s="457" t="str">
        <f>IF(คะแนนสอบ!AJ18="","",คะแนนสอบ!AJ18)</f>
        <v/>
      </c>
      <c r="BX18" s="457" t="str">
        <f>IF(คะแนนสอบ!AK18="","",คะแนนสอบ!AK18)</f>
        <v/>
      </c>
      <c r="BY18" s="457"/>
      <c r="BZ18" s="457"/>
      <c r="CA18" s="457" t="str">
        <f t="shared" si="20"/>
        <v/>
      </c>
      <c r="CB18" s="199" t="str">
        <f t="shared" si="10"/>
        <v/>
      </c>
      <c r="CC18" s="457" t="str">
        <f>IF(คะแนนสอบ!AL18="","",คะแนนสอบ!AL18)</f>
        <v/>
      </c>
      <c r="CD18" s="457" t="str">
        <f>IF(คะแนนสอบ!AM18="","",คะแนนสอบ!AM18)</f>
        <v/>
      </c>
      <c r="CE18" s="457" t="str">
        <f>IF(คะแนนสอบ!AN18="","",คะแนนสอบ!AN18)</f>
        <v/>
      </c>
      <c r="CF18" s="457"/>
      <c r="CG18" s="457"/>
      <c r="CH18" s="457" t="str">
        <f t="shared" si="21"/>
        <v/>
      </c>
      <c r="CI18" s="199" t="str">
        <f t="shared" si="11"/>
        <v/>
      </c>
      <c r="CJ18" s="457" t="str">
        <f>IF(คะแนนสอบ!AO18="","",คะแนนสอบ!AO18)</f>
        <v/>
      </c>
      <c r="CK18" s="457" t="str">
        <f>IF(คะแนนสอบ!AP18="","",คะแนนสอบ!AP18)</f>
        <v/>
      </c>
      <c r="CL18" s="457" t="str">
        <f>IF(คะแนนสอบ!AQ18="","",คะแนนสอบ!AQ18)</f>
        <v/>
      </c>
      <c r="CM18" s="457"/>
      <c r="CN18" s="457"/>
      <c r="CO18" s="457" t="str">
        <f t="shared" si="22"/>
        <v/>
      </c>
      <c r="CP18" s="199" t="str">
        <f t="shared" si="12"/>
        <v/>
      </c>
      <c r="CQ18" s="457" t="str">
        <f>IF(คะแนนสอบ!AR18="","",คะแนนสอบ!AR18)</f>
        <v/>
      </c>
      <c r="CR18" s="457" t="str">
        <f>IF(คะแนนสอบ!AS18="","",คะแนนสอบ!AS18)</f>
        <v/>
      </c>
      <c r="CS18" s="457" t="str">
        <f>IF(คะแนนสอบ!AT18="","",คะแนนสอบ!AT18)</f>
        <v/>
      </c>
      <c r="CT18" s="457"/>
      <c r="CU18" s="457"/>
      <c r="CV18" s="457" t="str">
        <f t="shared" si="23"/>
        <v/>
      </c>
      <c r="CW18" s="199" t="str">
        <f t="shared" si="13"/>
        <v/>
      </c>
      <c r="CX18" s="27" t="str">
        <f>IF(คะแนนสอบ!AU18="","",คะแนนสอบ!AU18)</f>
        <v/>
      </c>
      <c r="CY18" s="27" t="str">
        <f>IF(คะแนนสอบ!AV18="","",คะแนนสอบ!AV18)</f>
        <v/>
      </c>
      <c r="CZ18" s="27" t="str">
        <f>IF(คะแนนสอบ!AW18="","",คะแนนสอบ!AW18)</f>
        <v/>
      </c>
      <c r="DA18" s="27"/>
      <c r="DB18" s="27"/>
      <c r="DC18" s="27" t="str">
        <f t="shared" si="24"/>
        <v/>
      </c>
      <c r="DD18" s="199" t="str">
        <f t="shared" si="14"/>
        <v/>
      </c>
      <c r="DE18" s="85"/>
    </row>
    <row r="19" spans="1:109" s="29" customFormat="1" ht="15.95" customHeight="1">
      <c r="A19" s="130">
        <v>14</v>
      </c>
      <c r="B19" s="26">
        <f>IF(คะแนนสอบ!C19="","",คะแนนสอบ!C19)</f>
        <v>2507</v>
      </c>
      <c r="C19" s="41" t="str">
        <f>IF(คะแนนสอบ!D19="","",คะแนนสอบ!D19)</f>
        <v>เด็กชายจิรายุ  ศิริสุทธิ์</v>
      </c>
      <c r="D19" s="27" t="str">
        <f>IF(คะแนนสอบ!E19="","",คะแนนสอบ!E19)</f>
        <v/>
      </c>
      <c r="E19" s="27" t="str">
        <f>IF(คะแนนสอบ!F19="","",คะแนนสอบ!F19)</f>
        <v/>
      </c>
      <c r="F19" s="27" t="str">
        <f>IF(คะแนนสอบ!G19="","",คะแนนสอบ!G19)</f>
        <v/>
      </c>
      <c r="G19" s="424"/>
      <c r="H19" s="424"/>
      <c r="I19" s="27" t="str">
        <f t="shared" si="15"/>
        <v/>
      </c>
      <c r="J19" s="199" t="str">
        <f t="shared" si="0"/>
        <v/>
      </c>
      <c r="K19" s="27" t="str">
        <f>IF(คะแนนสอบ!H19="","",คะแนนสอบ!H19)</f>
        <v/>
      </c>
      <c r="L19" s="27" t="str">
        <f>IF(คะแนนสอบ!I19="","",คะแนนสอบ!I19)</f>
        <v/>
      </c>
      <c r="M19" s="27" t="str">
        <f>IF(คะแนนสอบ!J19="","",คะแนนสอบ!J19)</f>
        <v/>
      </c>
      <c r="N19" s="27"/>
      <c r="O19" s="27"/>
      <c r="P19" s="27" t="str">
        <f t="shared" si="25"/>
        <v/>
      </c>
      <c r="Q19" s="199" t="str">
        <f t="shared" si="1"/>
        <v/>
      </c>
      <c r="R19" s="27" t="str">
        <f>IF(คะแนนสอบ!K19="","",คะแนนสอบ!K19)</f>
        <v/>
      </c>
      <c r="S19" s="27" t="str">
        <f>IF(คะแนนสอบ!L19="","",คะแนนสอบ!L19)</f>
        <v/>
      </c>
      <c r="T19" s="27" t="str">
        <f>IF(คะแนนสอบ!M19="","",คะแนนสอบ!M19)</f>
        <v/>
      </c>
      <c r="U19" s="27"/>
      <c r="V19" s="27"/>
      <c r="W19" s="27" t="str">
        <f t="shared" si="26"/>
        <v/>
      </c>
      <c r="X19" s="199" t="str">
        <f t="shared" si="2"/>
        <v/>
      </c>
      <c r="Y19" s="27" t="str">
        <f>IF(คะแนนสอบ!N19="","",คะแนนสอบ!N19)</f>
        <v/>
      </c>
      <c r="Z19" s="27" t="str">
        <f>IF(คะแนนสอบ!O19="","",คะแนนสอบ!O19)</f>
        <v/>
      </c>
      <c r="AA19" s="27" t="str">
        <f>IF(คะแนนสอบ!P19="","",คะแนนสอบ!P19)</f>
        <v/>
      </c>
      <c r="AB19" s="27"/>
      <c r="AC19" s="27"/>
      <c r="AD19" s="27" t="str">
        <f t="shared" si="16"/>
        <v/>
      </c>
      <c r="AE19" s="199" t="str">
        <f t="shared" si="3"/>
        <v/>
      </c>
      <c r="AF19" s="27" t="str">
        <f>IF(คะแนนสอบ!Q19="","",คะแนนสอบ!Q19)</f>
        <v/>
      </c>
      <c r="AG19" s="27" t="str">
        <f>IF(คะแนนสอบ!R19="","",คะแนนสอบ!R19)</f>
        <v/>
      </c>
      <c r="AH19" s="27" t="str">
        <f>IF(คะแนนสอบ!S19="","",คะแนนสอบ!S19)</f>
        <v/>
      </c>
      <c r="AI19" s="27"/>
      <c r="AJ19" s="27"/>
      <c r="AK19" s="27" t="str">
        <f t="shared" si="17"/>
        <v/>
      </c>
      <c r="AL19" s="199" t="str">
        <f t="shared" si="4"/>
        <v/>
      </c>
      <c r="AM19" s="27" t="str">
        <f>IF(คะแนนสอบ!T19="","",คะแนนสอบ!T19)</f>
        <v/>
      </c>
      <c r="AN19" s="27" t="str">
        <f>IF(คะแนนสอบ!U19="","",คะแนนสอบ!U19)</f>
        <v/>
      </c>
      <c r="AO19" s="27" t="str">
        <f>IF(คะแนนสอบ!V19="","",คะแนนสอบ!V19)</f>
        <v/>
      </c>
      <c r="AP19" s="27"/>
      <c r="AQ19" s="27"/>
      <c r="AR19" s="27" t="str">
        <f t="shared" si="27"/>
        <v/>
      </c>
      <c r="AS19" s="199" t="str">
        <f t="shared" si="5"/>
        <v/>
      </c>
      <c r="AT19" s="27" t="str">
        <f>IF(คะแนนสอบ!W19="","",คะแนนสอบ!W19)</f>
        <v/>
      </c>
      <c r="AU19" s="27" t="str">
        <f>IF(คะแนนสอบ!X19="","",คะแนนสอบ!X19)</f>
        <v/>
      </c>
      <c r="AV19" s="27" t="str">
        <f>IF(คะแนนสอบ!Y19="","",คะแนนสอบ!Y19)</f>
        <v/>
      </c>
      <c r="AW19" s="27"/>
      <c r="AX19" s="27"/>
      <c r="AY19" s="27" t="str">
        <f t="shared" si="18"/>
        <v/>
      </c>
      <c r="AZ19" s="199" t="str">
        <f t="shared" si="6"/>
        <v/>
      </c>
      <c r="BA19" s="27" t="str">
        <f>IF(คะแนนสอบ!Z19="","",คะแนนสอบ!Z19)</f>
        <v/>
      </c>
      <c r="BB19" s="27" t="str">
        <f>IF(คะแนนสอบ!AA19="","",คะแนนสอบ!AA19)</f>
        <v/>
      </c>
      <c r="BC19" s="27" t="str">
        <f>IF(คะแนนสอบ!AB19="","",คะแนนสอบ!AB19)</f>
        <v/>
      </c>
      <c r="BD19" s="27"/>
      <c r="BE19" s="27"/>
      <c r="BF19" s="27" t="str">
        <f t="shared" si="28"/>
        <v/>
      </c>
      <c r="BG19" s="199" t="str">
        <f t="shared" si="7"/>
        <v/>
      </c>
      <c r="BH19" s="27" t="str">
        <f>IF(คะแนนสอบ!AC19="","",คะแนนสอบ!AC19)</f>
        <v/>
      </c>
      <c r="BI19" s="27" t="str">
        <f>IF(คะแนนสอบ!AD19="","",คะแนนสอบ!AD19)</f>
        <v/>
      </c>
      <c r="BJ19" s="27" t="str">
        <f>IF(คะแนนสอบ!AE19="","",คะแนนสอบ!AE19)</f>
        <v/>
      </c>
      <c r="BK19" s="27"/>
      <c r="BL19" s="27"/>
      <c r="BM19" s="27" t="str">
        <f t="shared" si="29"/>
        <v/>
      </c>
      <c r="BN19" s="199" t="str">
        <f t="shared" si="8"/>
        <v/>
      </c>
      <c r="BO19" s="388" t="str">
        <f>IF(คะแนนสอบ!AF19="","",คะแนนสอบ!AF19)</f>
        <v/>
      </c>
      <c r="BP19" s="388" t="str">
        <f>IF(คะแนนสอบ!AG19="","",คะแนนสอบ!AG19)</f>
        <v/>
      </c>
      <c r="BQ19" s="388" t="str">
        <f>IF(คะแนนสอบ!AH19="","",คะแนนสอบ!AH19)</f>
        <v/>
      </c>
      <c r="BR19" s="388"/>
      <c r="BS19" s="388"/>
      <c r="BT19" s="388" t="str">
        <f t="shared" si="19"/>
        <v/>
      </c>
      <c r="BU19" s="199" t="str">
        <f t="shared" si="9"/>
        <v/>
      </c>
      <c r="BV19" s="457" t="str">
        <f>IF(คะแนนสอบ!AI19="","",คะแนนสอบ!AI19)</f>
        <v/>
      </c>
      <c r="BW19" s="457" t="str">
        <f>IF(คะแนนสอบ!AJ19="","",คะแนนสอบ!AJ19)</f>
        <v/>
      </c>
      <c r="BX19" s="457" t="str">
        <f>IF(คะแนนสอบ!AK19="","",คะแนนสอบ!AK19)</f>
        <v/>
      </c>
      <c r="BY19" s="457"/>
      <c r="BZ19" s="457"/>
      <c r="CA19" s="457" t="str">
        <f t="shared" si="20"/>
        <v/>
      </c>
      <c r="CB19" s="199" t="str">
        <f t="shared" si="10"/>
        <v/>
      </c>
      <c r="CC19" s="457" t="str">
        <f>IF(คะแนนสอบ!AL19="","",คะแนนสอบ!AL19)</f>
        <v/>
      </c>
      <c r="CD19" s="457" t="str">
        <f>IF(คะแนนสอบ!AM19="","",คะแนนสอบ!AM19)</f>
        <v/>
      </c>
      <c r="CE19" s="457" t="str">
        <f>IF(คะแนนสอบ!AN19="","",คะแนนสอบ!AN19)</f>
        <v/>
      </c>
      <c r="CF19" s="457"/>
      <c r="CG19" s="457"/>
      <c r="CH19" s="457" t="str">
        <f t="shared" si="21"/>
        <v/>
      </c>
      <c r="CI19" s="199" t="str">
        <f t="shared" si="11"/>
        <v/>
      </c>
      <c r="CJ19" s="457" t="str">
        <f>IF(คะแนนสอบ!AO19="","",คะแนนสอบ!AO19)</f>
        <v/>
      </c>
      <c r="CK19" s="457" t="str">
        <f>IF(คะแนนสอบ!AP19="","",คะแนนสอบ!AP19)</f>
        <v/>
      </c>
      <c r="CL19" s="457" t="str">
        <f>IF(คะแนนสอบ!AQ19="","",คะแนนสอบ!AQ19)</f>
        <v/>
      </c>
      <c r="CM19" s="457"/>
      <c r="CN19" s="457"/>
      <c r="CO19" s="457" t="str">
        <f t="shared" si="22"/>
        <v/>
      </c>
      <c r="CP19" s="199" t="str">
        <f t="shared" si="12"/>
        <v/>
      </c>
      <c r="CQ19" s="457" t="str">
        <f>IF(คะแนนสอบ!AR19="","",คะแนนสอบ!AR19)</f>
        <v/>
      </c>
      <c r="CR19" s="457" t="str">
        <f>IF(คะแนนสอบ!AS19="","",คะแนนสอบ!AS19)</f>
        <v/>
      </c>
      <c r="CS19" s="457" t="str">
        <f>IF(คะแนนสอบ!AT19="","",คะแนนสอบ!AT19)</f>
        <v/>
      </c>
      <c r="CT19" s="457"/>
      <c r="CU19" s="457"/>
      <c r="CV19" s="457" t="str">
        <f t="shared" si="23"/>
        <v/>
      </c>
      <c r="CW19" s="199" t="str">
        <f t="shared" si="13"/>
        <v/>
      </c>
      <c r="CX19" s="27" t="str">
        <f>IF(คะแนนสอบ!AU19="","",คะแนนสอบ!AU19)</f>
        <v/>
      </c>
      <c r="CY19" s="27" t="str">
        <f>IF(คะแนนสอบ!AV19="","",คะแนนสอบ!AV19)</f>
        <v/>
      </c>
      <c r="CZ19" s="27" t="str">
        <f>IF(คะแนนสอบ!AW19="","",คะแนนสอบ!AW19)</f>
        <v/>
      </c>
      <c r="DA19" s="27"/>
      <c r="DB19" s="27"/>
      <c r="DC19" s="27" t="str">
        <f t="shared" si="24"/>
        <v/>
      </c>
      <c r="DD19" s="199" t="str">
        <f t="shared" si="14"/>
        <v/>
      </c>
      <c r="DE19" s="85"/>
    </row>
    <row r="20" spans="1:109" s="29" customFormat="1" ht="15.95" customHeight="1">
      <c r="A20" s="130">
        <v>15</v>
      </c>
      <c r="B20" s="26">
        <f>IF(คะแนนสอบ!C20="","",คะแนนสอบ!C20)</f>
        <v>2508</v>
      </c>
      <c r="C20" s="41" t="str">
        <f>IF(คะแนนสอบ!D20="","",คะแนนสอบ!D20)</f>
        <v>เด็กชายพชรพงษ์  พงษ์นารายณ์</v>
      </c>
      <c r="D20" s="27" t="str">
        <f>IF(คะแนนสอบ!E20="","",คะแนนสอบ!E20)</f>
        <v/>
      </c>
      <c r="E20" s="27" t="str">
        <f>IF(คะแนนสอบ!F20="","",คะแนนสอบ!F20)</f>
        <v/>
      </c>
      <c r="F20" s="27" t="str">
        <f>IF(คะแนนสอบ!G20="","",คะแนนสอบ!G20)</f>
        <v/>
      </c>
      <c r="G20" s="424"/>
      <c r="H20" s="424"/>
      <c r="I20" s="27" t="str">
        <f t="shared" si="15"/>
        <v/>
      </c>
      <c r="J20" s="199" t="str">
        <f t="shared" si="0"/>
        <v/>
      </c>
      <c r="K20" s="27" t="str">
        <f>IF(คะแนนสอบ!H20="","",คะแนนสอบ!H20)</f>
        <v/>
      </c>
      <c r="L20" s="27" t="str">
        <f>IF(คะแนนสอบ!I20="","",คะแนนสอบ!I20)</f>
        <v/>
      </c>
      <c r="M20" s="27" t="str">
        <f>IF(คะแนนสอบ!J20="","",คะแนนสอบ!J20)</f>
        <v/>
      </c>
      <c r="N20" s="27"/>
      <c r="O20" s="27"/>
      <c r="P20" s="27" t="str">
        <f t="shared" si="25"/>
        <v/>
      </c>
      <c r="Q20" s="199" t="str">
        <f t="shared" si="1"/>
        <v/>
      </c>
      <c r="R20" s="27" t="str">
        <f>IF(คะแนนสอบ!K20="","",คะแนนสอบ!K20)</f>
        <v/>
      </c>
      <c r="S20" s="27" t="str">
        <f>IF(คะแนนสอบ!L20="","",คะแนนสอบ!L20)</f>
        <v/>
      </c>
      <c r="T20" s="27" t="str">
        <f>IF(คะแนนสอบ!M20="","",คะแนนสอบ!M20)</f>
        <v/>
      </c>
      <c r="U20" s="27"/>
      <c r="V20" s="27"/>
      <c r="W20" s="27" t="str">
        <f t="shared" si="26"/>
        <v/>
      </c>
      <c r="X20" s="199" t="str">
        <f t="shared" si="2"/>
        <v/>
      </c>
      <c r="Y20" s="27" t="str">
        <f>IF(คะแนนสอบ!N20="","",คะแนนสอบ!N20)</f>
        <v/>
      </c>
      <c r="Z20" s="27" t="str">
        <f>IF(คะแนนสอบ!O20="","",คะแนนสอบ!O20)</f>
        <v/>
      </c>
      <c r="AA20" s="27" t="str">
        <f>IF(คะแนนสอบ!P20="","",คะแนนสอบ!P20)</f>
        <v/>
      </c>
      <c r="AB20" s="27"/>
      <c r="AC20" s="27"/>
      <c r="AD20" s="27" t="str">
        <f t="shared" si="16"/>
        <v/>
      </c>
      <c r="AE20" s="199" t="str">
        <f t="shared" si="3"/>
        <v/>
      </c>
      <c r="AF20" s="27" t="str">
        <f>IF(คะแนนสอบ!Q20="","",คะแนนสอบ!Q20)</f>
        <v/>
      </c>
      <c r="AG20" s="27" t="str">
        <f>IF(คะแนนสอบ!R20="","",คะแนนสอบ!R20)</f>
        <v/>
      </c>
      <c r="AH20" s="27" t="str">
        <f>IF(คะแนนสอบ!S20="","",คะแนนสอบ!S20)</f>
        <v/>
      </c>
      <c r="AI20" s="27"/>
      <c r="AJ20" s="27"/>
      <c r="AK20" s="27" t="str">
        <f t="shared" si="17"/>
        <v/>
      </c>
      <c r="AL20" s="199" t="str">
        <f t="shared" si="4"/>
        <v/>
      </c>
      <c r="AM20" s="27" t="str">
        <f>IF(คะแนนสอบ!T20="","",คะแนนสอบ!T20)</f>
        <v/>
      </c>
      <c r="AN20" s="27" t="str">
        <f>IF(คะแนนสอบ!U20="","",คะแนนสอบ!U20)</f>
        <v/>
      </c>
      <c r="AO20" s="27" t="str">
        <f>IF(คะแนนสอบ!V20="","",คะแนนสอบ!V20)</f>
        <v/>
      </c>
      <c r="AP20" s="27"/>
      <c r="AQ20" s="27"/>
      <c r="AR20" s="27" t="str">
        <f t="shared" si="27"/>
        <v/>
      </c>
      <c r="AS20" s="199" t="str">
        <f t="shared" si="5"/>
        <v/>
      </c>
      <c r="AT20" s="27" t="str">
        <f>IF(คะแนนสอบ!W20="","",คะแนนสอบ!W20)</f>
        <v/>
      </c>
      <c r="AU20" s="27" t="str">
        <f>IF(คะแนนสอบ!X20="","",คะแนนสอบ!X20)</f>
        <v/>
      </c>
      <c r="AV20" s="27" t="str">
        <f>IF(คะแนนสอบ!Y20="","",คะแนนสอบ!Y20)</f>
        <v/>
      </c>
      <c r="AW20" s="27"/>
      <c r="AX20" s="27"/>
      <c r="AY20" s="27" t="str">
        <f t="shared" si="18"/>
        <v/>
      </c>
      <c r="AZ20" s="199" t="str">
        <f t="shared" si="6"/>
        <v/>
      </c>
      <c r="BA20" s="27" t="str">
        <f>IF(คะแนนสอบ!Z20="","",คะแนนสอบ!Z20)</f>
        <v/>
      </c>
      <c r="BB20" s="27" t="str">
        <f>IF(คะแนนสอบ!AA20="","",คะแนนสอบ!AA20)</f>
        <v/>
      </c>
      <c r="BC20" s="27" t="str">
        <f>IF(คะแนนสอบ!AB20="","",คะแนนสอบ!AB20)</f>
        <v/>
      </c>
      <c r="BD20" s="27"/>
      <c r="BE20" s="27"/>
      <c r="BF20" s="27" t="str">
        <f t="shared" si="28"/>
        <v/>
      </c>
      <c r="BG20" s="199" t="str">
        <f t="shared" si="7"/>
        <v/>
      </c>
      <c r="BH20" s="27" t="str">
        <f>IF(คะแนนสอบ!AC20="","",คะแนนสอบ!AC20)</f>
        <v/>
      </c>
      <c r="BI20" s="27" t="str">
        <f>IF(คะแนนสอบ!AD20="","",คะแนนสอบ!AD20)</f>
        <v/>
      </c>
      <c r="BJ20" s="27" t="str">
        <f>IF(คะแนนสอบ!AE20="","",คะแนนสอบ!AE20)</f>
        <v/>
      </c>
      <c r="BK20" s="27"/>
      <c r="BL20" s="27"/>
      <c r="BM20" s="27" t="str">
        <f t="shared" si="29"/>
        <v/>
      </c>
      <c r="BN20" s="199" t="str">
        <f t="shared" si="8"/>
        <v/>
      </c>
      <c r="BO20" s="388" t="str">
        <f>IF(คะแนนสอบ!AF20="","",คะแนนสอบ!AF20)</f>
        <v/>
      </c>
      <c r="BP20" s="388" t="str">
        <f>IF(คะแนนสอบ!AG20="","",คะแนนสอบ!AG20)</f>
        <v/>
      </c>
      <c r="BQ20" s="388" t="str">
        <f>IF(คะแนนสอบ!AH20="","",คะแนนสอบ!AH20)</f>
        <v/>
      </c>
      <c r="BR20" s="388"/>
      <c r="BS20" s="388"/>
      <c r="BT20" s="388" t="str">
        <f t="shared" si="19"/>
        <v/>
      </c>
      <c r="BU20" s="199" t="str">
        <f t="shared" si="9"/>
        <v/>
      </c>
      <c r="BV20" s="457" t="str">
        <f>IF(คะแนนสอบ!AI20="","",คะแนนสอบ!AI20)</f>
        <v/>
      </c>
      <c r="BW20" s="457" t="str">
        <f>IF(คะแนนสอบ!AJ20="","",คะแนนสอบ!AJ20)</f>
        <v/>
      </c>
      <c r="BX20" s="457" t="str">
        <f>IF(คะแนนสอบ!AK20="","",คะแนนสอบ!AK20)</f>
        <v/>
      </c>
      <c r="BY20" s="457"/>
      <c r="BZ20" s="457"/>
      <c r="CA20" s="457" t="str">
        <f t="shared" si="20"/>
        <v/>
      </c>
      <c r="CB20" s="199" t="str">
        <f t="shared" si="10"/>
        <v/>
      </c>
      <c r="CC20" s="457" t="str">
        <f>IF(คะแนนสอบ!AL20="","",คะแนนสอบ!AL20)</f>
        <v/>
      </c>
      <c r="CD20" s="457" t="str">
        <f>IF(คะแนนสอบ!AM20="","",คะแนนสอบ!AM20)</f>
        <v/>
      </c>
      <c r="CE20" s="457" t="str">
        <f>IF(คะแนนสอบ!AN20="","",คะแนนสอบ!AN20)</f>
        <v/>
      </c>
      <c r="CF20" s="457"/>
      <c r="CG20" s="457"/>
      <c r="CH20" s="457" t="str">
        <f t="shared" si="21"/>
        <v/>
      </c>
      <c r="CI20" s="199" t="str">
        <f t="shared" si="11"/>
        <v/>
      </c>
      <c r="CJ20" s="457" t="str">
        <f>IF(คะแนนสอบ!AO20="","",คะแนนสอบ!AO20)</f>
        <v/>
      </c>
      <c r="CK20" s="457" t="str">
        <f>IF(คะแนนสอบ!AP20="","",คะแนนสอบ!AP20)</f>
        <v/>
      </c>
      <c r="CL20" s="457" t="str">
        <f>IF(คะแนนสอบ!AQ20="","",คะแนนสอบ!AQ20)</f>
        <v/>
      </c>
      <c r="CM20" s="457"/>
      <c r="CN20" s="457"/>
      <c r="CO20" s="457" t="str">
        <f t="shared" si="22"/>
        <v/>
      </c>
      <c r="CP20" s="199" t="str">
        <f t="shared" si="12"/>
        <v/>
      </c>
      <c r="CQ20" s="457" t="str">
        <f>IF(คะแนนสอบ!AR20="","",คะแนนสอบ!AR20)</f>
        <v/>
      </c>
      <c r="CR20" s="457" t="str">
        <f>IF(คะแนนสอบ!AS20="","",คะแนนสอบ!AS20)</f>
        <v/>
      </c>
      <c r="CS20" s="457" t="str">
        <f>IF(คะแนนสอบ!AT20="","",คะแนนสอบ!AT20)</f>
        <v/>
      </c>
      <c r="CT20" s="457"/>
      <c r="CU20" s="457"/>
      <c r="CV20" s="457" t="str">
        <f t="shared" si="23"/>
        <v/>
      </c>
      <c r="CW20" s="199" t="str">
        <f t="shared" si="13"/>
        <v/>
      </c>
      <c r="CX20" s="27" t="str">
        <f>IF(คะแนนสอบ!AU20="","",คะแนนสอบ!AU20)</f>
        <v/>
      </c>
      <c r="CY20" s="27" t="str">
        <f>IF(คะแนนสอบ!AV20="","",คะแนนสอบ!AV20)</f>
        <v/>
      </c>
      <c r="CZ20" s="27" t="str">
        <f>IF(คะแนนสอบ!AW20="","",คะแนนสอบ!AW20)</f>
        <v/>
      </c>
      <c r="DA20" s="27"/>
      <c r="DB20" s="27"/>
      <c r="DC20" s="27" t="str">
        <f t="shared" si="24"/>
        <v/>
      </c>
      <c r="DD20" s="199" t="str">
        <f t="shared" si="14"/>
        <v/>
      </c>
      <c r="DE20" s="85"/>
    </row>
    <row r="21" spans="1:109" s="29" customFormat="1" ht="15.95" customHeight="1">
      <c r="A21" s="130">
        <v>16</v>
      </c>
      <c r="B21" s="26">
        <f>IF(คะแนนสอบ!C21="","",คะแนนสอบ!C21)</f>
        <v>2509</v>
      </c>
      <c r="C21" s="41" t="str">
        <f>IF(คะแนนสอบ!D21="","",คะแนนสอบ!D21)</f>
        <v>เด็กชายวัชรากรณ์  ดวงดี</v>
      </c>
      <c r="D21" s="27" t="str">
        <f>IF(คะแนนสอบ!E21="","",คะแนนสอบ!E21)</f>
        <v/>
      </c>
      <c r="E21" s="27" t="str">
        <f>IF(คะแนนสอบ!F21="","",คะแนนสอบ!F21)</f>
        <v/>
      </c>
      <c r="F21" s="27" t="str">
        <f>IF(คะแนนสอบ!G21="","",คะแนนสอบ!G21)</f>
        <v/>
      </c>
      <c r="G21" s="424"/>
      <c r="H21" s="424"/>
      <c r="I21" s="27" t="str">
        <f t="shared" si="15"/>
        <v/>
      </c>
      <c r="J21" s="199" t="str">
        <f t="shared" si="0"/>
        <v/>
      </c>
      <c r="K21" s="27" t="str">
        <f>IF(คะแนนสอบ!H21="","",คะแนนสอบ!H21)</f>
        <v/>
      </c>
      <c r="L21" s="27" t="str">
        <f>IF(คะแนนสอบ!I21="","",คะแนนสอบ!I21)</f>
        <v/>
      </c>
      <c r="M21" s="27" t="str">
        <f>IF(คะแนนสอบ!J21="","",คะแนนสอบ!J21)</f>
        <v/>
      </c>
      <c r="N21" s="27"/>
      <c r="O21" s="27"/>
      <c r="P21" s="27" t="str">
        <f t="shared" si="25"/>
        <v/>
      </c>
      <c r="Q21" s="199" t="str">
        <f t="shared" si="1"/>
        <v/>
      </c>
      <c r="R21" s="27" t="str">
        <f>IF(คะแนนสอบ!K21="","",คะแนนสอบ!K21)</f>
        <v/>
      </c>
      <c r="S21" s="27" t="str">
        <f>IF(คะแนนสอบ!L21="","",คะแนนสอบ!L21)</f>
        <v/>
      </c>
      <c r="T21" s="27" t="str">
        <f>IF(คะแนนสอบ!M21="","",คะแนนสอบ!M21)</f>
        <v/>
      </c>
      <c r="U21" s="27"/>
      <c r="V21" s="27"/>
      <c r="W21" s="27" t="str">
        <f t="shared" si="26"/>
        <v/>
      </c>
      <c r="X21" s="199" t="str">
        <f t="shared" si="2"/>
        <v/>
      </c>
      <c r="Y21" s="27" t="str">
        <f>IF(คะแนนสอบ!N21="","",คะแนนสอบ!N21)</f>
        <v/>
      </c>
      <c r="Z21" s="27" t="str">
        <f>IF(คะแนนสอบ!O21="","",คะแนนสอบ!O21)</f>
        <v/>
      </c>
      <c r="AA21" s="27" t="str">
        <f>IF(คะแนนสอบ!P21="","",คะแนนสอบ!P21)</f>
        <v/>
      </c>
      <c r="AB21" s="27"/>
      <c r="AC21" s="27"/>
      <c r="AD21" s="27" t="str">
        <f t="shared" si="16"/>
        <v/>
      </c>
      <c r="AE21" s="199" t="str">
        <f t="shared" si="3"/>
        <v/>
      </c>
      <c r="AF21" s="27" t="str">
        <f>IF(คะแนนสอบ!Q21="","",คะแนนสอบ!Q21)</f>
        <v/>
      </c>
      <c r="AG21" s="27" t="str">
        <f>IF(คะแนนสอบ!R21="","",คะแนนสอบ!R21)</f>
        <v/>
      </c>
      <c r="AH21" s="27" t="str">
        <f>IF(คะแนนสอบ!S21="","",คะแนนสอบ!S21)</f>
        <v/>
      </c>
      <c r="AI21" s="27"/>
      <c r="AJ21" s="27"/>
      <c r="AK21" s="27" t="str">
        <f t="shared" si="17"/>
        <v/>
      </c>
      <c r="AL21" s="199" t="str">
        <f t="shared" si="4"/>
        <v/>
      </c>
      <c r="AM21" s="27" t="str">
        <f>IF(คะแนนสอบ!T21="","",คะแนนสอบ!T21)</f>
        <v/>
      </c>
      <c r="AN21" s="27" t="str">
        <f>IF(คะแนนสอบ!U21="","",คะแนนสอบ!U21)</f>
        <v/>
      </c>
      <c r="AO21" s="27" t="str">
        <f>IF(คะแนนสอบ!V21="","",คะแนนสอบ!V21)</f>
        <v/>
      </c>
      <c r="AP21" s="27"/>
      <c r="AQ21" s="27"/>
      <c r="AR21" s="27" t="str">
        <f t="shared" si="27"/>
        <v/>
      </c>
      <c r="AS21" s="199" t="str">
        <f t="shared" si="5"/>
        <v/>
      </c>
      <c r="AT21" s="27" t="str">
        <f>IF(คะแนนสอบ!W21="","",คะแนนสอบ!W21)</f>
        <v/>
      </c>
      <c r="AU21" s="27" t="str">
        <f>IF(คะแนนสอบ!X21="","",คะแนนสอบ!X21)</f>
        <v/>
      </c>
      <c r="AV21" s="27" t="str">
        <f>IF(คะแนนสอบ!Y21="","",คะแนนสอบ!Y21)</f>
        <v/>
      </c>
      <c r="AW21" s="27"/>
      <c r="AX21" s="27"/>
      <c r="AY21" s="27" t="str">
        <f t="shared" si="18"/>
        <v/>
      </c>
      <c r="AZ21" s="199" t="str">
        <f t="shared" si="6"/>
        <v/>
      </c>
      <c r="BA21" s="27" t="str">
        <f>IF(คะแนนสอบ!Z21="","",คะแนนสอบ!Z21)</f>
        <v/>
      </c>
      <c r="BB21" s="27" t="str">
        <f>IF(คะแนนสอบ!AA21="","",คะแนนสอบ!AA21)</f>
        <v/>
      </c>
      <c r="BC21" s="27" t="str">
        <f>IF(คะแนนสอบ!AB21="","",คะแนนสอบ!AB21)</f>
        <v/>
      </c>
      <c r="BD21" s="27"/>
      <c r="BE21" s="27"/>
      <c r="BF21" s="27" t="str">
        <f t="shared" si="28"/>
        <v/>
      </c>
      <c r="BG21" s="199" t="str">
        <f t="shared" si="7"/>
        <v/>
      </c>
      <c r="BH21" s="27" t="str">
        <f>IF(คะแนนสอบ!AC21="","",คะแนนสอบ!AC21)</f>
        <v/>
      </c>
      <c r="BI21" s="27" t="str">
        <f>IF(คะแนนสอบ!AD21="","",คะแนนสอบ!AD21)</f>
        <v/>
      </c>
      <c r="BJ21" s="27" t="str">
        <f>IF(คะแนนสอบ!AE21="","",คะแนนสอบ!AE21)</f>
        <v/>
      </c>
      <c r="BK21" s="27"/>
      <c r="BL21" s="27"/>
      <c r="BM21" s="27" t="str">
        <f t="shared" si="29"/>
        <v/>
      </c>
      <c r="BN21" s="199" t="str">
        <f t="shared" si="8"/>
        <v/>
      </c>
      <c r="BO21" s="388" t="str">
        <f>IF(คะแนนสอบ!AF21="","",คะแนนสอบ!AF21)</f>
        <v/>
      </c>
      <c r="BP21" s="388" t="str">
        <f>IF(คะแนนสอบ!AG21="","",คะแนนสอบ!AG21)</f>
        <v/>
      </c>
      <c r="BQ21" s="388" t="str">
        <f>IF(คะแนนสอบ!AH21="","",คะแนนสอบ!AH21)</f>
        <v/>
      </c>
      <c r="BR21" s="388"/>
      <c r="BS21" s="388"/>
      <c r="BT21" s="388" t="str">
        <f t="shared" si="19"/>
        <v/>
      </c>
      <c r="BU21" s="199" t="str">
        <f t="shared" si="9"/>
        <v/>
      </c>
      <c r="BV21" s="457" t="str">
        <f>IF(คะแนนสอบ!AI21="","",คะแนนสอบ!AI21)</f>
        <v/>
      </c>
      <c r="BW21" s="457" t="str">
        <f>IF(คะแนนสอบ!AJ21="","",คะแนนสอบ!AJ21)</f>
        <v/>
      </c>
      <c r="BX21" s="457" t="str">
        <f>IF(คะแนนสอบ!AK21="","",คะแนนสอบ!AK21)</f>
        <v/>
      </c>
      <c r="BY21" s="457"/>
      <c r="BZ21" s="457"/>
      <c r="CA21" s="457" t="str">
        <f t="shared" si="20"/>
        <v/>
      </c>
      <c r="CB21" s="199" t="str">
        <f t="shared" si="10"/>
        <v/>
      </c>
      <c r="CC21" s="457" t="str">
        <f>IF(คะแนนสอบ!AL21="","",คะแนนสอบ!AL21)</f>
        <v/>
      </c>
      <c r="CD21" s="457" t="str">
        <f>IF(คะแนนสอบ!AM21="","",คะแนนสอบ!AM21)</f>
        <v/>
      </c>
      <c r="CE21" s="457" t="str">
        <f>IF(คะแนนสอบ!AN21="","",คะแนนสอบ!AN21)</f>
        <v/>
      </c>
      <c r="CF21" s="457"/>
      <c r="CG21" s="457"/>
      <c r="CH21" s="457" t="str">
        <f t="shared" si="21"/>
        <v/>
      </c>
      <c r="CI21" s="199" t="str">
        <f t="shared" si="11"/>
        <v/>
      </c>
      <c r="CJ21" s="457" t="str">
        <f>IF(คะแนนสอบ!AO21="","",คะแนนสอบ!AO21)</f>
        <v/>
      </c>
      <c r="CK21" s="457" t="str">
        <f>IF(คะแนนสอบ!AP21="","",คะแนนสอบ!AP21)</f>
        <v/>
      </c>
      <c r="CL21" s="457" t="str">
        <f>IF(คะแนนสอบ!AQ21="","",คะแนนสอบ!AQ21)</f>
        <v/>
      </c>
      <c r="CM21" s="457"/>
      <c r="CN21" s="457"/>
      <c r="CO21" s="457" t="str">
        <f t="shared" si="22"/>
        <v/>
      </c>
      <c r="CP21" s="199" t="str">
        <f t="shared" si="12"/>
        <v/>
      </c>
      <c r="CQ21" s="457" t="str">
        <f>IF(คะแนนสอบ!AR21="","",คะแนนสอบ!AR21)</f>
        <v/>
      </c>
      <c r="CR21" s="457" t="str">
        <f>IF(คะแนนสอบ!AS21="","",คะแนนสอบ!AS21)</f>
        <v/>
      </c>
      <c r="CS21" s="457" t="str">
        <f>IF(คะแนนสอบ!AT21="","",คะแนนสอบ!AT21)</f>
        <v/>
      </c>
      <c r="CT21" s="457"/>
      <c r="CU21" s="457"/>
      <c r="CV21" s="457" t="str">
        <f t="shared" si="23"/>
        <v/>
      </c>
      <c r="CW21" s="199" t="str">
        <f t="shared" si="13"/>
        <v/>
      </c>
      <c r="CX21" s="27" t="str">
        <f>IF(คะแนนสอบ!AU21="","",คะแนนสอบ!AU21)</f>
        <v/>
      </c>
      <c r="CY21" s="27" t="str">
        <f>IF(คะแนนสอบ!AV21="","",คะแนนสอบ!AV21)</f>
        <v/>
      </c>
      <c r="CZ21" s="27" t="str">
        <f>IF(คะแนนสอบ!AW21="","",คะแนนสอบ!AW21)</f>
        <v/>
      </c>
      <c r="DA21" s="27"/>
      <c r="DB21" s="27"/>
      <c r="DC21" s="27" t="str">
        <f t="shared" si="24"/>
        <v/>
      </c>
      <c r="DD21" s="199" t="str">
        <f t="shared" si="14"/>
        <v/>
      </c>
      <c r="DE21" s="85"/>
    </row>
    <row r="22" spans="1:109" s="29" customFormat="1" ht="15.95" customHeight="1">
      <c r="A22" s="130">
        <v>17</v>
      </c>
      <c r="B22" s="26">
        <f>IF(คะแนนสอบ!C22="","",คะแนนสอบ!C22)</f>
        <v>2510</v>
      </c>
      <c r="C22" s="41" t="str">
        <f>IF(คะแนนสอบ!D22="","",คะแนนสอบ!D22)</f>
        <v>เด็กชายกลวัชร  เพตรา</v>
      </c>
      <c r="D22" s="27" t="str">
        <f>IF(คะแนนสอบ!E22="","",คะแนนสอบ!E22)</f>
        <v/>
      </c>
      <c r="E22" s="27" t="str">
        <f>IF(คะแนนสอบ!F22="","",คะแนนสอบ!F22)</f>
        <v/>
      </c>
      <c r="F22" s="27" t="str">
        <f>IF(คะแนนสอบ!G22="","",คะแนนสอบ!G22)</f>
        <v/>
      </c>
      <c r="G22" s="424"/>
      <c r="H22" s="424"/>
      <c r="I22" s="27" t="str">
        <f t="shared" si="15"/>
        <v/>
      </c>
      <c r="J22" s="199" t="str">
        <f t="shared" si="0"/>
        <v/>
      </c>
      <c r="K22" s="27" t="str">
        <f>IF(คะแนนสอบ!H22="","",คะแนนสอบ!H22)</f>
        <v/>
      </c>
      <c r="L22" s="27" t="str">
        <f>IF(คะแนนสอบ!I22="","",คะแนนสอบ!I22)</f>
        <v/>
      </c>
      <c r="M22" s="27" t="str">
        <f>IF(คะแนนสอบ!J22="","",คะแนนสอบ!J22)</f>
        <v/>
      </c>
      <c r="N22" s="27"/>
      <c r="O22" s="27"/>
      <c r="P22" s="27" t="str">
        <f t="shared" si="25"/>
        <v/>
      </c>
      <c r="Q22" s="199" t="str">
        <f t="shared" si="1"/>
        <v/>
      </c>
      <c r="R22" s="27" t="str">
        <f>IF(คะแนนสอบ!K22="","",คะแนนสอบ!K22)</f>
        <v/>
      </c>
      <c r="S22" s="27" t="str">
        <f>IF(คะแนนสอบ!L22="","",คะแนนสอบ!L22)</f>
        <v/>
      </c>
      <c r="T22" s="27" t="str">
        <f>IF(คะแนนสอบ!M22="","",คะแนนสอบ!M22)</f>
        <v/>
      </c>
      <c r="U22" s="27"/>
      <c r="V22" s="27"/>
      <c r="W22" s="27" t="str">
        <f t="shared" si="26"/>
        <v/>
      </c>
      <c r="X22" s="199" t="str">
        <f t="shared" si="2"/>
        <v/>
      </c>
      <c r="Y22" s="27" t="str">
        <f>IF(คะแนนสอบ!N22="","",คะแนนสอบ!N22)</f>
        <v/>
      </c>
      <c r="Z22" s="27" t="str">
        <f>IF(คะแนนสอบ!O22="","",คะแนนสอบ!O22)</f>
        <v/>
      </c>
      <c r="AA22" s="27" t="str">
        <f>IF(คะแนนสอบ!P22="","",คะแนนสอบ!P22)</f>
        <v/>
      </c>
      <c r="AB22" s="27"/>
      <c r="AC22" s="27"/>
      <c r="AD22" s="27" t="str">
        <f t="shared" si="16"/>
        <v/>
      </c>
      <c r="AE22" s="199" t="str">
        <f t="shared" si="3"/>
        <v/>
      </c>
      <c r="AF22" s="27" t="str">
        <f>IF(คะแนนสอบ!Q22="","",คะแนนสอบ!Q22)</f>
        <v/>
      </c>
      <c r="AG22" s="27" t="str">
        <f>IF(คะแนนสอบ!R22="","",คะแนนสอบ!R22)</f>
        <v/>
      </c>
      <c r="AH22" s="27" t="str">
        <f>IF(คะแนนสอบ!S22="","",คะแนนสอบ!S22)</f>
        <v/>
      </c>
      <c r="AI22" s="27"/>
      <c r="AJ22" s="27"/>
      <c r="AK22" s="27" t="str">
        <f t="shared" si="17"/>
        <v/>
      </c>
      <c r="AL22" s="199" t="str">
        <f t="shared" si="4"/>
        <v/>
      </c>
      <c r="AM22" s="27" t="str">
        <f>IF(คะแนนสอบ!T22="","",คะแนนสอบ!T22)</f>
        <v/>
      </c>
      <c r="AN22" s="27" t="str">
        <f>IF(คะแนนสอบ!U22="","",คะแนนสอบ!U22)</f>
        <v/>
      </c>
      <c r="AO22" s="27" t="str">
        <f>IF(คะแนนสอบ!V22="","",คะแนนสอบ!V22)</f>
        <v/>
      </c>
      <c r="AP22" s="27"/>
      <c r="AQ22" s="27"/>
      <c r="AR22" s="27" t="str">
        <f t="shared" si="27"/>
        <v/>
      </c>
      <c r="AS22" s="199" t="str">
        <f t="shared" si="5"/>
        <v/>
      </c>
      <c r="AT22" s="27" t="str">
        <f>IF(คะแนนสอบ!W22="","",คะแนนสอบ!W22)</f>
        <v/>
      </c>
      <c r="AU22" s="27" t="str">
        <f>IF(คะแนนสอบ!X22="","",คะแนนสอบ!X22)</f>
        <v/>
      </c>
      <c r="AV22" s="27" t="str">
        <f>IF(คะแนนสอบ!Y22="","",คะแนนสอบ!Y22)</f>
        <v/>
      </c>
      <c r="AW22" s="27"/>
      <c r="AX22" s="27"/>
      <c r="AY22" s="27" t="str">
        <f t="shared" si="18"/>
        <v/>
      </c>
      <c r="AZ22" s="199" t="str">
        <f t="shared" si="6"/>
        <v/>
      </c>
      <c r="BA22" s="27" t="str">
        <f>IF(คะแนนสอบ!Z22="","",คะแนนสอบ!Z22)</f>
        <v/>
      </c>
      <c r="BB22" s="27" t="str">
        <f>IF(คะแนนสอบ!AA22="","",คะแนนสอบ!AA22)</f>
        <v/>
      </c>
      <c r="BC22" s="27" t="str">
        <f>IF(คะแนนสอบ!AB22="","",คะแนนสอบ!AB22)</f>
        <v/>
      </c>
      <c r="BD22" s="27"/>
      <c r="BE22" s="27"/>
      <c r="BF22" s="27" t="str">
        <f t="shared" si="28"/>
        <v/>
      </c>
      <c r="BG22" s="199" t="str">
        <f t="shared" si="7"/>
        <v/>
      </c>
      <c r="BH22" s="27" t="str">
        <f>IF(คะแนนสอบ!AC22="","",คะแนนสอบ!AC22)</f>
        <v/>
      </c>
      <c r="BI22" s="27" t="str">
        <f>IF(คะแนนสอบ!AD22="","",คะแนนสอบ!AD22)</f>
        <v/>
      </c>
      <c r="BJ22" s="27" t="str">
        <f>IF(คะแนนสอบ!AE22="","",คะแนนสอบ!AE22)</f>
        <v/>
      </c>
      <c r="BK22" s="27"/>
      <c r="BL22" s="27"/>
      <c r="BM22" s="27" t="str">
        <f t="shared" si="29"/>
        <v/>
      </c>
      <c r="BN22" s="199" t="str">
        <f t="shared" si="8"/>
        <v/>
      </c>
      <c r="BO22" s="388" t="str">
        <f>IF(คะแนนสอบ!AF22="","",คะแนนสอบ!AF22)</f>
        <v/>
      </c>
      <c r="BP22" s="388" t="str">
        <f>IF(คะแนนสอบ!AG22="","",คะแนนสอบ!AG22)</f>
        <v/>
      </c>
      <c r="BQ22" s="388" t="str">
        <f>IF(คะแนนสอบ!AH22="","",คะแนนสอบ!AH22)</f>
        <v/>
      </c>
      <c r="BR22" s="388"/>
      <c r="BS22" s="388"/>
      <c r="BT22" s="388" t="str">
        <f t="shared" si="19"/>
        <v/>
      </c>
      <c r="BU22" s="199" t="str">
        <f t="shared" si="9"/>
        <v/>
      </c>
      <c r="BV22" s="457" t="str">
        <f>IF(คะแนนสอบ!AI22="","",คะแนนสอบ!AI22)</f>
        <v/>
      </c>
      <c r="BW22" s="457" t="str">
        <f>IF(คะแนนสอบ!AJ22="","",คะแนนสอบ!AJ22)</f>
        <v/>
      </c>
      <c r="BX22" s="457" t="str">
        <f>IF(คะแนนสอบ!AK22="","",คะแนนสอบ!AK22)</f>
        <v/>
      </c>
      <c r="BY22" s="457"/>
      <c r="BZ22" s="457"/>
      <c r="CA22" s="457" t="str">
        <f t="shared" si="20"/>
        <v/>
      </c>
      <c r="CB22" s="199" t="str">
        <f t="shared" si="10"/>
        <v/>
      </c>
      <c r="CC22" s="457" t="str">
        <f>IF(คะแนนสอบ!AL22="","",คะแนนสอบ!AL22)</f>
        <v/>
      </c>
      <c r="CD22" s="457" t="str">
        <f>IF(คะแนนสอบ!AM22="","",คะแนนสอบ!AM22)</f>
        <v/>
      </c>
      <c r="CE22" s="457" t="str">
        <f>IF(คะแนนสอบ!AN22="","",คะแนนสอบ!AN22)</f>
        <v/>
      </c>
      <c r="CF22" s="457"/>
      <c r="CG22" s="457"/>
      <c r="CH22" s="457" t="str">
        <f t="shared" si="21"/>
        <v/>
      </c>
      <c r="CI22" s="199" t="str">
        <f t="shared" si="11"/>
        <v/>
      </c>
      <c r="CJ22" s="457" t="str">
        <f>IF(คะแนนสอบ!AO22="","",คะแนนสอบ!AO22)</f>
        <v/>
      </c>
      <c r="CK22" s="457" t="str">
        <f>IF(คะแนนสอบ!AP22="","",คะแนนสอบ!AP22)</f>
        <v/>
      </c>
      <c r="CL22" s="457" t="str">
        <f>IF(คะแนนสอบ!AQ22="","",คะแนนสอบ!AQ22)</f>
        <v/>
      </c>
      <c r="CM22" s="457"/>
      <c r="CN22" s="457"/>
      <c r="CO22" s="457" t="str">
        <f t="shared" si="22"/>
        <v/>
      </c>
      <c r="CP22" s="199" t="str">
        <f t="shared" si="12"/>
        <v/>
      </c>
      <c r="CQ22" s="457" t="str">
        <f>IF(คะแนนสอบ!AR22="","",คะแนนสอบ!AR22)</f>
        <v/>
      </c>
      <c r="CR22" s="457" t="str">
        <f>IF(คะแนนสอบ!AS22="","",คะแนนสอบ!AS22)</f>
        <v/>
      </c>
      <c r="CS22" s="457" t="str">
        <f>IF(คะแนนสอบ!AT22="","",คะแนนสอบ!AT22)</f>
        <v/>
      </c>
      <c r="CT22" s="457"/>
      <c r="CU22" s="457"/>
      <c r="CV22" s="457" t="str">
        <f t="shared" si="23"/>
        <v/>
      </c>
      <c r="CW22" s="199" t="str">
        <f t="shared" si="13"/>
        <v/>
      </c>
      <c r="CX22" s="27" t="str">
        <f>IF(คะแนนสอบ!AU22="","",คะแนนสอบ!AU22)</f>
        <v/>
      </c>
      <c r="CY22" s="27" t="str">
        <f>IF(คะแนนสอบ!AV22="","",คะแนนสอบ!AV22)</f>
        <v/>
      </c>
      <c r="CZ22" s="27" t="str">
        <f>IF(คะแนนสอบ!AW22="","",คะแนนสอบ!AW22)</f>
        <v/>
      </c>
      <c r="DA22" s="27"/>
      <c r="DB22" s="27"/>
      <c r="DC22" s="27" t="str">
        <f t="shared" si="24"/>
        <v/>
      </c>
      <c r="DD22" s="199" t="str">
        <f t="shared" si="14"/>
        <v/>
      </c>
      <c r="DE22" s="85"/>
    </row>
    <row r="23" spans="1:109" s="29" customFormat="1" ht="15.95" customHeight="1">
      <c r="A23" s="130">
        <v>18</v>
      </c>
      <c r="B23" s="26">
        <f>IF(คะแนนสอบ!C23="","",คะแนนสอบ!C23)</f>
        <v>2511</v>
      </c>
      <c r="C23" s="41" t="str">
        <f>IF(คะแนนสอบ!D23="","",คะแนนสอบ!D23)</f>
        <v>เด็กชายภมรเทพ  พวงมาลัย</v>
      </c>
      <c r="D23" s="27" t="str">
        <f>IF(คะแนนสอบ!E23="","",คะแนนสอบ!E23)</f>
        <v/>
      </c>
      <c r="E23" s="27" t="str">
        <f>IF(คะแนนสอบ!F23="","",คะแนนสอบ!F23)</f>
        <v/>
      </c>
      <c r="F23" s="27" t="str">
        <f>IF(คะแนนสอบ!G23="","",คะแนนสอบ!G23)</f>
        <v/>
      </c>
      <c r="G23" s="424"/>
      <c r="H23" s="424"/>
      <c r="I23" s="27" t="str">
        <f t="shared" si="15"/>
        <v/>
      </c>
      <c r="J23" s="199" t="str">
        <f t="shared" si="0"/>
        <v/>
      </c>
      <c r="K23" s="27" t="str">
        <f>IF(คะแนนสอบ!H23="","",คะแนนสอบ!H23)</f>
        <v/>
      </c>
      <c r="L23" s="27" t="str">
        <f>IF(คะแนนสอบ!I23="","",คะแนนสอบ!I23)</f>
        <v/>
      </c>
      <c r="M23" s="27" t="str">
        <f>IF(คะแนนสอบ!J23="","",คะแนนสอบ!J23)</f>
        <v/>
      </c>
      <c r="N23" s="27"/>
      <c r="O23" s="27"/>
      <c r="P23" s="27" t="str">
        <f t="shared" si="25"/>
        <v/>
      </c>
      <c r="Q23" s="199" t="str">
        <f t="shared" si="1"/>
        <v/>
      </c>
      <c r="R23" s="27" t="str">
        <f>IF(คะแนนสอบ!K23="","",คะแนนสอบ!K23)</f>
        <v/>
      </c>
      <c r="S23" s="27" t="str">
        <f>IF(คะแนนสอบ!L23="","",คะแนนสอบ!L23)</f>
        <v/>
      </c>
      <c r="T23" s="27" t="str">
        <f>IF(คะแนนสอบ!M23="","",คะแนนสอบ!M23)</f>
        <v/>
      </c>
      <c r="U23" s="27"/>
      <c r="V23" s="27"/>
      <c r="W23" s="27" t="str">
        <f t="shared" si="26"/>
        <v/>
      </c>
      <c r="X23" s="199" t="str">
        <f t="shared" si="2"/>
        <v/>
      </c>
      <c r="Y23" s="27" t="str">
        <f>IF(คะแนนสอบ!N23="","",คะแนนสอบ!N23)</f>
        <v/>
      </c>
      <c r="Z23" s="27" t="str">
        <f>IF(คะแนนสอบ!O23="","",คะแนนสอบ!O23)</f>
        <v/>
      </c>
      <c r="AA23" s="27" t="str">
        <f>IF(คะแนนสอบ!P23="","",คะแนนสอบ!P23)</f>
        <v/>
      </c>
      <c r="AB23" s="27"/>
      <c r="AC23" s="27"/>
      <c r="AD23" s="27" t="str">
        <f t="shared" si="16"/>
        <v/>
      </c>
      <c r="AE23" s="199" t="str">
        <f t="shared" si="3"/>
        <v/>
      </c>
      <c r="AF23" s="27" t="str">
        <f>IF(คะแนนสอบ!Q23="","",คะแนนสอบ!Q23)</f>
        <v/>
      </c>
      <c r="AG23" s="27" t="str">
        <f>IF(คะแนนสอบ!R23="","",คะแนนสอบ!R23)</f>
        <v/>
      </c>
      <c r="AH23" s="27" t="str">
        <f>IF(คะแนนสอบ!S23="","",คะแนนสอบ!S23)</f>
        <v/>
      </c>
      <c r="AI23" s="27"/>
      <c r="AJ23" s="27"/>
      <c r="AK23" s="27" t="str">
        <f t="shared" si="17"/>
        <v/>
      </c>
      <c r="AL23" s="199" t="str">
        <f t="shared" si="4"/>
        <v/>
      </c>
      <c r="AM23" s="27" t="str">
        <f>IF(คะแนนสอบ!T23="","",คะแนนสอบ!T23)</f>
        <v/>
      </c>
      <c r="AN23" s="27" t="str">
        <f>IF(คะแนนสอบ!U23="","",คะแนนสอบ!U23)</f>
        <v/>
      </c>
      <c r="AO23" s="27" t="str">
        <f>IF(คะแนนสอบ!V23="","",คะแนนสอบ!V23)</f>
        <v/>
      </c>
      <c r="AP23" s="27"/>
      <c r="AQ23" s="27"/>
      <c r="AR23" s="27" t="str">
        <f t="shared" si="27"/>
        <v/>
      </c>
      <c r="AS23" s="199" t="str">
        <f t="shared" si="5"/>
        <v/>
      </c>
      <c r="AT23" s="27" t="str">
        <f>IF(คะแนนสอบ!W23="","",คะแนนสอบ!W23)</f>
        <v/>
      </c>
      <c r="AU23" s="27" t="str">
        <f>IF(คะแนนสอบ!X23="","",คะแนนสอบ!X23)</f>
        <v/>
      </c>
      <c r="AV23" s="27" t="str">
        <f>IF(คะแนนสอบ!Y23="","",คะแนนสอบ!Y23)</f>
        <v/>
      </c>
      <c r="AW23" s="27"/>
      <c r="AX23" s="27"/>
      <c r="AY23" s="27" t="str">
        <f t="shared" si="18"/>
        <v/>
      </c>
      <c r="AZ23" s="199" t="str">
        <f t="shared" si="6"/>
        <v/>
      </c>
      <c r="BA23" s="27" t="str">
        <f>IF(คะแนนสอบ!Z23="","",คะแนนสอบ!Z23)</f>
        <v/>
      </c>
      <c r="BB23" s="27" t="str">
        <f>IF(คะแนนสอบ!AA23="","",คะแนนสอบ!AA23)</f>
        <v/>
      </c>
      <c r="BC23" s="27" t="str">
        <f>IF(คะแนนสอบ!AB23="","",คะแนนสอบ!AB23)</f>
        <v/>
      </c>
      <c r="BD23" s="27"/>
      <c r="BE23" s="27"/>
      <c r="BF23" s="27" t="str">
        <f t="shared" si="28"/>
        <v/>
      </c>
      <c r="BG23" s="199" t="str">
        <f t="shared" si="7"/>
        <v/>
      </c>
      <c r="BH23" s="27" t="str">
        <f>IF(คะแนนสอบ!AC23="","",คะแนนสอบ!AC23)</f>
        <v/>
      </c>
      <c r="BI23" s="27" t="str">
        <f>IF(คะแนนสอบ!AD23="","",คะแนนสอบ!AD23)</f>
        <v/>
      </c>
      <c r="BJ23" s="27" t="str">
        <f>IF(คะแนนสอบ!AE23="","",คะแนนสอบ!AE23)</f>
        <v/>
      </c>
      <c r="BK23" s="27"/>
      <c r="BL23" s="27"/>
      <c r="BM23" s="27" t="str">
        <f t="shared" si="29"/>
        <v/>
      </c>
      <c r="BN23" s="199" t="str">
        <f t="shared" si="8"/>
        <v/>
      </c>
      <c r="BO23" s="388" t="str">
        <f>IF(คะแนนสอบ!AF23="","",คะแนนสอบ!AF23)</f>
        <v/>
      </c>
      <c r="BP23" s="388" t="str">
        <f>IF(คะแนนสอบ!AG23="","",คะแนนสอบ!AG23)</f>
        <v/>
      </c>
      <c r="BQ23" s="388" t="str">
        <f>IF(คะแนนสอบ!AH23="","",คะแนนสอบ!AH23)</f>
        <v/>
      </c>
      <c r="BR23" s="388"/>
      <c r="BS23" s="388"/>
      <c r="BT23" s="388" t="str">
        <f t="shared" si="19"/>
        <v/>
      </c>
      <c r="BU23" s="199" t="str">
        <f t="shared" si="9"/>
        <v/>
      </c>
      <c r="BV23" s="457" t="str">
        <f>IF(คะแนนสอบ!AI23="","",คะแนนสอบ!AI23)</f>
        <v/>
      </c>
      <c r="BW23" s="457" t="str">
        <f>IF(คะแนนสอบ!AJ23="","",คะแนนสอบ!AJ23)</f>
        <v/>
      </c>
      <c r="BX23" s="457" t="str">
        <f>IF(คะแนนสอบ!AK23="","",คะแนนสอบ!AK23)</f>
        <v/>
      </c>
      <c r="BY23" s="457"/>
      <c r="BZ23" s="457"/>
      <c r="CA23" s="457" t="str">
        <f t="shared" si="20"/>
        <v/>
      </c>
      <c r="CB23" s="199" t="str">
        <f t="shared" si="10"/>
        <v/>
      </c>
      <c r="CC23" s="457" t="str">
        <f>IF(คะแนนสอบ!AL23="","",คะแนนสอบ!AL23)</f>
        <v/>
      </c>
      <c r="CD23" s="457" t="str">
        <f>IF(คะแนนสอบ!AM23="","",คะแนนสอบ!AM23)</f>
        <v/>
      </c>
      <c r="CE23" s="457" t="str">
        <f>IF(คะแนนสอบ!AN23="","",คะแนนสอบ!AN23)</f>
        <v/>
      </c>
      <c r="CF23" s="457"/>
      <c r="CG23" s="457"/>
      <c r="CH23" s="457" t="str">
        <f t="shared" si="21"/>
        <v/>
      </c>
      <c r="CI23" s="199" t="str">
        <f t="shared" si="11"/>
        <v/>
      </c>
      <c r="CJ23" s="457" t="str">
        <f>IF(คะแนนสอบ!AO23="","",คะแนนสอบ!AO23)</f>
        <v/>
      </c>
      <c r="CK23" s="457" t="str">
        <f>IF(คะแนนสอบ!AP23="","",คะแนนสอบ!AP23)</f>
        <v/>
      </c>
      <c r="CL23" s="457" t="str">
        <f>IF(คะแนนสอบ!AQ23="","",คะแนนสอบ!AQ23)</f>
        <v/>
      </c>
      <c r="CM23" s="457"/>
      <c r="CN23" s="457"/>
      <c r="CO23" s="457" t="str">
        <f t="shared" si="22"/>
        <v/>
      </c>
      <c r="CP23" s="199" t="str">
        <f t="shared" si="12"/>
        <v/>
      </c>
      <c r="CQ23" s="457" t="str">
        <f>IF(คะแนนสอบ!AR23="","",คะแนนสอบ!AR23)</f>
        <v/>
      </c>
      <c r="CR23" s="457" t="str">
        <f>IF(คะแนนสอบ!AS23="","",คะแนนสอบ!AS23)</f>
        <v/>
      </c>
      <c r="CS23" s="457" t="str">
        <f>IF(คะแนนสอบ!AT23="","",คะแนนสอบ!AT23)</f>
        <v/>
      </c>
      <c r="CT23" s="457"/>
      <c r="CU23" s="457"/>
      <c r="CV23" s="457" t="str">
        <f t="shared" si="23"/>
        <v/>
      </c>
      <c r="CW23" s="199" t="str">
        <f t="shared" si="13"/>
        <v/>
      </c>
      <c r="CX23" s="27" t="str">
        <f>IF(คะแนนสอบ!AU23="","",คะแนนสอบ!AU23)</f>
        <v/>
      </c>
      <c r="CY23" s="27" t="str">
        <f>IF(คะแนนสอบ!AV23="","",คะแนนสอบ!AV23)</f>
        <v/>
      </c>
      <c r="CZ23" s="27" t="str">
        <f>IF(คะแนนสอบ!AW23="","",คะแนนสอบ!AW23)</f>
        <v/>
      </c>
      <c r="DA23" s="27"/>
      <c r="DB23" s="27"/>
      <c r="DC23" s="27" t="str">
        <f t="shared" si="24"/>
        <v/>
      </c>
      <c r="DD23" s="199" t="str">
        <f t="shared" si="14"/>
        <v/>
      </c>
      <c r="DE23" s="85"/>
    </row>
    <row r="24" spans="1:109" s="29" customFormat="1" ht="15.95" customHeight="1">
      <c r="A24" s="130">
        <v>19</v>
      </c>
      <c r="B24" s="26">
        <f>IF(คะแนนสอบ!C24="","",คะแนนสอบ!C24)</f>
        <v>2512</v>
      </c>
      <c r="C24" s="41" t="str">
        <f>IF(คะแนนสอบ!D24="","",คะแนนสอบ!D24)</f>
        <v>เด็กชายสิรภัทร  สุขนิล</v>
      </c>
      <c r="D24" s="27" t="str">
        <f>IF(คะแนนสอบ!E24="","",คะแนนสอบ!E24)</f>
        <v/>
      </c>
      <c r="E24" s="27" t="str">
        <f>IF(คะแนนสอบ!F24="","",คะแนนสอบ!F24)</f>
        <v/>
      </c>
      <c r="F24" s="27" t="str">
        <f>IF(คะแนนสอบ!G24="","",คะแนนสอบ!G24)</f>
        <v/>
      </c>
      <c r="G24" s="424"/>
      <c r="H24" s="424"/>
      <c r="I24" s="27" t="str">
        <f t="shared" si="15"/>
        <v/>
      </c>
      <c r="J24" s="199" t="str">
        <f t="shared" si="0"/>
        <v/>
      </c>
      <c r="K24" s="27" t="str">
        <f>IF(คะแนนสอบ!H24="","",คะแนนสอบ!H24)</f>
        <v/>
      </c>
      <c r="L24" s="27" t="str">
        <f>IF(คะแนนสอบ!I24="","",คะแนนสอบ!I24)</f>
        <v/>
      </c>
      <c r="M24" s="27" t="str">
        <f>IF(คะแนนสอบ!J24="","",คะแนนสอบ!J24)</f>
        <v/>
      </c>
      <c r="N24" s="27"/>
      <c r="O24" s="27"/>
      <c r="P24" s="27" t="str">
        <f t="shared" si="25"/>
        <v/>
      </c>
      <c r="Q24" s="199" t="str">
        <f t="shared" si="1"/>
        <v/>
      </c>
      <c r="R24" s="27" t="str">
        <f>IF(คะแนนสอบ!K24="","",คะแนนสอบ!K24)</f>
        <v/>
      </c>
      <c r="S24" s="27" t="str">
        <f>IF(คะแนนสอบ!L24="","",คะแนนสอบ!L24)</f>
        <v/>
      </c>
      <c r="T24" s="27" t="str">
        <f>IF(คะแนนสอบ!M24="","",คะแนนสอบ!M24)</f>
        <v/>
      </c>
      <c r="U24" s="27"/>
      <c r="V24" s="27"/>
      <c r="W24" s="27" t="str">
        <f t="shared" si="26"/>
        <v/>
      </c>
      <c r="X24" s="199" t="str">
        <f t="shared" si="2"/>
        <v/>
      </c>
      <c r="Y24" s="27" t="str">
        <f>IF(คะแนนสอบ!N24="","",คะแนนสอบ!N24)</f>
        <v/>
      </c>
      <c r="Z24" s="27" t="str">
        <f>IF(คะแนนสอบ!O24="","",คะแนนสอบ!O24)</f>
        <v/>
      </c>
      <c r="AA24" s="27" t="str">
        <f>IF(คะแนนสอบ!P24="","",คะแนนสอบ!P24)</f>
        <v/>
      </c>
      <c r="AB24" s="27"/>
      <c r="AC24" s="27"/>
      <c r="AD24" s="27" t="str">
        <f t="shared" si="16"/>
        <v/>
      </c>
      <c r="AE24" s="199" t="str">
        <f t="shared" si="3"/>
        <v/>
      </c>
      <c r="AF24" s="27" t="str">
        <f>IF(คะแนนสอบ!Q24="","",คะแนนสอบ!Q24)</f>
        <v/>
      </c>
      <c r="AG24" s="27" t="str">
        <f>IF(คะแนนสอบ!R24="","",คะแนนสอบ!R24)</f>
        <v/>
      </c>
      <c r="AH24" s="27" t="str">
        <f>IF(คะแนนสอบ!S24="","",คะแนนสอบ!S24)</f>
        <v/>
      </c>
      <c r="AI24" s="27"/>
      <c r="AJ24" s="27"/>
      <c r="AK24" s="27" t="str">
        <f t="shared" si="17"/>
        <v/>
      </c>
      <c r="AL24" s="199" t="str">
        <f t="shared" si="4"/>
        <v/>
      </c>
      <c r="AM24" s="27" t="str">
        <f>IF(คะแนนสอบ!T24="","",คะแนนสอบ!T24)</f>
        <v/>
      </c>
      <c r="AN24" s="27" t="str">
        <f>IF(คะแนนสอบ!U24="","",คะแนนสอบ!U24)</f>
        <v/>
      </c>
      <c r="AO24" s="27" t="str">
        <f>IF(คะแนนสอบ!V24="","",คะแนนสอบ!V24)</f>
        <v/>
      </c>
      <c r="AP24" s="27"/>
      <c r="AQ24" s="27"/>
      <c r="AR24" s="27" t="str">
        <f t="shared" si="27"/>
        <v/>
      </c>
      <c r="AS24" s="199" t="str">
        <f t="shared" si="5"/>
        <v/>
      </c>
      <c r="AT24" s="27" t="str">
        <f>IF(คะแนนสอบ!W24="","",คะแนนสอบ!W24)</f>
        <v/>
      </c>
      <c r="AU24" s="27" t="str">
        <f>IF(คะแนนสอบ!X24="","",คะแนนสอบ!X24)</f>
        <v/>
      </c>
      <c r="AV24" s="27" t="str">
        <f>IF(คะแนนสอบ!Y24="","",คะแนนสอบ!Y24)</f>
        <v/>
      </c>
      <c r="AW24" s="27"/>
      <c r="AX24" s="27"/>
      <c r="AY24" s="27" t="str">
        <f t="shared" si="18"/>
        <v/>
      </c>
      <c r="AZ24" s="199" t="str">
        <f t="shared" si="6"/>
        <v/>
      </c>
      <c r="BA24" s="27" t="str">
        <f>IF(คะแนนสอบ!Z24="","",คะแนนสอบ!Z24)</f>
        <v/>
      </c>
      <c r="BB24" s="27" t="str">
        <f>IF(คะแนนสอบ!AA24="","",คะแนนสอบ!AA24)</f>
        <v/>
      </c>
      <c r="BC24" s="27" t="str">
        <f>IF(คะแนนสอบ!AB24="","",คะแนนสอบ!AB24)</f>
        <v/>
      </c>
      <c r="BD24" s="27"/>
      <c r="BE24" s="27"/>
      <c r="BF24" s="27" t="str">
        <f t="shared" si="28"/>
        <v/>
      </c>
      <c r="BG24" s="199" t="str">
        <f t="shared" si="7"/>
        <v/>
      </c>
      <c r="BH24" s="27" t="str">
        <f>IF(คะแนนสอบ!AC24="","",คะแนนสอบ!AC24)</f>
        <v/>
      </c>
      <c r="BI24" s="27" t="str">
        <f>IF(คะแนนสอบ!AD24="","",คะแนนสอบ!AD24)</f>
        <v/>
      </c>
      <c r="BJ24" s="27" t="str">
        <f>IF(คะแนนสอบ!AE24="","",คะแนนสอบ!AE24)</f>
        <v/>
      </c>
      <c r="BK24" s="27"/>
      <c r="BL24" s="27"/>
      <c r="BM24" s="27" t="str">
        <f t="shared" si="29"/>
        <v/>
      </c>
      <c r="BN24" s="199" t="str">
        <f t="shared" si="8"/>
        <v/>
      </c>
      <c r="BO24" s="388" t="str">
        <f>IF(คะแนนสอบ!AF24="","",คะแนนสอบ!AF24)</f>
        <v/>
      </c>
      <c r="BP24" s="388" t="str">
        <f>IF(คะแนนสอบ!AG24="","",คะแนนสอบ!AG24)</f>
        <v/>
      </c>
      <c r="BQ24" s="388" t="str">
        <f>IF(คะแนนสอบ!AH24="","",คะแนนสอบ!AH24)</f>
        <v/>
      </c>
      <c r="BR24" s="388"/>
      <c r="BS24" s="388"/>
      <c r="BT24" s="388" t="str">
        <f t="shared" si="19"/>
        <v/>
      </c>
      <c r="BU24" s="199" t="str">
        <f t="shared" si="9"/>
        <v/>
      </c>
      <c r="BV24" s="457" t="str">
        <f>IF(คะแนนสอบ!AI24="","",คะแนนสอบ!AI24)</f>
        <v/>
      </c>
      <c r="BW24" s="457" t="str">
        <f>IF(คะแนนสอบ!AJ24="","",คะแนนสอบ!AJ24)</f>
        <v/>
      </c>
      <c r="BX24" s="457" t="str">
        <f>IF(คะแนนสอบ!AK24="","",คะแนนสอบ!AK24)</f>
        <v/>
      </c>
      <c r="BY24" s="457"/>
      <c r="BZ24" s="457"/>
      <c r="CA24" s="457" t="str">
        <f t="shared" si="20"/>
        <v/>
      </c>
      <c r="CB24" s="199" t="str">
        <f t="shared" si="10"/>
        <v/>
      </c>
      <c r="CC24" s="457" t="str">
        <f>IF(คะแนนสอบ!AL24="","",คะแนนสอบ!AL24)</f>
        <v/>
      </c>
      <c r="CD24" s="457" t="str">
        <f>IF(คะแนนสอบ!AM24="","",คะแนนสอบ!AM24)</f>
        <v/>
      </c>
      <c r="CE24" s="457" t="str">
        <f>IF(คะแนนสอบ!AN24="","",คะแนนสอบ!AN24)</f>
        <v/>
      </c>
      <c r="CF24" s="457"/>
      <c r="CG24" s="457"/>
      <c r="CH24" s="457" t="str">
        <f t="shared" si="21"/>
        <v/>
      </c>
      <c r="CI24" s="199" t="str">
        <f t="shared" si="11"/>
        <v/>
      </c>
      <c r="CJ24" s="457" t="str">
        <f>IF(คะแนนสอบ!AO24="","",คะแนนสอบ!AO24)</f>
        <v/>
      </c>
      <c r="CK24" s="457" t="str">
        <f>IF(คะแนนสอบ!AP24="","",คะแนนสอบ!AP24)</f>
        <v/>
      </c>
      <c r="CL24" s="457" t="str">
        <f>IF(คะแนนสอบ!AQ24="","",คะแนนสอบ!AQ24)</f>
        <v/>
      </c>
      <c r="CM24" s="457"/>
      <c r="CN24" s="457"/>
      <c r="CO24" s="457" t="str">
        <f t="shared" si="22"/>
        <v/>
      </c>
      <c r="CP24" s="199" t="str">
        <f t="shared" si="12"/>
        <v/>
      </c>
      <c r="CQ24" s="457" t="str">
        <f>IF(คะแนนสอบ!AR24="","",คะแนนสอบ!AR24)</f>
        <v/>
      </c>
      <c r="CR24" s="457" t="str">
        <f>IF(คะแนนสอบ!AS24="","",คะแนนสอบ!AS24)</f>
        <v/>
      </c>
      <c r="CS24" s="457" t="str">
        <f>IF(คะแนนสอบ!AT24="","",คะแนนสอบ!AT24)</f>
        <v/>
      </c>
      <c r="CT24" s="457"/>
      <c r="CU24" s="457"/>
      <c r="CV24" s="457" t="str">
        <f t="shared" si="23"/>
        <v/>
      </c>
      <c r="CW24" s="199" t="str">
        <f t="shared" si="13"/>
        <v/>
      </c>
      <c r="CX24" s="27" t="str">
        <f>IF(คะแนนสอบ!AU24="","",คะแนนสอบ!AU24)</f>
        <v/>
      </c>
      <c r="CY24" s="27" t="str">
        <f>IF(คะแนนสอบ!AV24="","",คะแนนสอบ!AV24)</f>
        <v/>
      </c>
      <c r="CZ24" s="27" t="str">
        <f>IF(คะแนนสอบ!AW24="","",คะแนนสอบ!AW24)</f>
        <v/>
      </c>
      <c r="DA24" s="27"/>
      <c r="DB24" s="27"/>
      <c r="DC24" s="27" t="str">
        <f t="shared" si="24"/>
        <v/>
      </c>
      <c r="DD24" s="199" t="str">
        <f t="shared" si="14"/>
        <v/>
      </c>
      <c r="DE24" s="85"/>
    </row>
    <row r="25" spans="1:109" s="29" customFormat="1" ht="15.95" customHeight="1">
      <c r="A25" s="130">
        <v>20</v>
      </c>
      <c r="B25" s="26">
        <f>IF(คะแนนสอบ!C25="","",คะแนนสอบ!C25)</f>
        <v>2513</v>
      </c>
      <c r="C25" s="41" t="str">
        <f>IF(คะแนนสอบ!D25="","",คะแนนสอบ!D25)</f>
        <v>เด็กชายธเนศ  ช้างจั่น</v>
      </c>
      <c r="D25" s="27" t="str">
        <f>IF(คะแนนสอบ!E25="","",คะแนนสอบ!E25)</f>
        <v/>
      </c>
      <c r="E25" s="27" t="str">
        <f>IF(คะแนนสอบ!F25="","",คะแนนสอบ!F25)</f>
        <v/>
      </c>
      <c r="F25" s="27" t="str">
        <f>IF(คะแนนสอบ!G25="","",คะแนนสอบ!G25)</f>
        <v/>
      </c>
      <c r="G25" s="424"/>
      <c r="H25" s="424"/>
      <c r="I25" s="27" t="str">
        <f t="shared" si="15"/>
        <v/>
      </c>
      <c r="J25" s="199" t="str">
        <f t="shared" si="0"/>
        <v/>
      </c>
      <c r="K25" s="27" t="str">
        <f>IF(คะแนนสอบ!H25="","",คะแนนสอบ!H25)</f>
        <v/>
      </c>
      <c r="L25" s="27" t="str">
        <f>IF(คะแนนสอบ!I25="","",คะแนนสอบ!I25)</f>
        <v/>
      </c>
      <c r="M25" s="27" t="str">
        <f>IF(คะแนนสอบ!J25="","",คะแนนสอบ!J25)</f>
        <v/>
      </c>
      <c r="N25" s="27"/>
      <c r="O25" s="27"/>
      <c r="P25" s="27" t="str">
        <f t="shared" si="25"/>
        <v/>
      </c>
      <c r="Q25" s="199" t="str">
        <f t="shared" si="1"/>
        <v/>
      </c>
      <c r="R25" s="27" t="str">
        <f>IF(คะแนนสอบ!K25="","",คะแนนสอบ!K25)</f>
        <v/>
      </c>
      <c r="S25" s="27" t="str">
        <f>IF(คะแนนสอบ!L25="","",คะแนนสอบ!L25)</f>
        <v/>
      </c>
      <c r="T25" s="27" t="str">
        <f>IF(คะแนนสอบ!M25="","",คะแนนสอบ!M25)</f>
        <v/>
      </c>
      <c r="U25" s="27"/>
      <c r="V25" s="27"/>
      <c r="W25" s="27" t="str">
        <f t="shared" si="26"/>
        <v/>
      </c>
      <c r="X25" s="199" t="str">
        <f t="shared" si="2"/>
        <v/>
      </c>
      <c r="Y25" s="27" t="str">
        <f>IF(คะแนนสอบ!N25="","",คะแนนสอบ!N25)</f>
        <v/>
      </c>
      <c r="Z25" s="27" t="str">
        <f>IF(คะแนนสอบ!O25="","",คะแนนสอบ!O25)</f>
        <v/>
      </c>
      <c r="AA25" s="27" t="str">
        <f>IF(คะแนนสอบ!P25="","",คะแนนสอบ!P25)</f>
        <v/>
      </c>
      <c r="AB25" s="27"/>
      <c r="AC25" s="27"/>
      <c r="AD25" s="27" t="str">
        <f t="shared" si="16"/>
        <v/>
      </c>
      <c r="AE25" s="199" t="str">
        <f t="shared" si="3"/>
        <v/>
      </c>
      <c r="AF25" s="27" t="str">
        <f>IF(คะแนนสอบ!Q25="","",คะแนนสอบ!Q25)</f>
        <v/>
      </c>
      <c r="AG25" s="27" t="str">
        <f>IF(คะแนนสอบ!R25="","",คะแนนสอบ!R25)</f>
        <v/>
      </c>
      <c r="AH25" s="27" t="str">
        <f>IF(คะแนนสอบ!S25="","",คะแนนสอบ!S25)</f>
        <v/>
      </c>
      <c r="AI25" s="27"/>
      <c r="AJ25" s="27"/>
      <c r="AK25" s="27" t="str">
        <f t="shared" si="17"/>
        <v/>
      </c>
      <c r="AL25" s="199" t="str">
        <f t="shared" si="4"/>
        <v/>
      </c>
      <c r="AM25" s="27" t="str">
        <f>IF(คะแนนสอบ!T25="","",คะแนนสอบ!T25)</f>
        <v/>
      </c>
      <c r="AN25" s="27" t="str">
        <f>IF(คะแนนสอบ!U25="","",คะแนนสอบ!U25)</f>
        <v/>
      </c>
      <c r="AO25" s="27" t="str">
        <f>IF(คะแนนสอบ!V25="","",คะแนนสอบ!V25)</f>
        <v/>
      </c>
      <c r="AP25" s="27"/>
      <c r="AQ25" s="27"/>
      <c r="AR25" s="27" t="str">
        <f t="shared" si="27"/>
        <v/>
      </c>
      <c r="AS25" s="199" t="str">
        <f t="shared" si="5"/>
        <v/>
      </c>
      <c r="AT25" s="27" t="str">
        <f>IF(คะแนนสอบ!W25="","",คะแนนสอบ!W25)</f>
        <v/>
      </c>
      <c r="AU25" s="27" t="str">
        <f>IF(คะแนนสอบ!X25="","",คะแนนสอบ!X25)</f>
        <v/>
      </c>
      <c r="AV25" s="27" t="str">
        <f>IF(คะแนนสอบ!Y25="","",คะแนนสอบ!Y25)</f>
        <v/>
      </c>
      <c r="AW25" s="27"/>
      <c r="AX25" s="27"/>
      <c r="AY25" s="27" t="str">
        <f t="shared" si="18"/>
        <v/>
      </c>
      <c r="AZ25" s="199" t="str">
        <f t="shared" si="6"/>
        <v/>
      </c>
      <c r="BA25" s="27" t="str">
        <f>IF(คะแนนสอบ!Z25="","",คะแนนสอบ!Z25)</f>
        <v/>
      </c>
      <c r="BB25" s="27" t="str">
        <f>IF(คะแนนสอบ!AA25="","",คะแนนสอบ!AA25)</f>
        <v/>
      </c>
      <c r="BC25" s="27" t="str">
        <f>IF(คะแนนสอบ!AB25="","",คะแนนสอบ!AB25)</f>
        <v/>
      </c>
      <c r="BD25" s="27"/>
      <c r="BE25" s="27"/>
      <c r="BF25" s="27" t="str">
        <f t="shared" si="28"/>
        <v/>
      </c>
      <c r="BG25" s="199" t="str">
        <f t="shared" si="7"/>
        <v/>
      </c>
      <c r="BH25" s="27" t="str">
        <f>IF(คะแนนสอบ!AC25="","",คะแนนสอบ!AC25)</f>
        <v/>
      </c>
      <c r="BI25" s="27" t="str">
        <f>IF(คะแนนสอบ!AD25="","",คะแนนสอบ!AD25)</f>
        <v/>
      </c>
      <c r="BJ25" s="27" t="str">
        <f>IF(คะแนนสอบ!AE25="","",คะแนนสอบ!AE25)</f>
        <v/>
      </c>
      <c r="BK25" s="27"/>
      <c r="BL25" s="27"/>
      <c r="BM25" s="27" t="str">
        <f t="shared" si="29"/>
        <v/>
      </c>
      <c r="BN25" s="199" t="str">
        <f t="shared" si="8"/>
        <v/>
      </c>
      <c r="BO25" s="388" t="str">
        <f>IF(คะแนนสอบ!AF25="","",คะแนนสอบ!AF25)</f>
        <v/>
      </c>
      <c r="BP25" s="388" t="str">
        <f>IF(คะแนนสอบ!AG25="","",คะแนนสอบ!AG25)</f>
        <v/>
      </c>
      <c r="BQ25" s="388" t="str">
        <f>IF(คะแนนสอบ!AH25="","",คะแนนสอบ!AH25)</f>
        <v/>
      </c>
      <c r="BR25" s="388"/>
      <c r="BS25" s="388"/>
      <c r="BT25" s="388" t="str">
        <f t="shared" si="19"/>
        <v/>
      </c>
      <c r="BU25" s="199" t="str">
        <f t="shared" si="9"/>
        <v/>
      </c>
      <c r="BV25" s="457" t="str">
        <f>IF(คะแนนสอบ!AI25="","",คะแนนสอบ!AI25)</f>
        <v/>
      </c>
      <c r="BW25" s="457" t="str">
        <f>IF(คะแนนสอบ!AJ25="","",คะแนนสอบ!AJ25)</f>
        <v/>
      </c>
      <c r="BX25" s="457" t="str">
        <f>IF(คะแนนสอบ!AK25="","",คะแนนสอบ!AK25)</f>
        <v/>
      </c>
      <c r="BY25" s="457"/>
      <c r="BZ25" s="457"/>
      <c r="CA25" s="457" t="str">
        <f t="shared" si="20"/>
        <v/>
      </c>
      <c r="CB25" s="199" t="str">
        <f t="shared" si="10"/>
        <v/>
      </c>
      <c r="CC25" s="457" t="str">
        <f>IF(คะแนนสอบ!AL25="","",คะแนนสอบ!AL25)</f>
        <v/>
      </c>
      <c r="CD25" s="457" t="str">
        <f>IF(คะแนนสอบ!AM25="","",คะแนนสอบ!AM25)</f>
        <v/>
      </c>
      <c r="CE25" s="457" t="str">
        <f>IF(คะแนนสอบ!AN25="","",คะแนนสอบ!AN25)</f>
        <v/>
      </c>
      <c r="CF25" s="457"/>
      <c r="CG25" s="457"/>
      <c r="CH25" s="457" t="str">
        <f t="shared" si="21"/>
        <v/>
      </c>
      <c r="CI25" s="199" t="str">
        <f t="shared" si="11"/>
        <v/>
      </c>
      <c r="CJ25" s="457" t="str">
        <f>IF(คะแนนสอบ!AO25="","",คะแนนสอบ!AO25)</f>
        <v/>
      </c>
      <c r="CK25" s="457" t="str">
        <f>IF(คะแนนสอบ!AP25="","",คะแนนสอบ!AP25)</f>
        <v/>
      </c>
      <c r="CL25" s="457" t="str">
        <f>IF(คะแนนสอบ!AQ25="","",คะแนนสอบ!AQ25)</f>
        <v/>
      </c>
      <c r="CM25" s="457"/>
      <c r="CN25" s="457"/>
      <c r="CO25" s="457" t="str">
        <f t="shared" si="22"/>
        <v/>
      </c>
      <c r="CP25" s="199" t="str">
        <f t="shared" si="12"/>
        <v/>
      </c>
      <c r="CQ25" s="457" t="str">
        <f>IF(คะแนนสอบ!AR25="","",คะแนนสอบ!AR25)</f>
        <v/>
      </c>
      <c r="CR25" s="457" t="str">
        <f>IF(คะแนนสอบ!AS25="","",คะแนนสอบ!AS25)</f>
        <v/>
      </c>
      <c r="CS25" s="457" t="str">
        <f>IF(คะแนนสอบ!AT25="","",คะแนนสอบ!AT25)</f>
        <v/>
      </c>
      <c r="CT25" s="457"/>
      <c r="CU25" s="457"/>
      <c r="CV25" s="457" t="str">
        <f t="shared" si="23"/>
        <v/>
      </c>
      <c r="CW25" s="199" t="str">
        <f t="shared" si="13"/>
        <v/>
      </c>
      <c r="CX25" s="27" t="str">
        <f>IF(คะแนนสอบ!AU25="","",คะแนนสอบ!AU25)</f>
        <v/>
      </c>
      <c r="CY25" s="27" t="str">
        <f>IF(คะแนนสอบ!AV25="","",คะแนนสอบ!AV25)</f>
        <v/>
      </c>
      <c r="CZ25" s="27" t="str">
        <f>IF(คะแนนสอบ!AW25="","",คะแนนสอบ!AW25)</f>
        <v/>
      </c>
      <c r="DA25" s="27"/>
      <c r="DB25" s="27"/>
      <c r="DC25" s="27" t="str">
        <f t="shared" si="24"/>
        <v/>
      </c>
      <c r="DD25" s="199" t="str">
        <f t="shared" si="14"/>
        <v/>
      </c>
      <c r="DE25" s="85"/>
    </row>
    <row r="26" spans="1:109" s="29" customFormat="1" ht="15.95" customHeight="1">
      <c r="A26" s="130">
        <v>21</v>
      </c>
      <c r="B26" s="26">
        <f>IF(คะแนนสอบ!C26="","",คะแนนสอบ!C26)</f>
        <v>2514</v>
      </c>
      <c r="C26" s="41" t="str">
        <f>IF(คะแนนสอบ!D26="","",คะแนนสอบ!D26)</f>
        <v>เด็กชายวัชรากร  จูงาม</v>
      </c>
      <c r="D26" s="27" t="str">
        <f>IF(คะแนนสอบ!E26="","",คะแนนสอบ!E26)</f>
        <v/>
      </c>
      <c r="E26" s="27" t="str">
        <f>IF(คะแนนสอบ!F26="","",คะแนนสอบ!F26)</f>
        <v/>
      </c>
      <c r="F26" s="27" t="str">
        <f>IF(คะแนนสอบ!G26="","",คะแนนสอบ!G26)</f>
        <v/>
      </c>
      <c r="G26" s="424"/>
      <c r="H26" s="424"/>
      <c r="I26" s="27" t="str">
        <f t="shared" si="15"/>
        <v/>
      </c>
      <c r="J26" s="199" t="str">
        <f t="shared" si="0"/>
        <v/>
      </c>
      <c r="K26" s="27" t="str">
        <f>IF(คะแนนสอบ!H26="","",คะแนนสอบ!H26)</f>
        <v/>
      </c>
      <c r="L26" s="27" t="str">
        <f>IF(คะแนนสอบ!I26="","",คะแนนสอบ!I26)</f>
        <v/>
      </c>
      <c r="M26" s="27" t="str">
        <f>IF(คะแนนสอบ!J26="","",คะแนนสอบ!J26)</f>
        <v/>
      </c>
      <c r="N26" s="27"/>
      <c r="O26" s="27"/>
      <c r="P26" s="27" t="str">
        <f t="shared" si="25"/>
        <v/>
      </c>
      <c r="Q26" s="199" t="str">
        <f t="shared" si="1"/>
        <v/>
      </c>
      <c r="R26" s="27" t="str">
        <f>IF(คะแนนสอบ!K26="","",คะแนนสอบ!K26)</f>
        <v/>
      </c>
      <c r="S26" s="27" t="str">
        <f>IF(คะแนนสอบ!L26="","",คะแนนสอบ!L26)</f>
        <v/>
      </c>
      <c r="T26" s="27" t="str">
        <f>IF(คะแนนสอบ!M26="","",คะแนนสอบ!M26)</f>
        <v/>
      </c>
      <c r="U26" s="27"/>
      <c r="V26" s="27"/>
      <c r="W26" s="27" t="str">
        <f t="shared" si="26"/>
        <v/>
      </c>
      <c r="X26" s="199" t="str">
        <f t="shared" si="2"/>
        <v/>
      </c>
      <c r="Y26" s="27" t="str">
        <f>IF(คะแนนสอบ!N26="","",คะแนนสอบ!N26)</f>
        <v/>
      </c>
      <c r="Z26" s="27" t="str">
        <f>IF(คะแนนสอบ!O26="","",คะแนนสอบ!O26)</f>
        <v/>
      </c>
      <c r="AA26" s="27" t="str">
        <f>IF(คะแนนสอบ!P26="","",คะแนนสอบ!P26)</f>
        <v/>
      </c>
      <c r="AB26" s="27"/>
      <c r="AC26" s="27"/>
      <c r="AD26" s="27" t="str">
        <f t="shared" si="16"/>
        <v/>
      </c>
      <c r="AE26" s="199" t="str">
        <f t="shared" si="3"/>
        <v/>
      </c>
      <c r="AF26" s="27" t="str">
        <f>IF(คะแนนสอบ!Q26="","",คะแนนสอบ!Q26)</f>
        <v/>
      </c>
      <c r="AG26" s="27" t="str">
        <f>IF(คะแนนสอบ!R26="","",คะแนนสอบ!R26)</f>
        <v/>
      </c>
      <c r="AH26" s="27" t="str">
        <f>IF(คะแนนสอบ!S26="","",คะแนนสอบ!S26)</f>
        <v/>
      </c>
      <c r="AI26" s="27"/>
      <c r="AJ26" s="27"/>
      <c r="AK26" s="27" t="str">
        <f t="shared" si="17"/>
        <v/>
      </c>
      <c r="AL26" s="199" t="str">
        <f t="shared" si="4"/>
        <v/>
      </c>
      <c r="AM26" s="27" t="str">
        <f>IF(คะแนนสอบ!T26="","",คะแนนสอบ!T26)</f>
        <v/>
      </c>
      <c r="AN26" s="27" t="str">
        <f>IF(คะแนนสอบ!U26="","",คะแนนสอบ!U26)</f>
        <v/>
      </c>
      <c r="AO26" s="27" t="str">
        <f>IF(คะแนนสอบ!V26="","",คะแนนสอบ!V26)</f>
        <v/>
      </c>
      <c r="AP26" s="27"/>
      <c r="AQ26" s="27"/>
      <c r="AR26" s="27" t="str">
        <f t="shared" si="27"/>
        <v/>
      </c>
      <c r="AS26" s="199" t="str">
        <f t="shared" si="5"/>
        <v/>
      </c>
      <c r="AT26" s="27" t="str">
        <f>IF(คะแนนสอบ!W26="","",คะแนนสอบ!W26)</f>
        <v/>
      </c>
      <c r="AU26" s="27" t="str">
        <f>IF(คะแนนสอบ!X26="","",คะแนนสอบ!X26)</f>
        <v/>
      </c>
      <c r="AV26" s="27" t="str">
        <f>IF(คะแนนสอบ!Y26="","",คะแนนสอบ!Y26)</f>
        <v/>
      </c>
      <c r="AW26" s="27"/>
      <c r="AX26" s="27"/>
      <c r="AY26" s="27" t="str">
        <f t="shared" si="18"/>
        <v/>
      </c>
      <c r="AZ26" s="199" t="str">
        <f t="shared" si="6"/>
        <v/>
      </c>
      <c r="BA26" s="27" t="str">
        <f>IF(คะแนนสอบ!Z26="","",คะแนนสอบ!Z26)</f>
        <v/>
      </c>
      <c r="BB26" s="27" t="str">
        <f>IF(คะแนนสอบ!AA26="","",คะแนนสอบ!AA26)</f>
        <v/>
      </c>
      <c r="BC26" s="27" t="str">
        <f>IF(คะแนนสอบ!AB26="","",คะแนนสอบ!AB26)</f>
        <v/>
      </c>
      <c r="BD26" s="27"/>
      <c r="BE26" s="27"/>
      <c r="BF26" s="27" t="str">
        <f t="shared" si="28"/>
        <v/>
      </c>
      <c r="BG26" s="199" t="str">
        <f t="shared" si="7"/>
        <v/>
      </c>
      <c r="BH26" s="27" t="str">
        <f>IF(คะแนนสอบ!AC26="","",คะแนนสอบ!AC26)</f>
        <v/>
      </c>
      <c r="BI26" s="27" t="str">
        <f>IF(คะแนนสอบ!AD26="","",คะแนนสอบ!AD26)</f>
        <v/>
      </c>
      <c r="BJ26" s="27" t="str">
        <f>IF(คะแนนสอบ!AE26="","",คะแนนสอบ!AE26)</f>
        <v/>
      </c>
      <c r="BK26" s="27"/>
      <c r="BL26" s="27"/>
      <c r="BM26" s="27" t="str">
        <f t="shared" si="29"/>
        <v/>
      </c>
      <c r="BN26" s="199" t="str">
        <f t="shared" si="8"/>
        <v/>
      </c>
      <c r="BO26" s="388" t="str">
        <f>IF(คะแนนสอบ!AF26="","",คะแนนสอบ!AF26)</f>
        <v/>
      </c>
      <c r="BP26" s="388" t="str">
        <f>IF(คะแนนสอบ!AG26="","",คะแนนสอบ!AG26)</f>
        <v/>
      </c>
      <c r="BQ26" s="388" t="str">
        <f>IF(คะแนนสอบ!AH26="","",คะแนนสอบ!AH26)</f>
        <v/>
      </c>
      <c r="BR26" s="388"/>
      <c r="BS26" s="388"/>
      <c r="BT26" s="388" t="str">
        <f t="shared" si="19"/>
        <v/>
      </c>
      <c r="BU26" s="199" t="str">
        <f t="shared" si="9"/>
        <v/>
      </c>
      <c r="BV26" s="457" t="str">
        <f>IF(คะแนนสอบ!AI26="","",คะแนนสอบ!AI26)</f>
        <v/>
      </c>
      <c r="BW26" s="457" t="str">
        <f>IF(คะแนนสอบ!AJ26="","",คะแนนสอบ!AJ26)</f>
        <v/>
      </c>
      <c r="BX26" s="457" t="str">
        <f>IF(คะแนนสอบ!AK26="","",คะแนนสอบ!AK26)</f>
        <v/>
      </c>
      <c r="BY26" s="457"/>
      <c r="BZ26" s="457"/>
      <c r="CA26" s="457" t="str">
        <f t="shared" si="20"/>
        <v/>
      </c>
      <c r="CB26" s="199" t="str">
        <f t="shared" si="10"/>
        <v/>
      </c>
      <c r="CC26" s="457" t="str">
        <f>IF(คะแนนสอบ!AL26="","",คะแนนสอบ!AL26)</f>
        <v/>
      </c>
      <c r="CD26" s="457" t="str">
        <f>IF(คะแนนสอบ!AM26="","",คะแนนสอบ!AM26)</f>
        <v/>
      </c>
      <c r="CE26" s="457" t="str">
        <f>IF(คะแนนสอบ!AN26="","",คะแนนสอบ!AN26)</f>
        <v/>
      </c>
      <c r="CF26" s="457"/>
      <c r="CG26" s="457"/>
      <c r="CH26" s="457" t="str">
        <f t="shared" si="21"/>
        <v/>
      </c>
      <c r="CI26" s="199" t="str">
        <f t="shared" si="11"/>
        <v/>
      </c>
      <c r="CJ26" s="457" t="str">
        <f>IF(คะแนนสอบ!AO26="","",คะแนนสอบ!AO26)</f>
        <v/>
      </c>
      <c r="CK26" s="457" t="str">
        <f>IF(คะแนนสอบ!AP26="","",คะแนนสอบ!AP26)</f>
        <v/>
      </c>
      <c r="CL26" s="457" t="str">
        <f>IF(คะแนนสอบ!AQ26="","",คะแนนสอบ!AQ26)</f>
        <v/>
      </c>
      <c r="CM26" s="457"/>
      <c r="CN26" s="457"/>
      <c r="CO26" s="457" t="str">
        <f t="shared" si="22"/>
        <v/>
      </c>
      <c r="CP26" s="199" t="str">
        <f t="shared" si="12"/>
        <v/>
      </c>
      <c r="CQ26" s="457" t="str">
        <f>IF(คะแนนสอบ!AR26="","",คะแนนสอบ!AR26)</f>
        <v/>
      </c>
      <c r="CR26" s="457" t="str">
        <f>IF(คะแนนสอบ!AS26="","",คะแนนสอบ!AS26)</f>
        <v/>
      </c>
      <c r="CS26" s="457" t="str">
        <f>IF(คะแนนสอบ!AT26="","",คะแนนสอบ!AT26)</f>
        <v/>
      </c>
      <c r="CT26" s="457"/>
      <c r="CU26" s="457"/>
      <c r="CV26" s="457" t="str">
        <f t="shared" si="23"/>
        <v/>
      </c>
      <c r="CW26" s="199" t="str">
        <f t="shared" si="13"/>
        <v/>
      </c>
      <c r="CX26" s="27" t="str">
        <f>IF(คะแนนสอบ!AU26="","",คะแนนสอบ!AU26)</f>
        <v/>
      </c>
      <c r="CY26" s="27" t="str">
        <f>IF(คะแนนสอบ!AV26="","",คะแนนสอบ!AV26)</f>
        <v/>
      </c>
      <c r="CZ26" s="27" t="str">
        <f>IF(คะแนนสอบ!AW26="","",คะแนนสอบ!AW26)</f>
        <v/>
      </c>
      <c r="DA26" s="27"/>
      <c r="DB26" s="27"/>
      <c r="DC26" s="27" t="str">
        <f t="shared" si="24"/>
        <v/>
      </c>
      <c r="DD26" s="199" t="str">
        <f t="shared" si="14"/>
        <v/>
      </c>
      <c r="DE26" s="85"/>
    </row>
    <row r="27" spans="1:109" s="29" customFormat="1" ht="15.95" customHeight="1">
      <c r="A27" s="130">
        <v>22</v>
      </c>
      <c r="B27" s="26">
        <f>IF(คะแนนสอบ!C27="","",คะแนนสอบ!C27)</f>
        <v>2515</v>
      </c>
      <c r="C27" s="41" t="str">
        <f>IF(คะแนนสอบ!D27="","",คะแนนสอบ!D27)</f>
        <v>เด็กชายวรกันต์  ยิ้มคุณ</v>
      </c>
      <c r="D27" s="27" t="str">
        <f>IF(คะแนนสอบ!E27="","",คะแนนสอบ!E27)</f>
        <v/>
      </c>
      <c r="E27" s="27" t="str">
        <f>IF(คะแนนสอบ!F27="","",คะแนนสอบ!F27)</f>
        <v/>
      </c>
      <c r="F27" s="27" t="str">
        <f>IF(คะแนนสอบ!G27="","",คะแนนสอบ!G27)</f>
        <v/>
      </c>
      <c r="G27" s="424"/>
      <c r="H27" s="424"/>
      <c r="I27" s="27" t="str">
        <f t="shared" si="15"/>
        <v/>
      </c>
      <c r="J27" s="199" t="str">
        <f t="shared" si="0"/>
        <v/>
      </c>
      <c r="K27" s="27" t="str">
        <f>IF(คะแนนสอบ!H27="","",คะแนนสอบ!H27)</f>
        <v/>
      </c>
      <c r="L27" s="27" t="str">
        <f>IF(คะแนนสอบ!I27="","",คะแนนสอบ!I27)</f>
        <v/>
      </c>
      <c r="M27" s="27" t="str">
        <f>IF(คะแนนสอบ!J27="","",คะแนนสอบ!J27)</f>
        <v/>
      </c>
      <c r="N27" s="27"/>
      <c r="O27" s="27"/>
      <c r="P27" s="27" t="str">
        <f t="shared" si="25"/>
        <v/>
      </c>
      <c r="Q27" s="199" t="str">
        <f t="shared" si="1"/>
        <v/>
      </c>
      <c r="R27" s="27" t="str">
        <f>IF(คะแนนสอบ!K27="","",คะแนนสอบ!K27)</f>
        <v/>
      </c>
      <c r="S27" s="27" t="str">
        <f>IF(คะแนนสอบ!L27="","",คะแนนสอบ!L27)</f>
        <v/>
      </c>
      <c r="T27" s="27" t="str">
        <f>IF(คะแนนสอบ!M27="","",คะแนนสอบ!M27)</f>
        <v/>
      </c>
      <c r="U27" s="27"/>
      <c r="V27" s="27"/>
      <c r="W27" s="27" t="str">
        <f t="shared" si="26"/>
        <v/>
      </c>
      <c r="X27" s="199" t="str">
        <f t="shared" si="2"/>
        <v/>
      </c>
      <c r="Y27" s="27" t="str">
        <f>IF(คะแนนสอบ!N27="","",คะแนนสอบ!N27)</f>
        <v/>
      </c>
      <c r="Z27" s="27" t="str">
        <f>IF(คะแนนสอบ!O27="","",คะแนนสอบ!O27)</f>
        <v/>
      </c>
      <c r="AA27" s="27" t="str">
        <f>IF(คะแนนสอบ!P27="","",คะแนนสอบ!P27)</f>
        <v/>
      </c>
      <c r="AB27" s="27"/>
      <c r="AC27" s="27"/>
      <c r="AD27" s="27" t="str">
        <f t="shared" si="16"/>
        <v/>
      </c>
      <c r="AE27" s="199" t="str">
        <f t="shared" si="3"/>
        <v/>
      </c>
      <c r="AF27" s="27" t="str">
        <f>IF(คะแนนสอบ!Q27="","",คะแนนสอบ!Q27)</f>
        <v/>
      </c>
      <c r="AG27" s="27" t="str">
        <f>IF(คะแนนสอบ!R27="","",คะแนนสอบ!R27)</f>
        <v/>
      </c>
      <c r="AH27" s="27" t="str">
        <f>IF(คะแนนสอบ!S27="","",คะแนนสอบ!S27)</f>
        <v/>
      </c>
      <c r="AI27" s="27"/>
      <c r="AJ27" s="27"/>
      <c r="AK27" s="27" t="str">
        <f t="shared" si="17"/>
        <v/>
      </c>
      <c r="AL27" s="199" t="str">
        <f t="shared" si="4"/>
        <v/>
      </c>
      <c r="AM27" s="27" t="str">
        <f>IF(คะแนนสอบ!T27="","",คะแนนสอบ!T27)</f>
        <v/>
      </c>
      <c r="AN27" s="27" t="str">
        <f>IF(คะแนนสอบ!U27="","",คะแนนสอบ!U27)</f>
        <v/>
      </c>
      <c r="AO27" s="27" t="str">
        <f>IF(คะแนนสอบ!V27="","",คะแนนสอบ!V27)</f>
        <v/>
      </c>
      <c r="AP27" s="27"/>
      <c r="AQ27" s="27"/>
      <c r="AR27" s="27" t="str">
        <f t="shared" si="27"/>
        <v/>
      </c>
      <c r="AS27" s="199" t="str">
        <f t="shared" si="5"/>
        <v/>
      </c>
      <c r="AT27" s="27" t="str">
        <f>IF(คะแนนสอบ!W27="","",คะแนนสอบ!W27)</f>
        <v/>
      </c>
      <c r="AU27" s="27" t="str">
        <f>IF(คะแนนสอบ!X27="","",คะแนนสอบ!X27)</f>
        <v/>
      </c>
      <c r="AV27" s="27" t="str">
        <f>IF(คะแนนสอบ!Y27="","",คะแนนสอบ!Y27)</f>
        <v/>
      </c>
      <c r="AW27" s="27"/>
      <c r="AX27" s="27"/>
      <c r="AY27" s="27" t="str">
        <f t="shared" si="18"/>
        <v/>
      </c>
      <c r="AZ27" s="199" t="str">
        <f t="shared" si="6"/>
        <v/>
      </c>
      <c r="BA27" s="27" t="str">
        <f>IF(คะแนนสอบ!Z27="","",คะแนนสอบ!Z27)</f>
        <v/>
      </c>
      <c r="BB27" s="27" t="str">
        <f>IF(คะแนนสอบ!AA27="","",คะแนนสอบ!AA27)</f>
        <v/>
      </c>
      <c r="BC27" s="27" t="str">
        <f>IF(คะแนนสอบ!AB27="","",คะแนนสอบ!AB27)</f>
        <v/>
      </c>
      <c r="BD27" s="27"/>
      <c r="BE27" s="27"/>
      <c r="BF27" s="27" t="str">
        <f t="shared" si="28"/>
        <v/>
      </c>
      <c r="BG27" s="199" t="str">
        <f t="shared" si="7"/>
        <v/>
      </c>
      <c r="BH27" s="27" t="str">
        <f>IF(คะแนนสอบ!AC27="","",คะแนนสอบ!AC27)</f>
        <v/>
      </c>
      <c r="BI27" s="27" t="str">
        <f>IF(คะแนนสอบ!AD27="","",คะแนนสอบ!AD27)</f>
        <v/>
      </c>
      <c r="BJ27" s="27" t="str">
        <f>IF(คะแนนสอบ!AE27="","",คะแนนสอบ!AE27)</f>
        <v/>
      </c>
      <c r="BK27" s="27"/>
      <c r="BL27" s="27"/>
      <c r="BM27" s="27" t="str">
        <f t="shared" si="29"/>
        <v/>
      </c>
      <c r="BN27" s="199" t="str">
        <f t="shared" si="8"/>
        <v/>
      </c>
      <c r="BO27" s="388" t="str">
        <f>IF(คะแนนสอบ!AF27="","",คะแนนสอบ!AF27)</f>
        <v/>
      </c>
      <c r="BP27" s="388" t="str">
        <f>IF(คะแนนสอบ!AG27="","",คะแนนสอบ!AG27)</f>
        <v/>
      </c>
      <c r="BQ27" s="388" t="str">
        <f>IF(คะแนนสอบ!AH27="","",คะแนนสอบ!AH27)</f>
        <v/>
      </c>
      <c r="BR27" s="388"/>
      <c r="BS27" s="388"/>
      <c r="BT27" s="388" t="str">
        <f t="shared" si="19"/>
        <v/>
      </c>
      <c r="BU27" s="199" t="str">
        <f t="shared" si="9"/>
        <v/>
      </c>
      <c r="BV27" s="457" t="str">
        <f>IF(คะแนนสอบ!AI27="","",คะแนนสอบ!AI27)</f>
        <v/>
      </c>
      <c r="BW27" s="457" t="str">
        <f>IF(คะแนนสอบ!AJ27="","",คะแนนสอบ!AJ27)</f>
        <v/>
      </c>
      <c r="BX27" s="457" t="str">
        <f>IF(คะแนนสอบ!AK27="","",คะแนนสอบ!AK27)</f>
        <v/>
      </c>
      <c r="BY27" s="457"/>
      <c r="BZ27" s="457"/>
      <c r="CA27" s="457" t="str">
        <f t="shared" si="20"/>
        <v/>
      </c>
      <c r="CB27" s="199" t="str">
        <f t="shared" si="10"/>
        <v/>
      </c>
      <c r="CC27" s="457" t="str">
        <f>IF(คะแนนสอบ!AL27="","",คะแนนสอบ!AL27)</f>
        <v/>
      </c>
      <c r="CD27" s="457" t="str">
        <f>IF(คะแนนสอบ!AM27="","",คะแนนสอบ!AM27)</f>
        <v/>
      </c>
      <c r="CE27" s="457" t="str">
        <f>IF(คะแนนสอบ!AN27="","",คะแนนสอบ!AN27)</f>
        <v/>
      </c>
      <c r="CF27" s="457"/>
      <c r="CG27" s="457"/>
      <c r="CH27" s="457" t="str">
        <f t="shared" si="21"/>
        <v/>
      </c>
      <c r="CI27" s="199" t="str">
        <f t="shared" si="11"/>
        <v/>
      </c>
      <c r="CJ27" s="457" t="str">
        <f>IF(คะแนนสอบ!AO27="","",คะแนนสอบ!AO27)</f>
        <v/>
      </c>
      <c r="CK27" s="457" t="str">
        <f>IF(คะแนนสอบ!AP27="","",คะแนนสอบ!AP27)</f>
        <v/>
      </c>
      <c r="CL27" s="457" t="str">
        <f>IF(คะแนนสอบ!AQ27="","",คะแนนสอบ!AQ27)</f>
        <v/>
      </c>
      <c r="CM27" s="457"/>
      <c r="CN27" s="457"/>
      <c r="CO27" s="457" t="str">
        <f t="shared" si="22"/>
        <v/>
      </c>
      <c r="CP27" s="199" t="str">
        <f t="shared" si="12"/>
        <v/>
      </c>
      <c r="CQ27" s="457" t="str">
        <f>IF(คะแนนสอบ!AR27="","",คะแนนสอบ!AR27)</f>
        <v/>
      </c>
      <c r="CR27" s="457" t="str">
        <f>IF(คะแนนสอบ!AS27="","",คะแนนสอบ!AS27)</f>
        <v/>
      </c>
      <c r="CS27" s="457" t="str">
        <f>IF(คะแนนสอบ!AT27="","",คะแนนสอบ!AT27)</f>
        <v/>
      </c>
      <c r="CT27" s="457"/>
      <c r="CU27" s="457"/>
      <c r="CV27" s="457" t="str">
        <f t="shared" si="23"/>
        <v/>
      </c>
      <c r="CW27" s="199" t="str">
        <f t="shared" si="13"/>
        <v/>
      </c>
      <c r="CX27" s="27" t="str">
        <f>IF(คะแนนสอบ!AU27="","",คะแนนสอบ!AU27)</f>
        <v/>
      </c>
      <c r="CY27" s="27" t="str">
        <f>IF(คะแนนสอบ!AV27="","",คะแนนสอบ!AV27)</f>
        <v/>
      </c>
      <c r="CZ27" s="27" t="str">
        <f>IF(คะแนนสอบ!AW27="","",คะแนนสอบ!AW27)</f>
        <v/>
      </c>
      <c r="DA27" s="27"/>
      <c r="DB27" s="27"/>
      <c r="DC27" s="27" t="str">
        <f t="shared" si="24"/>
        <v/>
      </c>
      <c r="DD27" s="199" t="str">
        <f t="shared" si="14"/>
        <v/>
      </c>
      <c r="DE27" s="85"/>
    </row>
    <row r="28" spans="1:109" s="29" customFormat="1" ht="15.95" customHeight="1">
      <c r="A28" s="130">
        <v>23</v>
      </c>
      <c r="B28" s="26">
        <f>IF(คะแนนสอบ!C28="","",คะแนนสอบ!C28)</f>
        <v>2516</v>
      </c>
      <c r="C28" s="41" t="str">
        <f>IF(คะแนนสอบ!D28="","",คะแนนสอบ!D28)</f>
        <v>เด็กชายขจรศักดิ์  ศรีเพียงจันทร์</v>
      </c>
      <c r="D28" s="27" t="str">
        <f>IF(คะแนนสอบ!E28="","",คะแนนสอบ!E28)</f>
        <v/>
      </c>
      <c r="E28" s="27" t="str">
        <f>IF(คะแนนสอบ!F28="","",คะแนนสอบ!F28)</f>
        <v/>
      </c>
      <c r="F28" s="27" t="str">
        <f>IF(คะแนนสอบ!G28="","",คะแนนสอบ!G28)</f>
        <v/>
      </c>
      <c r="G28" s="424"/>
      <c r="H28" s="424"/>
      <c r="I28" s="27" t="str">
        <f t="shared" si="15"/>
        <v/>
      </c>
      <c r="J28" s="199" t="str">
        <f t="shared" si="0"/>
        <v/>
      </c>
      <c r="K28" s="27" t="str">
        <f>IF(คะแนนสอบ!H28="","",คะแนนสอบ!H28)</f>
        <v/>
      </c>
      <c r="L28" s="27" t="str">
        <f>IF(คะแนนสอบ!I28="","",คะแนนสอบ!I28)</f>
        <v/>
      </c>
      <c r="M28" s="27" t="str">
        <f>IF(คะแนนสอบ!J28="","",คะแนนสอบ!J28)</f>
        <v/>
      </c>
      <c r="N28" s="27"/>
      <c r="O28" s="27"/>
      <c r="P28" s="27" t="str">
        <f t="shared" si="25"/>
        <v/>
      </c>
      <c r="Q28" s="199" t="str">
        <f t="shared" si="1"/>
        <v/>
      </c>
      <c r="R28" s="27" t="str">
        <f>IF(คะแนนสอบ!K28="","",คะแนนสอบ!K28)</f>
        <v/>
      </c>
      <c r="S28" s="27" t="str">
        <f>IF(คะแนนสอบ!L28="","",คะแนนสอบ!L28)</f>
        <v/>
      </c>
      <c r="T28" s="27" t="str">
        <f>IF(คะแนนสอบ!M28="","",คะแนนสอบ!M28)</f>
        <v/>
      </c>
      <c r="U28" s="27"/>
      <c r="V28" s="27"/>
      <c r="W28" s="27" t="str">
        <f t="shared" si="26"/>
        <v/>
      </c>
      <c r="X28" s="199" t="str">
        <f t="shared" si="2"/>
        <v/>
      </c>
      <c r="Y28" s="27" t="str">
        <f>IF(คะแนนสอบ!N28="","",คะแนนสอบ!N28)</f>
        <v/>
      </c>
      <c r="Z28" s="27" t="str">
        <f>IF(คะแนนสอบ!O28="","",คะแนนสอบ!O28)</f>
        <v/>
      </c>
      <c r="AA28" s="27" t="str">
        <f>IF(คะแนนสอบ!P28="","",คะแนนสอบ!P28)</f>
        <v/>
      </c>
      <c r="AB28" s="27"/>
      <c r="AC28" s="27"/>
      <c r="AD28" s="27" t="str">
        <f t="shared" si="16"/>
        <v/>
      </c>
      <c r="AE28" s="199" t="str">
        <f t="shared" si="3"/>
        <v/>
      </c>
      <c r="AF28" s="27" t="str">
        <f>IF(คะแนนสอบ!Q28="","",คะแนนสอบ!Q28)</f>
        <v/>
      </c>
      <c r="AG28" s="27" t="str">
        <f>IF(คะแนนสอบ!R28="","",คะแนนสอบ!R28)</f>
        <v/>
      </c>
      <c r="AH28" s="27" t="str">
        <f>IF(คะแนนสอบ!S28="","",คะแนนสอบ!S28)</f>
        <v/>
      </c>
      <c r="AI28" s="27"/>
      <c r="AJ28" s="27"/>
      <c r="AK28" s="27" t="str">
        <f t="shared" si="17"/>
        <v/>
      </c>
      <c r="AL28" s="199" t="str">
        <f t="shared" si="4"/>
        <v/>
      </c>
      <c r="AM28" s="27" t="str">
        <f>IF(คะแนนสอบ!T28="","",คะแนนสอบ!T28)</f>
        <v/>
      </c>
      <c r="AN28" s="27" t="str">
        <f>IF(คะแนนสอบ!U28="","",คะแนนสอบ!U28)</f>
        <v/>
      </c>
      <c r="AO28" s="27" t="str">
        <f>IF(คะแนนสอบ!V28="","",คะแนนสอบ!V28)</f>
        <v/>
      </c>
      <c r="AP28" s="27"/>
      <c r="AQ28" s="27"/>
      <c r="AR28" s="27" t="str">
        <f t="shared" si="27"/>
        <v/>
      </c>
      <c r="AS28" s="199" t="str">
        <f t="shared" si="5"/>
        <v/>
      </c>
      <c r="AT28" s="27" t="str">
        <f>IF(คะแนนสอบ!W28="","",คะแนนสอบ!W28)</f>
        <v/>
      </c>
      <c r="AU28" s="27" t="str">
        <f>IF(คะแนนสอบ!X28="","",คะแนนสอบ!X28)</f>
        <v/>
      </c>
      <c r="AV28" s="27" t="str">
        <f>IF(คะแนนสอบ!Y28="","",คะแนนสอบ!Y28)</f>
        <v/>
      </c>
      <c r="AW28" s="27"/>
      <c r="AX28" s="27"/>
      <c r="AY28" s="27" t="str">
        <f t="shared" si="18"/>
        <v/>
      </c>
      <c r="AZ28" s="199" t="str">
        <f t="shared" si="6"/>
        <v/>
      </c>
      <c r="BA28" s="27" t="str">
        <f>IF(คะแนนสอบ!Z28="","",คะแนนสอบ!Z28)</f>
        <v/>
      </c>
      <c r="BB28" s="27" t="str">
        <f>IF(คะแนนสอบ!AA28="","",คะแนนสอบ!AA28)</f>
        <v/>
      </c>
      <c r="BC28" s="27" t="str">
        <f>IF(คะแนนสอบ!AB28="","",คะแนนสอบ!AB28)</f>
        <v/>
      </c>
      <c r="BD28" s="27"/>
      <c r="BE28" s="27"/>
      <c r="BF28" s="27" t="str">
        <f t="shared" si="28"/>
        <v/>
      </c>
      <c r="BG28" s="199" t="str">
        <f t="shared" si="7"/>
        <v/>
      </c>
      <c r="BH28" s="27" t="str">
        <f>IF(คะแนนสอบ!AC28="","",คะแนนสอบ!AC28)</f>
        <v/>
      </c>
      <c r="BI28" s="27" t="str">
        <f>IF(คะแนนสอบ!AD28="","",คะแนนสอบ!AD28)</f>
        <v/>
      </c>
      <c r="BJ28" s="27" t="str">
        <f>IF(คะแนนสอบ!AE28="","",คะแนนสอบ!AE28)</f>
        <v/>
      </c>
      <c r="BK28" s="27"/>
      <c r="BL28" s="27"/>
      <c r="BM28" s="27" t="str">
        <f t="shared" si="29"/>
        <v/>
      </c>
      <c r="BN28" s="199" t="str">
        <f t="shared" si="8"/>
        <v/>
      </c>
      <c r="BO28" s="388" t="str">
        <f>IF(คะแนนสอบ!AF28="","",คะแนนสอบ!AF28)</f>
        <v/>
      </c>
      <c r="BP28" s="388" t="str">
        <f>IF(คะแนนสอบ!AG28="","",คะแนนสอบ!AG28)</f>
        <v/>
      </c>
      <c r="BQ28" s="388" t="str">
        <f>IF(คะแนนสอบ!AH28="","",คะแนนสอบ!AH28)</f>
        <v/>
      </c>
      <c r="BR28" s="388"/>
      <c r="BS28" s="388"/>
      <c r="BT28" s="388" t="str">
        <f t="shared" si="19"/>
        <v/>
      </c>
      <c r="BU28" s="199" t="str">
        <f t="shared" si="9"/>
        <v/>
      </c>
      <c r="BV28" s="457" t="str">
        <f>IF(คะแนนสอบ!AI28="","",คะแนนสอบ!AI28)</f>
        <v/>
      </c>
      <c r="BW28" s="457" t="str">
        <f>IF(คะแนนสอบ!AJ28="","",คะแนนสอบ!AJ28)</f>
        <v/>
      </c>
      <c r="BX28" s="457" t="str">
        <f>IF(คะแนนสอบ!AK28="","",คะแนนสอบ!AK28)</f>
        <v/>
      </c>
      <c r="BY28" s="457"/>
      <c r="BZ28" s="457"/>
      <c r="CA28" s="457" t="str">
        <f t="shared" si="20"/>
        <v/>
      </c>
      <c r="CB28" s="199" t="str">
        <f t="shared" si="10"/>
        <v/>
      </c>
      <c r="CC28" s="457" t="str">
        <f>IF(คะแนนสอบ!AL28="","",คะแนนสอบ!AL28)</f>
        <v/>
      </c>
      <c r="CD28" s="457" t="str">
        <f>IF(คะแนนสอบ!AM28="","",คะแนนสอบ!AM28)</f>
        <v/>
      </c>
      <c r="CE28" s="457" t="str">
        <f>IF(คะแนนสอบ!AN28="","",คะแนนสอบ!AN28)</f>
        <v/>
      </c>
      <c r="CF28" s="457"/>
      <c r="CG28" s="457"/>
      <c r="CH28" s="457" t="str">
        <f t="shared" si="21"/>
        <v/>
      </c>
      <c r="CI28" s="199" t="str">
        <f t="shared" si="11"/>
        <v/>
      </c>
      <c r="CJ28" s="457" t="str">
        <f>IF(คะแนนสอบ!AO28="","",คะแนนสอบ!AO28)</f>
        <v/>
      </c>
      <c r="CK28" s="457" t="str">
        <f>IF(คะแนนสอบ!AP28="","",คะแนนสอบ!AP28)</f>
        <v/>
      </c>
      <c r="CL28" s="457" t="str">
        <f>IF(คะแนนสอบ!AQ28="","",คะแนนสอบ!AQ28)</f>
        <v/>
      </c>
      <c r="CM28" s="457"/>
      <c r="CN28" s="457"/>
      <c r="CO28" s="457" t="str">
        <f t="shared" si="22"/>
        <v/>
      </c>
      <c r="CP28" s="199" t="str">
        <f t="shared" si="12"/>
        <v/>
      </c>
      <c r="CQ28" s="457" t="str">
        <f>IF(คะแนนสอบ!AR28="","",คะแนนสอบ!AR28)</f>
        <v/>
      </c>
      <c r="CR28" s="457" t="str">
        <f>IF(คะแนนสอบ!AS28="","",คะแนนสอบ!AS28)</f>
        <v/>
      </c>
      <c r="CS28" s="457" t="str">
        <f>IF(คะแนนสอบ!AT28="","",คะแนนสอบ!AT28)</f>
        <v/>
      </c>
      <c r="CT28" s="457"/>
      <c r="CU28" s="457"/>
      <c r="CV28" s="457" t="str">
        <f t="shared" si="23"/>
        <v/>
      </c>
      <c r="CW28" s="199" t="str">
        <f t="shared" si="13"/>
        <v/>
      </c>
      <c r="CX28" s="27" t="str">
        <f>IF(คะแนนสอบ!AU28="","",คะแนนสอบ!AU28)</f>
        <v/>
      </c>
      <c r="CY28" s="27" t="str">
        <f>IF(คะแนนสอบ!AV28="","",คะแนนสอบ!AV28)</f>
        <v/>
      </c>
      <c r="CZ28" s="27" t="str">
        <f>IF(คะแนนสอบ!AW28="","",คะแนนสอบ!AW28)</f>
        <v/>
      </c>
      <c r="DA28" s="27"/>
      <c r="DB28" s="27"/>
      <c r="DC28" s="27" t="str">
        <f t="shared" si="24"/>
        <v/>
      </c>
      <c r="DD28" s="199" t="str">
        <f t="shared" si="14"/>
        <v/>
      </c>
      <c r="DE28" s="85"/>
    </row>
    <row r="29" spans="1:109" s="29" customFormat="1" ht="15.95" customHeight="1">
      <c r="A29" s="130">
        <v>24</v>
      </c>
      <c r="B29" s="26">
        <f>IF(คะแนนสอบ!C29="","",คะแนนสอบ!C29)</f>
        <v>2517</v>
      </c>
      <c r="C29" s="41" t="str">
        <f>IF(คะแนนสอบ!D29="","",คะแนนสอบ!D29)</f>
        <v>เด็กชายรัชชานนท์  ยิ้มจันทร์</v>
      </c>
      <c r="D29" s="27" t="str">
        <f>IF(คะแนนสอบ!E29="","",คะแนนสอบ!E29)</f>
        <v/>
      </c>
      <c r="E29" s="27" t="str">
        <f>IF(คะแนนสอบ!F29="","",คะแนนสอบ!F29)</f>
        <v/>
      </c>
      <c r="F29" s="27" t="str">
        <f>IF(คะแนนสอบ!G29="","",คะแนนสอบ!G29)</f>
        <v/>
      </c>
      <c r="G29" s="424"/>
      <c r="H29" s="424"/>
      <c r="I29" s="27" t="str">
        <f t="shared" si="15"/>
        <v/>
      </c>
      <c r="J29" s="199" t="str">
        <f t="shared" si="0"/>
        <v/>
      </c>
      <c r="K29" s="27" t="str">
        <f>IF(คะแนนสอบ!H29="","",คะแนนสอบ!H29)</f>
        <v/>
      </c>
      <c r="L29" s="27" t="str">
        <f>IF(คะแนนสอบ!I29="","",คะแนนสอบ!I29)</f>
        <v/>
      </c>
      <c r="M29" s="27" t="str">
        <f>IF(คะแนนสอบ!J29="","",คะแนนสอบ!J29)</f>
        <v/>
      </c>
      <c r="N29" s="27"/>
      <c r="O29" s="27"/>
      <c r="P29" s="27" t="str">
        <f t="shared" si="25"/>
        <v/>
      </c>
      <c r="Q29" s="199" t="str">
        <f t="shared" si="1"/>
        <v/>
      </c>
      <c r="R29" s="27" t="str">
        <f>IF(คะแนนสอบ!K29="","",คะแนนสอบ!K29)</f>
        <v/>
      </c>
      <c r="S29" s="27" t="str">
        <f>IF(คะแนนสอบ!L29="","",คะแนนสอบ!L29)</f>
        <v/>
      </c>
      <c r="T29" s="27" t="str">
        <f>IF(คะแนนสอบ!M29="","",คะแนนสอบ!M29)</f>
        <v/>
      </c>
      <c r="U29" s="27"/>
      <c r="V29" s="27"/>
      <c r="W29" s="27" t="str">
        <f t="shared" si="26"/>
        <v/>
      </c>
      <c r="X29" s="199" t="str">
        <f t="shared" si="2"/>
        <v/>
      </c>
      <c r="Y29" s="27" t="str">
        <f>IF(คะแนนสอบ!N29="","",คะแนนสอบ!N29)</f>
        <v/>
      </c>
      <c r="Z29" s="27" t="str">
        <f>IF(คะแนนสอบ!O29="","",คะแนนสอบ!O29)</f>
        <v/>
      </c>
      <c r="AA29" s="27" t="str">
        <f>IF(คะแนนสอบ!P29="","",คะแนนสอบ!P29)</f>
        <v/>
      </c>
      <c r="AB29" s="27"/>
      <c r="AC29" s="27"/>
      <c r="AD29" s="27" t="str">
        <f t="shared" si="16"/>
        <v/>
      </c>
      <c r="AE29" s="199" t="str">
        <f t="shared" si="3"/>
        <v/>
      </c>
      <c r="AF29" s="27" t="str">
        <f>IF(คะแนนสอบ!Q29="","",คะแนนสอบ!Q29)</f>
        <v/>
      </c>
      <c r="AG29" s="27" t="str">
        <f>IF(คะแนนสอบ!R29="","",คะแนนสอบ!R29)</f>
        <v/>
      </c>
      <c r="AH29" s="27" t="str">
        <f>IF(คะแนนสอบ!S29="","",คะแนนสอบ!S29)</f>
        <v/>
      </c>
      <c r="AI29" s="27"/>
      <c r="AJ29" s="27"/>
      <c r="AK29" s="27" t="str">
        <f t="shared" si="17"/>
        <v/>
      </c>
      <c r="AL29" s="199" t="str">
        <f t="shared" si="4"/>
        <v/>
      </c>
      <c r="AM29" s="27" t="str">
        <f>IF(คะแนนสอบ!T29="","",คะแนนสอบ!T29)</f>
        <v/>
      </c>
      <c r="AN29" s="27" t="str">
        <f>IF(คะแนนสอบ!U29="","",คะแนนสอบ!U29)</f>
        <v/>
      </c>
      <c r="AO29" s="27" t="str">
        <f>IF(คะแนนสอบ!V29="","",คะแนนสอบ!V29)</f>
        <v/>
      </c>
      <c r="AP29" s="27"/>
      <c r="AQ29" s="27"/>
      <c r="AR29" s="27" t="str">
        <f t="shared" si="27"/>
        <v/>
      </c>
      <c r="AS29" s="199" t="str">
        <f t="shared" si="5"/>
        <v/>
      </c>
      <c r="AT29" s="27" t="str">
        <f>IF(คะแนนสอบ!W29="","",คะแนนสอบ!W29)</f>
        <v/>
      </c>
      <c r="AU29" s="27" t="str">
        <f>IF(คะแนนสอบ!X29="","",คะแนนสอบ!X29)</f>
        <v/>
      </c>
      <c r="AV29" s="27" t="str">
        <f>IF(คะแนนสอบ!Y29="","",คะแนนสอบ!Y29)</f>
        <v/>
      </c>
      <c r="AW29" s="27"/>
      <c r="AX29" s="27"/>
      <c r="AY29" s="27" t="str">
        <f t="shared" si="18"/>
        <v/>
      </c>
      <c r="AZ29" s="199" t="str">
        <f t="shared" si="6"/>
        <v/>
      </c>
      <c r="BA29" s="27" t="str">
        <f>IF(คะแนนสอบ!Z29="","",คะแนนสอบ!Z29)</f>
        <v/>
      </c>
      <c r="BB29" s="27" t="str">
        <f>IF(คะแนนสอบ!AA29="","",คะแนนสอบ!AA29)</f>
        <v/>
      </c>
      <c r="BC29" s="27" t="str">
        <f>IF(คะแนนสอบ!AB29="","",คะแนนสอบ!AB29)</f>
        <v/>
      </c>
      <c r="BD29" s="27"/>
      <c r="BE29" s="27"/>
      <c r="BF29" s="27" t="str">
        <f t="shared" si="28"/>
        <v/>
      </c>
      <c r="BG29" s="199" t="str">
        <f t="shared" si="7"/>
        <v/>
      </c>
      <c r="BH29" s="27" t="str">
        <f>IF(คะแนนสอบ!AC29="","",คะแนนสอบ!AC29)</f>
        <v/>
      </c>
      <c r="BI29" s="27" t="str">
        <f>IF(คะแนนสอบ!AD29="","",คะแนนสอบ!AD29)</f>
        <v/>
      </c>
      <c r="BJ29" s="27" t="str">
        <f>IF(คะแนนสอบ!AE29="","",คะแนนสอบ!AE29)</f>
        <v/>
      </c>
      <c r="BK29" s="27"/>
      <c r="BL29" s="27"/>
      <c r="BM29" s="27" t="str">
        <f t="shared" si="29"/>
        <v/>
      </c>
      <c r="BN29" s="199" t="str">
        <f t="shared" si="8"/>
        <v/>
      </c>
      <c r="BO29" s="388" t="str">
        <f>IF(คะแนนสอบ!AF29="","",คะแนนสอบ!AF29)</f>
        <v/>
      </c>
      <c r="BP29" s="388" t="str">
        <f>IF(คะแนนสอบ!AG29="","",คะแนนสอบ!AG29)</f>
        <v/>
      </c>
      <c r="BQ29" s="388" t="str">
        <f>IF(คะแนนสอบ!AH29="","",คะแนนสอบ!AH29)</f>
        <v/>
      </c>
      <c r="BR29" s="388"/>
      <c r="BS29" s="388"/>
      <c r="BT29" s="388" t="str">
        <f t="shared" si="19"/>
        <v/>
      </c>
      <c r="BU29" s="199" t="str">
        <f t="shared" si="9"/>
        <v/>
      </c>
      <c r="BV29" s="457" t="str">
        <f>IF(คะแนนสอบ!AI29="","",คะแนนสอบ!AI29)</f>
        <v/>
      </c>
      <c r="BW29" s="457" t="str">
        <f>IF(คะแนนสอบ!AJ29="","",คะแนนสอบ!AJ29)</f>
        <v/>
      </c>
      <c r="BX29" s="457" t="str">
        <f>IF(คะแนนสอบ!AK29="","",คะแนนสอบ!AK29)</f>
        <v/>
      </c>
      <c r="BY29" s="457"/>
      <c r="BZ29" s="457"/>
      <c r="CA29" s="457" t="str">
        <f t="shared" si="20"/>
        <v/>
      </c>
      <c r="CB29" s="199" t="str">
        <f t="shared" si="10"/>
        <v/>
      </c>
      <c r="CC29" s="457" t="str">
        <f>IF(คะแนนสอบ!AL29="","",คะแนนสอบ!AL29)</f>
        <v/>
      </c>
      <c r="CD29" s="457" t="str">
        <f>IF(คะแนนสอบ!AM29="","",คะแนนสอบ!AM29)</f>
        <v/>
      </c>
      <c r="CE29" s="457" t="str">
        <f>IF(คะแนนสอบ!AN29="","",คะแนนสอบ!AN29)</f>
        <v/>
      </c>
      <c r="CF29" s="457"/>
      <c r="CG29" s="457"/>
      <c r="CH29" s="457" t="str">
        <f t="shared" si="21"/>
        <v/>
      </c>
      <c r="CI29" s="199" t="str">
        <f t="shared" si="11"/>
        <v/>
      </c>
      <c r="CJ29" s="457" t="str">
        <f>IF(คะแนนสอบ!AO29="","",คะแนนสอบ!AO29)</f>
        <v/>
      </c>
      <c r="CK29" s="457" t="str">
        <f>IF(คะแนนสอบ!AP29="","",คะแนนสอบ!AP29)</f>
        <v/>
      </c>
      <c r="CL29" s="457" t="str">
        <f>IF(คะแนนสอบ!AQ29="","",คะแนนสอบ!AQ29)</f>
        <v/>
      </c>
      <c r="CM29" s="457"/>
      <c r="CN29" s="457"/>
      <c r="CO29" s="457" t="str">
        <f t="shared" si="22"/>
        <v/>
      </c>
      <c r="CP29" s="199" t="str">
        <f t="shared" si="12"/>
        <v/>
      </c>
      <c r="CQ29" s="457" t="str">
        <f>IF(คะแนนสอบ!AR29="","",คะแนนสอบ!AR29)</f>
        <v/>
      </c>
      <c r="CR29" s="457" t="str">
        <f>IF(คะแนนสอบ!AS29="","",คะแนนสอบ!AS29)</f>
        <v/>
      </c>
      <c r="CS29" s="457" t="str">
        <f>IF(คะแนนสอบ!AT29="","",คะแนนสอบ!AT29)</f>
        <v/>
      </c>
      <c r="CT29" s="457"/>
      <c r="CU29" s="457"/>
      <c r="CV29" s="457" t="str">
        <f t="shared" si="23"/>
        <v/>
      </c>
      <c r="CW29" s="199" t="str">
        <f t="shared" si="13"/>
        <v/>
      </c>
      <c r="CX29" s="27" t="str">
        <f>IF(คะแนนสอบ!AU29="","",คะแนนสอบ!AU29)</f>
        <v/>
      </c>
      <c r="CY29" s="27" t="str">
        <f>IF(คะแนนสอบ!AV29="","",คะแนนสอบ!AV29)</f>
        <v/>
      </c>
      <c r="CZ29" s="27" t="str">
        <f>IF(คะแนนสอบ!AW29="","",คะแนนสอบ!AW29)</f>
        <v/>
      </c>
      <c r="DA29" s="27"/>
      <c r="DB29" s="27"/>
      <c r="DC29" s="27" t="str">
        <f t="shared" si="24"/>
        <v/>
      </c>
      <c r="DD29" s="199" t="str">
        <f t="shared" si="14"/>
        <v/>
      </c>
      <c r="DE29" s="85"/>
    </row>
    <row r="30" spans="1:109" s="29" customFormat="1" ht="15.95" customHeight="1">
      <c r="A30" s="130">
        <v>25</v>
      </c>
      <c r="B30" s="26">
        <f>IF(คะแนนสอบ!C30="","",คะแนนสอบ!C30)</f>
        <v>2518</v>
      </c>
      <c r="C30" s="41" t="str">
        <f>IF(คะแนนสอบ!D30="","",คะแนนสอบ!D30)</f>
        <v>เด็กหญิงวรัญญา  สืบสะอาด</v>
      </c>
      <c r="D30" s="27" t="str">
        <f>IF(คะแนนสอบ!E30="","",คะแนนสอบ!E30)</f>
        <v/>
      </c>
      <c r="E30" s="27" t="str">
        <f>IF(คะแนนสอบ!F30="","",คะแนนสอบ!F30)</f>
        <v/>
      </c>
      <c r="F30" s="27" t="str">
        <f>IF(คะแนนสอบ!G30="","",คะแนนสอบ!G30)</f>
        <v/>
      </c>
      <c r="G30" s="424"/>
      <c r="H30" s="424"/>
      <c r="I30" s="27" t="str">
        <f t="shared" si="15"/>
        <v/>
      </c>
      <c r="J30" s="199" t="str">
        <f t="shared" si="0"/>
        <v/>
      </c>
      <c r="K30" s="27" t="str">
        <f>IF(คะแนนสอบ!H30="","",คะแนนสอบ!H30)</f>
        <v/>
      </c>
      <c r="L30" s="27" t="str">
        <f>IF(คะแนนสอบ!I30="","",คะแนนสอบ!I30)</f>
        <v/>
      </c>
      <c r="M30" s="27" t="str">
        <f>IF(คะแนนสอบ!J30="","",คะแนนสอบ!J30)</f>
        <v/>
      </c>
      <c r="N30" s="27"/>
      <c r="O30" s="27"/>
      <c r="P30" s="27" t="str">
        <f t="shared" si="25"/>
        <v/>
      </c>
      <c r="Q30" s="199" t="str">
        <f t="shared" si="1"/>
        <v/>
      </c>
      <c r="R30" s="27" t="str">
        <f>IF(คะแนนสอบ!K30="","",คะแนนสอบ!K30)</f>
        <v/>
      </c>
      <c r="S30" s="27" t="str">
        <f>IF(คะแนนสอบ!L30="","",คะแนนสอบ!L30)</f>
        <v/>
      </c>
      <c r="T30" s="27" t="str">
        <f>IF(คะแนนสอบ!M30="","",คะแนนสอบ!M30)</f>
        <v/>
      </c>
      <c r="U30" s="27"/>
      <c r="V30" s="27"/>
      <c r="W30" s="27" t="str">
        <f t="shared" si="26"/>
        <v/>
      </c>
      <c r="X30" s="199" t="str">
        <f t="shared" si="2"/>
        <v/>
      </c>
      <c r="Y30" s="27" t="str">
        <f>IF(คะแนนสอบ!N30="","",คะแนนสอบ!N30)</f>
        <v/>
      </c>
      <c r="Z30" s="27" t="str">
        <f>IF(คะแนนสอบ!O30="","",คะแนนสอบ!O30)</f>
        <v/>
      </c>
      <c r="AA30" s="27" t="str">
        <f>IF(คะแนนสอบ!P30="","",คะแนนสอบ!P30)</f>
        <v/>
      </c>
      <c r="AB30" s="27"/>
      <c r="AC30" s="27"/>
      <c r="AD30" s="27" t="str">
        <f t="shared" si="16"/>
        <v/>
      </c>
      <c r="AE30" s="199" t="str">
        <f t="shared" si="3"/>
        <v/>
      </c>
      <c r="AF30" s="27" t="str">
        <f>IF(คะแนนสอบ!Q30="","",คะแนนสอบ!Q30)</f>
        <v/>
      </c>
      <c r="AG30" s="27" t="str">
        <f>IF(คะแนนสอบ!R30="","",คะแนนสอบ!R30)</f>
        <v/>
      </c>
      <c r="AH30" s="27" t="str">
        <f>IF(คะแนนสอบ!S30="","",คะแนนสอบ!S30)</f>
        <v/>
      </c>
      <c r="AI30" s="27"/>
      <c r="AJ30" s="27"/>
      <c r="AK30" s="27" t="str">
        <f t="shared" si="17"/>
        <v/>
      </c>
      <c r="AL30" s="199" t="str">
        <f t="shared" si="4"/>
        <v/>
      </c>
      <c r="AM30" s="27" t="str">
        <f>IF(คะแนนสอบ!T30="","",คะแนนสอบ!T30)</f>
        <v/>
      </c>
      <c r="AN30" s="27" t="str">
        <f>IF(คะแนนสอบ!U30="","",คะแนนสอบ!U30)</f>
        <v/>
      </c>
      <c r="AO30" s="27" t="str">
        <f>IF(คะแนนสอบ!V30="","",คะแนนสอบ!V30)</f>
        <v/>
      </c>
      <c r="AP30" s="27"/>
      <c r="AQ30" s="27"/>
      <c r="AR30" s="27" t="str">
        <f t="shared" si="27"/>
        <v/>
      </c>
      <c r="AS30" s="199" t="str">
        <f t="shared" si="5"/>
        <v/>
      </c>
      <c r="AT30" s="27" t="str">
        <f>IF(คะแนนสอบ!W30="","",คะแนนสอบ!W30)</f>
        <v/>
      </c>
      <c r="AU30" s="27" t="str">
        <f>IF(คะแนนสอบ!X30="","",คะแนนสอบ!X30)</f>
        <v/>
      </c>
      <c r="AV30" s="27" t="str">
        <f>IF(คะแนนสอบ!Y30="","",คะแนนสอบ!Y30)</f>
        <v/>
      </c>
      <c r="AW30" s="27"/>
      <c r="AX30" s="27"/>
      <c r="AY30" s="27" t="str">
        <f t="shared" si="18"/>
        <v/>
      </c>
      <c r="AZ30" s="199" t="str">
        <f t="shared" si="6"/>
        <v/>
      </c>
      <c r="BA30" s="27" t="str">
        <f>IF(คะแนนสอบ!Z30="","",คะแนนสอบ!Z30)</f>
        <v/>
      </c>
      <c r="BB30" s="27" t="str">
        <f>IF(คะแนนสอบ!AA30="","",คะแนนสอบ!AA30)</f>
        <v/>
      </c>
      <c r="BC30" s="27" t="str">
        <f>IF(คะแนนสอบ!AB30="","",คะแนนสอบ!AB30)</f>
        <v/>
      </c>
      <c r="BD30" s="27"/>
      <c r="BE30" s="27"/>
      <c r="BF30" s="27" t="str">
        <f t="shared" si="28"/>
        <v/>
      </c>
      <c r="BG30" s="199" t="str">
        <f t="shared" si="7"/>
        <v/>
      </c>
      <c r="BH30" s="27" t="str">
        <f>IF(คะแนนสอบ!AC30="","",คะแนนสอบ!AC30)</f>
        <v/>
      </c>
      <c r="BI30" s="27" t="str">
        <f>IF(คะแนนสอบ!AD30="","",คะแนนสอบ!AD30)</f>
        <v/>
      </c>
      <c r="BJ30" s="27" t="str">
        <f>IF(คะแนนสอบ!AE30="","",คะแนนสอบ!AE30)</f>
        <v/>
      </c>
      <c r="BK30" s="27"/>
      <c r="BL30" s="27"/>
      <c r="BM30" s="27" t="str">
        <f t="shared" si="29"/>
        <v/>
      </c>
      <c r="BN30" s="199" t="str">
        <f t="shared" si="8"/>
        <v/>
      </c>
      <c r="BO30" s="388" t="str">
        <f>IF(คะแนนสอบ!AF30="","",คะแนนสอบ!AF30)</f>
        <v/>
      </c>
      <c r="BP30" s="388" t="str">
        <f>IF(คะแนนสอบ!AG30="","",คะแนนสอบ!AG30)</f>
        <v/>
      </c>
      <c r="BQ30" s="388" t="str">
        <f>IF(คะแนนสอบ!AH30="","",คะแนนสอบ!AH30)</f>
        <v/>
      </c>
      <c r="BR30" s="388"/>
      <c r="BS30" s="388"/>
      <c r="BT30" s="388" t="str">
        <f t="shared" si="19"/>
        <v/>
      </c>
      <c r="BU30" s="199" t="str">
        <f t="shared" si="9"/>
        <v/>
      </c>
      <c r="BV30" s="457" t="str">
        <f>IF(คะแนนสอบ!AI30="","",คะแนนสอบ!AI30)</f>
        <v/>
      </c>
      <c r="BW30" s="457" t="str">
        <f>IF(คะแนนสอบ!AJ30="","",คะแนนสอบ!AJ30)</f>
        <v/>
      </c>
      <c r="BX30" s="457" t="str">
        <f>IF(คะแนนสอบ!AK30="","",คะแนนสอบ!AK30)</f>
        <v/>
      </c>
      <c r="BY30" s="457"/>
      <c r="BZ30" s="457"/>
      <c r="CA30" s="457" t="str">
        <f t="shared" si="20"/>
        <v/>
      </c>
      <c r="CB30" s="199" t="str">
        <f t="shared" si="10"/>
        <v/>
      </c>
      <c r="CC30" s="457" t="str">
        <f>IF(คะแนนสอบ!AL30="","",คะแนนสอบ!AL30)</f>
        <v/>
      </c>
      <c r="CD30" s="457" t="str">
        <f>IF(คะแนนสอบ!AM30="","",คะแนนสอบ!AM30)</f>
        <v/>
      </c>
      <c r="CE30" s="457" t="str">
        <f>IF(คะแนนสอบ!AN30="","",คะแนนสอบ!AN30)</f>
        <v/>
      </c>
      <c r="CF30" s="457"/>
      <c r="CG30" s="457"/>
      <c r="CH30" s="457" t="str">
        <f t="shared" si="21"/>
        <v/>
      </c>
      <c r="CI30" s="199" t="str">
        <f t="shared" si="11"/>
        <v/>
      </c>
      <c r="CJ30" s="457" t="str">
        <f>IF(คะแนนสอบ!AO30="","",คะแนนสอบ!AO30)</f>
        <v/>
      </c>
      <c r="CK30" s="457" t="str">
        <f>IF(คะแนนสอบ!AP30="","",คะแนนสอบ!AP30)</f>
        <v/>
      </c>
      <c r="CL30" s="457" t="str">
        <f>IF(คะแนนสอบ!AQ30="","",คะแนนสอบ!AQ30)</f>
        <v/>
      </c>
      <c r="CM30" s="457"/>
      <c r="CN30" s="457"/>
      <c r="CO30" s="457" t="str">
        <f t="shared" si="22"/>
        <v/>
      </c>
      <c r="CP30" s="199" t="str">
        <f t="shared" si="12"/>
        <v/>
      </c>
      <c r="CQ30" s="457" t="str">
        <f>IF(คะแนนสอบ!AR30="","",คะแนนสอบ!AR30)</f>
        <v/>
      </c>
      <c r="CR30" s="457" t="str">
        <f>IF(คะแนนสอบ!AS30="","",คะแนนสอบ!AS30)</f>
        <v/>
      </c>
      <c r="CS30" s="457" t="str">
        <f>IF(คะแนนสอบ!AT30="","",คะแนนสอบ!AT30)</f>
        <v/>
      </c>
      <c r="CT30" s="457"/>
      <c r="CU30" s="457"/>
      <c r="CV30" s="457" t="str">
        <f t="shared" si="23"/>
        <v/>
      </c>
      <c r="CW30" s="199" t="str">
        <f t="shared" si="13"/>
        <v/>
      </c>
      <c r="CX30" s="27" t="str">
        <f>IF(คะแนนสอบ!AU30="","",คะแนนสอบ!AU30)</f>
        <v/>
      </c>
      <c r="CY30" s="27" t="str">
        <f>IF(คะแนนสอบ!AV30="","",คะแนนสอบ!AV30)</f>
        <v/>
      </c>
      <c r="CZ30" s="27" t="str">
        <f>IF(คะแนนสอบ!AW30="","",คะแนนสอบ!AW30)</f>
        <v/>
      </c>
      <c r="DA30" s="27"/>
      <c r="DB30" s="27"/>
      <c r="DC30" s="27" t="str">
        <f t="shared" si="24"/>
        <v/>
      </c>
      <c r="DD30" s="199" t="str">
        <f t="shared" si="14"/>
        <v/>
      </c>
      <c r="DE30" s="85"/>
    </row>
    <row r="31" spans="1:109" s="29" customFormat="1" ht="15.95" customHeight="1">
      <c r="A31" s="130">
        <v>26</v>
      </c>
      <c r="B31" s="26">
        <f>IF(คะแนนสอบ!C31="","",คะแนนสอบ!C31)</f>
        <v>2519</v>
      </c>
      <c r="C31" s="41" t="str">
        <f>IF(คะแนนสอบ!D31="","",คะแนนสอบ!D31)</f>
        <v>เด็กหญิงสุพิชฌาย์  อินหอม</v>
      </c>
      <c r="D31" s="27" t="str">
        <f>IF(คะแนนสอบ!E31="","",คะแนนสอบ!E31)</f>
        <v/>
      </c>
      <c r="E31" s="27" t="str">
        <f>IF(คะแนนสอบ!F31="","",คะแนนสอบ!F31)</f>
        <v/>
      </c>
      <c r="F31" s="27" t="str">
        <f>IF(คะแนนสอบ!G31="","",คะแนนสอบ!G31)</f>
        <v/>
      </c>
      <c r="G31" s="424"/>
      <c r="H31" s="424"/>
      <c r="I31" s="27" t="str">
        <f t="shared" si="15"/>
        <v/>
      </c>
      <c r="J31" s="199" t="str">
        <f t="shared" si="0"/>
        <v/>
      </c>
      <c r="K31" s="27" t="str">
        <f>IF(คะแนนสอบ!H31="","",คะแนนสอบ!H31)</f>
        <v/>
      </c>
      <c r="L31" s="27" t="str">
        <f>IF(คะแนนสอบ!I31="","",คะแนนสอบ!I31)</f>
        <v/>
      </c>
      <c r="M31" s="27" t="str">
        <f>IF(คะแนนสอบ!J31="","",คะแนนสอบ!J31)</f>
        <v/>
      </c>
      <c r="N31" s="27"/>
      <c r="O31" s="27"/>
      <c r="P31" s="27" t="str">
        <f t="shared" si="25"/>
        <v/>
      </c>
      <c r="Q31" s="199" t="str">
        <f t="shared" si="1"/>
        <v/>
      </c>
      <c r="R31" s="27" t="str">
        <f>IF(คะแนนสอบ!K31="","",คะแนนสอบ!K31)</f>
        <v/>
      </c>
      <c r="S31" s="27" t="str">
        <f>IF(คะแนนสอบ!L31="","",คะแนนสอบ!L31)</f>
        <v/>
      </c>
      <c r="T31" s="27" t="str">
        <f>IF(คะแนนสอบ!M31="","",คะแนนสอบ!M31)</f>
        <v/>
      </c>
      <c r="U31" s="27"/>
      <c r="V31" s="27"/>
      <c r="W31" s="27" t="str">
        <f t="shared" si="26"/>
        <v/>
      </c>
      <c r="X31" s="199" t="str">
        <f t="shared" si="2"/>
        <v/>
      </c>
      <c r="Y31" s="27" t="str">
        <f>IF(คะแนนสอบ!N31="","",คะแนนสอบ!N31)</f>
        <v/>
      </c>
      <c r="Z31" s="27" t="str">
        <f>IF(คะแนนสอบ!O31="","",คะแนนสอบ!O31)</f>
        <v/>
      </c>
      <c r="AA31" s="27" t="str">
        <f>IF(คะแนนสอบ!P31="","",คะแนนสอบ!P31)</f>
        <v/>
      </c>
      <c r="AB31" s="27"/>
      <c r="AC31" s="27"/>
      <c r="AD31" s="27" t="str">
        <f t="shared" si="16"/>
        <v/>
      </c>
      <c r="AE31" s="199" t="str">
        <f t="shared" si="3"/>
        <v/>
      </c>
      <c r="AF31" s="27" t="str">
        <f>IF(คะแนนสอบ!Q31="","",คะแนนสอบ!Q31)</f>
        <v/>
      </c>
      <c r="AG31" s="27" t="str">
        <f>IF(คะแนนสอบ!R31="","",คะแนนสอบ!R31)</f>
        <v/>
      </c>
      <c r="AH31" s="27" t="str">
        <f>IF(คะแนนสอบ!S31="","",คะแนนสอบ!S31)</f>
        <v/>
      </c>
      <c r="AI31" s="27"/>
      <c r="AJ31" s="27"/>
      <c r="AK31" s="27" t="str">
        <f t="shared" si="17"/>
        <v/>
      </c>
      <c r="AL31" s="199" t="str">
        <f t="shared" si="4"/>
        <v/>
      </c>
      <c r="AM31" s="27" t="str">
        <f>IF(คะแนนสอบ!T31="","",คะแนนสอบ!T31)</f>
        <v/>
      </c>
      <c r="AN31" s="27" t="str">
        <f>IF(คะแนนสอบ!U31="","",คะแนนสอบ!U31)</f>
        <v/>
      </c>
      <c r="AO31" s="27" t="str">
        <f>IF(คะแนนสอบ!V31="","",คะแนนสอบ!V31)</f>
        <v/>
      </c>
      <c r="AP31" s="27"/>
      <c r="AQ31" s="27"/>
      <c r="AR31" s="27" t="str">
        <f t="shared" si="27"/>
        <v/>
      </c>
      <c r="AS31" s="199" t="str">
        <f t="shared" si="5"/>
        <v/>
      </c>
      <c r="AT31" s="27" t="str">
        <f>IF(คะแนนสอบ!W31="","",คะแนนสอบ!W31)</f>
        <v/>
      </c>
      <c r="AU31" s="27" t="str">
        <f>IF(คะแนนสอบ!X31="","",คะแนนสอบ!X31)</f>
        <v/>
      </c>
      <c r="AV31" s="27" t="str">
        <f>IF(คะแนนสอบ!Y31="","",คะแนนสอบ!Y31)</f>
        <v/>
      </c>
      <c r="AW31" s="27"/>
      <c r="AX31" s="27"/>
      <c r="AY31" s="27" t="str">
        <f t="shared" si="18"/>
        <v/>
      </c>
      <c r="AZ31" s="199" t="str">
        <f t="shared" si="6"/>
        <v/>
      </c>
      <c r="BA31" s="27" t="str">
        <f>IF(คะแนนสอบ!Z31="","",คะแนนสอบ!Z31)</f>
        <v/>
      </c>
      <c r="BB31" s="27" t="str">
        <f>IF(คะแนนสอบ!AA31="","",คะแนนสอบ!AA31)</f>
        <v/>
      </c>
      <c r="BC31" s="27" t="str">
        <f>IF(คะแนนสอบ!AB31="","",คะแนนสอบ!AB31)</f>
        <v/>
      </c>
      <c r="BD31" s="27"/>
      <c r="BE31" s="27"/>
      <c r="BF31" s="27" t="str">
        <f t="shared" si="28"/>
        <v/>
      </c>
      <c r="BG31" s="199" t="str">
        <f t="shared" si="7"/>
        <v/>
      </c>
      <c r="BH31" s="27" t="str">
        <f>IF(คะแนนสอบ!AC31="","",คะแนนสอบ!AC31)</f>
        <v/>
      </c>
      <c r="BI31" s="27" t="str">
        <f>IF(คะแนนสอบ!AD31="","",คะแนนสอบ!AD31)</f>
        <v/>
      </c>
      <c r="BJ31" s="27" t="str">
        <f>IF(คะแนนสอบ!AE31="","",คะแนนสอบ!AE31)</f>
        <v/>
      </c>
      <c r="BK31" s="27"/>
      <c r="BL31" s="27"/>
      <c r="BM31" s="27" t="str">
        <f t="shared" si="29"/>
        <v/>
      </c>
      <c r="BN31" s="199" t="str">
        <f t="shared" si="8"/>
        <v/>
      </c>
      <c r="BO31" s="388" t="str">
        <f>IF(คะแนนสอบ!AF31="","",คะแนนสอบ!AF31)</f>
        <v/>
      </c>
      <c r="BP31" s="388" t="str">
        <f>IF(คะแนนสอบ!AG31="","",คะแนนสอบ!AG31)</f>
        <v/>
      </c>
      <c r="BQ31" s="388" t="str">
        <f>IF(คะแนนสอบ!AH31="","",คะแนนสอบ!AH31)</f>
        <v/>
      </c>
      <c r="BR31" s="388"/>
      <c r="BS31" s="388"/>
      <c r="BT31" s="388" t="str">
        <f t="shared" si="19"/>
        <v/>
      </c>
      <c r="BU31" s="199" t="str">
        <f t="shared" si="9"/>
        <v/>
      </c>
      <c r="BV31" s="457" t="str">
        <f>IF(คะแนนสอบ!AI31="","",คะแนนสอบ!AI31)</f>
        <v/>
      </c>
      <c r="BW31" s="457" t="str">
        <f>IF(คะแนนสอบ!AJ31="","",คะแนนสอบ!AJ31)</f>
        <v/>
      </c>
      <c r="BX31" s="457" t="str">
        <f>IF(คะแนนสอบ!AK31="","",คะแนนสอบ!AK31)</f>
        <v/>
      </c>
      <c r="BY31" s="457"/>
      <c r="BZ31" s="457"/>
      <c r="CA31" s="457" t="str">
        <f t="shared" si="20"/>
        <v/>
      </c>
      <c r="CB31" s="199" t="str">
        <f t="shared" si="10"/>
        <v/>
      </c>
      <c r="CC31" s="457" t="str">
        <f>IF(คะแนนสอบ!AL31="","",คะแนนสอบ!AL31)</f>
        <v/>
      </c>
      <c r="CD31" s="457" t="str">
        <f>IF(คะแนนสอบ!AM31="","",คะแนนสอบ!AM31)</f>
        <v/>
      </c>
      <c r="CE31" s="457" t="str">
        <f>IF(คะแนนสอบ!AN31="","",คะแนนสอบ!AN31)</f>
        <v/>
      </c>
      <c r="CF31" s="457"/>
      <c r="CG31" s="457"/>
      <c r="CH31" s="457" t="str">
        <f t="shared" si="21"/>
        <v/>
      </c>
      <c r="CI31" s="199" t="str">
        <f t="shared" si="11"/>
        <v/>
      </c>
      <c r="CJ31" s="457" t="str">
        <f>IF(คะแนนสอบ!AO31="","",คะแนนสอบ!AO31)</f>
        <v/>
      </c>
      <c r="CK31" s="457" t="str">
        <f>IF(คะแนนสอบ!AP31="","",คะแนนสอบ!AP31)</f>
        <v/>
      </c>
      <c r="CL31" s="457" t="str">
        <f>IF(คะแนนสอบ!AQ31="","",คะแนนสอบ!AQ31)</f>
        <v/>
      </c>
      <c r="CM31" s="457"/>
      <c r="CN31" s="457"/>
      <c r="CO31" s="457" t="str">
        <f t="shared" si="22"/>
        <v/>
      </c>
      <c r="CP31" s="199" t="str">
        <f t="shared" si="12"/>
        <v/>
      </c>
      <c r="CQ31" s="457" t="str">
        <f>IF(คะแนนสอบ!AR31="","",คะแนนสอบ!AR31)</f>
        <v/>
      </c>
      <c r="CR31" s="457" t="str">
        <f>IF(คะแนนสอบ!AS31="","",คะแนนสอบ!AS31)</f>
        <v/>
      </c>
      <c r="CS31" s="457" t="str">
        <f>IF(คะแนนสอบ!AT31="","",คะแนนสอบ!AT31)</f>
        <v/>
      </c>
      <c r="CT31" s="457"/>
      <c r="CU31" s="457"/>
      <c r="CV31" s="457" t="str">
        <f t="shared" si="23"/>
        <v/>
      </c>
      <c r="CW31" s="199" t="str">
        <f t="shared" si="13"/>
        <v/>
      </c>
      <c r="CX31" s="27" t="str">
        <f>IF(คะแนนสอบ!AU31="","",คะแนนสอบ!AU31)</f>
        <v/>
      </c>
      <c r="CY31" s="27" t="str">
        <f>IF(คะแนนสอบ!AV31="","",คะแนนสอบ!AV31)</f>
        <v/>
      </c>
      <c r="CZ31" s="27" t="str">
        <f>IF(คะแนนสอบ!AW31="","",คะแนนสอบ!AW31)</f>
        <v/>
      </c>
      <c r="DA31" s="27"/>
      <c r="DB31" s="27"/>
      <c r="DC31" s="27" t="str">
        <f t="shared" si="24"/>
        <v/>
      </c>
      <c r="DD31" s="199" t="str">
        <f t="shared" si="14"/>
        <v/>
      </c>
      <c r="DE31" s="85"/>
    </row>
    <row r="32" spans="1:109" s="29" customFormat="1" ht="15.95" customHeight="1">
      <c r="A32" s="130">
        <v>27</v>
      </c>
      <c r="B32" s="26">
        <f>IF(คะแนนสอบ!C32="","",คะแนนสอบ!C32)</f>
        <v>2520</v>
      </c>
      <c r="C32" s="41" t="str">
        <f>IF(คะแนนสอบ!D32="","",คะแนนสอบ!D32)</f>
        <v>เด็กหญิงดิษญา  กลิ่นหอม</v>
      </c>
      <c r="D32" s="27" t="str">
        <f>IF(คะแนนสอบ!E32="","",คะแนนสอบ!E32)</f>
        <v/>
      </c>
      <c r="E32" s="27" t="str">
        <f>IF(คะแนนสอบ!F32="","",คะแนนสอบ!F32)</f>
        <v/>
      </c>
      <c r="F32" s="27" t="str">
        <f>IF(คะแนนสอบ!G32="","",คะแนนสอบ!G32)</f>
        <v/>
      </c>
      <c r="G32" s="424"/>
      <c r="H32" s="424"/>
      <c r="I32" s="27" t="str">
        <f t="shared" si="15"/>
        <v/>
      </c>
      <c r="J32" s="199" t="str">
        <f t="shared" si="0"/>
        <v/>
      </c>
      <c r="K32" s="27" t="str">
        <f>IF(คะแนนสอบ!H32="","",คะแนนสอบ!H32)</f>
        <v/>
      </c>
      <c r="L32" s="27" t="str">
        <f>IF(คะแนนสอบ!I32="","",คะแนนสอบ!I32)</f>
        <v/>
      </c>
      <c r="M32" s="27" t="str">
        <f>IF(คะแนนสอบ!J32="","",คะแนนสอบ!J32)</f>
        <v/>
      </c>
      <c r="N32" s="27"/>
      <c r="O32" s="27"/>
      <c r="P32" s="27" t="str">
        <f t="shared" si="25"/>
        <v/>
      </c>
      <c r="Q32" s="199" t="str">
        <f t="shared" si="1"/>
        <v/>
      </c>
      <c r="R32" s="27" t="str">
        <f>IF(คะแนนสอบ!K32="","",คะแนนสอบ!K32)</f>
        <v/>
      </c>
      <c r="S32" s="27" t="str">
        <f>IF(คะแนนสอบ!L32="","",คะแนนสอบ!L32)</f>
        <v/>
      </c>
      <c r="T32" s="27" t="str">
        <f>IF(คะแนนสอบ!M32="","",คะแนนสอบ!M32)</f>
        <v/>
      </c>
      <c r="U32" s="27"/>
      <c r="V32" s="27"/>
      <c r="W32" s="27" t="str">
        <f t="shared" si="26"/>
        <v/>
      </c>
      <c r="X32" s="199" t="str">
        <f t="shared" si="2"/>
        <v/>
      </c>
      <c r="Y32" s="27" t="str">
        <f>IF(คะแนนสอบ!N32="","",คะแนนสอบ!N32)</f>
        <v/>
      </c>
      <c r="Z32" s="27" t="str">
        <f>IF(คะแนนสอบ!O32="","",คะแนนสอบ!O32)</f>
        <v/>
      </c>
      <c r="AA32" s="27" t="str">
        <f>IF(คะแนนสอบ!P32="","",คะแนนสอบ!P32)</f>
        <v/>
      </c>
      <c r="AB32" s="27"/>
      <c r="AC32" s="27"/>
      <c r="AD32" s="27" t="str">
        <f t="shared" si="16"/>
        <v/>
      </c>
      <c r="AE32" s="199" t="str">
        <f t="shared" si="3"/>
        <v/>
      </c>
      <c r="AF32" s="27" t="str">
        <f>IF(คะแนนสอบ!Q32="","",คะแนนสอบ!Q32)</f>
        <v/>
      </c>
      <c r="AG32" s="27" t="str">
        <f>IF(คะแนนสอบ!R32="","",คะแนนสอบ!R32)</f>
        <v/>
      </c>
      <c r="AH32" s="27" t="str">
        <f>IF(คะแนนสอบ!S32="","",คะแนนสอบ!S32)</f>
        <v/>
      </c>
      <c r="AI32" s="27"/>
      <c r="AJ32" s="27"/>
      <c r="AK32" s="27" t="str">
        <f t="shared" si="17"/>
        <v/>
      </c>
      <c r="AL32" s="199" t="str">
        <f t="shared" si="4"/>
        <v/>
      </c>
      <c r="AM32" s="27" t="str">
        <f>IF(คะแนนสอบ!T32="","",คะแนนสอบ!T32)</f>
        <v/>
      </c>
      <c r="AN32" s="27" t="str">
        <f>IF(คะแนนสอบ!U32="","",คะแนนสอบ!U32)</f>
        <v/>
      </c>
      <c r="AO32" s="27" t="str">
        <f>IF(คะแนนสอบ!V32="","",คะแนนสอบ!V32)</f>
        <v/>
      </c>
      <c r="AP32" s="27"/>
      <c r="AQ32" s="27"/>
      <c r="AR32" s="27" t="str">
        <f t="shared" si="27"/>
        <v/>
      </c>
      <c r="AS32" s="199" t="str">
        <f t="shared" si="5"/>
        <v/>
      </c>
      <c r="AT32" s="27" t="str">
        <f>IF(คะแนนสอบ!W32="","",คะแนนสอบ!W32)</f>
        <v/>
      </c>
      <c r="AU32" s="27" t="str">
        <f>IF(คะแนนสอบ!X32="","",คะแนนสอบ!X32)</f>
        <v/>
      </c>
      <c r="AV32" s="27" t="str">
        <f>IF(คะแนนสอบ!Y32="","",คะแนนสอบ!Y32)</f>
        <v/>
      </c>
      <c r="AW32" s="27"/>
      <c r="AX32" s="27"/>
      <c r="AY32" s="27" t="str">
        <f t="shared" si="18"/>
        <v/>
      </c>
      <c r="AZ32" s="199" t="str">
        <f t="shared" si="6"/>
        <v/>
      </c>
      <c r="BA32" s="27" t="str">
        <f>IF(คะแนนสอบ!Z32="","",คะแนนสอบ!Z32)</f>
        <v/>
      </c>
      <c r="BB32" s="27" t="str">
        <f>IF(คะแนนสอบ!AA32="","",คะแนนสอบ!AA32)</f>
        <v/>
      </c>
      <c r="BC32" s="27" t="str">
        <f>IF(คะแนนสอบ!AB32="","",คะแนนสอบ!AB32)</f>
        <v/>
      </c>
      <c r="BD32" s="27"/>
      <c r="BE32" s="27"/>
      <c r="BF32" s="27" t="str">
        <f t="shared" si="28"/>
        <v/>
      </c>
      <c r="BG32" s="199" t="str">
        <f t="shared" si="7"/>
        <v/>
      </c>
      <c r="BH32" s="27" t="str">
        <f>IF(คะแนนสอบ!AC32="","",คะแนนสอบ!AC32)</f>
        <v/>
      </c>
      <c r="BI32" s="27" t="str">
        <f>IF(คะแนนสอบ!AD32="","",คะแนนสอบ!AD32)</f>
        <v/>
      </c>
      <c r="BJ32" s="27" t="str">
        <f>IF(คะแนนสอบ!AE32="","",คะแนนสอบ!AE32)</f>
        <v/>
      </c>
      <c r="BK32" s="27"/>
      <c r="BL32" s="27"/>
      <c r="BM32" s="27" t="str">
        <f t="shared" si="29"/>
        <v/>
      </c>
      <c r="BN32" s="199" t="str">
        <f t="shared" si="8"/>
        <v/>
      </c>
      <c r="BO32" s="388" t="str">
        <f>IF(คะแนนสอบ!AF32="","",คะแนนสอบ!AF32)</f>
        <v/>
      </c>
      <c r="BP32" s="388" t="str">
        <f>IF(คะแนนสอบ!AG32="","",คะแนนสอบ!AG32)</f>
        <v/>
      </c>
      <c r="BQ32" s="388" t="str">
        <f>IF(คะแนนสอบ!AH32="","",คะแนนสอบ!AH32)</f>
        <v/>
      </c>
      <c r="BR32" s="388"/>
      <c r="BS32" s="388"/>
      <c r="BT32" s="388" t="str">
        <f t="shared" si="19"/>
        <v/>
      </c>
      <c r="BU32" s="199" t="str">
        <f t="shared" si="9"/>
        <v/>
      </c>
      <c r="BV32" s="457" t="str">
        <f>IF(คะแนนสอบ!AI32="","",คะแนนสอบ!AI32)</f>
        <v/>
      </c>
      <c r="BW32" s="457" t="str">
        <f>IF(คะแนนสอบ!AJ32="","",คะแนนสอบ!AJ32)</f>
        <v/>
      </c>
      <c r="BX32" s="457" t="str">
        <f>IF(คะแนนสอบ!AK32="","",คะแนนสอบ!AK32)</f>
        <v/>
      </c>
      <c r="BY32" s="457"/>
      <c r="BZ32" s="457"/>
      <c r="CA32" s="457" t="str">
        <f t="shared" si="20"/>
        <v/>
      </c>
      <c r="CB32" s="199" t="str">
        <f t="shared" si="10"/>
        <v/>
      </c>
      <c r="CC32" s="457" t="str">
        <f>IF(คะแนนสอบ!AL32="","",คะแนนสอบ!AL32)</f>
        <v/>
      </c>
      <c r="CD32" s="457" t="str">
        <f>IF(คะแนนสอบ!AM32="","",คะแนนสอบ!AM32)</f>
        <v/>
      </c>
      <c r="CE32" s="457" t="str">
        <f>IF(คะแนนสอบ!AN32="","",คะแนนสอบ!AN32)</f>
        <v/>
      </c>
      <c r="CF32" s="457"/>
      <c r="CG32" s="457"/>
      <c r="CH32" s="457" t="str">
        <f t="shared" si="21"/>
        <v/>
      </c>
      <c r="CI32" s="199" t="str">
        <f t="shared" si="11"/>
        <v/>
      </c>
      <c r="CJ32" s="457" t="str">
        <f>IF(คะแนนสอบ!AO32="","",คะแนนสอบ!AO32)</f>
        <v/>
      </c>
      <c r="CK32" s="457" t="str">
        <f>IF(คะแนนสอบ!AP32="","",คะแนนสอบ!AP32)</f>
        <v/>
      </c>
      <c r="CL32" s="457" t="str">
        <f>IF(คะแนนสอบ!AQ32="","",คะแนนสอบ!AQ32)</f>
        <v/>
      </c>
      <c r="CM32" s="457"/>
      <c r="CN32" s="457"/>
      <c r="CO32" s="457" t="str">
        <f t="shared" si="22"/>
        <v/>
      </c>
      <c r="CP32" s="199" t="str">
        <f t="shared" si="12"/>
        <v/>
      </c>
      <c r="CQ32" s="457" t="str">
        <f>IF(คะแนนสอบ!AR32="","",คะแนนสอบ!AR32)</f>
        <v/>
      </c>
      <c r="CR32" s="457" t="str">
        <f>IF(คะแนนสอบ!AS32="","",คะแนนสอบ!AS32)</f>
        <v/>
      </c>
      <c r="CS32" s="457" t="str">
        <f>IF(คะแนนสอบ!AT32="","",คะแนนสอบ!AT32)</f>
        <v/>
      </c>
      <c r="CT32" s="457"/>
      <c r="CU32" s="457"/>
      <c r="CV32" s="457" t="str">
        <f t="shared" si="23"/>
        <v/>
      </c>
      <c r="CW32" s="199" t="str">
        <f t="shared" si="13"/>
        <v/>
      </c>
      <c r="CX32" s="27" t="str">
        <f>IF(คะแนนสอบ!AU32="","",คะแนนสอบ!AU32)</f>
        <v/>
      </c>
      <c r="CY32" s="27" t="str">
        <f>IF(คะแนนสอบ!AV32="","",คะแนนสอบ!AV32)</f>
        <v/>
      </c>
      <c r="CZ32" s="27" t="str">
        <f>IF(คะแนนสอบ!AW32="","",คะแนนสอบ!AW32)</f>
        <v/>
      </c>
      <c r="DA32" s="27"/>
      <c r="DB32" s="27"/>
      <c r="DC32" s="27" t="str">
        <f t="shared" si="24"/>
        <v/>
      </c>
      <c r="DD32" s="199" t="str">
        <f t="shared" si="14"/>
        <v/>
      </c>
      <c r="DE32" s="85"/>
    </row>
    <row r="33" spans="1:109" s="29" customFormat="1" ht="15.95" customHeight="1">
      <c r="A33" s="130">
        <v>28</v>
      </c>
      <c r="B33" s="26">
        <f>IF(คะแนนสอบ!C33="","",คะแนนสอบ!C33)</f>
        <v>2521</v>
      </c>
      <c r="C33" s="41" t="str">
        <f>IF(คะแนนสอบ!D33="","",คะแนนสอบ!D33)</f>
        <v>เด็กหญิงลลิตา  ทองยาลา</v>
      </c>
      <c r="D33" s="27" t="str">
        <f>IF(คะแนนสอบ!E33="","",คะแนนสอบ!E33)</f>
        <v/>
      </c>
      <c r="E33" s="27" t="str">
        <f>IF(คะแนนสอบ!F33="","",คะแนนสอบ!F33)</f>
        <v/>
      </c>
      <c r="F33" s="27" t="str">
        <f>IF(คะแนนสอบ!G33="","",คะแนนสอบ!G33)</f>
        <v/>
      </c>
      <c r="G33" s="424"/>
      <c r="H33" s="424"/>
      <c r="I33" s="27" t="str">
        <f t="shared" si="15"/>
        <v/>
      </c>
      <c r="J33" s="199" t="str">
        <f t="shared" si="0"/>
        <v/>
      </c>
      <c r="K33" s="27" t="str">
        <f>IF(คะแนนสอบ!H33="","",คะแนนสอบ!H33)</f>
        <v/>
      </c>
      <c r="L33" s="27" t="str">
        <f>IF(คะแนนสอบ!I33="","",คะแนนสอบ!I33)</f>
        <v/>
      </c>
      <c r="M33" s="27" t="str">
        <f>IF(คะแนนสอบ!J33="","",คะแนนสอบ!J33)</f>
        <v/>
      </c>
      <c r="N33" s="27"/>
      <c r="O33" s="27"/>
      <c r="P33" s="27" t="str">
        <f t="shared" si="25"/>
        <v/>
      </c>
      <c r="Q33" s="199" t="str">
        <f t="shared" si="1"/>
        <v/>
      </c>
      <c r="R33" s="27" t="str">
        <f>IF(คะแนนสอบ!K33="","",คะแนนสอบ!K33)</f>
        <v/>
      </c>
      <c r="S33" s="27" t="str">
        <f>IF(คะแนนสอบ!L33="","",คะแนนสอบ!L33)</f>
        <v/>
      </c>
      <c r="T33" s="27" t="str">
        <f>IF(คะแนนสอบ!M33="","",คะแนนสอบ!M33)</f>
        <v/>
      </c>
      <c r="U33" s="27"/>
      <c r="V33" s="27"/>
      <c r="W33" s="27" t="str">
        <f t="shared" si="26"/>
        <v/>
      </c>
      <c r="X33" s="199" t="str">
        <f t="shared" si="2"/>
        <v/>
      </c>
      <c r="Y33" s="27" t="str">
        <f>IF(คะแนนสอบ!N33="","",คะแนนสอบ!N33)</f>
        <v/>
      </c>
      <c r="Z33" s="27" t="str">
        <f>IF(คะแนนสอบ!O33="","",คะแนนสอบ!O33)</f>
        <v/>
      </c>
      <c r="AA33" s="27" t="str">
        <f>IF(คะแนนสอบ!P33="","",คะแนนสอบ!P33)</f>
        <v/>
      </c>
      <c r="AB33" s="27"/>
      <c r="AC33" s="27"/>
      <c r="AD33" s="27" t="str">
        <f t="shared" si="16"/>
        <v/>
      </c>
      <c r="AE33" s="199" t="str">
        <f t="shared" si="3"/>
        <v/>
      </c>
      <c r="AF33" s="27" t="str">
        <f>IF(คะแนนสอบ!Q33="","",คะแนนสอบ!Q33)</f>
        <v/>
      </c>
      <c r="AG33" s="27" t="str">
        <f>IF(คะแนนสอบ!R33="","",คะแนนสอบ!R33)</f>
        <v/>
      </c>
      <c r="AH33" s="27" t="str">
        <f>IF(คะแนนสอบ!S33="","",คะแนนสอบ!S33)</f>
        <v/>
      </c>
      <c r="AI33" s="27"/>
      <c r="AJ33" s="27"/>
      <c r="AK33" s="27" t="str">
        <f t="shared" si="17"/>
        <v/>
      </c>
      <c r="AL33" s="199" t="str">
        <f t="shared" si="4"/>
        <v/>
      </c>
      <c r="AM33" s="27" t="str">
        <f>IF(คะแนนสอบ!T33="","",คะแนนสอบ!T33)</f>
        <v/>
      </c>
      <c r="AN33" s="27" t="str">
        <f>IF(คะแนนสอบ!U33="","",คะแนนสอบ!U33)</f>
        <v/>
      </c>
      <c r="AO33" s="27" t="str">
        <f>IF(คะแนนสอบ!V33="","",คะแนนสอบ!V33)</f>
        <v/>
      </c>
      <c r="AP33" s="27"/>
      <c r="AQ33" s="27"/>
      <c r="AR33" s="27" t="str">
        <f t="shared" si="27"/>
        <v/>
      </c>
      <c r="AS33" s="199" t="str">
        <f t="shared" si="5"/>
        <v/>
      </c>
      <c r="AT33" s="27" t="str">
        <f>IF(คะแนนสอบ!W33="","",คะแนนสอบ!W33)</f>
        <v/>
      </c>
      <c r="AU33" s="27" t="str">
        <f>IF(คะแนนสอบ!X33="","",คะแนนสอบ!X33)</f>
        <v/>
      </c>
      <c r="AV33" s="27" t="str">
        <f>IF(คะแนนสอบ!Y33="","",คะแนนสอบ!Y33)</f>
        <v/>
      </c>
      <c r="AW33" s="27"/>
      <c r="AX33" s="27"/>
      <c r="AY33" s="27" t="str">
        <f t="shared" si="18"/>
        <v/>
      </c>
      <c r="AZ33" s="199" t="str">
        <f t="shared" si="6"/>
        <v/>
      </c>
      <c r="BA33" s="27" t="str">
        <f>IF(คะแนนสอบ!Z33="","",คะแนนสอบ!Z33)</f>
        <v/>
      </c>
      <c r="BB33" s="27" t="str">
        <f>IF(คะแนนสอบ!AA33="","",คะแนนสอบ!AA33)</f>
        <v/>
      </c>
      <c r="BC33" s="27" t="str">
        <f>IF(คะแนนสอบ!AB33="","",คะแนนสอบ!AB33)</f>
        <v/>
      </c>
      <c r="BD33" s="27"/>
      <c r="BE33" s="27"/>
      <c r="BF33" s="27" t="str">
        <f t="shared" si="28"/>
        <v/>
      </c>
      <c r="BG33" s="199" t="str">
        <f t="shared" si="7"/>
        <v/>
      </c>
      <c r="BH33" s="27" t="str">
        <f>IF(คะแนนสอบ!AC33="","",คะแนนสอบ!AC33)</f>
        <v/>
      </c>
      <c r="BI33" s="27" t="str">
        <f>IF(คะแนนสอบ!AD33="","",คะแนนสอบ!AD33)</f>
        <v/>
      </c>
      <c r="BJ33" s="27" t="str">
        <f>IF(คะแนนสอบ!AE33="","",คะแนนสอบ!AE33)</f>
        <v/>
      </c>
      <c r="BK33" s="27"/>
      <c r="BL33" s="27"/>
      <c r="BM33" s="27" t="str">
        <f t="shared" si="29"/>
        <v/>
      </c>
      <c r="BN33" s="199" t="str">
        <f t="shared" si="8"/>
        <v/>
      </c>
      <c r="BO33" s="388" t="str">
        <f>IF(คะแนนสอบ!AF33="","",คะแนนสอบ!AF33)</f>
        <v/>
      </c>
      <c r="BP33" s="388" t="str">
        <f>IF(คะแนนสอบ!AG33="","",คะแนนสอบ!AG33)</f>
        <v/>
      </c>
      <c r="BQ33" s="388" t="str">
        <f>IF(คะแนนสอบ!AH33="","",คะแนนสอบ!AH33)</f>
        <v/>
      </c>
      <c r="BR33" s="388"/>
      <c r="BS33" s="388"/>
      <c r="BT33" s="388" t="str">
        <f t="shared" si="19"/>
        <v/>
      </c>
      <c r="BU33" s="199" t="str">
        <f t="shared" si="9"/>
        <v/>
      </c>
      <c r="BV33" s="457" t="str">
        <f>IF(คะแนนสอบ!AI33="","",คะแนนสอบ!AI33)</f>
        <v/>
      </c>
      <c r="BW33" s="457" t="str">
        <f>IF(คะแนนสอบ!AJ33="","",คะแนนสอบ!AJ33)</f>
        <v/>
      </c>
      <c r="BX33" s="457" t="str">
        <f>IF(คะแนนสอบ!AK33="","",คะแนนสอบ!AK33)</f>
        <v/>
      </c>
      <c r="BY33" s="457"/>
      <c r="BZ33" s="457"/>
      <c r="CA33" s="457" t="str">
        <f t="shared" si="20"/>
        <v/>
      </c>
      <c r="CB33" s="199" t="str">
        <f t="shared" si="10"/>
        <v/>
      </c>
      <c r="CC33" s="457" t="str">
        <f>IF(คะแนนสอบ!AL33="","",คะแนนสอบ!AL33)</f>
        <v/>
      </c>
      <c r="CD33" s="457" t="str">
        <f>IF(คะแนนสอบ!AM33="","",คะแนนสอบ!AM33)</f>
        <v/>
      </c>
      <c r="CE33" s="457" t="str">
        <f>IF(คะแนนสอบ!AN33="","",คะแนนสอบ!AN33)</f>
        <v/>
      </c>
      <c r="CF33" s="457"/>
      <c r="CG33" s="457"/>
      <c r="CH33" s="457" t="str">
        <f t="shared" si="21"/>
        <v/>
      </c>
      <c r="CI33" s="199" t="str">
        <f t="shared" si="11"/>
        <v/>
      </c>
      <c r="CJ33" s="457" t="str">
        <f>IF(คะแนนสอบ!AO33="","",คะแนนสอบ!AO33)</f>
        <v/>
      </c>
      <c r="CK33" s="457" t="str">
        <f>IF(คะแนนสอบ!AP33="","",คะแนนสอบ!AP33)</f>
        <v/>
      </c>
      <c r="CL33" s="457" t="str">
        <f>IF(คะแนนสอบ!AQ33="","",คะแนนสอบ!AQ33)</f>
        <v/>
      </c>
      <c r="CM33" s="457"/>
      <c r="CN33" s="457"/>
      <c r="CO33" s="457" t="str">
        <f t="shared" si="22"/>
        <v/>
      </c>
      <c r="CP33" s="199" t="str">
        <f t="shared" si="12"/>
        <v/>
      </c>
      <c r="CQ33" s="457" t="str">
        <f>IF(คะแนนสอบ!AR33="","",คะแนนสอบ!AR33)</f>
        <v/>
      </c>
      <c r="CR33" s="457" t="str">
        <f>IF(คะแนนสอบ!AS33="","",คะแนนสอบ!AS33)</f>
        <v/>
      </c>
      <c r="CS33" s="457" t="str">
        <f>IF(คะแนนสอบ!AT33="","",คะแนนสอบ!AT33)</f>
        <v/>
      </c>
      <c r="CT33" s="457"/>
      <c r="CU33" s="457"/>
      <c r="CV33" s="457" t="str">
        <f t="shared" si="23"/>
        <v/>
      </c>
      <c r="CW33" s="199" t="str">
        <f t="shared" si="13"/>
        <v/>
      </c>
      <c r="CX33" s="27" t="str">
        <f>IF(คะแนนสอบ!AU33="","",คะแนนสอบ!AU33)</f>
        <v/>
      </c>
      <c r="CY33" s="27" t="str">
        <f>IF(คะแนนสอบ!AV33="","",คะแนนสอบ!AV33)</f>
        <v/>
      </c>
      <c r="CZ33" s="27" t="str">
        <f>IF(คะแนนสอบ!AW33="","",คะแนนสอบ!AW33)</f>
        <v/>
      </c>
      <c r="DA33" s="27"/>
      <c r="DB33" s="27"/>
      <c r="DC33" s="27" t="str">
        <f t="shared" si="24"/>
        <v/>
      </c>
      <c r="DD33" s="199" t="str">
        <f t="shared" si="14"/>
        <v/>
      </c>
      <c r="DE33" s="85"/>
    </row>
    <row r="34" spans="1:109" s="29" customFormat="1" ht="15.95" customHeight="1">
      <c r="A34" s="130">
        <v>29</v>
      </c>
      <c r="B34" s="26">
        <f>IF(คะแนนสอบ!C34="","",คะแนนสอบ!C34)</f>
        <v>2522</v>
      </c>
      <c r="C34" s="41" t="str">
        <f>IF(คะแนนสอบ!D34="","",คะแนนสอบ!D34)</f>
        <v>เด็กหญิงวรดา  บุญประจวบ</v>
      </c>
      <c r="D34" s="27" t="str">
        <f>IF(คะแนนสอบ!E34="","",คะแนนสอบ!E34)</f>
        <v/>
      </c>
      <c r="E34" s="27" t="str">
        <f>IF(คะแนนสอบ!F34="","",คะแนนสอบ!F34)</f>
        <v/>
      </c>
      <c r="F34" s="27" t="str">
        <f>IF(คะแนนสอบ!G34="","",คะแนนสอบ!G34)</f>
        <v/>
      </c>
      <c r="G34" s="424"/>
      <c r="H34" s="424"/>
      <c r="I34" s="27" t="str">
        <f t="shared" si="15"/>
        <v/>
      </c>
      <c r="J34" s="199" t="str">
        <f t="shared" si="0"/>
        <v/>
      </c>
      <c r="K34" s="27" t="str">
        <f>IF(คะแนนสอบ!H34="","",คะแนนสอบ!H34)</f>
        <v/>
      </c>
      <c r="L34" s="27" t="str">
        <f>IF(คะแนนสอบ!I34="","",คะแนนสอบ!I34)</f>
        <v/>
      </c>
      <c r="M34" s="27" t="str">
        <f>IF(คะแนนสอบ!J34="","",คะแนนสอบ!J34)</f>
        <v/>
      </c>
      <c r="N34" s="27"/>
      <c r="O34" s="27"/>
      <c r="P34" s="27" t="str">
        <f t="shared" si="25"/>
        <v/>
      </c>
      <c r="Q34" s="199" t="str">
        <f t="shared" si="1"/>
        <v/>
      </c>
      <c r="R34" s="27" t="str">
        <f>IF(คะแนนสอบ!K34="","",คะแนนสอบ!K34)</f>
        <v/>
      </c>
      <c r="S34" s="27" t="str">
        <f>IF(คะแนนสอบ!L34="","",คะแนนสอบ!L34)</f>
        <v/>
      </c>
      <c r="T34" s="27" t="str">
        <f>IF(คะแนนสอบ!M34="","",คะแนนสอบ!M34)</f>
        <v/>
      </c>
      <c r="U34" s="27"/>
      <c r="V34" s="27"/>
      <c r="W34" s="27" t="str">
        <f t="shared" si="26"/>
        <v/>
      </c>
      <c r="X34" s="199" t="str">
        <f t="shared" si="2"/>
        <v/>
      </c>
      <c r="Y34" s="27" t="str">
        <f>IF(คะแนนสอบ!N34="","",คะแนนสอบ!N34)</f>
        <v/>
      </c>
      <c r="Z34" s="27" t="str">
        <f>IF(คะแนนสอบ!O34="","",คะแนนสอบ!O34)</f>
        <v/>
      </c>
      <c r="AA34" s="27" t="str">
        <f>IF(คะแนนสอบ!P34="","",คะแนนสอบ!P34)</f>
        <v/>
      </c>
      <c r="AB34" s="27"/>
      <c r="AC34" s="27"/>
      <c r="AD34" s="27" t="str">
        <f t="shared" si="16"/>
        <v/>
      </c>
      <c r="AE34" s="199" t="str">
        <f t="shared" si="3"/>
        <v/>
      </c>
      <c r="AF34" s="27" t="str">
        <f>IF(คะแนนสอบ!Q34="","",คะแนนสอบ!Q34)</f>
        <v/>
      </c>
      <c r="AG34" s="27" t="str">
        <f>IF(คะแนนสอบ!R34="","",คะแนนสอบ!R34)</f>
        <v/>
      </c>
      <c r="AH34" s="27" t="str">
        <f>IF(คะแนนสอบ!S34="","",คะแนนสอบ!S34)</f>
        <v/>
      </c>
      <c r="AI34" s="27"/>
      <c r="AJ34" s="27"/>
      <c r="AK34" s="27" t="str">
        <f t="shared" si="17"/>
        <v/>
      </c>
      <c r="AL34" s="199" t="str">
        <f t="shared" si="4"/>
        <v/>
      </c>
      <c r="AM34" s="27" t="str">
        <f>IF(คะแนนสอบ!T34="","",คะแนนสอบ!T34)</f>
        <v/>
      </c>
      <c r="AN34" s="27" t="str">
        <f>IF(คะแนนสอบ!U34="","",คะแนนสอบ!U34)</f>
        <v/>
      </c>
      <c r="AO34" s="27" t="str">
        <f>IF(คะแนนสอบ!V34="","",คะแนนสอบ!V34)</f>
        <v/>
      </c>
      <c r="AP34" s="27"/>
      <c r="AQ34" s="27"/>
      <c r="AR34" s="27" t="str">
        <f t="shared" si="27"/>
        <v/>
      </c>
      <c r="AS34" s="199" t="str">
        <f t="shared" si="5"/>
        <v/>
      </c>
      <c r="AT34" s="27" t="str">
        <f>IF(คะแนนสอบ!W34="","",คะแนนสอบ!W34)</f>
        <v/>
      </c>
      <c r="AU34" s="27" t="str">
        <f>IF(คะแนนสอบ!X34="","",คะแนนสอบ!X34)</f>
        <v/>
      </c>
      <c r="AV34" s="27" t="str">
        <f>IF(คะแนนสอบ!Y34="","",คะแนนสอบ!Y34)</f>
        <v/>
      </c>
      <c r="AW34" s="27"/>
      <c r="AX34" s="27"/>
      <c r="AY34" s="27" t="str">
        <f t="shared" si="18"/>
        <v/>
      </c>
      <c r="AZ34" s="199" t="str">
        <f t="shared" si="6"/>
        <v/>
      </c>
      <c r="BA34" s="27" t="str">
        <f>IF(คะแนนสอบ!Z34="","",คะแนนสอบ!Z34)</f>
        <v/>
      </c>
      <c r="BB34" s="27" t="str">
        <f>IF(คะแนนสอบ!AA34="","",คะแนนสอบ!AA34)</f>
        <v/>
      </c>
      <c r="BC34" s="27" t="str">
        <f>IF(คะแนนสอบ!AB34="","",คะแนนสอบ!AB34)</f>
        <v/>
      </c>
      <c r="BD34" s="27"/>
      <c r="BE34" s="27"/>
      <c r="BF34" s="27" t="str">
        <f t="shared" si="28"/>
        <v/>
      </c>
      <c r="BG34" s="199" t="str">
        <f t="shared" si="7"/>
        <v/>
      </c>
      <c r="BH34" s="27" t="str">
        <f>IF(คะแนนสอบ!AC34="","",คะแนนสอบ!AC34)</f>
        <v/>
      </c>
      <c r="BI34" s="27" t="str">
        <f>IF(คะแนนสอบ!AD34="","",คะแนนสอบ!AD34)</f>
        <v/>
      </c>
      <c r="BJ34" s="27" t="str">
        <f>IF(คะแนนสอบ!AE34="","",คะแนนสอบ!AE34)</f>
        <v/>
      </c>
      <c r="BK34" s="27"/>
      <c r="BL34" s="27"/>
      <c r="BM34" s="27" t="str">
        <f t="shared" si="29"/>
        <v/>
      </c>
      <c r="BN34" s="199" t="str">
        <f t="shared" si="8"/>
        <v/>
      </c>
      <c r="BO34" s="388" t="str">
        <f>IF(คะแนนสอบ!AF34="","",คะแนนสอบ!AF34)</f>
        <v/>
      </c>
      <c r="BP34" s="388" t="str">
        <f>IF(คะแนนสอบ!AG34="","",คะแนนสอบ!AG34)</f>
        <v/>
      </c>
      <c r="BQ34" s="388" t="str">
        <f>IF(คะแนนสอบ!AH34="","",คะแนนสอบ!AH34)</f>
        <v/>
      </c>
      <c r="BR34" s="388"/>
      <c r="BS34" s="388"/>
      <c r="BT34" s="388" t="str">
        <f t="shared" si="19"/>
        <v/>
      </c>
      <c r="BU34" s="199" t="str">
        <f t="shared" si="9"/>
        <v/>
      </c>
      <c r="BV34" s="457" t="str">
        <f>IF(คะแนนสอบ!AI34="","",คะแนนสอบ!AI34)</f>
        <v/>
      </c>
      <c r="BW34" s="457" t="str">
        <f>IF(คะแนนสอบ!AJ34="","",คะแนนสอบ!AJ34)</f>
        <v/>
      </c>
      <c r="BX34" s="457" t="str">
        <f>IF(คะแนนสอบ!AK34="","",คะแนนสอบ!AK34)</f>
        <v/>
      </c>
      <c r="BY34" s="457"/>
      <c r="BZ34" s="457"/>
      <c r="CA34" s="457" t="str">
        <f t="shared" si="20"/>
        <v/>
      </c>
      <c r="CB34" s="199" t="str">
        <f t="shared" si="10"/>
        <v/>
      </c>
      <c r="CC34" s="457" t="str">
        <f>IF(คะแนนสอบ!AL34="","",คะแนนสอบ!AL34)</f>
        <v/>
      </c>
      <c r="CD34" s="457" t="str">
        <f>IF(คะแนนสอบ!AM34="","",คะแนนสอบ!AM34)</f>
        <v/>
      </c>
      <c r="CE34" s="457" t="str">
        <f>IF(คะแนนสอบ!AN34="","",คะแนนสอบ!AN34)</f>
        <v/>
      </c>
      <c r="CF34" s="457"/>
      <c r="CG34" s="457"/>
      <c r="CH34" s="457" t="str">
        <f t="shared" si="21"/>
        <v/>
      </c>
      <c r="CI34" s="199" t="str">
        <f t="shared" si="11"/>
        <v/>
      </c>
      <c r="CJ34" s="457" t="str">
        <f>IF(คะแนนสอบ!AO34="","",คะแนนสอบ!AO34)</f>
        <v/>
      </c>
      <c r="CK34" s="457" t="str">
        <f>IF(คะแนนสอบ!AP34="","",คะแนนสอบ!AP34)</f>
        <v/>
      </c>
      <c r="CL34" s="457" t="str">
        <f>IF(คะแนนสอบ!AQ34="","",คะแนนสอบ!AQ34)</f>
        <v/>
      </c>
      <c r="CM34" s="457"/>
      <c r="CN34" s="457"/>
      <c r="CO34" s="457" t="str">
        <f t="shared" si="22"/>
        <v/>
      </c>
      <c r="CP34" s="199" t="str">
        <f t="shared" si="12"/>
        <v/>
      </c>
      <c r="CQ34" s="457" t="str">
        <f>IF(คะแนนสอบ!AR34="","",คะแนนสอบ!AR34)</f>
        <v/>
      </c>
      <c r="CR34" s="457" t="str">
        <f>IF(คะแนนสอบ!AS34="","",คะแนนสอบ!AS34)</f>
        <v/>
      </c>
      <c r="CS34" s="457" t="str">
        <f>IF(คะแนนสอบ!AT34="","",คะแนนสอบ!AT34)</f>
        <v/>
      </c>
      <c r="CT34" s="457"/>
      <c r="CU34" s="457"/>
      <c r="CV34" s="457" t="str">
        <f t="shared" si="23"/>
        <v/>
      </c>
      <c r="CW34" s="199" t="str">
        <f t="shared" si="13"/>
        <v/>
      </c>
      <c r="CX34" s="27" t="str">
        <f>IF(คะแนนสอบ!AU34="","",คะแนนสอบ!AU34)</f>
        <v/>
      </c>
      <c r="CY34" s="27" t="str">
        <f>IF(คะแนนสอบ!AV34="","",คะแนนสอบ!AV34)</f>
        <v/>
      </c>
      <c r="CZ34" s="27" t="str">
        <f>IF(คะแนนสอบ!AW34="","",คะแนนสอบ!AW34)</f>
        <v/>
      </c>
      <c r="DA34" s="27"/>
      <c r="DB34" s="27"/>
      <c r="DC34" s="27" t="str">
        <f t="shared" si="24"/>
        <v/>
      </c>
      <c r="DD34" s="199" t="str">
        <f t="shared" si="14"/>
        <v/>
      </c>
      <c r="DE34" s="85"/>
    </row>
    <row r="35" spans="1:109" s="29" customFormat="1" ht="15.95" customHeight="1">
      <c r="A35" s="130">
        <v>30</v>
      </c>
      <c r="B35" s="26">
        <f>IF(คะแนนสอบ!C35="","",คะแนนสอบ!C35)</f>
        <v>2523</v>
      </c>
      <c r="C35" s="41" t="str">
        <f>IF(คะแนนสอบ!D35="","",คะแนนสอบ!D35)</f>
        <v>เด็กหญิงอรจิรา  โต๊ะน้อย</v>
      </c>
      <c r="D35" s="27" t="str">
        <f>IF(คะแนนสอบ!E35="","",คะแนนสอบ!E35)</f>
        <v/>
      </c>
      <c r="E35" s="27" t="str">
        <f>IF(คะแนนสอบ!F35="","",คะแนนสอบ!F35)</f>
        <v/>
      </c>
      <c r="F35" s="27" t="str">
        <f>IF(คะแนนสอบ!G35="","",คะแนนสอบ!G35)</f>
        <v/>
      </c>
      <c r="G35" s="424"/>
      <c r="H35" s="424"/>
      <c r="I35" s="27" t="str">
        <f t="shared" si="15"/>
        <v/>
      </c>
      <c r="J35" s="199" t="str">
        <f t="shared" si="0"/>
        <v/>
      </c>
      <c r="K35" s="27" t="str">
        <f>IF(คะแนนสอบ!H35="","",คะแนนสอบ!H35)</f>
        <v/>
      </c>
      <c r="L35" s="27" t="str">
        <f>IF(คะแนนสอบ!I35="","",คะแนนสอบ!I35)</f>
        <v/>
      </c>
      <c r="M35" s="27" t="str">
        <f>IF(คะแนนสอบ!J35="","",คะแนนสอบ!J35)</f>
        <v/>
      </c>
      <c r="N35" s="27"/>
      <c r="O35" s="27"/>
      <c r="P35" s="27" t="str">
        <f t="shared" si="25"/>
        <v/>
      </c>
      <c r="Q35" s="199" t="str">
        <f t="shared" si="1"/>
        <v/>
      </c>
      <c r="R35" s="27" t="str">
        <f>IF(คะแนนสอบ!K35="","",คะแนนสอบ!K35)</f>
        <v/>
      </c>
      <c r="S35" s="27" t="str">
        <f>IF(คะแนนสอบ!L35="","",คะแนนสอบ!L35)</f>
        <v/>
      </c>
      <c r="T35" s="27" t="str">
        <f>IF(คะแนนสอบ!M35="","",คะแนนสอบ!M35)</f>
        <v/>
      </c>
      <c r="U35" s="27"/>
      <c r="V35" s="27"/>
      <c r="W35" s="27" t="str">
        <f t="shared" si="26"/>
        <v/>
      </c>
      <c r="X35" s="199" t="str">
        <f t="shared" si="2"/>
        <v/>
      </c>
      <c r="Y35" s="27" t="str">
        <f>IF(คะแนนสอบ!N35="","",คะแนนสอบ!N35)</f>
        <v/>
      </c>
      <c r="Z35" s="27" t="str">
        <f>IF(คะแนนสอบ!O35="","",คะแนนสอบ!O35)</f>
        <v/>
      </c>
      <c r="AA35" s="27" t="str">
        <f>IF(คะแนนสอบ!P35="","",คะแนนสอบ!P35)</f>
        <v/>
      </c>
      <c r="AB35" s="27"/>
      <c r="AC35" s="27"/>
      <c r="AD35" s="27" t="str">
        <f t="shared" si="16"/>
        <v/>
      </c>
      <c r="AE35" s="199" t="str">
        <f t="shared" si="3"/>
        <v/>
      </c>
      <c r="AF35" s="27" t="str">
        <f>IF(คะแนนสอบ!Q35="","",คะแนนสอบ!Q35)</f>
        <v/>
      </c>
      <c r="AG35" s="27" t="str">
        <f>IF(คะแนนสอบ!R35="","",คะแนนสอบ!R35)</f>
        <v/>
      </c>
      <c r="AH35" s="27" t="str">
        <f>IF(คะแนนสอบ!S35="","",คะแนนสอบ!S35)</f>
        <v/>
      </c>
      <c r="AI35" s="27"/>
      <c r="AJ35" s="27"/>
      <c r="AK35" s="27" t="str">
        <f t="shared" si="17"/>
        <v/>
      </c>
      <c r="AL35" s="199" t="str">
        <f t="shared" si="4"/>
        <v/>
      </c>
      <c r="AM35" s="27" t="str">
        <f>IF(คะแนนสอบ!T35="","",คะแนนสอบ!T35)</f>
        <v/>
      </c>
      <c r="AN35" s="27" t="str">
        <f>IF(คะแนนสอบ!U35="","",คะแนนสอบ!U35)</f>
        <v/>
      </c>
      <c r="AO35" s="27" t="str">
        <f>IF(คะแนนสอบ!V35="","",คะแนนสอบ!V35)</f>
        <v/>
      </c>
      <c r="AP35" s="27"/>
      <c r="AQ35" s="27"/>
      <c r="AR35" s="27" t="str">
        <f t="shared" si="27"/>
        <v/>
      </c>
      <c r="AS35" s="199" t="str">
        <f t="shared" si="5"/>
        <v/>
      </c>
      <c r="AT35" s="27" t="str">
        <f>IF(คะแนนสอบ!W35="","",คะแนนสอบ!W35)</f>
        <v/>
      </c>
      <c r="AU35" s="27" t="str">
        <f>IF(คะแนนสอบ!X35="","",คะแนนสอบ!X35)</f>
        <v/>
      </c>
      <c r="AV35" s="27" t="str">
        <f>IF(คะแนนสอบ!Y35="","",คะแนนสอบ!Y35)</f>
        <v/>
      </c>
      <c r="AW35" s="27"/>
      <c r="AX35" s="27"/>
      <c r="AY35" s="27" t="str">
        <f t="shared" si="18"/>
        <v/>
      </c>
      <c r="AZ35" s="199" t="str">
        <f t="shared" si="6"/>
        <v/>
      </c>
      <c r="BA35" s="27" t="str">
        <f>IF(คะแนนสอบ!Z35="","",คะแนนสอบ!Z35)</f>
        <v/>
      </c>
      <c r="BB35" s="27" t="str">
        <f>IF(คะแนนสอบ!AA35="","",คะแนนสอบ!AA35)</f>
        <v/>
      </c>
      <c r="BC35" s="27" t="str">
        <f>IF(คะแนนสอบ!AB35="","",คะแนนสอบ!AB35)</f>
        <v/>
      </c>
      <c r="BD35" s="27"/>
      <c r="BE35" s="27"/>
      <c r="BF35" s="27" t="str">
        <f t="shared" si="28"/>
        <v/>
      </c>
      <c r="BG35" s="199" t="str">
        <f t="shared" si="7"/>
        <v/>
      </c>
      <c r="BH35" s="27" t="str">
        <f>IF(คะแนนสอบ!AC35="","",คะแนนสอบ!AC35)</f>
        <v/>
      </c>
      <c r="BI35" s="27" t="str">
        <f>IF(คะแนนสอบ!AD35="","",คะแนนสอบ!AD35)</f>
        <v/>
      </c>
      <c r="BJ35" s="27" t="str">
        <f>IF(คะแนนสอบ!AE35="","",คะแนนสอบ!AE35)</f>
        <v/>
      </c>
      <c r="BK35" s="27"/>
      <c r="BL35" s="27"/>
      <c r="BM35" s="27" t="str">
        <f t="shared" si="29"/>
        <v/>
      </c>
      <c r="BN35" s="199" t="str">
        <f t="shared" si="8"/>
        <v/>
      </c>
      <c r="BO35" s="388" t="str">
        <f>IF(คะแนนสอบ!AF35="","",คะแนนสอบ!AF35)</f>
        <v/>
      </c>
      <c r="BP35" s="388" t="str">
        <f>IF(คะแนนสอบ!AG35="","",คะแนนสอบ!AG35)</f>
        <v/>
      </c>
      <c r="BQ35" s="388" t="str">
        <f>IF(คะแนนสอบ!AH35="","",คะแนนสอบ!AH35)</f>
        <v/>
      </c>
      <c r="BR35" s="388"/>
      <c r="BS35" s="388"/>
      <c r="BT35" s="388" t="str">
        <f t="shared" si="19"/>
        <v/>
      </c>
      <c r="BU35" s="199" t="str">
        <f t="shared" si="9"/>
        <v/>
      </c>
      <c r="BV35" s="457" t="str">
        <f>IF(คะแนนสอบ!AI35="","",คะแนนสอบ!AI35)</f>
        <v/>
      </c>
      <c r="BW35" s="457" t="str">
        <f>IF(คะแนนสอบ!AJ35="","",คะแนนสอบ!AJ35)</f>
        <v/>
      </c>
      <c r="BX35" s="457" t="str">
        <f>IF(คะแนนสอบ!AK35="","",คะแนนสอบ!AK35)</f>
        <v/>
      </c>
      <c r="BY35" s="457"/>
      <c r="BZ35" s="457"/>
      <c r="CA35" s="457" t="str">
        <f t="shared" si="20"/>
        <v/>
      </c>
      <c r="CB35" s="199" t="str">
        <f t="shared" si="10"/>
        <v/>
      </c>
      <c r="CC35" s="457" t="str">
        <f>IF(คะแนนสอบ!AL35="","",คะแนนสอบ!AL35)</f>
        <v/>
      </c>
      <c r="CD35" s="457" t="str">
        <f>IF(คะแนนสอบ!AM35="","",คะแนนสอบ!AM35)</f>
        <v/>
      </c>
      <c r="CE35" s="457" t="str">
        <f>IF(คะแนนสอบ!AN35="","",คะแนนสอบ!AN35)</f>
        <v/>
      </c>
      <c r="CF35" s="457"/>
      <c r="CG35" s="457"/>
      <c r="CH35" s="457" t="str">
        <f t="shared" si="21"/>
        <v/>
      </c>
      <c r="CI35" s="199" t="str">
        <f t="shared" si="11"/>
        <v/>
      </c>
      <c r="CJ35" s="457" t="str">
        <f>IF(คะแนนสอบ!AO35="","",คะแนนสอบ!AO35)</f>
        <v/>
      </c>
      <c r="CK35" s="457" t="str">
        <f>IF(คะแนนสอบ!AP35="","",คะแนนสอบ!AP35)</f>
        <v/>
      </c>
      <c r="CL35" s="457" t="str">
        <f>IF(คะแนนสอบ!AQ35="","",คะแนนสอบ!AQ35)</f>
        <v/>
      </c>
      <c r="CM35" s="457"/>
      <c r="CN35" s="457"/>
      <c r="CO35" s="457" t="str">
        <f t="shared" si="22"/>
        <v/>
      </c>
      <c r="CP35" s="199" t="str">
        <f t="shared" si="12"/>
        <v/>
      </c>
      <c r="CQ35" s="457" t="str">
        <f>IF(คะแนนสอบ!AR35="","",คะแนนสอบ!AR35)</f>
        <v/>
      </c>
      <c r="CR35" s="457" t="str">
        <f>IF(คะแนนสอบ!AS35="","",คะแนนสอบ!AS35)</f>
        <v/>
      </c>
      <c r="CS35" s="457" t="str">
        <f>IF(คะแนนสอบ!AT35="","",คะแนนสอบ!AT35)</f>
        <v/>
      </c>
      <c r="CT35" s="457"/>
      <c r="CU35" s="457"/>
      <c r="CV35" s="457" t="str">
        <f t="shared" si="23"/>
        <v/>
      </c>
      <c r="CW35" s="199" t="str">
        <f t="shared" si="13"/>
        <v/>
      </c>
      <c r="CX35" s="27" t="str">
        <f>IF(คะแนนสอบ!AU35="","",คะแนนสอบ!AU35)</f>
        <v/>
      </c>
      <c r="CY35" s="27" t="str">
        <f>IF(คะแนนสอบ!AV35="","",คะแนนสอบ!AV35)</f>
        <v/>
      </c>
      <c r="CZ35" s="27" t="str">
        <f>IF(คะแนนสอบ!AW35="","",คะแนนสอบ!AW35)</f>
        <v/>
      </c>
      <c r="DA35" s="27"/>
      <c r="DB35" s="27"/>
      <c r="DC35" s="27" t="str">
        <f t="shared" si="24"/>
        <v/>
      </c>
      <c r="DD35" s="199" t="str">
        <f t="shared" si="14"/>
        <v/>
      </c>
      <c r="DE35" s="85"/>
    </row>
    <row r="36" spans="1:109" s="29" customFormat="1" ht="15.95" customHeight="1">
      <c r="A36" s="130">
        <v>31</v>
      </c>
      <c r="B36" s="26">
        <f>IF(คะแนนสอบ!C36="","",คะแนนสอบ!C36)</f>
        <v>2524</v>
      </c>
      <c r="C36" s="41" t="str">
        <f>IF(คะแนนสอบ!D36="","",คะแนนสอบ!D36)</f>
        <v>เด็กหญิงนุชจรีย์  ยิ้มจันทร์</v>
      </c>
      <c r="D36" s="27" t="str">
        <f>IF(คะแนนสอบ!E36="","",คะแนนสอบ!E36)</f>
        <v/>
      </c>
      <c r="E36" s="27" t="str">
        <f>IF(คะแนนสอบ!F36="","",คะแนนสอบ!F36)</f>
        <v/>
      </c>
      <c r="F36" s="27" t="str">
        <f>IF(คะแนนสอบ!G36="","",คะแนนสอบ!G36)</f>
        <v/>
      </c>
      <c r="G36" s="424"/>
      <c r="H36" s="424"/>
      <c r="I36" s="27" t="str">
        <f t="shared" si="15"/>
        <v/>
      </c>
      <c r="J36" s="199" t="str">
        <f t="shared" si="0"/>
        <v/>
      </c>
      <c r="K36" s="27" t="str">
        <f>IF(คะแนนสอบ!H36="","",คะแนนสอบ!H36)</f>
        <v/>
      </c>
      <c r="L36" s="27" t="str">
        <f>IF(คะแนนสอบ!I36="","",คะแนนสอบ!I36)</f>
        <v/>
      </c>
      <c r="M36" s="27" t="str">
        <f>IF(คะแนนสอบ!J36="","",คะแนนสอบ!J36)</f>
        <v/>
      </c>
      <c r="N36" s="27"/>
      <c r="O36" s="27"/>
      <c r="P36" s="27" t="str">
        <f t="shared" si="25"/>
        <v/>
      </c>
      <c r="Q36" s="199" t="str">
        <f t="shared" si="1"/>
        <v/>
      </c>
      <c r="R36" s="27" t="str">
        <f>IF(คะแนนสอบ!K36="","",คะแนนสอบ!K36)</f>
        <v/>
      </c>
      <c r="S36" s="27" t="str">
        <f>IF(คะแนนสอบ!L36="","",คะแนนสอบ!L36)</f>
        <v/>
      </c>
      <c r="T36" s="27" t="str">
        <f>IF(คะแนนสอบ!M36="","",คะแนนสอบ!M36)</f>
        <v/>
      </c>
      <c r="U36" s="27"/>
      <c r="V36" s="27"/>
      <c r="W36" s="27" t="str">
        <f t="shared" si="26"/>
        <v/>
      </c>
      <c r="X36" s="199" t="str">
        <f t="shared" si="2"/>
        <v/>
      </c>
      <c r="Y36" s="27" t="str">
        <f>IF(คะแนนสอบ!N36="","",คะแนนสอบ!N36)</f>
        <v/>
      </c>
      <c r="Z36" s="27" t="str">
        <f>IF(คะแนนสอบ!O36="","",คะแนนสอบ!O36)</f>
        <v/>
      </c>
      <c r="AA36" s="27" t="str">
        <f>IF(คะแนนสอบ!P36="","",คะแนนสอบ!P36)</f>
        <v/>
      </c>
      <c r="AB36" s="27"/>
      <c r="AC36" s="27"/>
      <c r="AD36" s="27" t="str">
        <f t="shared" si="16"/>
        <v/>
      </c>
      <c r="AE36" s="199" t="str">
        <f t="shared" si="3"/>
        <v/>
      </c>
      <c r="AF36" s="27" t="str">
        <f>IF(คะแนนสอบ!Q36="","",คะแนนสอบ!Q36)</f>
        <v/>
      </c>
      <c r="AG36" s="27" t="str">
        <f>IF(คะแนนสอบ!R36="","",คะแนนสอบ!R36)</f>
        <v/>
      </c>
      <c r="AH36" s="27" t="str">
        <f>IF(คะแนนสอบ!S36="","",คะแนนสอบ!S36)</f>
        <v/>
      </c>
      <c r="AI36" s="27"/>
      <c r="AJ36" s="27"/>
      <c r="AK36" s="27" t="str">
        <f t="shared" si="17"/>
        <v/>
      </c>
      <c r="AL36" s="199" t="str">
        <f t="shared" si="4"/>
        <v/>
      </c>
      <c r="AM36" s="27" t="str">
        <f>IF(คะแนนสอบ!T36="","",คะแนนสอบ!T36)</f>
        <v/>
      </c>
      <c r="AN36" s="27" t="str">
        <f>IF(คะแนนสอบ!U36="","",คะแนนสอบ!U36)</f>
        <v/>
      </c>
      <c r="AO36" s="27" t="str">
        <f>IF(คะแนนสอบ!V36="","",คะแนนสอบ!V36)</f>
        <v/>
      </c>
      <c r="AP36" s="27"/>
      <c r="AQ36" s="27"/>
      <c r="AR36" s="27" t="str">
        <f t="shared" si="27"/>
        <v/>
      </c>
      <c r="AS36" s="199" t="str">
        <f t="shared" si="5"/>
        <v/>
      </c>
      <c r="AT36" s="27" t="str">
        <f>IF(คะแนนสอบ!W36="","",คะแนนสอบ!W36)</f>
        <v/>
      </c>
      <c r="AU36" s="27" t="str">
        <f>IF(คะแนนสอบ!X36="","",คะแนนสอบ!X36)</f>
        <v/>
      </c>
      <c r="AV36" s="27" t="str">
        <f>IF(คะแนนสอบ!Y36="","",คะแนนสอบ!Y36)</f>
        <v/>
      </c>
      <c r="AW36" s="27"/>
      <c r="AX36" s="27"/>
      <c r="AY36" s="27" t="str">
        <f t="shared" si="18"/>
        <v/>
      </c>
      <c r="AZ36" s="199" t="str">
        <f t="shared" si="6"/>
        <v/>
      </c>
      <c r="BA36" s="27" t="str">
        <f>IF(คะแนนสอบ!Z36="","",คะแนนสอบ!Z36)</f>
        <v/>
      </c>
      <c r="BB36" s="27" t="str">
        <f>IF(คะแนนสอบ!AA36="","",คะแนนสอบ!AA36)</f>
        <v/>
      </c>
      <c r="BC36" s="27" t="str">
        <f>IF(คะแนนสอบ!AB36="","",คะแนนสอบ!AB36)</f>
        <v/>
      </c>
      <c r="BD36" s="27"/>
      <c r="BE36" s="27"/>
      <c r="BF36" s="27" t="str">
        <f t="shared" si="28"/>
        <v/>
      </c>
      <c r="BG36" s="199" t="str">
        <f t="shared" si="7"/>
        <v/>
      </c>
      <c r="BH36" s="27" t="str">
        <f>IF(คะแนนสอบ!AC36="","",คะแนนสอบ!AC36)</f>
        <v/>
      </c>
      <c r="BI36" s="27" t="str">
        <f>IF(คะแนนสอบ!AD36="","",คะแนนสอบ!AD36)</f>
        <v/>
      </c>
      <c r="BJ36" s="27" t="str">
        <f>IF(คะแนนสอบ!AE36="","",คะแนนสอบ!AE36)</f>
        <v/>
      </c>
      <c r="BK36" s="27"/>
      <c r="BL36" s="27"/>
      <c r="BM36" s="27" t="str">
        <f t="shared" si="29"/>
        <v/>
      </c>
      <c r="BN36" s="199" t="str">
        <f t="shared" si="8"/>
        <v/>
      </c>
      <c r="BO36" s="388" t="str">
        <f>IF(คะแนนสอบ!AF36="","",คะแนนสอบ!AF36)</f>
        <v/>
      </c>
      <c r="BP36" s="388" t="str">
        <f>IF(คะแนนสอบ!AG36="","",คะแนนสอบ!AG36)</f>
        <v/>
      </c>
      <c r="BQ36" s="388" t="str">
        <f>IF(คะแนนสอบ!AH36="","",คะแนนสอบ!AH36)</f>
        <v/>
      </c>
      <c r="BR36" s="388"/>
      <c r="BS36" s="388"/>
      <c r="BT36" s="388" t="str">
        <f t="shared" si="19"/>
        <v/>
      </c>
      <c r="BU36" s="199" t="str">
        <f t="shared" si="9"/>
        <v/>
      </c>
      <c r="BV36" s="457" t="str">
        <f>IF(คะแนนสอบ!AI36="","",คะแนนสอบ!AI36)</f>
        <v/>
      </c>
      <c r="BW36" s="457" t="str">
        <f>IF(คะแนนสอบ!AJ36="","",คะแนนสอบ!AJ36)</f>
        <v/>
      </c>
      <c r="BX36" s="457" t="str">
        <f>IF(คะแนนสอบ!AK36="","",คะแนนสอบ!AK36)</f>
        <v/>
      </c>
      <c r="BY36" s="457"/>
      <c r="BZ36" s="457"/>
      <c r="CA36" s="457" t="str">
        <f t="shared" si="20"/>
        <v/>
      </c>
      <c r="CB36" s="199" t="str">
        <f t="shared" si="10"/>
        <v/>
      </c>
      <c r="CC36" s="457" t="str">
        <f>IF(คะแนนสอบ!AL36="","",คะแนนสอบ!AL36)</f>
        <v/>
      </c>
      <c r="CD36" s="457" t="str">
        <f>IF(คะแนนสอบ!AM36="","",คะแนนสอบ!AM36)</f>
        <v/>
      </c>
      <c r="CE36" s="457" t="str">
        <f>IF(คะแนนสอบ!AN36="","",คะแนนสอบ!AN36)</f>
        <v/>
      </c>
      <c r="CF36" s="457"/>
      <c r="CG36" s="457"/>
      <c r="CH36" s="457" t="str">
        <f t="shared" si="21"/>
        <v/>
      </c>
      <c r="CI36" s="199" t="str">
        <f t="shared" si="11"/>
        <v/>
      </c>
      <c r="CJ36" s="457" t="str">
        <f>IF(คะแนนสอบ!AO36="","",คะแนนสอบ!AO36)</f>
        <v/>
      </c>
      <c r="CK36" s="457" t="str">
        <f>IF(คะแนนสอบ!AP36="","",คะแนนสอบ!AP36)</f>
        <v/>
      </c>
      <c r="CL36" s="457" t="str">
        <f>IF(คะแนนสอบ!AQ36="","",คะแนนสอบ!AQ36)</f>
        <v/>
      </c>
      <c r="CM36" s="457"/>
      <c r="CN36" s="457"/>
      <c r="CO36" s="457" t="str">
        <f t="shared" si="22"/>
        <v/>
      </c>
      <c r="CP36" s="199" t="str">
        <f t="shared" si="12"/>
        <v/>
      </c>
      <c r="CQ36" s="457" t="str">
        <f>IF(คะแนนสอบ!AR36="","",คะแนนสอบ!AR36)</f>
        <v/>
      </c>
      <c r="CR36" s="457" t="str">
        <f>IF(คะแนนสอบ!AS36="","",คะแนนสอบ!AS36)</f>
        <v/>
      </c>
      <c r="CS36" s="457" t="str">
        <f>IF(คะแนนสอบ!AT36="","",คะแนนสอบ!AT36)</f>
        <v/>
      </c>
      <c r="CT36" s="457"/>
      <c r="CU36" s="457"/>
      <c r="CV36" s="457" t="str">
        <f t="shared" si="23"/>
        <v/>
      </c>
      <c r="CW36" s="199" t="str">
        <f t="shared" si="13"/>
        <v/>
      </c>
      <c r="CX36" s="27" t="str">
        <f>IF(คะแนนสอบ!AU36="","",คะแนนสอบ!AU36)</f>
        <v/>
      </c>
      <c r="CY36" s="27" t="str">
        <f>IF(คะแนนสอบ!AV36="","",คะแนนสอบ!AV36)</f>
        <v/>
      </c>
      <c r="CZ36" s="27" t="str">
        <f>IF(คะแนนสอบ!AW36="","",คะแนนสอบ!AW36)</f>
        <v/>
      </c>
      <c r="DA36" s="27"/>
      <c r="DB36" s="27"/>
      <c r="DC36" s="27" t="str">
        <f t="shared" si="24"/>
        <v/>
      </c>
      <c r="DD36" s="199" t="str">
        <f t="shared" si="14"/>
        <v/>
      </c>
      <c r="DE36" s="85"/>
    </row>
    <row r="37" spans="1:109" s="29" customFormat="1" ht="15.95" customHeight="1">
      <c r="A37" s="130">
        <v>32</v>
      </c>
      <c r="B37" s="26">
        <f>IF(คะแนนสอบ!C37="","",คะแนนสอบ!C37)</f>
        <v>2525</v>
      </c>
      <c r="C37" s="41" t="str">
        <f>IF(คะแนนสอบ!D37="","",คะแนนสอบ!D37)</f>
        <v>เด็กหญิงชนัญชิดา  ไพรีรณ</v>
      </c>
      <c r="D37" s="27" t="str">
        <f>IF(คะแนนสอบ!E37="","",คะแนนสอบ!E37)</f>
        <v/>
      </c>
      <c r="E37" s="27" t="str">
        <f>IF(คะแนนสอบ!F37="","",คะแนนสอบ!F37)</f>
        <v/>
      </c>
      <c r="F37" s="27" t="str">
        <f>IF(คะแนนสอบ!G37="","",คะแนนสอบ!G37)</f>
        <v/>
      </c>
      <c r="G37" s="424"/>
      <c r="H37" s="424"/>
      <c r="I37" s="27" t="str">
        <f t="shared" si="15"/>
        <v/>
      </c>
      <c r="J37" s="199" t="str">
        <f t="shared" si="0"/>
        <v/>
      </c>
      <c r="K37" s="27" t="str">
        <f>IF(คะแนนสอบ!H37="","",คะแนนสอบ!H37)</f>
        <v/>
      </c>
      <c r="L37" s="27" t="str">
        <f>IF(คะแนนสอบ!I37="","",คะแนนสอบ!I37)</f>
        <v/>
      </c>
      <c r="M37" s="27" t="str">
        <f>IF(คะแนนสอบ!J37="","",คะแนนสอบ!J37)</f>
        <v/>
      </c>
      <c r="N37" s="27"/>
      <c r="O37" s="27"/>
      <c r="P37" s="27" t="str">
        <f t="shared" si="25"/>
        <v/>
      </c>
      <c r="Q37" s="199" t="str">
        <f t="shared" si="1"/>
        <v/>
      </c>
      <c r="R37" s="27" t="str">
        <f>IF(คะแนนสอบ!K37="","",คะแนนสอบ!K37)</f>
        <v/>
      </c>
      <c r="S37" s="27" t="str">
        <f>IF(คะแนนสอบ!L37="","",คะแนนสอบ!L37)</f>
        <v/>
      </c>
      <c r="T37" s="27" t="str">
        <f>IF(คะแนนสอบ!M37="","",คะแนนสอบ!M37)</f>
        <v/>
      </c>
      <c r="U37" s="27"/>
      <c r="V37" s="27"/>
      <c r="W37" s="27" t="str">
        <f t="shared" si="26"/>
        <v/>
      </c>
      <c r="X37" s="199" t="str">
        <f t="shared" si="2"/>
        <v/>
      </c>
      <c r="Y37" s="27" t="str">
        <f>IF(คะแนนสอบ!N37="","",คะแนนสอบ!N37)</f>
        <v/>
      </c>
      <c r="Z37" s="27" t="str">
        <f>IF(คะแนนสอบ!O37="","",คะแนนสอบ!O37)</f>
        <v/>
      </c>
      <c r="AA37" s="27" t="str">
        <f>IF(คะแนนสอบ!P37="","",คะแนนสอบ!P37)</f>
        <v/>
      </c>
      <c r="AB37" s="27"/>
      <c r="AC37" s="27"/>
      <c r="AD37" s="27" t="str">
        <f t="shared" si="16"/>
        <v/>
      </c>
      <c r="AE37" s="199" t="str">
        <f t="shared" si="3"/>
        <v/>
      </c>
      <c r="AF37" s="27" t="str">
        <f>IF(คะแนนสอบ!Q37="","",คะแนนสอบ!Q37)</f>
        <v/>
      </c>
      <c r="AG37" s="27" t="str">
        <f>IF(คะแนนสอบ!R37="","",คะแนนสอบ!R37)</f>
        <v/>
      </c>
      <c r="AH37" s="27" t="str">
        <f>IF(คะแนนสอบ!S37="","",คะแนนสอบ!S37)</f>
        <v/>
      </c>
      <c r="AI37" s="27"/>
      <c r="AJ37" s="27"/>
      <c r="AK37" s="27" t="str">
        <f t="shared" si="17"/>
        <v/>
      </c>
      <c r="AL37" s="199" t="str">
        <f t="shared" si="4"/>
        <v/>
      </c>
      <c r="AM37" s="27" t="str">
        <f>IF(คะแนนสอบ!T37="","",คะแนนสอบ!T37)</f>
        <v/>
      </c>
      <c r="AN37" s="27" t="str">
        <f>IF(คะแนนสอบ!U37="","",คะแนนสอบ!U37)</f>
        <v/>
      </c>
      <c r="AO37" s="27" t="str">
        <f>IF(คะแนนสอบ!V37="","",คะแนนสอบ!V37)</f>
        <v/>
      </c>
      <c r="AP37" s="27"/>
      <c r="AQ37" s="27"/>
      <c r="AR37" s="27" t="str">
        <f t="shared" si="27"/>
        <v/>
      </c>
      <c r="AS37" s="199" t="str">
        <f t="shared" si="5"/>
        <v/>
      </c>
      <c r="AT37" s="27" t="str">
        <f>IF(คะแนนสอบ!W37="","",คะแนนสอบ!W37)</f>
        <v/>
      </c>
      <c r="AU37" s="27" t="str">
        <f>IF(คะแนนสอบ!X37="","",คะแนนสอบ!X37)</f>
        <v/>
      </c>
      <c r="AV37" s="27" t="str">
        <f>IF(คะแนนสอบ!Y37="","",คะแนนสอบ!Y37)</f>
        <v/>
      </c>
      <c r="AW37" s="27"/>
      <c r="AX37" s="27"/>
      <c r="AY37" s="27" t="str">
        <f t="shared" si="18"/>
        <v/>
      </c>
      <c r="AZ37" s="199" t="str">
        <f t="shared" si="6"/>
        <v/>
      </c>
      <c r="BA37" s="27" t="str">
        <f>IF(คะแนนสอบ!Z37="","",คะแนนสอบ!Z37)</f>
        <v/>
      </c>
      <c r="BB37" s="27" t="str">
        <f>IF(คะแนนสอบ!AA37="","",คะแนนสอบ!AA37)</f>
        <v/>
      </c>
      <c r="BC37" s="27" t="str">
        <f>IF(คะแนนสอบ!AB37="","",คะแนนสอบ!AB37)</f>
        <v/>
      </c>
      <c r="BD37" s="27"/>
      <c r="BE37" s="27"/>
      <c r="BF37" s="27" t="str">
        <f t="shared" si="28"/>
        <v/>
      </c>
      <c r="BG37" s="199" t="str">
        <f t="shared" si="7"/>
        <v/>
      </c>
      <c r="BH37" s="27" t="str">
        <f>IF(คะแนนสอบ!AC37="","",คะแนนสอบ!AC37)</f>
        <v/>
      </c>
      <c r="BI37" s="27" t="str">
        <f>IF(คะแนนสอบ!AD37="","",คะแนนสอบ!AD37)</f>
        <v/>
      </c>
      <c r="BJ37" s="27" t="str">
        <f>IF(คะแนนสอบ!AE37="","",คะแนนสอบ!AE37)</f>
        <v/>
      </c>
      <c r="BK37" s="27"/>
      <c r="BL37" s="27"/>
      <c r="BM37" s="27" t="str">
        <f t="shared" si="29"/>
        <v/>
      </c>
      <c r="BN37" s="199" t="str">
        <f t="shared" si="8"/>
        <v/>
      </c>
      <c r="BO37" s="388" t="str">
        <f>IF(คะแนนสอบ!AF37="","",คะแนนสอบ!AF37)</f>
        <v/>
      </c>
      <c r="BP37" s="388" t="str">
        <f>IF(คะแนนสอบ!AG37="","",คะแนนสอบ!AG37)</f>
        <v/>
      </c>
      <c r="BQ37" s="388" t="str">
        <f>IF(คะแนนสอบ!AH37="","",คะแนนสอบ!AH37)</f>
        <v/>
      </c>
      <c r="BR37" s="388"/>
      <c r="BS37" s="388"/>
      <c r="BT37" s="388" t="str">
        <f t="shared" si="19"/>
        <v/>
      </c>
      <c r="BU37" s="199" t="str">
        <f t="shared" si="9"/>
        <v/>
      </c>
      <c r="BV37" s="457" t="str">
        <f>IF(คะแนนสอบ!AI37="","",คะแนนสอบ!AI37)</f>
        <v/>
      </c>
      <c r="BW37" s="457" t="str">
        <f>IF(คะแนนสอบ!AJ37="","",คะแนนสอบ!AJ37)</f>
        <v/>
      </c>
      <c r="BX37" s="457" t="str">
        <f>IF(คะแนนสอบ!AK37="","",คะแนนสอบ!AK37)</f>
        <v/>
      </c>
      <c r="BY37" s="457"/>
      <c r="BZ37" s="457"/>
      <c r="CA37" s="457" t="str">
        <f t="shared" si="20"/>
        <v/>
      </c>
      <c r="CB37" s="199" t="str">
        <f t="shared" si="10"/>
        <v/>
      </c>
      <c r="CC37" s="457" t="str">
        <f>IF(คะแนนสอบ!AL37="","",คะแนนสอบ!AL37)</f>
        <v/>
      </c>
      <c r="CD37" s="457" t="str">
        <f>IF(คะแนนสอบ!AM37="","",คะแนนสอบ!AM37)</f>
        <v/>
      </c>
      <c r="CE37" s="457" t="str">
        <f>IF(คะแนนสอบ!AN37="","",คะแนนสอบ!AN37)</f>
        <v/>
      </c>
      <c r="CF37" s="457"/>
      <c r="CG37" s="457"/>
      <c r="CH37" s="457" t="str">
        <f t="shared" si="21"/>
        <v/>
      </c>
      <c r="CI37" s="199" t="str">
        <f t="shared" si="11"/>
        <v/>
      </c>
      <c r="CJ37" s="457" t="str">
        <f>IF(คะแนนสอบ!AO37="","",คะแนนสอบ!AO37)</f>
        <v/>
      </c>
      <c r="CK37" s="457" t="str">
        <f>IF(คะแนนสอบ!AP37="","",คะแนนสอบ!AP37)</f>
        <v/>
      </c>
      <c r="CL37" s="457" t="str">
        <f>IF(คะแนนสอบ!AQ37="","",คะแนนสอบ!AQ37)</f>
        <v/>
      </c>
      <c r="CM37" s="457"/>
      <c r="CN37" s="457"/>
      <c r="CO37" s="457" t="str">
        <f t="shared" si="22"/>
        <v/>
      </c>
      <c r="CP37" s="199" t="str">
        <f t="shared" si="12"/>
        <v/>
      </c>
      <c r="CQ37" s="457" t="str">
        <f>IF(คะแนนสอบ!AR37="","",คะแนนสอบ!AR37)</f>
        <v/>
      </c>
      <c r="CR37" s="457" t="str">
        <f>IF(คะแนนสอบ!AS37="","",คะแนนสอบ!AS37)</f>
        <v/>
      </c>
      <c r="CS37" s="457" t="str">
        <f>IF(คะแนนสอบ!AT37="","",คะแนนสอบ!AT37)</f>
        <v/>
      </c>
      <c r="CT37" s="457"/>
      <c r="CU37" s="457"/>
      <c r="CV37" s="457" t="str">
        <f t="shared" si="23"/>
        <v/>
      </c>
      <c r="CW37" s="199" t="str">
        <f t="shared" si="13"/>
        <v/>
      </c>
      <c r="CX37" s="27" t="str">
        <f>IF(คะแนนสอบ!AU37="","",คะแนนสอบ!AU37)</f>
        <v/>
      </c>
      <c r="CY37" s="27" t="str">
        <f>IF(คะแนนสอบ!AV37="","",คะแนนสอบ!AV37)</f>
        <v/>
      </c>
      <c r="CZ37" s="27" t="str">
        <f>IF(คะแนนสอบ!AW37="","",คะแนนสอบ!AW37)</f>
        <v/>
      </c>
      <c r="DA37" s="27"/>
      <c r="DB37" s="27"/>
      <c r="DC37" s="27" t="str">
        <f t="shared" si="24"/>
        <v/>
      </c>
      <c r="DD37" s="199" t="str">
        <f t="shared" si="14"/>
        <v/>
      </c>
      <c r="DE37" s="85"/>
    </row>
    <row r="38" spans="1:109" s="29" customFormat="1" ht="15.95" customHeight="1">
      <c r="A38" s="130">
        <v>33</v>
      </c>
      <c r="B38" s="26">
        <f>IF(คะแนนสอบ!C38="","",คะแนนสอบ!C38)</f>
        <v>2526</v>
      </c>
      <c r="C38" s="41" t="str">
        <f>IF(คะแนนสอบ!D38="","",คะแนนสอบ!D38)</f>
        <v>เด็กหญิงกัณฐิกา  เพตรา</v>
      </c>
      <c r="D38" s="27" t="str">
        <f>IF(คะแนนสอบ!E38="","",คะแนนสอบ!E38)</f>
        <v/>
      </c>
      <c r="E38" s="27" t="str">
        <f>IF(คะแนนสอบ!F38="","",คะแนนสอบ!F38)</f>
        <v/>
      </c>
      <c r="F38" s="27" t="str">
        <f>IF(คะแนนสอบ!G38="","",คะแนนสอบ!G38)</f>
        <v/>
      </c>
      <c r="G38" s="424"/>
      <c r="H38" s="424"/>
      <c r="I38" s="27" t="str">
        <f t="shared" si="15"/>
        <v/>
      </c>
      <c r="J38" s="199" t="str">
        <f t="shared" si="0"/>
        <v/>
      </c>
      <c r="K38" s="27" t="str">
        <f>IF(คะแนนสอบ!H38="","",คะแนนสอบ!H38)</f>
        <v/>
      </c>
      <c r="L38" s="27" t="str">
        <f>IF(คะแนนสอบ!I38="","",คะแนนสอบ!I38)</f>
        <v/>
      </c>
      <c r="M38" s="27" t="str">
        <f>IF(คะแนนสอบ!J38="","",คะแนนสอบ!J38)</f>
        <v/>
      </c>
      <c r="N38" s="27"/>
      <c r="O38" s="27"/>
      <c r="P38" s="27" t="str">
        <f t="shared" si="25"/>
        <v/>
      </c>
      <c r="Q38" s="199" t="str">
        <f t="shared" si="1"/>
        <v/>
      </c>
      <c r="R38" s="27" t="str">
        <f>IF(คะแนนสอบ!K38="","",คะแนนสอบ!K38)</f>
        <v/>
      </c>
      <c r="S38" s="27" t="str">
        <f>IF(คะแนนสอบ!L38="","",คะแนนสอบ!L38)</f>
        <v/>
      </c>
      <c r="T38" s="27" t="str">
        <f>IF(คะแนนสอบ!M38="","",คะแนนสอบ!M38)</f>
        <v/>
      </c>
      <c r="U38" s="27"/>
      <c r="V38" s="27"/>
      <c r="W38" s="27" t="str">
        <f t="shared" si="26"/>
        <v/>
      </c>
      <c r="X38" s="199" t="str">
        <f t="shared" si="2"/>
        <v/>
      </c>
      <c r="Y38" s="27" t="str">
        <f>IF(คะแนนสอบ!N38="","",คะแนนสอบ!N38)</f>
        <v/>
      </c>
      <c r="Z38" s="27" t="str">
        <f>IF(คะแนนสอบ!O38="","",คะแนนสอบ!O38)</f>
        <v/>
      </c>
      <c r="AA38" s="27" t="str">
        <f>IF(คะแนนสอบ!P38="","",คะแนนสอบ!P38)</f>
        <v/>
      </c>
      <c r="AB38" s="27"/>
      <c r="AC38" s="27"/>
      <c r="AD38" s="27" t="str">
        <f t="shared" si="16"/>
        <v/>
      </c>
      <c r="AE38" s="199" t="str">
        <f t="shared" si="3"/>
        <v/>
      </c>
      <c r="AF38" s="27" t="str">
        <f>IF(คะแนนสอบ!Q38="","",คะแนนสอบ!Q38)</f>
        <v/>
      </c>
      <c r="AG38" s="27" t="str">
        <f>IF(คะแนนสอบ!R38="","",คะแนนสอบ!R38)</f>
        <v/>
      </c>
      <c r="AH38" s="27" t="str">
        <f>IF(คะแนนสอบ!S38="","",คะแนนสอบ!S38)</f>
        <v/>
      </c>
      <c r="AI38" s="27"/>
      <c r="AJ38" s="27"/>
      <c r="AK38" s="27" t="str">
        <f t="shared" si="17"/>
        <v/>
      </c>
      <c r="AL38" s="199" t="str">
        <f t="shared" si="4"/>
        <v/>
      </c>
      <c r="AM38" s="27" t="str">
        <f>IF(คะแนนสอบ!T38="","",คะแนนสอบ!T38)</f>
        <v/>
      </c>
      <c r="AN38" s="27" t="str">
        <f>IF(คะแนนสอบ!U38="","",คะแนนสอบ!U38)</f>
        <v/>
      </c>
      <c r="AO38" s="27" t="str">
        <f>IF(คะแนนสอบ!V38="","",คะแนนสอบ!V38)</f>
        <v/>
      </c>
      <c r="AP38" s="27"/>
      <c r="AQ38" s="27"/>
      <c r="AR38" s="27" t="str">
        <f t="shared" si="27"/>
        <v/>
      </c>
      <c r="AS38" s="199" t="str">
        <f t="shared" si="5"/>
        <v/>
      </c>
      <c r="AT38" s="27" t="str">
        <f>IF(คะแนนสอบ!W38="","",คะแนนสอบ!W38)</f>
        <v/>
      </c>
      <c r="AU38" s="27" t="str">
        <f>IF(คะแนนสอบ!X38="","",คะแนนสอบ!X38)</f>
        <v/>
      </c>
      <c r="AV38" s="27" t="str">
        <f>IF(คะแนนสอบ!Y38="","",คะแนนสอบ!Y38)</f>
        <v/>
      </c>
      <c r="AW38" s="27"/>
      <c r="AX38" s="27"/>
      <c r="AY38" s="27" t="str">
        <f t="shared" si="18"/>
        <v/>
      </c>
      <c r="AZ38" s="199" t="str">
        <f t="shared" si="6"/>
        <v/>
      </c>
      <c r="BA38" s="27" t="str">
        <f>IF(คะแนนสอบ!Z38="","",คะแนนสอบ!Z38)</f>
        <v/>
      </c>
      <c r="BB38" s="27" t="str">
        <f>IF(คะแนนสอบ!AA38="","",คะแนนสอบ!AA38)</f>
        <v/>
      </c>
      <c r="BC38" s="27" t="str">
        <f>IF(คะแนนสอบ!AB38="","",คะแนนสอบ!AB38)</f>
        <v/>
      </c>
      <c r="BD38" s="27"/>
      <c r="BE38" s="27"/>
      <c r="BF38" s="27" t="str">
        <f t="shared" si="28"/>
        <v/>
      </c>
      <c r="BG38" s="199" t="str">
        <f t="shared" si="7"/>
        <v/>
      </c>
      <c r="BH38" s="27" t="str">
        <f>IF(คะแนนสอบ!AC38="","",คะแนนสอบ!AC38)</f>
        <v/>
      </c>
      <c r="BI38" s="27" t="str">
        <f>IF(คะแนนสอบ!AD38="","",คะแนนสอบ!AD38)</f>
        <v/>
      </c>
      <c r="BJ38" s="27" t="str">
        <f>IF(คะแนนสอบ!AE38="","",คะแนนสอบ!AE38)</f>
        <v/>
      </c>
      <c r="BK38" s="27"/>
      <c r="BL38" s="27"/>
      <c r="BM38" s="27" t="str">
        <f t="shared" si="29"/>
        <v/>
      </c>
      <c r="BN38" s="199" t="str">
        <f t="shared" si="8"/>
        <v/>
      </c>
      <c r="BO38" s="388" t="str">
        <f>IF(คะแนนสอบ!AF38="","",คะแนนสอบ!AF38)</f>
        <v/>
      </c>
      <c r="BP38" s="388" t="str">
        <f>IF(คะแนนสอบ!AG38="","",คะแนนสอบ!AG38)</f>
        <v/>
      </c>
      <c r="BQ38" s="388" t="str">
        <f>IF(คะแนนสอบ!AH38="","",คะแนนสอบ!AH38)</f>
        <v/>
      </c>
      <c r="BR38" s="388"/>
      <c r="BS38" s="388"/>
      <c r="BT38" s="388" t="str">
        <f t="shared" si="19"/>
        <v/>
      </c>
      <c r="BU38" s="199" t="str">
        <f t="shared" si="9"/>
        <v/>
      </c>
      <c r="BV38" s="457" t="str">
        <f>IF(คะแนนสอบ!AI38="","",คะแนนสอบ!AI38)</f>
        <v/>
      </c>
      <c r="BW38" s="457" t="str">
        <f>IF(คะแนนสอบ!AJ38="","",คะแนนสอบ!AJ38)</f>
        <v/>
      </c>
      <c r="BX38" s="457" t="str">
        <f>IF(คะแนนสอบ!AK38="","",คะแนนสอบ!AK38)</f>
        <v/>
      </c>
      <c r="BY38" s="457"/>
      <c r="BZ38" s="457"/>
      <c r="CA38" s="457" t="str">
        <f t="shared" si="20"/>
        <v/>
      </c>
      <c r="CB38" s="199" t="str">
        <f t="shared" si="10"/>
        <v/>
      </c>
      <c r="CC38" s="457" t="str">
        <f>IF(คะแนนสอบ!AL38="","",คะแนนสอบ!AL38)</f>
        <v/>
      </c>
      <c r="CD38" s="457" t="str">
        <f>IF(คะแนนสอบ!AM38="","",คะแนนสอบ!AM38)</f>
        <v/>
      </c>
      <c r="CE38" s="457" t="str">
        <f>IF(คะแนนสอบ!AN38="","",คะแนนสอบ!AN38)</f>
        <v/>
      </c>
      <c r="CF38" s="457"/>
      <c r="CG38" s="457"/>
      <c r="CH38" s="457" t="str">
        <f t="shared" si="21"/>
        <v/>
      </c>
      <c r="CI38" s="199" t="str">
        <f t="shared" si="11"/>
        <v/>
      </c>
      <c r="CJ38" s="457" t="str">
        <f>IF(คะแนนสอบ!AO38="","",คะแนนสอบ!AO38)</f>
        <v/>
      </c>
      <c r="CK38" s="457" t="str">
        <f>IF(คะแนนสอบ!AP38="","",คะแนนสอบ!AP38)</f>
        <v/>
      </c>
      <c r="CL38" s="457" t="str">
        <f>IF(คะแนนสอบ!AQ38="","",คะแนนสอบ!AQ38)</f>
        <v/>
      </c>
      <c r="CM38" s="457"/>
      <c r="CN38" s="457"/>
      <c r="CO38" s="457" t="str">
        <f t="shared" si="22"/>
        <v/>
      </c>
      <c r="CP38" s="199" t="str">
        <f t="shared" si="12"/>
        <v/>
      </c>
      <c r="CQ38" s="457" t="str">
        <f>IF(คะแนนสอบ!AR38="","",คะแนนสอบ!AR38)</f>
        <v/>
      </c>
      <c r="CR38" s="457" t="str">
        <f>IF(คะแนนสอบ!AS38="","",คะแนนสอบ!AS38)</f>
        <v/>
      </c>
      <c r="CS38" s="457" t="str">
        <f>IF(คะแนนสอบ!AT38="","",คะแนนสอบ!AT38)</f>
        <v/>
      </c>
      <c r="CT38" s="457"/>
      <c r="CU38" s="457"/>
      <c r="CV38" s="457" t="str">
        <f t="shared" si="23"/>
        <v/>
      </c>
      <c r="CW38" s="199" t="str">
        <f t="shared" si="13"/>
        <v/>
      </c>
      <c r="CX38" s="27" t="str">
        <f>IF(คะแนนสอบ!AU38="","",คะแนนสอบ!AU38)</f>
        <v/>
      </c>
      <c r="CY38" s="27" t="str">
        <f>IF(คะแนนสอบ!AV38="","",คะแนนสอบ!AV38)</f>
        <v/>
      </c>
      <c r="CZ38" s="27" t="str">
        <f>IF(คะแนนสอบ!AW38="","",คะแนนสอบ!AW38)</f>
        <v/>
      </c>
      <c r="DA38" s="27"/>
      <c r="DB38" s="27"/>
      <c r="DC38" s="27" t="str">
        <f t="shared" si="24"/>
        <v/>
      </c>
      <c r="DD38" s="199" t="str">
        <f t="shared" si="14"/>
        <v/>
      </c>
      <c r="DE38" s="85"/>
    </row>
    <row r="39" spans="1:109" s="29" customFormat="1" ht="15.95" customHeight="1">
      <c r="A39" s="130">
        <v>34</v>
      </c>
      <c r="B39" s="26">
        <f>IF(คะแนนสอบ!C39="","",คะแนนสอบ!C39)</f>
        <v>2353</v>
      </c>
      <c r="C39" s="41" t="str">
        <f>IF(คะแนนสอบ!D39="","",คะแนนสอบ!D39)</f>
        <v>เด็กชายรฐนนท์  มุกสิกพันธ์</v>
      </c>
      <c r="D39" s="27" t="str">
        <f>IF(คะแนนสอบ!E39="","",คะแนนสอบ!E39)</f>
        <v/>
      </c>
      <c r="E39" s="27" t="str">
        <f>IF(คะแนนสอบ!F39="","",คะแนนสอบ!F39)</f>
        <v/>
      </c>
      <c r="F39" s="27" t="str">
        <f>IF(คะแนนสอบ!G39="","",คะแนนสอบ!G39)</f>
        <v/>
      </c>
      <c r="G39" s="424"/>
      <c r="H39" s="424"/>
      <c r="I39" s="27" t="str">
        <f t="shared" si="15"/>
        <v/>
      </c>
      <c r="J39" s="199" t="str">
        <f t="shared" si="0"/>
        <v/>
      </c>
      <c r="K39" s="27" t="str">
        <f>IF(คะแนนสอบ!H39="","",คะแนนสอบ!H39)</f>
        <v/>
      </c>
      <c r="L39" s="27" t="str">
        <f>IF(คะแนนสอบ!I39="","",คะแนนสอบ!I39)</f>
        <v/>
      </c>
      <c r="M39" s="27" t="str">
        <f>IF(คะแนนสอบ!J39="","",คะแนนสอบ!J39)</f>
        <v/>
      </c>
      <c r="N39" s="27"/>
      <c r="O39" s="27"/>
      <c r="P39" s="27" t="str">
        <f t="shared" si="25"/>
        <v/>
      </c>
      <c r="Q39" s="199" t="str">
        <f t="shared" si="1"/>
        <v/>
      </c>
      <c r="R39" s="27" t="str">
        <f>IF(คะแนนสอบ!K39="","",คะแนนสอบ!K39)</f>
        <v/>
      </c>
      <c r="S39" s="27" t="str">
        <f>IF(คะแนนสอบ!L39="","",คะแนนสอบ!L39)</f>
        <v/>
      </c>
      <c r="T39" s="27" t="str">
        <f>IF(คะแนนสอบ!M39="","",คะแนนสอบ!M39)</f>
        <v/>
      </c>
      <c r="U39" s="27"/>
      <c r="V39" s="27"/>
      <c r="W39" s="27" t="str">
        <f t="shared" si="26"/>
        <v/>
      </c>
      <c r="X39" s="199" t="str">
        <f t="shared" si="2"/>
        <v/>
      </c>
      <c r="Y39" s="27" t="str">
        <f>IF(คะแนนสอบ!N39="","",คะแนนสอบ!N39)</f>
        <v/>
      </c>
      <c r="Z39" s="27" t="str">
        <f>IF(คะแนนสอบ!O39="","",คะแนนสอบ!O39)</f>
        <v/>
      </c>
      <c r="AA39" s="27" t="str">
        <f>IF(คะแนนสอบ!P39="","",คะแนนสอบ!P39)</f>
        <v/>
      </c>
      <c r="AB39" s="27"/>
      <c r="AC39" s="27"/>
      <c r="AD39" s="27" t="str">
        <f t="shared" si="16"/>
        <v/>
      </c>
      <c r="AE39" s="199" t="str">
        <f t="shared" si="3"/>
        <v/>
      </c>
      <c r="AF39" s="27" t="str">
        <f>IF(คะแนนสอบ!Q39="","",คะแนนสอบ!Q39)</f>
        <v/>
      </c>
      <c r="AG39" s="27" t="str">
        <f>IF(คะแนนสอบ!R39="","",คะแนนสอบ!R39)</f>
        <v/>
      </c>
      <c r="AH39" s="27" t="str">
        <f>IF(คะแนนสอบ!S39="","",คะแนนสอบ!S39)</f>
        <v/>
      </c>
      <c r="AI39" s="27"/>
      <c r="AJ39" s="27"/>
      <c r="AK39" s="27" t="str">
        <f t="shared" si="17"/>
        <v/>
      </c>
      <c r="AL39" s="199" t="str">
        <f t="shared" si="4"/>
        <v/>
      </c>
      <c r="AM39" s="27" t="str">
        <f>IF(คะแนนสอบ!T39="","",คะแนนสอบ!T39)</f>
        <v/>
      </c>
      <c r="AN39" s="27" t="str">
        <f>IF(คะแนนสอบ!U39="","",คะแนนสอบ!U39)</f>
        <v/>
      </c>
      <c r="AO39" s="27" t="str">
        <f>IF(คะแนนสอบ!V39="","",คะแนนสอบ!V39)</f>
        <v/>
      </c>
      <c r="AP39" s="27"/>
      <c r="AQ39" s="27"/>
      <c r="AR39" s="27" t="str">
        <f t="shared" si="27"/>
        <v/>
      </c>
      <c r="AS39" s="199" t="str">
        <f t="shared" si="5"/>
        <v/>
      </c>
      <c r="AT39" s="27" t="str">
        <f>IF(คะแนนสอบ!W39="","",คะแนนสอบ!W39)</f>
        <v/>
      </c>
      <c r="AU39" s="27" t="str">
        <f>IF(คะแนนสอบ!X39="","",คะแนนสอบ!X39)</f>
        <v/>
      </c>
      <c r="AV39" s="27" t="str">
        <f>IF(คะแนนสอบ!Y39="","",คะแนนสอบ!Y39)</f>
        <v/>
      </c>
      <c r="AW39" s="27"/>
      <c r="AX39" s="27"/>
      <c r="AY39" s="27" t="str">
        <f t="shared" si="18"/>
        <v/>
      </c>
      <c r="AZ39" s="199" t="str">
        <f t="shared" si="6"/>
        <v/>
      </c>
      <c r="BA39" s="27" t="str">
        <f>IF(คะแนนสอบ!Z39="","",คะแนนสอบ!Z39)</f>
        <v/>
      </c>
      <c r="BB39" s="27" t="str">
        <f>IF(คะแนนสอบ!AA39="","",คะแนนสอบ!AA39)</f>
        <v/>
      </c>
      <c r="BC39" s="27" t="str">
        <f>IF(คะแนนสอบ!AB39="","",คะแนนสอบ!AB39)</f>
        <v/>
      </c>
      <c r="BD39" s="27"/>
      <c r="BE39" s="27"/>
      <c r="BF39" s="27" t="str">
        <f t="shared" si="28"/>
        <v/>
      </c>
      <c r="BG39" s="199" t="str">
        <f t="shared" si="7"/>
        <v/>
      </c>
      <c r="BH39" s="27" t="str">
        <f>IF(คะแนนสอบ!AC39="","",คะแนนสอบ!AC39)</f>
        <v/>
      </c>
      <c r="BI39" s="27" t="str">
        <f>IF(คะแนนสอบ!AD39="","",คะแนนสอบ!AD39)</f>
        <v/>
      </c>
      <c r="BJ39" s="27" t="str">
        <f>IF(คะแนนสอบ!AE39="","",คะแนนสอบ!AE39)</f>
        <v/>
      </c>
      <c r="BK39" s="27"/>
      <c r="BL39" s="27"/>
      <c r="BM39" s="27" t="str">
        <f t="shared" si="29"/>
        <v/>
      </c>
      <c r="BN39" s="199" t="str">
        <f t="shared" si="8"/>
        <v/>
      </c>
      <c r="BO39" s="388" t="str">
        <f>IF(คะแนนสอบ!AF39="","",คะแนนสอบ!AF39)</f>
        <v/>
      </c>
      <c r="BP39" s="388" t="str">
        <f>IF(คะแนนสอบ!AG39="","",คะแนนสอบ!AG39)</f>
        <v/>
      </c>
      <c r="BQ39" s="388" t="str">
        <f>IF(คะแนนสอบ!AH39="","",คะแนนสอบ!AH39)</f>
        <v/>
      </c>
      <c r="BR39" s="388"/>
      <c r="BS39" s="388"/>
      <c r="BT39" s="388" t="str">
        <f t="shared" si="19"/>
        <v/>
      </c>
      <c r="BU39" s="199" t="str">
        <f t="shared" si="9"/>
        <v/>
      </c>
      <c r="BV39" s="457" t="str">
        <f>IF(คะแนนสอบ!AI39="","",คะแนนสอบ!AI39)</f>
        <v/>
      </c>
      <c r="BW39" s="457" t="str">
        <f>IF(คะแนนสอบ!AJ39="","",คะแนนสอบ!AJ39)</f>
        <v/>
      </c>
      <c r="BX39" s="457" t="str">
        <f>IF(คะแนนสอบ!AK39="","",คะแนนสอบ!AK39)</f>
        <v/>
      </c>
      <c r="BY39" s="457"/>
      <c r="BZ39" s="457"/>
      <c r="CA39" s="457" t="str">
        <f t="shared" si="20"/>
        <v/>
      </c>
      <c r="CB39" s="199" t="str">
        <f t="shared" si="10"/>
        <v/>
      </c>
      <c r="CC39" s="457" t="str">
        <f>IF(คะแนนสอบ!AL39="","",คะแนนสอบ!AL39)</f>
        <v/>
      </c>
      <c r="CD39" s="457" t="str">
        <f>IF(คะแนนสอบ!AM39="","",คะแนนสอบ!AM39)</f>
        <v/>
      </c>
      <c r="CE39" s="457" t="str">
        <f>IF(คะแนนสอบ!AN39="","",คะแนนสอบ!AN39)</f>
        <v/>
      </c>
      <c r="CF39" s="457"/>
      <c r="CG39" s="457"/>
      <c r="CH39" s="457" t="str">
        <f t="shared" si="21"/>
        <v/>
      </c>
      <c r="CI39" s="199" t="str">
        <f t="shared" si="11"/>
        <v/>
      </c>
      <c r="CJ39" s="457" t="str">
        <f>IF(คะแนนสอบ!AO39="","",คะแนนสอบ!AO39)</f>
        <v/>
      </c>
      <c r="CK39" s="457" t="str">
        <f>IF(คะแนนสอบ!AP39="","",คะแนนสอบ!AP39)</f>
        <v/>
      </c>
      <c r="CL39" s="457" t="str">
        <f>IF(คะแนนสอบ!AQ39="","",คะแนนสอบ!AQ39)</f>
        <v/>
      </c>
      <c r="CM39" s="457"/>
      <c r="CN39" s="457"/>
      <c r="CO39" s="457" t="str">
        <f t="shared" si="22"/>
        <v/>
      </c>
      <c r="CP39" s="199" t="str">
        <f t="shared" si="12"/>
        <v/>
      </c>
      <c r="CQ39" s="457" t="str">
        <f>IF(คะแนนสอบ!AR39="","",คะแนนสอบ!AR39)</f>
        <v/>
      </c>
      <c r="CR39" s="457" t="str">
        <f>IF(คะแนนสอบ!AS39="","",คะแนนสอบ!AS39)</f>
        <v/>
      </c>
      <c r="CS39" s="457" t="str">
        <f>IF(คะแนนสอบ!AT39="","",คะแนนสอบ!AT39)</f>
        <v/>
      </c>
      <c r="CT39" s="457"/>
      <c r="CU39" s="457"/>
      <c r="CV39" s="457" t="str">
        <f t="shared" si="23"/>
        <v/>
      </c>
      <c r="CW39" s="199" t="str">
        <f t="shared" si="13"/>
        <v/>
      </c>
      <c r="CX39" s="27" t="str">
        <f>IF(คะแนนสอบ!AU39="","",คะแนนสอบ!AU39)</f>
        <v/>
      </c>
      <c r="CY39" s="27" t="str">
        <f>IF(คะแนนสอบ!AV39="","",คะแนนสอบ!AV39)</f>
        <v/>
      </c>
      <c r="CZ39" s="27" t="str">
        <f>IF(คะแนนสอบ!AW39="","",คะแนนสอบ!AW39)</f>
        <v/>
      </c>
      <c r="DA39" s="27"/>
      <c r="DB39" s="27"/>
      <c r="DC39" s="27" t="str">
        <f t="shared" si="24"/>
        <v/>
      </c>
      <c r="DD39" s="199" t="str">
        <f t="shared" si="14"/>
        <v/>
      </c>
      <c r="DE39" s="85"/>
    </row>
    <row r="40" spans="1:109" s="29" customFormat="1" ht="15.95" customHeight="1">
      <c r="A40" s="130">
        <v>35</v>
      </c>
      <c r="B40" s="26" t="str">
        <f>IF(คะแนนสอบ!C40="","",คะแนนสอบ!C40)</f>
        <v/>
      </c>
      <c r="C40" s="41" t="str">
        <f>IF(คะแนนสอบ!D40="","",คะแนนสอบ!D40)</f>
        <v/>
      </c>
      <c r="D40" s="27" t="str">
        <f>IF(คะแนนสอบ!E40="","",คะแนนสอบ!E40)</f>
        <v/>
      </c>
      <c r="E40" s="27" t="str">
        <f>IF(คะแนนสอบ!F40="","",คะแนนสอบ!F40)</f>
        <v/>
      </c>
      <c r="F40" s="27" t="str">
        <f>IF(คะแนนสอบ!G40="","",คะแนนสอบ!G40)</f>
        <v/>
      </c>
      <c r="G40" s="424"/>
      <c r="H40" s="424"/>
      <c r="I40" s="27" t="str">
        <f t="shared" si="15"/>
        <v/>
      </c>
      <c r="J40" s="199" t="str">
        <f t="shared" si="0"/>
        <v/>
      </c>
      <c r="K40" s="27" t="str">
        <f>IF(คะแนนสอบ!H40="","",คะแนนสอบ!H40)</f>
        <v/>
      </c>
      <c r="L40" s="27" t="str">
        <f>IF(คะแนนสอบ!I40="","",คะแนนสอบ!I40)</f>
        <v/>
      </c>
      <c r="M40" s="27" t="str">
        <f>IF(คะแนนสอบ!J40="","",คะแนนสอบ!J40)</f>
        <v/>
      </c>
      <c r="N40" s="27"/>
      <c r="O40" s="27"/>
      <c r="P40" s="27" t="str">
        <f t="shared" si="25"/>
        <v/>
      </c>
      <c r="Q40" s="199" t="str">
        <f t="shared" si="1"/>
        <v/>
      </c>
      <c r="R40" s="27" t="str">
        <f>IF(คะแนนสอบ!K40="","",คะแนนสอบ!K40)</f>
        <v/>
      </c>
      <c r="S40" s="27" t="str">
        <f>IF(คะแนนสอบ!L40="","",คะแนนสอบ!L40)</f>
        <v/>
      </c>
      <c r="T40" s="27" t="str">
        <f>IF(คะแนนสอบ!M40="","",คะแนนสอบ!M40)</f>
        <v/>
      </c>
      <c r="U40" s="27"/>
      <c r="V40" s="27"/>
      <c r="W40" s="27" t="str">
        <f t="shared" si="26"/>
        <v/>
      </c>
      <c r="X40" s="199" t="str">
        <f t="shared" si="2"/>
        <v/>
      </c>
      <c r="Y40" s="27" t="str">
        <f>IF(คะแนนสอบ!N40="","",คะแนนสอบ!N40)</f>
        <v/>
      </c>
      <c r="Z40" s="27" t="str">
        <f>IF(คะแนนสอบ!O40="","",คะแนนสอบ!O40)</f>
        <v/>
      </c>
      <c r="AA40" s="27" t="str">
        <f>IF(คะแนนสอบ!P40="","",คะแนนสอบ!P40)</f>
        <v/>
      </c>
      <c r="AB40" s="27"/>
      <c r="AC40" s="27"/>
      <c r="AD40" s="27" t="str">
        <f t="shared" si="16"/>
        <v/>
      </c>
      <c r="AE40" s="199" t="str">
        <f t="shared" si="3"/>
        <v/>
      </c>
      <c r="AF40" s="27" t="str">
        <f>IF(คะแนนสอบ!Q40="","",คะแนนสอบ!Q40)</f>
        <v/>
      </c>
      <c r="AG40" s="27" t="str">
        <f>IF(คะแนนสอบ!R40="","",คะแนนสอบ!R40)</f>
        <v/>
      </c>
      <c r="AH40" s="27" t="str">
        <f>IF(คะแนนสอบ!S40="","",คะแนนสอบ!S40)</f>
        <v/>
      </c>
      <c r="AI40" s="27"/>
      <c r="AJ40" s="27"/>
      <c r="AK40" s="27" t="str">
        <f t="shared" si="17"/>
        <v/>
      </c>
      <c r="AL40" s="199" t="str">
        <f t="shared" si="4"/>
        <v/>
      </c>
      <c r="AM40" s="27" t="str">
        <f>IF(คะแนนสอบ!T40="","",คะแนนสอบ!T40)</f>
        <v/>
      </c>
      <c r="AN40" s="27" t="str">
        <f>IF(คะแนนสอบ!U40="","",คะแนนสอบ!U40)</f>
        <v/>
      </c>
      <c r="AO40" s="27" t="str">
        <f>IF(คะแนนสอบ!V40="","",คะแนนสอบ!V40)</f>
        <v/>
      </c>
      <c r="AP40" s="27"/>
      <c r="AQ40" s="27"/>
      <c r="AR40" s="27" t="str">
        <f t="shared" si="27"/>
        <v/>
      </c>
      <c r="AS40" s="199" t="str">
        <f t="shared" si="5"/>
        <v/>
      </c>
      <c r="AT40" s="27" t="str">
        <f>IF(คะแนนสอบ!W40="","",คะแนนสอบ!W40)</f>
        <v/>
      </c>
      <c r="AU40" s="27" t="str">
        <f>IF(คะแนนสอบ!X40="","",คะแนนสอบ!X40)</f>
        <v/>
      </c>
      <c r="AV40" s="27" t="str">
        <f>IF(คะแนนสอบ!Y40="","",คะแนนสอบ!Y40)</f>
        <v/>
      </c>
      <c r="AW40" s="27"/>
      <c r="AX40" s="27"/>
      <c r="AY40" s="27" t="str">
        <f t="shared" si="18"/>
        <v/>
      </c>
      <c r="AZ40" s="199" t="str">
        <f t="shared" si="6"/>
        <v/>
      </c>
      <c r="BA40" s="27" t="str">
        <f>IF(คะแนนสอบ!Z40="","",คะแนนสอบ!Z40)</f>
        <v/>
      </c>
      <c r="BB40" s="27" t="str">
        <f>IF(คะแนนสอบ!AA40="","",คะแนนสอบ!AA40)</f>
        <v/>
      </c>
      <c r="BC40" s="27" t="str">
        <f>IF(คะแนนสอบ!AB40="","",คะแนนสอบ!AB40)</f>
        <v/>
      </c>
      <c r="BD40" s="27"/>
      <c r="BE40" s="27"/>
      <c r="BF40" s="27" t="str">
        <f t="shared" si="28"/>
        <v/>
      </c>
      <c r="BG40" s="199" t="str">
        <f t="shared" si="7"/>
        <v/>
      </c>
      <c r="BH40" s="27" t="str">
        <f>IF(คะแนนสอบ!AC40="","",คะแนนสอบ!AC40)</f>
        <v/>
      </c>
      <c r="BI40" s="27" t="str">
        <f>IF(คะแนนสอบ!AD40="","",คะแนนสอบ!AD40)</f>
        <v/>
      </c>
      <c r="BJ40" s="27" t="str">
        <f>IF(คะแนนสอบ!AE40="","",คะแนนสอบ!AE40)</f>
        <v/>
      </c>
      <c r="BK40" s="27"/>
      <c r="BL40" s="27"/>
      <c r="BM40" s="27" t="str">
        <f t="shared" si="29"/>
        <v/>
      </c>
      <c r="BN40" s="199" t="str">
        <f t="shared" si="8"/>
        <v/>
      </c>
      <c r="BO40" s="388" t="str">
        <f>IF(คะแนนสอบ!AF40="","",คะแนนสอบ!AF40)</f>
        <v/>
      </c>
      <c r="BP40" s="388" t="str">
        <f>IF(คะแนนสอบ!AG40="","",คะแนนสอบ!AG40)</f>
        <v/>
      </c>
      <c r="BQ40" s="388" t="str">
        <f>IF(คะแนนสอบ!AH40="","",คะแนนสอบ!AH40)</f>
        <v/>
      </c>
      <c r="BR40" s="388"/>
      <c r="BS40" s="388"/>
      <c r="BT40" s="388" t="str">
        <f t="shared" si="19"/>
        <v/>
      </c>
      <c r="BU40" s="199" t="str">
        <f t="shared" si="9"/>
        <v/>
      </c>
      <c r="BV40" s="457" t="str">
        <f>IF(คะแนนสอบ!AI40="","",คะแนนสอบ!AI40)</f>
        <v/>
      </c>
      <c r="BW40" s="457" t="str">
        <f>IF(คะแนนสอบ!AJ40="","",คะแนนสอบ!AJ40)</f>
        <v/>
      </c>
      <c r="BX40" s="457" t="str">
        <f>IF(คะแนนสอบ!AK40="","",คะแนนสอบ!AK40)</f>
        <v/>
      </c>
      <c r="BY40" s="457"/>
      <c r="BZ40" s="457"/>
      <c r="CA40" s="457" t="str">
        <f t="shared" si="20"/>
        <v/>
      </c>
      <c r="CB40" s="199" t="str">
        <f t="shared" si="10"/>
        <v/>
      </c>
      <c r="CC40" s="457" t="str">
        <f>IF(คะแนนสอบ!AL40="","",คะแนนสอบ!AL40)</f>
        <v/>
      </c>
      <c r="CD40" s="457" t="str">
        <f>IF(คะแนนสอบ!AM40="","",คะแนนสอบ!AM40)</f>
        <v/>
      </c>
      <c r="CE40" s="457" t="str">
        <f>IF(คะแนนสอบ!AN40="","",คะแนนสอบ!AN40)</f>
        <v/>
      </c>
      <c r="CF40" s="457"/>
      <c r="CG40" s="457"/>
      <c r="CH40" s="457" t="str">
        <f t="shared" si="21"/>
        <v/>
      </c>
      <c r="CI40" s="199" t="str">
        <f t="shared" si="11"/>
        <v/>
      </c>
      <c r="CJ40" s="457" t="str">
        <f>IF(คะแนนสอบ!AO40="","",คะแนนสอบ!AO40)</f>
        <v/>
      </c>
      <c r="CK40" s="457" t="str">
        <f>IF(คะแนนสอบ!AP40="","",คะแนนสอบ!AP40)</f>
        <v/>
      </c>
      <c r="CL40" s="457" t="str">
        <f>IF(คะแนนสอบ!AQ40="","",คะแนนสอบ!AQ40)</f>
        <v/>
      </c>
      <c r="CM40" s="457"/>
      <c r="CN40" s="457"/>
      <c r="CO40" s="457" t="str">
        <f t="shared" si="22"/>
        <v/>
      </c>
      <c r="CP40" s="199" t="str">
        <f t="shared" si="12"/>
        <v/>
      </c>
      <c r="CQ40" s="457" t="str">
        <f>IF(คะแนนสอบ!AR40="","",คะแนนสอบ!AR40)</f>
        <v/>
      </c>
      <c r="CR40" s="457" t="str">
        <f>IF(คะแนนสอบ!AS40="","",คะแนนสอบ!AS40)</f>
        <v/>
      </c>
      <c r="CS40" s="457" t="str">
        <f>IF(คะแนนสอบ!AT40="","",คะแนนสอบ!AT40)</f>
        <v/>
      </c>
      <c r="CT40" s="457"/>
      <c r="CU40" s="457"/>
      <c r="CV40" s="457" t="str">
        <f t="shared" si="23"/>
        <v/>
      </c>
      <c r="CW40" s="199" t="str">
        <f t="shared" si="13"/>
        <v/>
      </c>
      <c r="CX40" s="27" t="str">
        <f>IF(คะแนนสอบ!AU40="","",คะแนนสอบ!AU40)</f>
        <v/>
      </c>
      <c r="CY40" s="27" t="str">
        <f>IF(คะแนนสอบ!AV40="","",คะแนนสอบ!AV40)</f>
        <v/>
      </c>
      <c r="CZ40" s="27" t="str">
        <f>IF(คะแนนสอบ!AW40="","",คะแนนสอบ!AW40)</f>
        <v/>
      </c>
      <c r="DA40" s="27"/>
      <c r="DB40" s="27"/>
      <c r="DC40" s="27" t="str">
        <f t="shared" si="24"/>
        <v/>
      </c>
      <c r="DD40" s="199" t="str">
        <f t="shared" si="14"/>
        <v/>
      </c>
      <c r="DE40" s="85"/>
    </row>
    <row r="41" spans="1:109" s="29" customFormat="1" ht="15.95" customHeight="1">
      <c r="A41" s="130">
        <v>36</v>
      </c>
      <c r="B41" s="26" t="str">
        <f>IF(คะแนนสอบ!C41="","",คะแนนสอบ!C41)</f>
        <v/>
      </c>
      <c r="C41" s="41" t="str">
        <f>IF(คะแนนสอบ!D41="","",คะแนนสอบ!D41)</f>
        <v/>
      </c>
      <c r="D41" s="27" t="str">
        <f>IF(คะแนนสอบ!E41="","",คะแนนสอบ!E41)</f>
        <v/>
      </c>
      <c r="E41" s="27" t="str">
        <f>IF(คะแนนสอบ!F41="","",คะแนนสอบ!F41)</f>
        <v/>
      </c>
      <c r="F41" s="27" t="str">
        <f>IF(คะแนนสอบ!G41="","",คะแนนสอบ!G41)</f>
        <v/>
      </c>
      <c r="G41" s="424"/>
      <c r="H41" s="424"/>
      <c r="I41" s="27" t="str">
        <f t="shared" si="15"/>
        <v/>
      </c>
      <c r="J41" s="199" t="str">
        <f t="shared" si="0"/>
        <v/>
      </c>
      <c r="K41" s="27" t="str">
        <f>IF(คะแนนสอบ!H41="","",คะแนนสอบ!H41)</f>
        <v/>
      </c>
      <c r="L41" s="27" t="str">
        <f>IF(คะแนนสอบ!I41="","",คะแนนสอบ!I41)</f>
        <v/>
      </c>
      <c r="M41" s="27" t="str">
        <f>IF(คะแนนสอบ!J41="","",คะแนนสอบ!J41)</f>
        <v/>
      </c>
      <c r="N41" s="27"/>
      <c r="O41" s="27"/>
      <c r="P41" s="27" t="str">
        <f t="shared" si="25"/>
        <v/>
      </c>
      <c r="Q41" s="199" t="str">
        <f t="shared" si="1"/>
        <v/>
      </c>
      <c r="R41" s="27" t="str">
        <f>IF(คะแนนสอบ!K41="","",คะแนนสอบ!K41)</f>
        <v/>
      </c>
      <c r="S41" s="27" t="str">
        <f>IF(คะแนนสอบ!L41="","",คะแนนสอบ!L41)</f>
        <v/>
      </c>
      <c r="T41" s="27" t="str">
        <f>IF(คะแนนสอบ!M41="","",คะแนนสอบ!M41)</f>
        <v/>
      </c>
      <c r="U41" s="27"/>
      <c r="V41" s="27"/>
      <c r="W41" s="27" t="str">
        <f t="shared" si="26"/>
        <v/>
      </c>
      <c r="X41" s="199" t="str">
        <f t="shared" si="2"/>
        <v/>
      </c>
      <c r="Y41" s="27" t="str">
        <f>IF(คะแนนสอบ!N41="","",คะแนนสอบ!N41)</f>
        <v/>
      </c>
      <c r="Z41" s="27" t="str">
        <f>IF(คะแนนสอบ!O41="","",คะแนนสอบ!O41)</f>
        <v/>
      </c>
      <c r="AA41" s="27" t="str">
        <f>IF(คะแนนสอบ!P41="","",คะแนนสอบ!P41)</f>
        <v/>
      </c>
      <c r="AB41" s="27"/>
      <c r="AC41" s="27"/>
      <c r="AD41" s="27" t="str">
        <f t="shared" si="16"/>
        <v/>
      </c>
      <c r="AE41" s="199" t="str">
        <f t="shared" si="3"/>
        <v/>
      </c>
      <c r="AF41" s="27" t="str">
        <f>IF(คะแนนสอบ!Q41="","",คะแนนสอบ!Q41)</f>
        <v/>
      </c>
      <c r="AG41" s="27" t="str">
        <f>IF(คะแนนสอบ!R41="","",คะแนนสอบ!R41)</f>
        <v/>
      </c>
      <c r="AH41" s="27" t="str">
        <f>IF(คะแนนสอบ!S41="","",คะแนนสอบ!S41)</f>
        <v/>
      </c>
      <c r="AI41" s="27"/>
      <c r="AJ41" s="27"/>
      <c r="AK41" s="27" t="str">
        <f t="shared" si="17"/>
        <v/>
      </c>
      <c r="AL41" s="199" t="str">
        <f t="shared" si="4"/>
        <v/>
      </c>
      <c r="AM41" s="27" t="str">
        <f>IF(คะแนนสอบ!T41="","",คะแนนสอบ!T41)</f>
        <v/>
      </c>
      <c r="AN41" s="27" t="str">
        <f>IF(คะแนนสอบ!U41="","",คะแนนสอบ!U41)</f>
        <v/>
      </c>
      <c r="AO41" s="27" t="str">
        <f>IF(คะแนนสอบ!V41="","",คะแนนสอบ!V41)</f>
        <v/>
      </c>
      <c r="AP41" s="27"/>
      <c r="AQ41" s="27"/>
      <c r="AR41" s="27" t="str">
        <f t="shared" si="27"/>
        <v/>
      </c>
      <c r="AS41" s="199" t="str">
        <f t="shared" si="5"/>
        <v/>
      </c>
      <c r="AT41" s="27" t="str">
        <f>IF(คะแนนสอบ!W41="","",คะแนนสอบ!W41)</f>
        <v/>
      </c>
      <c r="AU41" s="27" t="str">
        <f>IF(คะแนนสอบ!X41="","",คะแนนสอบ!X41)</f>
        <v/>
      </c>
      <c r="AV41" s="27" t="str">
        <f>IF(คะแนนสอบ!Y41="","",คะแนนสอบ!Y41)</f>
        <v/>
      </c>
      <c r="AW41" s="27"/>
      <c r="AX41" s="27"/>
      <c r="AY41" s="27" t="str">
        <f t="shared" si="18"/>
        <v/>
      </c>
      <c r="AZ41" s="199" t="str">
        <f t="shared" si="6"/>
        <v/>
      </c>
      <c r="BA41" s="27" t="str">
        <f>IF(คะแนนสอบ!Z41="","",คะแนนสอบ!Z41)</f>
        <v/>
      </c>
      <c r="BB41" s="27" t="str">
        <f>IF(คะแนนสอบ!AA41="","",คะแนนสอบ!AA41)</f>
        <v/>
      </c>
      <c r="BC41" s="27" t="str">
        <f>IF(คะแนนสอบ!AB41="","",คะแนนสอบ!AB41)</f>
        <v/>
      </c>
      <c r="BD41" s="27"/>
      <c r="BE41" s="27"/>
      <c r="BF41" s="27" t="str">
        <f t="shared" si="28"/>
        <v/>
      </c>
      <c r="BG41" s="199" t="str">
        <f t="shared" si="7"/>
        <v/>
      </c>
      <c r="BH41" s="27" t="str">
        <f>IF(คะแนนสอบ!AC41="","",คะแนนสอบ!AC41)</f>
        <v/>
      </c>
      <c r="BI41" s="27" t="str">
        <f>IF(คะแนนสอบ!AD41="","",คะแนนสอบ!AD41)</f>
        <v/>
      </c>
      <c r="BJ41" s="27" t="str">
        <f>IF(คะแนนสอบ!AE41="","",คะแนนสอบ!AE41)</f>
        <v/>
      </c>
      <c r="BK41" s="27"/>
      <c r="BL41" s="27"/>
      <c r="BM41" s="27" t="str">
        <f t="shared" si="29"/>
        <v/>
      </c>
      <c r="BN41" s="199" t="str">
        <f t="shared" si="8"/>
        <v/>
      </c>
      <c r="BO41" s="388" t="str">
        <f>IF(คะแนนสอบ!AF41="","",คะแนนสอบ!AF41)</f>
        <v/>
      </c>
      <c r="BP41" s="388" t="str">
        <f>IF(คะแนนสอบ!AG41="","",คะแนนสอบ!AG41)</f>
        <v/>
      </c>
      <c r="BQ41" s="388" t="str">
        <f>IF(คะแนนสอบ!AH41="","",คะแนนสอบ!AH41)</f>
        <v/>
      </c>
      <c r="BR41" s="388"/>
      <c r="BS41" s="388"/>
      <c r="BT41" s="388" t="str">
        <f t="shared" si="19"/>
        <v/>
      </c>
      <c r="BU41" s="199" t="str">
        <f t="shared" si="9"/>
        <v/>
      </c>
      <c r="BV41" s="457" t="str">
        <f>IF(คะแนนสอบ!AI41="","",คะแนนสอบ!AI41)</f>
        <v/>
      </c>
      <c r="BW41" s="457" t="str">
        <f>IF(คะแนนสอบ!AJ41="","",คะแนนสอบ!AJ41)</f>
        <v/>
      </c>
      <c r="BX41" s="457" t="str">
        <f>IF(คะแนนสอบ!AK41="","",คะแนนสอบ!AK41)</f>
        <v/>
      </c>
      <c r="BY41" s="457"/>
      <c r="BZ41" s="457"/>
      <c r="CA41" s="457" t="str">
        <f t="shared" si="20"/>
        <v/>
      </c>
      <c r="CB41" s="199" t="str">
        <f t="shared" si="10"/>
        <v/>
      </c>
      <c r="CC41" s="457" t="str">
        <f>IF(คะแนนสอบ!AL41="","",คะแนนสอบ!AL41)</f>
        <v/>
      </c>
      <c r="CD41" s="457" t="str">
        <f>IF(คะแนนสอบ!AM41="","",คะแนนสอบ!AM41)</f>
        <v/>
      </c>
      <c r="CE41" s="457" t="str">
        <f>IF(คะแนนสอบ!AN41="","",คะแนนสอบ!AN41)</f>
        <v/>
      </c>
      <c r="CF41" s="457"/>
      <c r="CG41" s="457"/>
      <c r="CH41" s="457" t="str">
        <f t="shared" si="21"/>
        <v/>
      </c>
      <c r="CI41" s="199" t="str">
        <f t="shared" si="11"/>
        <v/>
      </c>
      <c r="CJ41" s="457" t="str">
        <f>IF(คะแนนสอบ!AO41="","",คะแนนสอบ!AO41)</f>
        <v/>
      </c>
      <c r="CK41" s="457" t="str">
        <f>IF(คะแนนสอบ!AP41="","",คะแนนสอบ!AP41)</f>
        <v/>
      </c>
      <c r="CL41" s="457" t="str">
        <f>IF(คะแนนสอบ!AQ41="","",คะแนนสอบ!AQ41)</f>
        <v/>
      </c>
      <c r="CM41" s="457"/>
      <c r="CN41" s="457"/>
      <c r="CO41" s="457" t="str">
        <f t="shared" si="22"/>
        <v/>
      </c>
      <c r="CP41" s="199" t="str">
        <f t="shared" si="12"/>
        <v/>
      </c>
      <c r="CQ41" s="457" t="str">
        <f>IF(คะแนนสอบ!AR41="","",คะแนนสอบ!AR41)</f>
        <v/>
      </c>
      <c r="CR41" s="457" t="str">
        <f>IF(คะแนนสอบ!AS41="","",คะแนนสอบ!AS41)</f>
        <v/>
      </c>
      <c r="CS41" s="457" t="str">
        <f>IF(คะแนนสอบ!AT41="","",คะแนนสอบ!AT41)</f>
        <v/>
      </c>
      <c r="CT41" s="457"/>
      <c r="CU41" s="457"/>
      <c r="CV41" s="457" t="str">
        <f t="shared" si="23"/>
        <v/>
      </c>
      <c r="CW41" s="199" t="str">
        <f t="shared" si="13"/>
        <v/>
      </c>
      <c r="CX41" s="27" t="str">
        <f>IF(คะแนนสอบ!AU41="","",คะแนนสอบ!AU41)</f>
        <v/>
      </c>
      <c r="CY41" s="27" t="str">
        <f>IF(คะแนนสอบ!AV41="","",คะแนนสอบ!AV41)</f>
        <v/>
      </c>
      <c r="CZ41" s="27" t="str">
        <f>IF(คะแนนสอบ!AW41="","",คะแนนสอบ!AW41)</f>
        <v/>
      </c>
      <c r="DA41" s="27"/>
      <c r="DB41" s="27"/>
      <c r="DC41" s="27" t="str">
        <f t="shared" si="24"/>
        <v/>
      </c>
      <c r="DD41" s="199" t="str">
        <f t="shared" si="14"/>
        <v/>
      </c>
      <c r="DE41" s="85"/>
    </row>
    <row r="42" spans="1:109" s="29" customFormat="1" ht="15.95" customHeight="1">
      <c r="A42" s="130">
        <v>37</v>
      </c>
      <c r="B42" s="26" t="str">
        <f>IF(คะแนนสอบ!C42="","",คะแนนสอบ!C42)</f>
        <v/>
      </c>
      <c r="C42" s="41" t="str">
        <f>IF(คะแนนสอบ!D42="","",คะแนนสอบ!D42)</f>
        <v/>
      </c>
      <c r="D42" s="27" t="str">
        <f>IF(คะแนนสอบ!E42="","",คะแนนสอบ!E42)</f>
        <v/>
      </c>
      <c r="E42" s="27" t="str">
        <f>IF(คะแนนสอบ!F42="","",คะแนนสอบ!F42)</f>
        <v/>
      </c>
      <c r="F42" s="27" t="str">
        <f>IF(คะแนนสอบ!G42="","",คะแนนสอบ!G42)</f>
        <v/>
      </c>
      <c r="G42" s="424"/>
      <c r="H42" s="424"/>
      <c r="I42" s="27" t="str">
        <f t="shared" si="15"/>
        <v/>
      </c>
      <c r="J42" s="199" t="str">
        <f t="shared" si="0"/>
        <v/>
      </c>
      <c r="K42" s="27" t="str">
        <f>IF(คะแนนสอบ!H42="","",คะแนนสอบ!H42)</f>
        <v/>
      </c>
      <c r="L42" s="27" t="str">
        <f>IF(คะแนนสอบ!I42="","",คะแนนสอบ!I42)</f>
        <v/>
      </c>
      <c r="M42" s="27" t="str">
        <f>IF(คะแนนสอบ!J42="","",คะแนนสอบ!J42)</f>
        <v/>
      </c>
      <c r="N42" s="27"/>
      <c r="O42" s="27"/>
      <c r="P42" s="27" t="str">
        <f t="shared" si="25"/>
        <v/>
      </c>
      <c r="Q42" s="199" t="str">
        <f t="shared" si="1"/>
        <v/>
      </c>
      <c r="R42" s="27" t="str">
        <f>IF(คะแนนสอบ!K42="","",คะแนนสอบ!K42)</f>
        <v/>
      </c>
      <c r="S42" s="27" t="str">
        <f>IF(คะแนนสอบ!L42="","",คะแนนสอบ!L42)</f>
        <v/>
      </c>
      <c r="T42" s="27" t="str">
        <f>IF(คะแนนสอบ!M42="","",คะแนนสอบ!M42)</f>
        <v/>
      </c>
      <c r="U42" s="27"/>
      <c r="V42" s="27"/>
      <c r="W42" s="27" t="str">
        <f t="shared" si="26"/>
        <v/>
      </c>
      <c r="X42" s="199" t="str">
        <f t="shared" si="2"/>
        <v/>
      </c>
      <c r="Y42" s="27" t="str">
        <f>IF(คะแนนสอบ!N42="","",คะแนนสอบ!N42)</f>
        <v/>
      </c>
      <c r="Z42" s="27" t="str">
        <f>IF(คะแนนสอบ!O42="","",คะแนนสอบ!O42)</f>
        <v/>
      </c>
      <c r="AA42" s="27" t="str">
        <f>IF(คะแนนสอบ!P42="","",คะแนนสอบ!P42)</f>
        <v/>
      </c>
      <c r="AB42" s="27"/>
      <c r="AC42" s="27"/>
      <c r="AD42" s="27" t="str">
        <f t="shared" si="16"/>
        <v/>
      </c>
      <c r="AE42" s="199" t="str">
        <f t="shared" si="3"/>
        <v/>
      </c>
      <c r="AF42" s="27" t="str">
        <f>IF(คะแนนสอบ!Q42="","",คะแนนสอบ!Q42)</f>
        <v/>
      </c>
      <c r="AG42" s="27" t="str">
        <f>IF(คะแนนสอบ!R42="","",คะแนนสอบ!R42)</f>
        <v/>
      </c>
      <c r="AH42" s="27" t="str">
        <f>IF(คะแนนสอบ!S42="","",คะแนนสอบ!S42)</f>
        <v/>
      </c>
      <c r="AI42" s="27"/>
      <c r="AJ42" s="27"/>
      <c r="AK42" s="27" t="str">
        <f t="shared" si="17"/>
        <v/>
      </c>
      <c r="AL42" s="199" t="str">
        <f t="shared" si="4"/>
        <v/>
      </c>
      <c r="AM42" s="27" t="str">
        <f>IF(คะแนนสอบ!T42="","",คะแนนสอบ!T42)</f>
        <v/>
      </c>
      <c r="AN42" s="27" t="str">
        <f>IF(คะแนนสอบ!U42="","",คะแนนสอบ!U42)</f>
        <v/>
      </c>
      <c r="AO42" s="27" t="str">
        <f>IF(คะแนนสอบ!V42="","",คะแนนสอบ!V42)</f>
        <v/>
      </c>
      <c r="AP42" s="27"/>
      <c r="AQ42" s="27"/>
      <c r="AR42" s="27" t="str">
        <f t="shared" si="27"/>
        <v/>
      </c>
      <c r="AS42" s="199" t="str">
        <f t="shared" si="5"/>
        <v/>
      </c>
      <c r="AT42" s="27" t="str">
        <f>IF(คะแนนสอบ!W42="","",คะแนนสอบ!W42)</f>
        <v/>
      </c>
      <c r="AU42" s="27" t="str">
        <f>IF(คะแนนสอบ!X42="","",คะแนนสอบ!X42)</f>
        <v/>
      </c>
      <c r="AV42" s="27" t="str">
        <f>IF(คะแนนสอบ!Y42="","",คะแนนสอบ!Y42)</f>
        <v/>
      </c>
      <c r="AW42" s="27"/>
      <c r="AX42" s="27"/>
      <c r="AY42" s="27" t="str">
        <f t="shared" si="18"/>
        <v/>
      </c>
      <c r="AZ42" s="199" t="str">
        <f t="shared" si="6"/>
        <v/>
      </c>
      <c r="BA42" s="27" t="str">
        <f>IF(คะแนนสอบ!Z42="","",คะแนนสอบ!Z42)</f>
        <v/>
      </c>
      <c r="BB42" s="27" t="str">
        <f>IF(คะแนนสอบ!AA42="","",คะแนนสอบ!AA42)</f>
        <v/>
      </c>
      <c r="BC42" s="27" t="str">
        <f>IF(คะแนนสอบ!AB42="","",คะแนนสอบ!AB42)</f>
        <v/>
      </c>
      <c r="BD42" s="27"/>
      <c r="BE42" s="27"/>
      <c r="BF42" s="27" t="str">
        <f t="shared" si="28"/>
        <v/>
      </c>
      <c r="BG42" s="199" t="str">
        <f t="shared" si="7"/>
        <v/>
      </c>
      <c r="BH42" s="27" t="str">
        <f>IF(คะแนนสอบ!AC42="","",คะแนนสอบ!AC42)</f>
        <v/>
      </c>
      <c r="BI42" s="27" t="str">
        <f>IF(คะแนนสอบ!AD42="","",คะแนนสอบ!AD42)</f>
        <v/>
      </c>
      <c r="BJ42" s="27" t="str">
        <f>IF(คะแนนสอบ!AE42="","",คะแนนสอบ!AE42)</f>
        <v/>
      </c>
      <c r="BK42" s="27"/>
      <c r="BL42" s="27"/>
      <c r="BM42" s="27" t="str">
        <f t="shared" si="29"/>
        <v/>
      </c>
      <c r="BN42" s="199" t="str">
        <f t="shared" si="8"/>
        <v/>
      </c>
      <c r="BO42" s="388" t="str">
        <f>IF(คะแนนสอบ!AF42="","",คะแนนสอบ!AF42)</f>
        <v/>
      </c>
      <c r="BP42" s="388" t="str">
        <f>IF(คะแนนสอบ!AG42="","",คะแนนสอบ!AG42)</f>
        <v/>
      </c>
      <c r="BQ42" s="388" t="str">
        <f>IF(คะแนนสอบ!AH42="","",คะแนนสอบ!AH42)</f>
        <v/>
      </c>
      <c r="BR42" s="388"/>
      <c r="BS42" s="388"/>
      <c r="BT42" s="388" t="str">
        <f t="shared" si="19"/>
        <v/>
      </c>
      <c r="BU42" s="199" t="str">
        <f t="shared" si="9"/>
        <v/>
      </c>
      <c r="BV42" s="457" t="str">
        <f>IF(คะแนนสอบ!AI42="","",คะแนนสอบ!AI42)</f>
        <v/>
      </c>
      <c r="BW42" s="457" t="str">
        <f>IF(คะแนนสอบ!AJ42="","",คะแนนสอบ!AJ42)</f>
        <v/>
      </c>
      <c r="BX42" s="457" t="str">
        <f>IF(คะแนนสอบ!AK42="","",คะแนนสอบ!AK42)</f>
        <v/>
      </c>
      <c r="BY42" s="457"/>
      <c r="BZ42" s="457"/>
      <c r="CA42" s="457" t="str">
        <f t="shared" si="20"/>
        <v/>
      </c>
      <c r="CB42" s="199" t="str">
        <f t="shared" si="10"/>
        <v/>
      </c>
      <c r="CC42" s="457" t="str">
        <f>IF(คะแนนสอบ!AL42="","",คะแนนสอบ!AL42)</f>
        <v/>
      </c>
      <c r="CD42" s="457" t="str">
        <f>IF(คะแนนสอบ!AM42="","",คะแนนสอบ!AM42)</f>
        <v/>
      </c>
      <c r="CE42" s="457" t="str">
        <f>IF(คะแนนสอบ!AN42="","",คะแนนสอบ!AN42)</f>
        <v/>
      </c>
      <c r="CF42" s="457"/>
      <c r="CG42" s="457"/>
      <c r="CH42" s="457" t="str">
        <f t="shared" si="21"/>
        <v/>
      </c>
      <c r="CI42" s="199" t="str">
        <f t="shared" si="11"/>
        <v/>
      </c>
      <c r="CJ42" s="457" t="str">
        <f>IF(คะแนนสอบ!AO42="","",คะแนนสอบ!AO42)</f>
        <v/>
      </c>
      <c r="CK42" s="457" t="str">
        <f>IF(คะแนนสอบ!AP42="","",คะแนนสอบ!AP42)</f>
        <v/>
      </c>
      <c r="CL42" s="457" t="str">
        <f>IF(คะแนนสอบ!AQ42="","",คะแนนสอบ!AQ42)</f>
        <v/>
      </c>
      <c r="CM42" s="457"/>
      <c r="CN42" s="457"/>
      <c r="CO42" s="457" t="str">
        <f t="shared" si="22"/>
        <v/>
      </c>
      <c r="CP42" s="199" t="str">
        <f t="shared" si="12"/>
        <v/>
      </c>
      <c r="CQ42" s="457" t="str">
        <f>IF(คะแนนสอบ!AR42="","",คะแนนสอบ!AR42)</f>
        <v/>
      </c>
      <c r="CR42" s="457" t="str">
        <f>IF(คะแนนสอบ!AS42="","",คะแนนสอบ!AS42)</f>
        <v/>
      </c>
      <c r="CS42" s="457" t="str">
        <f>IF(คะแนนสอบ!AT42="","",คะแนนสอบ!AT42)</f>
        <v/>
      </c>
      <c r="CT42" s="457"/>
      <c r="CU42" s="457"/>
      <c r="CV42" s="457" t="str">
        <f t="shared" si="23"/>
        <v/>
      </c>
      <c r="CW42" s="199" t="str">
        <f t="shared" si="13"/>
        <v/>
      </c>
      <c r="CX42" s="27" t="str">
        <f>IF(คะแนนสอบ!AU42="","",คะแนนสอบ!AU42)</f>
        <v/>
      </c>
      <c r="CY42" s="27" t="str">
        <f>IF(คะแนนสอบ!AV42="","",คะแนนสอบ!AV42)</f>
        <v/>
      </c>
      <c r="CZ42" s="27" t="str">
        <f>IF(คะแนนสอบ!AW42="","",คะแนนสอบ!AW42)</f>
        <v/>
      </c>
      <c r="DA42" s="27"/>
      <c r="DB42" s="27"/>
      <c r="DC42" s="27" t="str">
        <f t="shared" si="24"/>
        <v/>
      </c>
      <c r="DD42" s="199" t="str">
        <f t="shared" si="14"/>
        <v/>
      </c>
      <c r="DE42" s="85"/>
    </row>
    <row r="43" spans="1:109" s="29" customFormat="1" ht="15.95" customHeight="1">
      <c r="A43" s="130">
        <v>38</v>
      </c>
      <c r="B43" s="26" t="str">
        <f>IF(คะแนนสอบ!C43="","",คะแนนสอบ!C43)</f>
        <v/>
      </c>
      <c r="C43" s="41" t="str">
        <f>IF(คะแนนสอบ!D43="","",คะแนนสอบ!D43)</f>
        <v/>
      </c>
      <c r="D43" s="27" t="str">
        <f>IF(คะแนนสอบ!E43="","",คะแนนสอบ!E43)</f>
        <v/>
      </c>
      <c r="E43" s="27" t="str">
        <f>IF(คะแนนสอบ!F43="","",คะแนนสอบ!F43)</f>
        <v/>
      </c>
      <c r="F43" s="27" t="str">
        <f>IF(คะแนนสอบ!G43="","",คะแนนสอบ!G43)</f>
        <v/>
      </c>
      <c r="G43" s="424"/>
      <c r="H43" s="424"/>
      <c r="I43" s="27" t="str">
        <f t="shared" si="15"/>
        <v/>
      </c>
      <c r="J43" s="199" t="str">
        <f t="shared" si="0"/>
        <v/>
      </c>
      <c r="K43" s="27" t="str">
        <f>IF(คะแนนสอบ!H43="","",คะแนนสอบ!H43)</f>
        <v/>
      </c>
      <c r="L43" s="27" t="str">
        <f>IF(คะแนนสอบ!I43="","",คะแนนสอบ!I43)</f>
        <v/>
      </c>
      <c r="M43" s="27" t="str">
        <f>IF(คะแนนสอบ!J43="","",คะแนนสอบ!J43)</f>
        <v/>
      </c>
      <c r="N43" s="27"/>
      <c r="O43" s="27"/>
      <c r="P43" s="27" t="str">
        <f t="shared" si="25"/>
        <v/>
      </c>
      <c r="Q43" s="199" t="str">
        <f t="shared" si="1"/>
        <v/>
      </c>
      <c r="R43" s="27" t="str">
        <f>IF(คะแนนสอบ!K43="","",คะแนนสอบ!K43)</f>
        <v/>
      </c>
      <c r="S43" s="27" t="str">
        <f>IF(คะแนนสอบ!L43="","",คะแนนสอบ!L43)</f>
        <v/>
      </c>
      <c r="T43" s="27" t="str">
        <f>IF(คะแนนสอบ!M43="","",คะแนนสอบ!M43)</f>
        <v/>
      </c>
      <c r="U43" s="27"/>
      <c r="V43" s="27"/>
      <c r="W43" s="27" t="str">
        <f t="shared" si="26"/>
        <v/>
      </c>
      <c r="X43" s="199" t="str">
        <f t="shared" si="2"/>
        <v/>
      </c>
      <c r="Y43" s="27" t="str">
        <f>IF(คะแนนสอบ!N43="","",คะแนนสอบ!N43)</f>
        <v/>
      </c>
      <c r="Z43" s="27" t="str">
        <f>IF(คะแนนสอบ!O43="","",คะแนนสอบ!O43)</f>
        <v/>
      </c>
      <c r="AA43" s="27" t="str">
        <f>IF(คะแนนสอบ!P43="","",คะแนนสอบ!P43)</f>
        <v/>
      </c>
      <c r="AB43" s="27"/>
      <c r="AC43" s="27"/>
      <c r="AD43" s="27" t="str">
        <f t="shared" si="16"/>
        <v/>
      </c>
      <c r="AE43" s="199" t="str">
        <f t="shared" si="3"/>
        <v/>
      </c>
      <c r="AF43" s="27" t="str">
        <f>IF(คะแนนสอบ!Q43="","",คะแนนสอบ!Q43)</f>
        <v/>
      </c>
      <c r="AG43" s="27" t="str">
        <f>IF(คะแนนสอบ!R43="","",คะแนนสอบ!R43)</f>
        <v/>
      </c>
      <c r="AH43" s="27" t="str">
        <f>IF(คะแนนสอบ!S43="","",คะแนนสอบ!S43)</f>
        <v/>
      </c>
      <c r="AI43" s="27"/>
      <c r="AJ43" s="27"/>
      <c r="AK43" s="27" t="str">
        <f t="shared" si="17"/>
        <v/>
      </c>
      <c r="AL43" s="199" t="str">
        <f t="shared" si="4"/>
        <v/>
      </c>
      <c r="AM43" s="27" t="str">
        <f>IF(คะแนนสอบ!T43="","",คะแนนสอบ!T43)</f>
        <v/>
      </c>
      <c r="AN43" s="27" t="str">
        <f>IF(คะแนนสอบ!U43="","",คะแนนสอบ!U43)</f>
        <v/>
      </c>
      <c r="AO43" s="27" t="str">
        <f>IF(คะแนนสอบ!V43="","",คะแนนสอบ!V43)</f>
        <v/>
      </c>
      <c r="AP43" s="27"/>
      <c r="AQ43" s="27"/>
      <c r="AR43" s="27" t="str">
        <f t="shared" si="27"/>
        <v/>
      </c>
      <c r="AS43" s="199" t="str">
        <f t="shared" si="5"/>
        <v/>
      </c>
      <c r="AT43" s="27" t="str">
        <f>IF(คะแนนสอบ!W43="","",คะแนนสอบ!W43)</f>
        <v/>
      </c>
      <c r="AU43" s="27" t="str">
        <f>IF(คะแนนสอบ!X43="","",คะแนนสอบ!X43)</f>
        <v/>
      </c>
      <c r="AV43" s="27" t="str">
        <f>IF(คะแนนสอบ!Y43="","",คะแนนสอบ!Y43)</f>
        <v/>
      </c>
      <c r="AW43" s="27"/>
      <c r="AX43" s="27"/>
      <c r="AY43" s="27" t="str">
        <f t="shared" si="18"/>
        <v/>
      </c>
      <c r="AZ43" s="199" t="str">
        <f t="shared" si="6"/>
        <v/>
      </c>
      <c r="BA43" s="27" t="str">
        <f>IF(คะแนนสอบ!Z43="","",คะแนนสอบ!Z43)</f>
        <v/>
      </c>
      <c r="BB43" s="27" t="str">
        <f>IF(คะแนนสอบ!AA43="","",คะแนนสอบ!AA43)</f>
        <v/>
      </c>
      <c r="BC43" s="27" t="str">
        <f>IF(คะแนนสอบ!AB43="","",คะแนนสอบ!AB43)</f>
        <v/>
      </c>
      <c r="BD43" s="27"/>
      <c r="BE43" s="27"/>
      <c r="BF43" s="27" t="str">
        <f t="shared" si="28"/>
        <v/>
      </c>
      <c r="BG43" s="199" t="str">
        <f t="shared" si="7"/>
        <v/>
      </c>
      <c r="BH43" s="27" t="str">
        <f>IF(คะแนนสอบ!AC43="","",คะแนนสอบ!AC43)</f>
        <v/>
      </c>
      <c r="BI43" s="27" t="str">
        <f>IF(คะแนนสอบ!AD43="","",คะแนนสอบ!AD43)</f>
        <v/>
      </c>
      <c r="BJ43" s="27" t="str">
        <f>IF(คะแนนสอบ!AE43="","",คะแนนสอบ!AE43)</f>
        <v/>
      </c>
      <c r="BK43" s="27"/>
      <c r="BL43" s="27"/>
      <c r="BM43" s="27" t="str">
        <f t="shared" si="29"/>
        <v/>
      </c>
      <c r="BN43" s="199" t="str">
        <f t="shared" si="8"/>
        <v/>
      </c>
      <c r="BO43" s="388" t="str">
        <f>IF(คะแนนสอบ!AF43="","",คะแนนสอบ!AF43)</f>
        <v/>
      </c>
      <c r="BP43" s="388" t="str">
        <f>IF(คะแนนสอบ!AG43="","",คะแนนสอบ!AG43)</f>
        <v/>
      </c>
      <c r="BQ43" s="388" t="str">
        <f>IF(คะแนนสอบ!AH43="","",คะแนนสอบ!AH43)</f>
        <v/>
      </c>
      <c r="BR43" s="388"/>
      <c r="BS43" s="388"/>
      <c r="BT43" s="388" t="str">
        <f t="shared" si="19"/>
        <v/>
      </c>
      <c r="BU43" s="199" t="str">
        <f t="shared" si="9"/>
        <v/>
      </c>
      <c r="BV43" s="457" t="str">
        <f>IF(คะแนนสอบ!AI43="","",คะแนนสอบ!AI43)</f>
        <v/>
      </c>
      <c r="BW43" s="457" t="str">
        <f>IF(คะแนนสอบ!AJ43="","",คะแนนสอบ!AJ43)</f>
        <v/>
      </c>
      <c r="BX43" s="457" t="str">
        <f>IF(คะแนนสอบ!AK43="","",คะแนนสอบ!AK43)</f>
        <v/>
      </c>
      <c r="BY43" s="457"/>
      <c r="BZ43" s="457"/>
      <c r="CA43" s="457" t="str">
        <f t="shared" si="20"/>
        <v/>
      </c>
      <c r="CB43" s="199" t="str">
        <f t="shared" si="10"/>
        <v/>
      </c>
      <c r="CC43" s="457" t="str">
        <f>IF(คะแนนสอบ!AL43="","",คะแนนสอบ!AL43)</f>
        <v/>
      </c>
      <c r="CD43" s="457" t="str">
        <f>IF(คะแนนสอบ!AM43="","",คะแนนสอบ!AM43)</f>
        <v/>
      </c>
      <c r="CE43" s="457" t="str">
        <f>IF(คะแนนสอบ!AN43="","",คะแนนสอบ!AN43)</f>
        <v/>
      </c>
      <c r="CF43" s="457"/>
      <c r="CG43" s="457"/>
      <c r="CH43" s="457" t="str">
        <f t="shared" si="21"/>
        <v/>
      </c>
      <c r="CI43" s="199" t="str">
        <f t="shared" si="11"/>
        <v/>
      </c>
      <c r="CJ43" s="457" t="str">
        <f>IF(คะแนนสอบ!AO43="","",คะแนนสอบ!AO43)</f>
        <v/>
      </c>
      <c r="CK43" s="457" t="str">
        <f>IF(คะแนนสอบ!AP43="","",คะแนนสอบ!AP43)</f>
        <v/>
      </c>
      <c r="CL43" s="457" t="str">
        <f>IF(คะแนนสอบ!AQ43="","",คะแนนสอบ!AQ43)</f>
        <v/>
      </c>
      <c r="CM43" s="457"/>
      <c r="CN43" s="457"/>
      <c r="CO43" s="457" t="str">
        <f t="shared" si="22"/>
        <v/>
      </c>
      <c r="CP43" s="199" t="str">
        <f t="shared" si="12"/>
        <v/>
      </c>
      <c r="CQ43" s="457" t="str">
        <f>IF(คะแนนสอบ!AR43="","",คะแนนสอบ!AR43)</f>
        <v/>
      </c>
      <c r="CR43" s="457" t="str">
        <f>IF(คะแนนสอบ!AS43="","",คะแนนสอบ!AS43)</f>
        <v/>
      </c>
      <c r="CS43" s="457" t="str">
        <f>IF(คะแนนสอบ!AT43="","",คะแนนสอบ!AT43)</f>
        <v/>
      </c>
      <c r="CT43" s="457"/>
      <c r="CU43" s="457"/>
      <c r="CV43" s="457" t="str">
        <f t="shared" si="23"/>
        <v/>
      </c>
      <c r="CW43" s="199" t="str">
        <f t="shared" si="13"/>
        <v/>
      </c>
      <c r="CX43" s="27" t="str">
        <f>IF(คะแนนสอบ!AU43="","",คะแนนสอบ!AU43)</f>
        <v/>
      </c>
      <c r="CY43" s="27" t="str">
        <f>IF(คะแนนสอบ!AV43="","",คะแนนสอบ!AV43)</f>
        <v/>
      </c>
      <c r="CZ43" s="27" t="str">
        <f>IF(คะแนนสอบ!AW43="","",คะแนนสอบ!AW43)</f>
        <v/>
      </c>
      <c r="DA43" s="27"/>
      <c r="DB43" s="27"/>
      <c r="DC43" s="27" t="str">
        <f t="shared" si="24"/>
        <v/>
      </c>
      <c r="DD43" s="199" t="str">
        <f t="shared" si="14"/>
        <v/>
      </c>
      <c r="DE43" s="85"/>
    </row>
    <row r="44" spans="1:109" s="29" customFormat="1" ht="15.95" customHeight="1">
      <c r="A44" s="130">
        <v>39</v>
      </c>
      <c r="B44" s="26" t="str">
        <f>IF(คะแนนสอบ!C44="","",คะแนนสอบ!C44)</f>
        <v/>
      </c>
      <c r="C44" s="41" t="str">
        <f>IF(คะแนนสอบ!D44="","",คะแนนสอบ!D44)</f>
        <v/>
      </c>
      <c r="D44" s="27" t="str">
        <f>IF(คะแนนสอบ!E44="","",คะแนนสอบ!E44)</f>
        <v/>
      </c>
      <c r="E44" s="27" t="str">
        <f>IF(คะแนนสอบ!F44="","",คะแนนสอบ!F44)</f>
        <v/>
      </c>
      <c r="F44" s="27" t="str">
        <f>IF(คะแนนสอบ!G44="","",คะแนนสอบ!G44)</f>
        <v/>
      </c>
      <c r="G44" s="424"/>
      <c r="H44" s="424"/>
      <c r="I44" s="27" t="str">
        <f t="shared" si="15"/>
        <v/>
      </c>
      <c r="J44" s="199" t="str">
        <f t="shared" si="0"/>
        <v/>
      </c>
      <c r="K44" s="27" t="str">
        <f>IF(คะแนนสอบ!H44="","",คะแนนสอบ!H44)</f>
        <v/>
      </c>
      <c r="L44" s="27" t="str">
        <f>IF(คะแนนสอบ!I44="","",คะแนนสอบ!I44)</f>
        <v/>
      </c>
      <c r="M44" s="27" t="str">
        <f>IF(คะแนนสอบ!J44="","",คะแนนสอบ!J44)</f>
        <v/>
      </c>
      <c r="N44" s="27"/>
      <c r="O44" s="27"/>
      <c r="P44" s="27" t="str">
        <f t="shared" si="25"/>
        <v/>
      </c>
      <c r="Q44" s="199" t="str">
        <f t="shared" si="1"/>
        <v/>
      </c>
      <c r="R44" s="27" t="str">
        <f>IF(คะแนนสอบ!K44="","",คะแนนสอบ!K44)</f>
        <v/>
      </c>
      <c r="S44" s="27" t="str">
        <f>IF(คะแนนสอบ!L44="","",คะแนนสอบ!L44)</f>
        <v/>
      </c>
      <c r="T44" s="27" t="str">
        <f>IF(คะแนนสอบ!M44="","",คะแนนสอบ!M44)</f>
        <v/>
      </c>
      <c r="U44" s="27"/>
      <c r="V44" s="27"/>
      <c r="W44" s="27" t="str">
        <f t="shared" si="26"/>
        <v/>
      </c>
      <c r="X44" s="199" t="str">
        <f t="shared" si="2"/>
        <v/>
      </c>
      <c r="Y44" s="27" t="str">
        <f>IF(คะแนนสอบ!N44="","",คะแนนสอบ!N44)</f>
        <v/>
      </c>
      <c r="Z44" s="27" t="str">
        <f>IF(คะแนนสอบ!O44="","",คะแนนสอบ!O44)</f>
        <v/>
      </c>
      <c r="AA44" s="27" t="str">
        <f>IF(คะแนนสอบ!P44="","",คะแนนสอบ!P44)</f>
        <v/>
      </c>
      <c r="AB44" s="27"/>
      <c r="AC44" s="27"/>
      <c r="AD44" s="27" t="str">
        <f t="shared" si="16"/>
        <v/>
      </c>
      <c r="AE44" s="199" t="str">
        <f t="shared" si="3"/>
        <v/>
      </c>
      <c r="AF44" s="27" t="str">
        <f>IF(คะแนนสอบ!Q44="","",คะแนนสอบ!Q44)</f>
        <v/>
      </c>
      <c r="AG44" s="27" t="str">
        <f>IF(คะแนนสอบ!R44="","",คะแนนสอบ!R44)</f>
        <v/>
      </c>
      <c r="AH44" s="27" t="str">
        <f>IF(คะแนนสอบ!S44="","",คะแนนสอบ!S44)</f>
        <v/>
      </c>
      <c r="AI44" s="27"/>
      <c r="AJ44" s="27"/>
      <c r="AK44" s="27" t="str">
        <f t="shared" si="17"/>
        <v/>
      </c>
      <c r="AL44" s="199" t="str">
        <f t="shared" si="4"/>
        <v/>
      </c>
      <c r="AM44" s="27" t="str">
        <f>IF(คะแนนสอบ!T44="","",คะแนนสอบ!T44)</f>
        <v/>
      </c>
      <c r="AN44" s="27" t="str">
        <f>IF(คะแนนสอบ!U44="","",คะแนนสอบ!U44)</f>
        <v/>
      </c>
      <c r="AO44" s="27" t="str">
        <f>IF(คะแนนสอบ!V44="","",คะแนนสอบ!V44)</f>
        <v/>
      </c>
      <c r="AP44" s="27"/>
      <c r="AQ44" s="27"/>
      <c r="AR44" s="27" t="str">
        <f t="shared" si="27"/>
        <v/>
      </c>
      <c r="AS44" s="199" t="str">
        <f t="shared" si="5"/>
        <v/>
      </c>
      <c r="AT44" s="27" t="str">
        <f>IF(คะแนนสอบ!W44="","",คะแนนสอบ!W44)</f>
        <v/>
      </c>
      <c r="AU44" s="27" t="str">
        <f>IF(คะแนนสอบ!X44="","",คะแนนสอบ!X44)</f>
        <v/>
      </c>
      <c r="AV44" s="27" t="str">
        <f>IF(คะแนนสอบ!Y44="","",คะแนนสอบ!Y44)</f>
        <v/>
      </c>
      <c r="AW44" s="27"/>
      <c r="AX44" s="27"/>
      <c r="AY44" s="27" t="str">
        <f t="shared" si="18"/>
        <v/>
      </c>
      <c r="AZ44" s="199" t="str">
        <f t="shared" si="6"/>
        <v/>
      </c>
      <c r="BA44" s="27" t="str">
        <f>IF(คะแนนสอบ!Z44="","",คะแนนสอบ!Z44)</f>
        <v/>
      </c>
      <c r="BB44" s="27" t="str">
        <f>IF(คะแนนสอบ!AA44="","",คะแนนสอบ!AA44)</f>
        <v/>
      </c>
      <c r="BC44" s="27" t="str">
        <f>IF(คะแนนสอบ!AB44="","",คะแนนสอบ!AB44)</f>
        <v/>
      </c>
      <c r="BD44" s="27"/>
      <c r="BE44" s="27"/>
      <c r="BF44" s="27" t="str">
        <f t="shared" si="28"/>
        <v/>
      </c>
      <c r="BG44" s="199" t="str">
        <f t="shared" si="7"/>
        <v/>
      </c>
      <c r="BH44" s="27" t="str">
        <f>IF(คะแนนสอบ!AC44="","",คะแนนสอบ!AC44)</f>
        <v/>
      </c>
      <c r="BI44" s="27" t="str">
        <f>IF(คะแนนสอบ!AD44="","",คะแนนสอบ!AD44)</f>
        <v/>
      </c>
      <c r="BJ44" s="27" t="str">
        <f>IF(คะแนนสอบ!AE44="","",คะแนนสอบ!AE44)</f>
        <v/>
      </c>
      <c r="BK44" s="27"/>
      <c r="BL44" s="27"/>
      <c r="BM44" s="27" t="str">
        <f t="shared" si="29"/>
        <v/>
      </c>
      <c r="BN44" s="199" t="str">
        <f t="shared" si="8"/>
        <v/>
      </c>
      <c r="BO44" s="388" t="str">
        <f>IF(คะแนนสอบ!AF44="","",คะแนนสอบ!AF44)</f>
        <v/>
      </c>
      <c r="BP44" s="388" t="str">
        <f>IF(คะแนนสอบ!AG44="","",คะแนนสอบ!AG44)</f>
        <v/>
      </c>
      <c r="BQ44" s="388" t="str">
        <f>IF(คะแนนสอบ!AH44="","",คะแนนสอบ!AH44)</f>
        <v/>
      </c>
      <c r="BR44" s="388"/>
      <c r="BS44" s="388"/>
      <c r="BT44" s="388" t="str">
        <f t="shared" si="19"/>
        <v/>
      </c>
      <c r="BU44" s="199" t="str">
        <f t="shared" si="9"/>
        <v/>
      </c>
      <c r="BV44" s="457" t="str">
        <f>IF(คะแนนสอบ!AI44="","",คะแนนสอบ!AI44)</f>
        <v/>
      </c>
      <c r="BW44" s="457" t="str">
        <f>IF(คะแนนสอบ!AJ44="","",คะแนนสอบ!AJ44)</f>
        <v/>
      </c>
      <c r="BX44" s="457" t="str">
        <f>IF(คะแนนสอบ!AK44="","",คะแนนสอบ!AK44)</f>
        <v/>
      </c>
      <c r="BY44" s="457"/>
      <c r="BZ44" s="457"/>
      <c r="CA44" s="457" t="str">
        <f t="shared" si="20"/>
        <v/>
      </c>
      <c r="CB44" s="199" t="str">
        <f t="shared" si="10"/>
        <v/>
      </c>
      <c r="CC44" s="457" t="str">
        <f>IF(คะแนนสอบ!AL44="","",คะแนนสอบ!AL44)</f>
        <v/>
      </c>
      <c r="CD44" s="457" t="str">
        <f>IF(คะแนนสอบ!AM44="","",คะแนนสอบ!AM44)</f>
        <v/>
      </c>
      <c r="CE44" s="457" t="str">
        <f>IF(คะแนนสอบ!AN44="","",คะแนนสอบ!AN44)</f>
        <v/>
      </c>
      <c r="CF44" s="457"/>
      <c r="CG44" s="457"/>
      <c r="CH44" s="457" t="str">
        <f t="shared" si="21"/>
        <v/>
      </c>
      <c r="CI44" s="199" t="str">
        <f t="shared" si="11"/>
        <v/>
      </c>
      <c r="CJ44" s="457" t="str">
        <f>IF(คะแนนสอบ!AO44="","",คะแนนสอบ!AO44)</f>
        <v/>
      </c>
      <c r="CK44" s="457" t="str">
        <f>IF(คะแนนสอบ!AP44="","",คะแนนสอบ!AP44)</f>
        <v/>
      </c>
      <c r="CL44" s="457" t="str">
        <f>IF(คะแนนสอบ!AQ44="","",คะแนนสอบ!AQ44)</f>
        <v/>
      </c>
      <c r="CM44" s="457"/>
      <c r="CN44" s="457"/>
      <c r="CO44" s="457" t="str">
        <f t="shared" si="22"/>
        <v/>
      </c>
      <c r="CP44" s="199" t="str">
        <f t="shared" si="12"/>
        <v/>
      </c>
      <c r="CQ44" s="457" t="str">
        <f>IF(คะแนนสอบ!AR44="","",คะแนนสอบ!AR44)</f>
        <v/>
      </c>
      <c r="CR44" s="457" t="str">
        <f>IF(คะแนนสอบ!AS44="","",คะแนนสอบ!AS44)</f>
        <v/>
      </c>
      <c r="CS44" s="457" t="str">
        <f>IF(คะแนนสอบ!AT44="","",คะแนนสอบ!AT44)</f>
        <v/>
      </c>
      <c r="CT44" s="457"/>
      <c r="CU44" s="457"/>
      <c r="CV44" s="457" t="str">
        <f t="shared" si="23"/>
        <v/>
      </c>
      <c r="CW44" s="199" t="str">
        <f t="shared" si="13"/>
        <v/>
      </c>
      <c r="CX44" s="27" t="str">
        <f>IF(คะแนนสอบ!AU44="","",คะแนนสอบ!AU44)</f>
        <v/>
      </c>
      <c r="CY44" s="27" t="str">
        <f>IF(คะแนนสอบ!AV44="","",คะแนนสอบ!AV44)</f>
        <v/>
      </c>
      <c r="CZ44" s="27" t="str">
        <f>IF(คะแนนสอบ!AW44="","",คะแนนสอบ!AW44)</f>
        <v/>
      </c>
      <c r="DA44" s="27"/>
      <c r="DB44" s="27"/>
      <c r="DC44" s="27" t="str">
        <f t="shared" si="24"/>
        <v/>
      </c>
      <c r="DD44" s="199" t="str">
        <f t="shared" si="14"/>
        <v/>
      </c>
      <c r="DE44" s="85"/>
    </row>
    <row r="45" spans="1:109" s="29" customFormat="1" ht="15.95" customHeight="1">
      <c r="A45" s="130">
        <v>40</v>
      </c>
      <c r="B45" s="26" t="str">
        <f>IF(คะแนนสอบ!C45="","",คะแนนสอบ!C45)</f>
        <v/>
      </c>
      <c r="C45" s="41" t="str">
        <f>IF(คะแนนสอบ!D45="","",คะแนนสอบ!D45)</f>
        <v/>
      </c>
      <c r="D45" s="27" t="str">
        <f>IF(คะแนนสอบ!E45="","",คะแนนสอบ!E45)</f>
        <v/>
      </c>
      <c r="E45" s="27" t="str">
        <f>IF(คะแนนสอบ!F45="","",คะแนนสอบ!F45)</f>
        <v/>
      </c>
      <c r="F45" s="27" t="str">
        <f>IF(คะแนนสอบ!G45="","",คะแนนสอบ!G45)</f>
        <v/>
      </c>
      <c r="G45" s="424"/>
      <c r="H45" s="424"/>
      <c r="I45" s="27" t="str">
        <f t="shared" si="15"/>
        <v/>
      </c>
      <c r="J45" s="199" t="str">
        <f t="shared" si="0"/>
        <v/>
      </c>
      <c r="K45" s="27" t="str">
        <f>IF(คะแนนสอบ!H45="","",คะแนนสอบ!H45)</f>
        <v/>
      </c>
      <c r="L45" s="27" t="str">
        <f>IF(คะแนนสอบ!I45="","",คะแนนสอบ!I45)</f>
        <v/>
      </c>
      <c r="M45" s="27" t="str">
        <f>IF(คะแนนสอบ!J45="","",คะแนนสอบ!J45)</f>
        <v/>
      </c>
      <c r="N45" s="27"/>
      <c r="O45" s="27"/>
      <c r="P45" s="27" t="str">
        <f t="shared" si="25"/>
        <v/>
      </c>
      <c r="Q45" s="199" t="str">
        <f t="shared" si="1"/>
        <v/>
      </c>
      <c r="R45" s="27" t="str">
        <f>IF(คะแนนสอบ!K45="","",คะแนนสอบ!K45)</f>
        <v/>
      </c>
      <c r="S45" s="27" t="str">
        <f>IF(คะแนนสอบ!L45="","",คะแนนสอบ!L45)</f>
        <v/>
      </c>
      <c r="T45" s="27" t="str">
        <f>IF(คะแนนสอบ!M45="","",คะแนนสอบ!M45)</f>
        <v/>
      </c>
      <c r="U45" s="27"/>
      <c r="V45" s="27"/>
      <c r="W45" s="27" t="str">
        <f t="shared" si="26"/>
        <v/>
      </c>
      <c r="X45" s="199" t="str">
        <f t="shared" si="2"/>
        <v/>
      </c>
      <c r="Y45" s="27" t="str">
        <f>IF(คะแนนสอบ!N45="","",คะแนนสอบ!N45)</f>
        <v/>
      </c>
      <c r="Z45" s="27" t="str">
        <f>IF(คะแนนสอบ!O45="","",คะแนนสอบ!O45)</f>
        <v/>
      </c>
      <c r="AA45" s="27" t="str">
        <f>IF(คะแนนสอบ!P45="","",คะแนนสอบ!P45)</f>
        <v/>
      </c>
      <c r="AB45" s="27"/>
      <c r="AC45" s="27"/>
      <c r="AD45" s="27" t="str">
        <f t="shared" si="16"/>
        <v/>
      </c>
      <c r="AE45" s="199" t="str">
        <f t="shared" si="3"/>
        <v/>
      </c>
      <c r="AF45" s="27" t="str">
        <f>IF(คะแนนสอบ!Q45="","",คะแนนสอบ!Q45)</f>
        <v/>
      </c>
      <c r="AG45" s="27" t="str">
        <f>IF(คะแนนสอบ!R45="","",คะแนนสอบ!R45)</f>
        <v/>
      </c>
      <c r="AH45" s="27" t="str">
        <f>IF(คะแนนสอบ!S45="","",คะแนนสอบ!S45)</f>
        <v/>
      </c>
      <c r="AI45" s="27"/>
      <c r="AJ45" s="27"/>
      <c r="AK45" s="27" t="str">
        <f t="shared" si="17"/>
        <v/>
      </c>
      <c r="AL45" s="199" t="str">
        <f t="shared" si="4"/>
        <v/>
      </c>
      <c r="AM45" s="27" t="str">
        <f>IF(คะแนนสอบ!T45="","",คะแนนสอบ!T45)</f>
        <v/>
      </c>
      <c r="AN45" s="27" t="str">
        <f>IF(คะแนนสอบ!U45="","",คะแนนสอบ!U45)</f>
        <v/>
      </c>
      <c r="AO45" s="27" t="str">
        <f>IF(คะแนนสอบ!V45="","",คะแนนสอบ!V45)</f>
        <v/>
      </c>
      <c r="AP45" s="27"/>
      <c r="AQ45" s="27"/>
      <c r="AR45" s="27" t="str">
        <f t="shared" si="27"/>
        <v/>
      </c>
      <c r="AS45" s="199" t="str">
        <f t="shared" si="5"/>
        <v/>
      </c>
      <c r="AT45" s="27" t="str">
        <f>IF(คะแนนสอบ!W45="","",คะแนนสอบ!W45)</f>
        <v/>
      </c>
      <c r="AU45" s="27" t="str">
        <f>IF(คะแนนสอบ!X45="","",คะแนนสอบ!X45)</f>
        <v/>
      </c>
      <c r="AV45" s="27" t="str">
        <f>IF(คะแนนสอบ!Y45="","",คะแนนสอบ!Y45)</f>
        <v/>
      </c>
      <c r="AW45" s="27"/>
      <c r="AX45" s="27"/>
      <c r="AY45" s="27" t="str">
        <f t="shared" si="18"/>
        <v/>
      </c>
      <c r="AZ45" s="199" t="str">
        <f t="shared" si="6"/>
        <v/>
      </c>
      <c r="BA45" s="27" t="str">
        <f>IF(คะแนนสอบ!Z45="","",คะแนนสอบ!Z45)</f>
        <v/>
      </c>
      <c r="BB45" s="27" t="str">
        <f>IF(คะแนนสอบ!AA45="","",คะแนนสอบ!AA45)</f>
        <v/>
      </c>
      <c r="BC45" s="27" t="str">
        <f>IF(คะแนนสอบ!AB45="","",คะแนนสอบ!AB45)</f>
        <v/>
      </c>
      <c r="BD45" s="27"/>
      <c r="BE45" s="27"/>
      <c r="BF45" s="27" t="str">
        <f t="shared" si="28"/>
        <v/>
      </c>
      <c r="BG45" s="199" t="str">
        <f t="shared" si="7"/>
        <v/>
      </c>
      <c r="BH45" s="27" t="str">
        <f>IF(คะแนนสอบ!AC45="","",คะแนนสอบ!AC45)</f>
        <v/>
      </c>
      <c r="BI45" s="27" t="str">
        <f>IF(คะแนนสอบ!AD45="","",คะแนนสอบ!AD45)</f>
        <v/>
      </c>
      <c r="BJ45" s="27" t="str">
        <f>IF(คะแนนสอบ!AE45="","",คะแนนสอบ!AE45)</f>
        <v/>
      </c>
      <c r="BK45" s="27"/>
      <c r="BL45" s="27"/>
      <c r="BM45" s="27" t="str">
        <f t="shared" si="29"/>
        <v/>
      </c>
      <c r="BN45" s="199" t="str">
        <f t="shared" si="8"/>
        <v/>
      </c>
      <c r="BO45" s="388" t="str">
        <f>IF(คะแนนสอบ!AF45="","",คะแนนสอบ!AF45)</f>
        <v/>
      </c>
      <c r="BP45" s="388" t="str">
        <f>IF(คะแนนสอบ!AG45="","",คะแนนสอบ!AG45)</f>
        <v/>
      </c>
      <c r="BQ45" s="388" t="str">
        <f>IF(คะแนนสอบ!AH45="","",คะแนนสอบ!AH45)</f>
        <v/>
      </c>
      <c r="BR45" s="388"/>
      <c r="BS45" s="388"/>
      <c r="BT45" s="388" t="str">
        <f t="shared" si="19"/>
        <v/>
      </c>
      <c r="BU45" s="199" t="str">
        <f t="shared" si="9"/>
        <v/>
      </c>
      <c r="BV45" s="457" t="str">
        <f>IF(คะแนนสอบ!AI45="","",คะแนนสอบ!AI45)</f>
        <v/>
      </c>
      <c r="BW45" s="457" t="str">
        <f>IF(คะแนนสอบ!AJ45="","",คะแนนสอบ!AJ45)</f>
        <v/>
      </c>
      <c r="BX45" s="457" t="str">
        <f>IF(คะแนนสอบ!AK45="","",คะแนนสอบ!AK45)</f>
        <v/>
      </c>
      <c r="BY45" s="457"/>
      <c r="BZ45" s="457"/>
      <c r="CA45" s="457" t="str">
        <f t="shared" si="20"/>
        <v/>
      </c>
      <c r="CB45" s="199" t="str">
        <f t="shared" si="10"/>
        <v/>
      </c>
      <c r="CC45" s="457" t="str">
        <f>IF(คะแนนสอบ!AL45="","",คะแนนสอบ!AL45)</f>
        <v/>
      </c>
      <c r="CD45" s="457" t="str">
        <f>IF(คะแนนสอบ!AM45="","",คะแนนสอบ!AM45)</f>
        <v/>
      </c>
      <c r="CE45" s="457" t="str">
        <f>IF(คะแนนสอบ!AN45="","",คะแนนสอบ!AN45)</f>
        <v/>
      </c>
      <c r="CF45" s="457"/>
      <c r="CG45" s="457"/>
      <c r="CH45" s="457" t="str">
        <f t="shared" si="21"/>
        <v/>
      </c>
      <c r="CI45" s="199" t="str">
        <f t="shared" si="11"/>
        <v/>
      </c>
      <c r="CJ45" s="457" t="str">
        <f>IF(คะแนนสอบ!AO45="","",คะแนนสอบ!AO45)</f>
        <v/>
      </c>
      <c r="CK45" s="457" t="str">
        <f>IF(คะแนนสอบ!AP45="","",คะแนนสอบ!AP45)</f>
        <v/>
      </c>
      <c r="CL45" s="457" t="str">
        <f>IF(คะแนนสอบ!AQ45="","",คะแนนสอบ!AQ45)</f>
        <v/>
      </c>
      <c r="CM45" s="457"/>
      <c r="CN45" s="457"/>
      <c r="CO45" s="457" t="str">
        <f t="shared" si="22"/>
        <v/>
      </c>
      <c r="CP45" s="199" t="str">
        <f t="shared" si="12"/>
        <v/>
      </c>
      <c r="CQ45" s="457" t="str">
        <f>IF(คะแนนสอบ!AR45="","",คะแนนสอบ!AR45)</f>
        <v/>
      </c>
      <c r="CR45" s="457" t="str">
        <f>IF(คะแนนสอบ!AS45="","",คะแนนสอบ!AS45)</f>
        <v/>
      </c>
      <c r="CS45" s="457" t="str">
        <f>IF(คะแนนสอบ!AT45="","",คะแนนสอบ!AT45)</f>
        <v/>
      </c>
      <c r="CT45" s="457"/>
      <c r="CU45" s="457"/>
      <c r="CV45" s="457" t="str">
        <f t="shared" si="23"/>
        <v/>
      </c>
      <c r="CW45" s="199" t="str">
        <f t="shared" si="13"/>
        <v/>
      </c>
      <c r="CX45" s="27" t="str">
        <f>IF(คะแนนสอบ!AU45="","",คะแนนสอบ!AU45)</f>
        <v/>
      </c>
      <c r="CY45" s="27" t="str">
        <f>IF(คะแนนสอบ!AV45="","",คะแนนสอบ!AV45)</f>
        <v/>
      </c>
      <c r="CZ45" s="27" t="str">
        <f>IF(คะแนนสอบ!AW45="","",คะแนนสอบ!AW45)</f>
        <v/>
      </c>
      <c r="DA45" s="27"/>
      <c r="DB45" s="27"/>
      <c r="DC45" s="27" t="str">
        <f t="shared" si="24"/>
        <v/>
      </c>
      <c r="DD45" s="199" t="str">
        <f t="shared" si="14"/>
        <v/>
      </c>
      <c r="DE45" s="85"/>
    </row>
    <row r="46" spans="1:109" s="29" customFormat="1" ht="15.95" customHeight="1">
      <c r="A46" s="130">
        <v>41</v>
      </c>
      <c r="B46" s="26" t="str">
        <f>IF(คะแนนสอบ!C46="","",คะแนนสอบ!C46)</f>
        <v/>
      </c>
      <c r="C46" s="41" t="str">
        <f>IF(คะแนนสอบ!D46="","",คะแนนสอบ!D46)</f>
        <v/>
      </c>
      <c r="D46" s="27" t="str">
        <f>IF(คะแนนสอบ!E46="","",คะแนนสอบ!E46)</f>
        <v/>
      </c>
      <c r="E46" s="27" t="str">
        <f>IF(คะแนนสอบ!F46="","",คะแนนสอบ!F46)</f>
        <v/>
      </c>
      <c r="F46" s="27" t="str">
        <f>IF(คะแนนสอบ!G46="","",คะแนนสอบ!G46)</f>
        <v/>
      </c>
      <c r="G46" s="424"/>
      <c r="H46" s="424"/>
      <c r="I46" s="27" t="str">
        <f t="shared" si="15"/>
        <v/>
      </c>
      <c r="J46" s="199" t="str">
        <f t="shared" si="0"/>
        <v/>
      </c>
      <c r="K46" s="27" t="str">
        <f>IF(คะแนนสอบ!H46="","",คะแนนสอบ!H46)</f>
        <v/>
      </c>
      <c r="L46" s="27" t="str">
        <f>IF(คะแนนสอบ!I46="","",คะแนนสอบ!I46)</f>
        <v/>
      </c>
      <c r="M46" s="27" t="str">
        <f>IF(คะแนนสอบ!J46="","",คะแนนสอบ!J46)</f>
        <v/>
      </c>
      <c r="N46" s="27"/>
      <c r="O46" s="27"/>
      <c r="P46" s="27" t="str">
        <f t="shared" si="25"/>
        <v/>
      </c>
      <c r="Q46" s="199" t="str">
        <f t="shared" si="1"/>
        <v/>
      </c>
      <c r="R46" s="27" t="str">
        <f>IF(คะแนนสอบ!K46="","",คะแนนสอบ!K46)</f>
        <v/>
      </c>
      <c r="S46" s="27" t="str">
        <f>IF(คะแนนสอบ!L46="","",คะแนนสอบ!L46)</f>
        <v/>
      </c>
      <c r="T46" s="27" t="str">
        <f>IF(คะแนนสอบ!M46="","",คะแนนสอบ!M46)</f>
        <v/>
      </c>
      <c r="U46" s="27"/>
      <c r="V46" s="27"/>
      <c r="W46" s="27" t="str">
        <f t="shared" si="26"/>
        <v/>
      </c>
      <c r="X46" s="199" t="str">
        <f t="shared" si="2"/>
        <v/>
      </c>
      <c r="Y46" s="27" t="str">
        <f>IF(คะแนนสอบ!N46="","",คะแนนสอบ!N46)</f>
        <v/>
      </c>
      <c r="Z46" s="27" t="str">
        <f>IF(คะแนนสอบ!O46="","",คะแนนสอบ!O46)</f>
        <v/>
      </c>
      <c r="AA46" s="27" t="str">
        <f>IF(คะแนนสอบ!P46="","",คะแนนสอบ!P46)</f>
        <v/>
      </c>
      <c r="AB46" s="27"/>
      <c r="AC46" s="27"/>
      <c r="AD46" s="27" t="str">
        <f t="shared" si="16"/>
        <v/>
      </c>
      <c r="AE46" s="199" t="str">
        <f t="shared" si="3"/>
        <v/>
      </c>
      <c r="AF46" s="27" t="str">
        <f>IF(คะแนนสอบ!Q46="","",คะแนนสอบ!Q46)</f>
        <v/>
      </c>
      <c r="AG46" s="27" t="str">
        <f>IF(คะแนนสอบ!R46="","",คะแนนสอบ!R46)</f>
        <v/>
      </c>
      <c r="AH46" s="27" t="str">
        <f>IF(คะแนนสอบ!S46="","",คะแนนสอบ!S46)</f>
        <v/>
      </c>
      <c r="AI46" s="27"/>
      <c r="AJ46" s="27"/>
      <c r="AK46" s="27" t="str">
        <f t="shared" si="17"/>
        <v/>
      </c>
      <c r="AL46" s="199" t="str">
        <f t="shared" si="4"/>
        <v/>
      </c>
      <c r="AM46" s="27" t="str">
        <f>IF(คะแนนสอบ!T46="","",คะแนนสอบ!T46)</f>
        <v/>
      </c>
      <c r="AN46" s="27" t="str">
        <f>IF(คะแนนสอบ!U46="","",คะแนนสอบ!U46)</f>
        <v/>
      </c>
      <c r="AO46" s="27" t="str">
        <f>IF(คะแนนสอบ!V46="","",คะแนนสอบ!V46)</f>
        <v/>
      </c>
      <c r="AP46" s="27"/>
      <c r="AQ46" s="27"/>
      <c r="AR46" s="27" t="str">
        <f t="shared" si="27"/>
        <v/>
      </c>
      <c r="AS46" s="199" t="str">
        <f t="shared" si="5"/>
        <v/>
      </c>
      <c r="AT46" s="27" t="str">
        <f>IF(คะแนนสอบ!W46="","",คะแนนสอบ!W46)</f>
        <v/>
      </c>
      <c r="AU46" s="27" t="str">
        <f>IF(คะแนนสอบ!X46="","",คะแนนสอบ!X46)</f>
        <v/>
      </c>
      <c r="AV46" s="27" t="str">
        <f>IF(คะแนนสอบ!Y46="","",คะแนนสอบ!Y46)</f>
        <v/>
      </c>
      <c r="AW46" s="27"/>
      <c r="AX46" s="27"/>
      <c r="AY46" s="27" t="str">
        <f t="shared" si="18"/>
        <v/>
      </c>
      <c r="AZ46" s="199" t="str">
        <f t="shared" si="6"/>
        <v/>
      </c>
      <c r="BA46" s="27" t="str">
        <f>IF(คะแนนสอบ!Z46="","",คะแนนสอบ!Z46)</f>
        <v/>
      </c>
      <c r="BB46" s="27" t="str">
        <f>IF(คะแนนสอบ!AA46="","",คะแนนสอบ!AA46)</f>
        <v/>
      </c>
      <c r="BC46" s="27" t="str">
        <f>IF(คะแนนสอบ!AB46="","",คะแนนสอบ!AB46)</f>
        <v/>
      </c>
      <c r="BD46" s="27"/>
      <c r="BE46" s="27"/>
      <c r="BF46" s="27" t="str">
        <f t="shared" si="28"/>
        <v/>
      </c>
      <c r="BG46" s="199" t="str">
        <f t="shared" si="7"/>
        <v/>
      </c>
      <c r="BH46" s="27" t="str">
        <f>IF(คะแนนสอบ!AC46="","",คะแนนสอบ!AC46)</f>
        <v/>
      </c>
      <c r="BI46" s="27" t="str">
        <f>IF(คะแนนสอบ!AD46="","",คะแนนสอบ!AD46)</f>
        <v/>
      </c>
      <c r="BJ46" s="27" t="str">
        <f>IF(คะแนนสอบ!AE46="","",คะแนนสอบ!AE46)</f>
        <v/>
      </c>
      <c r="BK46" s="27"/>
      <c r="BL46" s="27"/>
      <c r="BM46" s="27" t="str">
        <f t="shared" si="29"/>
        <v/>
      </c>
      <c r="BN46" s="199" t="str">
        <f t="shared" si="8"/>
        <v/>
      </c>
      <c r="BO46" s="388" t="str">
        <f>IF(คะแนนสอบ!AF46="","",คะแนนสอบ!AF46)</f>
        <v/>
      </c>
      <c r="BP46" s="388" t="str">
        <f>IF(คะแนนสอบ!AG46="","",คะแนนสอบ!AG46)</f>
        <v/>
      </c>
      <c r="BQ46" s="388" t="str">
        <f>IF(คะแนนสอบ!AH46="","",คะแนนสอบ!AH46)</f>
        <v/>
      </c>
      <c r="BR46" s="388"/>
      <c r="BS46" s="388"/>
      <c r="BT46" s="388" t="str">
        <f t="shared" si="19"/>
        <v/>
      </c>
      <c r="BU46" s="199" t="str">
        <f t="shared" si="9"/>
        <v/>
      </c>
      <c r="BV46" s="457" t="str">
        <f>IF(คะแนนสอบ!AI46="","",คะแนนสอบ!AI46)</f>
        <v/>
      </c>
      <c r="BW46" s="457" t="str">
        <f>IF(คะแนนสอบ!AJ46="","",คะแนนสอบ!AJ46)</f>
        <v/>
      </c>
      <c r="BX46" s="457" t="str">
        <f>IF(คะแนนสอบ!AK46="","",คะแนนสอบ!AK46)</f>
        <v/>
      </c>
      <c r="BY46" s="457"/>
      <c r="BZ46" s="457"/>
      <c r="CA46" s="457" t="str">
        <f t="shared" si="20"/>
        <v/>
      </c>
      <c r="CB46" s="199" t="str">
        <f t="shared" si="10"/>
        <v/>
      </c>
      <c r="CC46" s="457" t="str">
        <f>IF(คะแนนสอบ!AL46="","",คะแนนสอบ!AL46)</f>
        <v/>
      </c>
      <c r="CD46" s="457" t="str">
        <f>IF(คะแนนสอบ!AM46="","",คะแนนสอบ!AM46)</f>
        <v/>
      </c>
      <c r="CE46" s="457" t="str">
        <f>IF(คะแนนสอบ!AN46="","",คะแนนสอบ!AN46)</f>
        <v/>
      </c>
      <c r="CF46" s="457"/>
      <c r="CG46" s="457"/>
      <c r="CH46" s="457" t="str">
        <f t="shared" si="21"/>
        <v/>
      </c>
      <c r="CI46" s="199" t="str">
        <f t="shared" si="11"/>
        <v/>
      </c>
      <c r="CJ46" s="457" t="str">
        <f>IF(คะแนนสอบ!AO46="","",คะแนนสอบ!AO46)</f>
        <v/>
      </c>
      <c r="CK46" s="457" t="str">
        <f>IF(คะแนนสอบ!AP46="","",คะแนนสอบ!AP46)</f>
        <v/>
      </c>
      <c r="CL46" s="457" t="str">
        <f>IF(คะแนนสอบ!AQ46="","",คะแนนสอบ!AQ46)</f>
        <v/>
      </c>
      <c r="CM46" s="457"/>
      <c r="CN46" s="457"/>
      <c r="CO46" s="457" t="str">
        <f t="shared" si="22"/>
        <v/>
      </c>
      <c r="CP46" s="199" t="str">
        <f t="shared" si="12"/>
        <v/>
      </c>
      <c r="CQ46" s="457" t="str">
        <f>IF(คะแนนสอบ!AR46="","",คะแนนสอบ!AR46)</f>
        <v/>
      </c>
      <c r="CR46" s="457" t="str">
        <f>IF(คะแนนสอบ!AS46="","",คะแนนสอบ!AS46)</f>
        <v/>
      </c>
      <c r="CS46" s="457" t="str">
        <f>IF(คะแนนสอบ!AT46="","",คะแนนสอบ!AT46)</f>
        <v/>
      </c>
      <c r="CT46" s="457"/>
      <c r="CU46" s="457"/>
      <c r="CV46" s="457" t="str">
        <f t="shared" si="23"/>
        <v/>
      </c>
      <c r="CW46" s="199" t="str">
        <f t="shared" si="13"/>
        <v/>
      </c>
      <c r="CX46" s="27" t="str">
        <f>IF(คะแนนสอบ!AU46="","",คะแนนสอบ!AU46)</f>
        <v/>
      </c>
      <c r="CY46" s="27" t="str">
        <f>IF(คะแนนสอบ!AV46="","",คะแนนสอบ!AV46)</f>
        <v/>
      </c>
      <c r="CZ46" s="27" t="str">
        <f>IF(คะแนนสอบ!AW46="","",คะแนนสอบ!AW46)</f>
        <v/>
      </c>
      <c r="DA46" s="27"/>
      <c r="DB46" s="27"/>
      <c r="DC46" s="27" t="str">
        <f t="shared" si="24"/>
        <v/>
      </c>
      <c r="DD46" s="199" t="str">
        <f t="shared" si="14"/>
        <v/>
      </c>
      <c r="DE46" s="85"/>
    </row>
    <row r="47" spans="1:109" s="29" customFormat="1" ht="15.95" customHeight="1">
      <c r="A47" s="130">
        <v>42</v>
      </c>
      <c r="B47" s="26" t="str">
        <f>IF(คะแนนสอบ!C47="","",คะแนนสอบ!C47)</f>
        <v/>
      </c>
      <c r="C47" s="41" t="str">
        <f>IF(คะแนนสอบ!D47="","",คะแนนสอบ!D47)</f>
        <v/>
      </c>
      <c r="D47" s="27" t="str">
        <f>IF(คะแนนสอบ!E47="","",คะแนนสอบ!E47)</f>
        <v/>
      </c>
      <c r="E47" s="27" t="str">
        <f>IF(คะแนนสอบ!F47="","",คะแนนสอบ!F47)</f>
        <v/>
      </c>
      <c r="F47" s="27" t="str">
        <f>IF(คะแนนสอบ!G47="","",คะแนนสอบ!G47)</f>
        <v/>
      </c>
      <c r="G47" s="424"/>
      <c r="H47" s="424"/>
      <c r="I47" s="27" t="str">
        <f t="shared" si="15"/>
        <v/>
      </c>
      <c r="J47" s="199" t="str">
        <f t="shared" si="0"/>
        <v/>
      </c>
      <c r="K47" s="27" t="str">
        <f>IF(คะแนนสอบ!H47="","",คะแนนสอบ!H47)</f>
        <v/>
      </c>
      <c r="L47" s="27" t="str">
        <f>IF(คะแนนสอบ!I47="","",คะแนนสอบ!I47)</f>
        <v/>
      </c>
      <c r="M47" s="27" t="str">
        <f>IF(คะแนนสอบ!J47="","",คะแนนสอบ!J47)</f>
        <v/>
      </c>
      <c r="N47" s="27"/>
      <c r="O47" s="27"/>
      <c r="P47" s="27" t="str">
        <f t="shared" si="25"/>
        <v/>
      </c>
      <c r="Q47" s="199" t="str">
        <f t="shared" si="1"/>
        <v/>
      </c>
      <c r="R47" s="27" t="str">
        <f>IF(คะแนนสอบ!K47="","",คะแนนสอบ!K47)</f>
        <v/>
      </c>
      <c r="S47" s="27" t="str">
        <f>IF(คะแนนสอบ!L47="","",คะแนนสอบ!L47)</f>
        <v/>
      </c>
      <c r="T47" s="27" t="str">
        <f>IF(คะแนนสอบ!M47="","",คะแนนสอบ!M47)</f>
        <v/>
      </c>
      <c r="U47" s="27"/>
      <c r="V47" s="27"/>
      <c r="W47" s="27" t="str">
        <f t="shared" si="26"/>
        <v/>
      </c>
      <c r="X47" s="199" t="str">
        <f t="shared" si="2"/>
        <v/>
      </c>
      <c r="Y47" s="27" t="str">
        <f>IF(คะแนนสอบ!N47="","",คะแนนสอบ!N47)</f>
        <v/>
      </c>
      <c r="Z47" s="27" t="str">
        <f>IF(คะแนนสอบ!O47="","",คะแนนสอบ!O47)</f>
        <v/>
      </c>
      <c r="AA47" s="27" t="str">
        <f>IF(คะแนนสอบ!P47="","",คะแนนสอบ!P47)</f>
        <v/>
      </c>
      <c r="AB47" s="27"/>
      <c r="AC47" s="27"/>
      <c r="AD47" s="27" t="str">
        <f t="shared" si="16"/>
        <v/>
      </c>
      <c r="AE47" s="199" t="str">
        <f t="shared" si="3"/>
        <v/>
      </c>
      <c r="AF47" s="27" t="str">
        <f>IF(คะแนนสอบ!Q47="","",คะแนนสอบ!Q47)</f>
        <v/>
      </c>
      <c r="AG47" s="27" t="str">
        <f>IF(คะแนนสอบ!R47="","",คะแนนสอบ!R47)</f>
        <v/>
      </c>
      <c r="AH47" s="27" t="str">
        <f>IF(คะแนนสอบ!S47="","",คะแนนสอบ!S47)</f>
        <v/>
      </c>
      <c r="AI47" s="27"/>
      <c r="AJ47" s="27"/>
      <c r="AK47" s="27" t="str">
        <f t="shared" si="17"/>
        <v/>
      </c>
      <c r="AL47" s="199" t="str">
        <f t="shared" si="4"/>
        <v/>
      </c>
      <c r="AM47" s="27" t="str">
        <f>IF(คะแนนสอบ!T47="","",คะแนนสอบ!T47)</f>
        <v/>
      </c>
      <c r="AN47" s="27" t="str">
        <f>IF(คะแนนสอบ!U47="","",คะแนนสอบ!U47)</f>
        <v/>
      </c>
      <c r="AO47" s="27" t="str">
        <f>IF(คะแนนสอบ!V47="","",คะแนนสอบ!V47)</f>
        <v/>
      </c>
      <c r="AP47" s="27"/>
      <c r="AQ47" s="27"/>
      <c r="AR47" s="27" t="str">
        <f t="shared" si="27"/>
        <v/>
      </c>
      <c r="AS47" s="199" t="str">
        <f t="shared" si="5"/>
        <v/>
      </c>
      <c r="AT47" s="27" t="str">
        <f>IF(คะแนนสอบ!W47="","",คะแนนสอบ!W47)</f>
        <v/>
      </c>
      <c r="AU47" s="27" t="str">
        <f>IF(คะแนนสอบ!X47="","",คะแนนสอบ!X47)</f>
        <v/>
      </c>
      <c r="AV47" s="27" t="str">
        <f>IF(คะแนนสอบ!Y47="","",คะแนนสอบ!Y47)</f>
        <v/>
      </c>
      <c r="AW47" s="27"/>
      <c r="AX47" s="27"/>
      <c r="AY47" s="27" t="str">
        <f t="shared" si="18"/>
        <v/>
      </c>
      <c r="AZ47" s="199" t="str">
        <f t="shared" si="6"/>
        <v/>
      </c>
      <c r="BA47" s="27" t="str">
        <f>IF(คะแนนสอบ!Z47="","",คะแนนสอบ!Z47)</f>
        <v/>
      </c>
      <c r="BB47" s="27" t="str">
        <f>IF(คะแนนสอบ!AA47="","",คะแนนสอบ!AA47)</f>
        <v/>
      </c>
      <c r="BC47" s="27" t="str">
        <f>IF(คะแนนสอบ!AB47="","",คะแนนสอบ!AB47)</f>
        <v/>
      </c>
      <c r="BD47" s="27"/>
      <c r="BE47" s="27"/>
      <c r="BF47" s="27" t="str">
        <f t="shared" si="28"/>
        <v/>
      </c>
      <c r="BG47" s="199" t="str">
        <f t="shared" si="7"/>
        <v/>
      </c>
      <c r="BH47" s="27" t="str">
        <f>IF(คะแนนสอบ!AC47="","",คะแนนสอบ!AC47)</f>
        <v/>
      </c>
      <c r="BI47" s="27" t="str">
        <f>IF(คะแนนสอบ!AD47="","",คะแนนสอบ!AD47)</f>
        <v/>
      </c>
      <c r="BJ47" s="27" t="str">
        <f>IF(คะแนนสอบ!AE47="","",คะแนนสอบ!AE47)</f>
        <v/>
      </c>
      <c r="BK47" s="27"/>
      <c r="BL47" s="27"/>
      <c r="BM47" s="27" t="str">
        <f t="shared" si="29"/>
        <v/>
      </c>
      <c r="BN47" s="199" t="str">
        <f t="shared" si="8"/>
        <v/>
      </c>
      <c r="BO47" s="388" t="str">
        <f>IF(คะแนนสอบ!AF47="","",คะแนนสอบ!AF47)</f>
        <v/>
      </c>
      <c r="BP47" s="388" t="str">
        <f>IF(คะแนนสอบ!AG47="","",คะแนนสอบ!AG47)</f>
        <v/>
      </c>
      <c r="BQ47" s="388" t="str">
        <f>IF(คะแนนสอบ!AH47="","",คะแนนสอบ!AH47)</f>
        <v/>
      </c>
      <c r="BR47" s="388"/>
      <c r="BS47" s="388"/>
      <c r="BT47" s="388" t="str">
        <f t="shared" si="19"/>
        <v/>
      </c>
      <c r="BU47" s="199" t="str">
        <f t="shared" si="9"/>
        <v/>
      </c>
      <c r="BV47" s="457" t="str">
        <f>IF(คะแนนสอบ!AI47="","",คะแนนสอบ!AI47)</f>
        <v/>
      </c>
      <c r="BW47" s="457" t="str">
        <f>IF(คะแนนสอบ!AJ47="","",คะแนนสอบ!AJ47)</f>
        <v/>
      </c>
      <c r="BX47" s="457" t="str">
        <f>IF(คะแนนสอบ!AK47="","",คะแนนสอบ!AK47)</f>
        <v/>
      </c>
      <c r="BY47" s="457"/>
      <c r="BZ47" s="457"/>
      <c r="CA47" s="457" t="str">
        <f t="shared" si="20"/>
        <v/>
      </c>
      <c r="CB47" s="199" t="str">
        <f t="shared" si="10"/>
        <v/>
      </c>
      <c r="CC47" s="457" t="str">
        <f>IF(คะแนนสอบ!AL47="","",คะแนนสอบ!AL47)</f>
        <v/>
      </c>
      <c r="CD47" s="457" t="str">
        <f>IF(คะแนนสอบ!AM47="","",คะแนนสอบ!AM47)</f>
        <v/>
      </c>
      <c r="CE47" s="457" t="str">
        <f>IF(คะแนนสอบ!AN47="","",คะแนนสอบ!AN47)</f>
        <v/>
      </c>
      <c r="CF47" s="457"/>
      <c r="CG47" s="457"/>
      <c r="CH47" s="457" t="str">
        <f t="shared" si="21"/>
        <v/>
      </c>
      <c r="CI47" s="199" t="str">
        <f t="shared" si="11"/>
        <v/>
      </c>
      <c r="CJ47" s="457" t="str">
        <f>IF(คะแนนสอบ!AO47="","",คะแนนสอบ!AO47)</f>
        <v/>
      </c>
      <c r="CK47" s="457" t="str">
        <f>IF(คะแนนสอบ!AP47="","",คะแนนสอบ!AP47)</f>
        <v/>
      </c>
      <c r="CL47" s="457" t="str">
        <f>IF(คะแนนสอบ!AQ47="","",คะแนนสอบ!AQ47)</f>
        <v/>
      </c>
      <c r="CM47" s="457"/>
      <c r="CN47" s="457"/>
      <c r="CO47" s="457" t="str">
        <f t="shared" si="22"/>
        <v/>
      </c>
      <c r="CP47" s="199" t="str">
        <f t="shared" si="12"/>
        <v/>
      </c>
      <c r="CQ47" s="457" t="str">
        <f>IF(คะแนนสอบ!AR47="","",คะแนนสอบ!AR47)</f>
        <v/>
      </c>
      <c r="CR47" s="457" t="str">
        <f>IF(คะแนนสอบ!AS47="","",คะแนนสอบ!AS47)</f>
        <v/>
      </c>
      <c r="CS47" s="457" t="str">
        <f>IF(คะแนนสอบ!AT47="","",คะแนนสอบ!AT47)</f>
        <v/>
      </c>
      <c r="CT47" s="457"/>
      <c r="CU47" s="457"/>
      <c r="CV47" s="457" t="str">
        <f t="shared" si="23"/>
        <v/>
      </c>
      <c r="CW47" s="199" t="str">
        <f t="shared" si="13"/>
        <v/>
      </c>
      <c r="CX47" s="27" t="str">
        <f>IF(คะแนนสอบ!AU47="","",คะแนนสอบ!AU47)</f>
        <v/>
      </c>
      <c r="CY47" s="27" t="str">
        <f>IF(คะแนนสอบ!AV47="","",คะแนนสอบ!AV47)</f>
        <v/>
      </c>
      <c r="CZ47" s="27" t="str">
        <f>IF(คะแนนสอบ!AW47="","",คะแนนสอบ!AW47)</f>
        <v/>
      </c>
      <c r="DA47" s="27"/>
      <c r="DB47" s="27"/>
      <c r="DC47" s="27" t="str">
        <f t="shared" si="24"/>
        <v/>
      </c>
      <c r="DD47" s="199" t="str">
        <f t="shared" si="14"/>
        <v/>
      </c>
      <c r="DE47" s="85"/>
    </row>
    <row r="48" spans="1:109" s="29" customFormat="1" ht="15.95" customHeight="1">
      <c r="A48" s="130">
        <v>43</v>
      </c>
      <c r="B48" s="26" t="str">
        <f>IF(คะแนนสอบ!C48="","",คะแนนสอบ!C48)</f>
        <v/>
      </c>
      <c r="C48" s="41" t="str">
        <f>IF(คะแนนสอบ!D48="","",คะแนนสอบ!D48)</f>
        <v/>
      </c>
      <c r="D48" s="27" t="str">
        <f>IF(คะแนนสอบ!E48="","",คะแนนสอบ!E48)</f>
        <v/>
      </c>
      <c r="E48" s="27" t="str">
        <f>IF(คะแนนสอบ!F48="","",คะแนนสอบ!F48)</f>
        <v/>
      </c>
      <c r="F48" s="27" t="str">
        <f>IF(คะแนนสอบ!G48="","",คะแนนสอบ!G48)</f>
        <v/>
      </c>
      <c r="G48" s="424"/>
      <c r="H48" s="424"/>
      <c r="I48" s="27" t="str">
        <f t="shared" si="15"/>
        <v/>
      </c>
      <c r="J48" s="199" t="str">
        <f t="shared" si="0"/>
        <v/>
      </c>
      <c r="K48" s="27" t="str">
        <f>IF(คะแนนสอบ!H48="","",คะแนนสอบ!H48)</f>
        <v/>
      </c>
      <c r="L48" s="27" t="str">
        <f>IF(คะแนนสอบ!I48="","",คะแนนสอบ!I48)</f>
        <v/>
      </c>
      <c r="M48" s="27" t="str">
        <f>IF(คะแนนสอบ!J48="","",คะแนนสอบ!J48)</f>
        <v/>
      </c>
      <c r="N48" s="27"/>
      <c r="O48" s="27"/>
      <c r="P48" s="27" t="str">
        <f t="shared" si="25"/>
        <v/>
      </c>
      <c r="Q48" s="199" t="str">
        <f t="shared" si="1"/>
        <v/>
      </c>
      <c r="R48" s="27" t="str">
        <f>IF(คะแนนสอบ!K48="","",คะแนนสอบ!K48)</f>
        <v/>
      </c>
      <c r="S48" s="27" t="str">
        <f>IF(คะแนนสอบ!L48="","",คะแนนสอบ!L48)</f>
        <v/>
      </c>
      <c r="T48" s="27" t="str">
        <f>IF(คะแนนสอบ!M48="","",คะแนนสอบ!M48)</f>
        <v/>
      </c>
      <c r="U48" s="27"/>
      <c r="V48" s="27"/>
      <c r="W48" s="27" t="str">
        <f t="shared" si="26"/>
        <v/>
      </c>
      <c r="X48" s="199" t="str">
        <f t="shared" si="2"/>
        <v/>
      </c>
      <c r="Y48" s="27" t="str">
        <f>IF(คะแนนสอบ!N48="","",คะแนนสอบ!N48)</f>
        <v/>
      </c>
      <c r="Z48" s="27" t="str">
        <f>IF(คะแนนสอบ!O48="","",คะแนนสอบ!O48)</f>
        <v/>
      </c>
      <c r="AA48" s="27" t="str">
        <f>IF(คะแนนสอบ!P48="","",คะแนนสอบ!P48)</f>
        <v/>
      </c>
      <c r="AB48" s="27"/>
      <c r="AC48" s="27"/>
      <c r="AD48" s="27" t="str">
        <f t="shared" si="16"/>
        <v/>
      </c>
      <c r="AE48" s="199" t="str">
        <f t="shared" si="3"/>
        <v/>
      </c>
      <c r="AF48" s="27" t="str">
        <f>IF(คะแนนสอบ!Q48="","",คะแนนสอบ!Q48)</f>
        <v/>
      </c>
      <c r="AG48" s="27" t="str">
        <f>IF(คะแนนสอบ!R48="","",คะแนนสอบ!R48)</f>
        <v/>
      </c>
      <c r="AH48" s="27" t="str">
        <f>IF(คะแนนสอบ!S48="","",คะแนนสอบ!S48)</f>
        <v/>
      </c>
      <c r="AI48" s="27"/>
      <c r="AJ48" s="27"/>
      <c r="AK48" s="27" t="str">
        <f t="shared" si="17"/>
        <v/>
      </c>
      <c r="AL48" s="199" t="str">
        <f t="shared" si="4"/>
        <v/>
      </c>
      <c r="AM48" s="27" t="str">
        <f>IF(คะแนนสอบ!T48="","",คะแนนสอบ!T48)</f>
        <v/>
      </c>
      <c r="AN48" s="27" t="str">
        <f>IF(คะแนนสอบ!U48="","",คะแนนสอบ!U48)</f>
        <v/>
      </c>
      <c r="AO48" s="27" t="str">
        <f>IF(คะแนนสอบ!V48="","",คะแนนสอบ!V48)</f>
        <v/>
      </c>
      <c r="AP48" s="27"/>
      <c r="AQ48" s="27"/>
      <c r="AR48" s="27" t="str">
        <f t="shared" si="27"/>
        <v/>
      </c>
      <c r="AS48" s="199" t="str">
        <f t="shared" si="5"/>
        <v/>
      </c>
      <c r="AT48" s="27" t="str">
        <f>IF(คะแนนสอบ!W48="","",คะแนนสอบ!W48)</f>
        <v/>
      </c>
      <c r="AU48" s="27" t="str">
        <f>IF(คะแนนสอบ!X48="","",คะแนนสอบ!X48)</f>
        <v/>
      </c>
      <c r="AV48" s="27" t="str">
        <f>IF(คะแนนสอบ!Y48="","",คะแนนสอบ!Y48)</f>
        <v/>
      </c>
      <c r="AW48" s="27"/>
      <c r="AX48" s="27"/>
      <c r="AY48" s="27" t="str">
        <f t="shared" si="18"/>
        <v/>
      </c>
      <c r="AZ48" s="199" t="str">
        <f t="shared" si="6"/>
        <v/>
      </c>
      <c r="BA48" s="27" t="str">
        <f>IF(คะแนนสอบ!Z48="","",คะแนนสอบ!Z48)</f>
        <v/>
      </c>
      <c r="BB48" s="27" t="str">
        <f>IF(คะแนนสอบ!AA48="","",คะแนนสอบ!AA48)</f>
        <v/>
      </c>
      <c r="BC48" s="27" t="str">
        <f>IF(คะแนนสอบ!AB48="","",คะแนนสอบ!AB48)</f>
        <v/>
      </c>
      <c r="BD48" s="27"/>
      <c r="BE48" s="27"/>
      <c r="BF48" s="27" t="str">
        <f t="shared" si="28"/>
        <v/>
      </c>
      <c r="BG48" s="199" t="str">
        <f t="shared" si="7"/>
        <v/>
      </c>
      <c r="BH48" s="27" t="str">
        <f>IF(คะแนนสอบ!AC48="","",คะแนนสอบ!AC48)</f>
        <v/>
      </c>
      <c r="BI48" s="27" t="str">
        <f>IF(คะแนนสอบ!AD48="","",คะแนนสอบ!AD48)</f>
        <v/>
      </c>
      <c r="BJ48" s="27" t="str">
        <f>IF(คะแนนสอบ!AE48="","",คะแนนสอบ!AE48)</f>
        <v/>
      </c>
      <c r="BK48" s="27"/>
      <c r="BL48" s="27"/>
      <c r="BM48" s="27" t="str">
        <f t="shared" si="29"/>
        <v/>
      </c>
      <c r="BN48" s="199" t="str">
        <f t="shared" si="8"/>
        <v/>
      </c>
      <c r="BO48" s="388" t="str">
        <f>IF(คะแนนสอบ!AF48="","",คะแนนสอบ!AF48)</f>
        <v/>
      </c>
      <c r="BP48" s="388" t="str">
        <f>IF(คะแนนสอบ!AG48="","",คะแนนสอบ!AG48)</f>
        <v/>
      </c>
      <c r="BQ48" s="388" t="str">
        <f>IF(คะแนนสอบ!AH48="","",คะแนนสอบ!AH48)</f>
        <v/>
      </c>
      <c r="BR48" s="388"/>
      <c r="BS48" s="388"/>
      <c r="BT48" s="388" t="str">
        <f t="shared" si="19"/>
        <v/>
      </c>
      <c r="BU48" s="199" t="str">
        <f t="shared" si="9"/>
        <v/>
      </c>
      <c r="BV48" s="457" t="str">
        <f>IF(คะแนนสอบ!AI48="","",คะแนนสอบ!AI48)</f>
        <v/>
      </c>
      <c r="BW48" s="457" t="str">
        <f>IF(คะแนนสอบ!AJ48="","",คะแนนสอบ!AJ48)</f>
        <v/>
      </c>
      <c r="BX48" s="457" t="str">
        <f>IF(คะแนนสอบ!AK48="","",คะแนนสอบ!AK48)</f>
        <v/>
      </c>
      <c r="BY48" s="457"/>
      <c r="BZ48" s="457"/>
      <c r="CA48" s="457" t="str">
        <f t="shared" si="20"/>
        <v/>
      </c>
      <c r="CB48" s="199" t="str">
        <f t="shared" si="10"/>
        <v/>
      </c>
      <c r="CC48" s="457" t="str">
        <f>IF(คะแนนสอบ!AL48="","",คะแนนสอบ!AL48)</f>
        <v/>
      </c>
      <c r="CD48" s="457" t="str">
        <f>IF(คะแนนสอบ!AM48="","",คะแนนสอบ!AM48)</f>
        <v/>
      </c>
      <c r="CE48" s="457" t="str">
        <f>IF(คะแนนสอบ!AN48="","",คะแนนสอบ!AN48)</f>
        <v/>
      </c>
      <c r="CF48" s="457"/>
      <c r="CG48" s="457"/>
      <c r="CH48" s="457" t="str">
        <f t="shared" si="21"/>
        <v/>
      </c>
      <c r="CI48" s="199" t="str">
        <f t="shared" si="11"/>
        <v/>
      </c>
      <c r="CJ48" s="457" t="str">
        <f>IF(คะแนนสอบ!AO48="","",คะแนนสอบ!AO48)</f>
        <v/>
      </c>
      <c r="CK48" s="457" t="str">
        <f>IF(คะแนนสอบ!AP48="","",คะแนนสอบ!AP48)</f>
        <v/>
      </c>
      <c r="CL48" s="457" t="str">
        <f>IF(คะแนนสอบ!AQ48="","",คะแนนสอบ!AQ48)</f>
        <v/>
      </c>
      <c r="CM48" s="457"/>
      <c r="CN48" s="457"/>
      <c r="CO48" s="457" t="str">
        <f t="shared" si="22"/>
        <v/>
      </c>
      <c r="CP48" s="199" t="str">
        <f t="shared" si="12"/>
        <v/>
      </c>
      <c r="CQ48" s="457" t="str">
        <f>IF(คะแนนสอบ!AR48="","",คะแนนสอบ!AR48)</f>
        <v/>
      </c>
      <c r="CR48" s="457" t="str">
        <f>IF(คะแนนสอบ!AS48="","",คะแนนสอบ!AS48)</f>
        <v/>
      </c>
      <c r="CS48" s="457" t="str">
        <f>IF(คะแนนสอบ!AT48="","",คะแนนสอบ!AT48)</f>
        <v/>
      </c>
      <c r="CT48" s="457"/>
      <c r="CU48" s="457"/>
      <c r="CV48" s="457" t="str">
        <f t="shared" si="23"/>
        <v/>
      </c>
      <c r="CW48" s="199" t="str">
        <f t="shared" si="13"/>
        <v/>
      </c>
      <c r="CX48" s="27" t="str">
        <f>IF(คะแนนสอบ!AU48="","",คะแนนสอบ!AU48)</f>
        <v/>
      </c>
      <c r="CY48" s="27" t="str">
        <f>IF(คะแนนสอบ!AV48="","",คะแนนสอบ!AV48)</f>
        <v/>
      </c>
      <c r="CZ48" s="27" t="str">
        <f>IF(คะแนนสอบ!AW48="","",คะแนนสอบ!AW48)</f>
        <v/>
      </c>
      <c r="DA48" s="27"/>
      <c r="DB48" s="27"/>
      <c r="DC48" s="27" t="str">
        <f t="shared" si="24"/>
        <v/>
      </c>
      <c r="DD48" s="199" t="str">
        <f t="shared" si="14"/>
        <v/>
      </c>
      <c r="DE48" s="85"/>
    </row>
    <row r="49" spans="1:109" s="29" customFormat="1" ht="15.95" customHeight="1">
      <c r="A49" s="130">
        <v>44</v>
      </c>
      <c r="B49" s="26" t="str">
        <f>IF(คะแนนสอบ!C49="","",คะแนนสอบ!C49)</f>
        <v/>
      </c>
      <c r="C49" s="41" t="str">
        <f>IF(คะแนนสอบ!D49="","",คะแนนสอบ!D49)</f>
        <v/>
      </c>
      <c r="D49" s="27" t="str">
        <f>IF(คะแนนสอบ!E49="","",คะแนนสอบ!E49)</f>
        <v/>
      </c>
      <c r="E49" s="27" t="str">
        <f>IF(คะแนนสอบ!F49="","",คะแนนสอบ!F49)</f>
        <v/>
      </c>
      <c r="F49" s="27" t="str">
        <f>IF(คะแนนสอบ!G49="","",คะแนนสอบ!G49)</f>
        <v/>
      </c>
      <c r="G49" s="424"/>
      <c r="H49" s="424"/>
      <c r="I49" s="27" t="str">
        <f t="shared" si="15"/>
        <v/>
      </c>
      <c r="J49" s="199" t="str">
        <f t="shared" si="0"/>
        <v/>
      </c>
      <c r="K49" s="27" t="str">
        <f>IF(คะแนนสอบ!H49="","",คะแนนสอบ!H49)</f>
        <v/>
      </c>
      <c r="L49" s="27" t="str">
        <f>IF(คะแนนสอบ!I49="","",คะแนนสอบ!I49)</f>
        <v/>
      </c>
      <c r="M49" s="27" t="str">
        <f>IF(คะแนนสอบ!J49="","",คะแนนสอบ!J49)</f>
        <v/>
      </c>
      <c r="N49" s="27"/>
      <c r="O49" s="27"/>
      <c r="P49" s="27" t="str">
        <f t="shared" si="25"/>
        <v/>
      </c>
      <c r="Q49" s="199" t="str">
        <f t="shared" si="1"/>
        <v/>
      </c>
      <c r="R49" s="27" t="str">
        <f>IF(คะแนนสอบ!K49="","",คะแนนสอบ!K49)</f>
        <v/>
      </c>
      <c r="S49" s="27" t="str">
        <f>IF(คะแนนสอบ!L49="","",คะแนนสอบ!L49)</f>
        <v/>
      </c>
      <c r="T49" s="27" t="str">
        <f>IF(คะแนนสอบ!M49="","",คะแนนสอบ!M49)</f>
        <v/>
      </c>
      <c r="U49" s="27"/>
      <c r="V49" s="27"/>
      <c r="W49" s="27" t="str">
        <f t="shared" si="26"/>
        <v/>
      </c>
      <c r="X49" s="199" t="str">
        <f t="shared" si="2"/>
        <v/>
      </c>
      <c r="Y49" s="27" t="str">
        <f>IF(คะแนนสอบ!N49="","",คะแนนสอบ!N49)</f>
        <v/>
      </c>
      <c r="Z49" s="27" t="str">
        <f>IF(คะแนนสอบ!O49="","",คะแนนสอบ!O49)</f>
        <v/>
      </c>
      <c r="AA49" s="27" t="str">
        <f>IF(คะแนนสอบ!P49="","",คะแนนสอบ!P49)</f>
        <v/>
      </c>
      <c r="AB49" s="27"/>
      <c r="AC49" s="27"/>
      <c r="AD49" s="27" t="str">
        <f t="shared" si="16"/>
        <v/>
      </c>
      <c r="AE49" s="199" t="str">
        <f t="shared" si="3"/>
        <v/>
      </c>
      <c r="AF49" s="27" t="str">
        <f>IF(คะแนนสอบ!Q49="","",คะแนนสอบ!Q49)</f>
        <v/>
      </c>
      <c r="AG49" s="27" t="str">
        <f>IF(คะแนนสอบ!R49="","",คะแนนสอบ!R49)</f>
        <v/>
      </c>
      <c r="AH49" s="27" t="str">
        <f>IF(คะแนนสอบ!S49="","",คะแนนสอบ!S49)</f>
        <v/>
      </c>
      <c r="AI49" s="27"/>
      <c r="AJ49" s="27"/>
      <c r="AK49" s="27" t="str">
        <f t="shared" si="17"/>
        <v/>
      </c>
      <c r="AL49" s="199" t="str">
        <f t="shared" si="4"/>
        <v/>
      </c>
      <c r="AM49" s="27" t="str">
        <f>IF(คะแนนสอบ!T49="","",คะแนนสอบ!T49)</f>
        <v/>
      </c>
      <c r="AN49" s="27" t="str">
        <f>IF(คะแนนสอบ!U49="","",คะแนนสอบ!U49)</f>
        <v/>
      </c>
      <c r="AO49" s="27" t="str">
        <f>IF(คะแนนสอบ!V49="","",คะแนนสอบ!V49)</f>
        <v/>
      </c>
      <c r="AP49" s="27"/>
      <c r="AQ49" s="27"/>
      <c r="AR49" s="27" t="str">
        <f t="shared" si="27"/>
        <v/>
      </c>
      <c r="AS49" s="199" t="str">
        <f t="shared" si="5"/>
        <v/>
      </c>
      <c r="AT49" s="27" t="str">
        <f>IF(คะแนนสอบ!W49="","",คะแนนสอบ!W49)</f>
        <v/>
      </c>
      <c r="AU49" s="27" t="str">
        <f>IF(คะแนนสอบ!X49="","",คะแนนสอบ!X49)</f>
        <v/>
      </c>
      <c r="AV49" s="27" t="str">
        <f>IF(คะแนนสอบ!Y49="","",คะแนนสอบ!Y49)</f>
        <v/>
      </c>
      <c r="AW49" s="27"/>
      <c r="AX49" s="27"/>
      <c r="AY49" s="27" t="str">
        <f t="shared" si="18"/>
        <v/>
      </c>
      <c r="AZ49" s="199" t="str">
        <f t="shared" si="6"/>
        <v/>
      </c>
      <c r="BA49" s="27" t="str">
        <f>IF(คะแนนสอบ!Z49="","",คะแนนสอบ!Z49)</f>
        <v/>
      </c>
      <c r="BB49" s="27" t="str">
        <f>IF(คะแนนสอบ!AA49="","",คะแนนสอบ!AA49)</f>
        <v/>
      </c>
      <c r="BC49" s="27" t="str">
        <f>IF(คะแนนสอบ!AB49="","",คะแนนสอบ!AB49)</f>
        <v/>
      </c>
      <c r="BD49" s="27"/>
      <c r="BE49" s="27"/>
      <c r="BF49" s="27" t="str">
        <f t="shared" si="28"/>
        <v/>
      </c>
      <c r="BG49" s="199" t="str">
        <f t="shared" si="7"/>
        <v/>
      </c>
      <c r="BH49" s="27" t="str">
        <f>IF(คะแนนสอบ!AC49="","",คะแนนสอบ!AC49)</f>
        <v/>
      </c>
      <c r="BI49" s="27" t="str">
        <f>IF(คะแนนสอบ!AD49="","",คะแนนสอบ!AD49)</f>
        <v/>
      </c>
      <c r="BJ49" s="27" t="str">
        <f>IF(คะแนนสอบ!AE49="","",คะแนนสอบ!AE49)</f>
        <v/>
      </c>
      <c r="BK49" s="27"/>
      <c r="BL49" s="27"/>
      <c r="BM49" s="27" t="str">
        <f t="shared" si="29"/>
        <v/>
      </c>
      <c r="BN49" s="199" t="str">
        <f t="shared" si="8"/>
        <v/>
      </c>
      <c r="BO49" s="388" t="str">
        <f>IF(คะแนนสอบ!AF49="","",คะแนนสอบ!AF49)</f>
        <v/>
      </c>
      <c r="BP49" s="388" t="str">
        <f>IF(คะแนนสอบ!AG49="","",คะแนนสอบ!AG49)</f>
        <v/>
      </c>
      <c r="BQ49" s="388" t="str">
        <f>IF(คะแนนสอบ!AH49="","",คะแนนสอบ!AH49)</f>
        <v/>
      </c>
      <c r="BR49" s="388"/>
      <c r="BS49" s="388"/>
      <c r="BT49" s="388" t="str">
        <f t="shared" si="19"/>
        <v/>
      </c>
      <c r="BU49" s="199" t="str">
        <f t="shared" si="9"/>
        <v/>
      </c>
      <c r="BV49" s="457" t="str">
        <f>IF(คะแนนสอบ!AI49="","",คะแนนสอบ!AI49)</f>
        <v/>
      </c>
      <c r="BW49" s="457" t="str">
        <f>IF(คะแนนสอบ!AJ49="","",คะแนนสอบ!AJ49)</f>
        <v/>
      </c>
      <c r="BX49" s="457" t="str">
        <f>IF(คะแนนสอบ!AK49="","",คะแนนสอบ!AK49)</f>
        <v/>
      </c>
      <c r="BY49" s="457"/>
      <c r="BZ49" s="457"/>
      <c r="CA49" s="457" t="str">
        <f t="shared" si="20"/>
        <v/>
      </c>
      <c r="CB49" s="199" t="str">
        <f t="shared" si="10"/>
        <v/>
      </c>
      <c r="CC49" s="457" t="str">
        <f>IF(คะแนนสอบ!AL49="","",คะแนนสอบ!AL49)</f>
        <v/>
      </c>
      <c r="CD49" s="457" t="str">
        <f>IF(คะแนนสอบ!AM49="","",คะแนนสอบ!AM49)</f>
        <v/>
      </c>
      <c r="CE49" s="457" t="str">
        <f>IF(คะแนนสอบ!AN49="","",คะแนนสอบ!AN49)</f>
        <v/>
      </c>
      <c r="CF49" s="457"/>
      <c r="CG49" s="457"/>
      <c r="CH49" s="457" t="str">
        <f t="shared" si="21"/>
        <v/>
      </c>
      <c r="CI49" s="199" t="str">
        <f t="shared" si="11"/>
        <v/>
      </c>
      <c r="CJ49" s="457" t="str">
        <f>IF(คะแนนสอบ!AO49="","",คะแนนสอบ!AO49)</f>
        <v/>
      </c>
      <c r="CK49" s="457" t="str">
        <f>IF(คะแนนสอบ!AP49="","",คะแนนสอบ!AP49)</f>
        <v/>
      </c>
      <c r="CL49" s="457" t="str">
        <f>IF(คะแนนสอบ!AQ49="","",คะแนนสอบ!AQ49)</f>
        <v/>
      </c>
      <c r="CM49" s="457"/>
      <c r="CN49" s="457"/>
      <c r="CO49" s="457" t="str">
        <f t="shared" si="22"/>
        <v/>
      </c>
      <c r="CP49" s="199" t="str">
        <f t="shared" si="12"/>
        <v/>
      </c>
      <c r="CQ49" s="457" t="str">
        <f>IF(คะแนนสอบ!AR49="","",คะแนนสอบ!AR49)</f>
        <v/>
      </c>
      <c r="CR49" s="457" t="str">
        <f>IF(คะแนนสอบ!AS49="","",คะแนนสอบ!AS49)</f>
        <v/>
      </c>
      <c r="CS49" s="457" t="str">
        <f>IF(คะแนนสอบ!AT49="","",คะแนนสอบ!AT49)</f>
        <v/>
      </c>
      <c r="CT49" s="457"/>
      <c r="CU49" s="457"/>
      <c r="CV49" s="457" t="str">
        <f t="shared" si="23"/>
        <v/>
      </c>
      <c r="CW49" s="199" t="str">
        <f t="shared" si="13"/>
        <v/>
      </c>
      <c r="CX49" s="27" t="str">
        <f>IF(คะแนนสอบ!AU49="","",คะแนนสอบ!AU49)</f>
        <v/>
      </c>
      <c r="CY49" s="27" t="str">
        <f>IF(คะแนนสอบ!AV49="","",คะแนนสอบ!AV49)</f>
        <v/>
      </c>
      <c r="CZ49" s="27" t="str">
        <f>IF(คะแนนสอบ!AW49="","",คะแนนสอบ!AW49)</f>
        <v/>
      </c>
      <c r="DA49" s="27"/>
      <c r="DB49" s="27"/>
      <c r="DC49" s="27" t="str">
        <f t="shared" si="24"/>
        <v/>
      </c>
      <c r="DD49" s="199" t="str">
        <f t="shared" si="14"/>
        <v/>
      </c>
      <c r="DE49" s="85"/>
    </row>
    <row r="50" spans="1:109" s="29" customFormat="1" ht="15.95" customHeight="1">
      <c r="A50" s="426">
        <v>45</v>
      </c>
      <c r="B50" s="26" t="str">
        <f>IF(คะแนนสอบ!C50="","",คะแนนสอบ!C50)</f>
        <v/>
      </c>
      <c r="C50" s="41" t="str">
        <f>IF(คะแนนสอบ!D50="","",คะแนนสอบ!D50)</f>
        <v/>
      </c>
      <c r="D50" s="424" t="str">
        <f>IF(คะแนนสอบ!E50="","",คะแนนสอบ!E50)</f>
        <v/>
      </c>
      <c r="E50" s="424" t="str">
        <f>IF(คะแนนสอบ!F50="","",คะแนนสอบ!F50)</f>
        <v/>
      </c>
      <c r="F50" s="424" t="str">
        <f>IF(คะแนนสอบ!G50="","",คะแนนสอบ!G50)</f>
        <v/>
      </c>
      <c r="G50" s="424"/>
      <c r="H50" s="424"/>
      <c r="I50" s="424" t="str">
        <f t="shared" ref="I50:I55" si="30">IF(SUM(D50:F50),ROUND(SUM(D50:F50)*100/$I$5,0),"")</f>
        <v/>
      </c>
      <c r="J50" s="199" t="str">
        <f t="shared" ref="J50:J55" si="31">IF(I50="","",VLOOKUP(I50,grad01,5,TRUE))</f>
        <v/>
      </c>
      <c r="K50" s="424" t="str">
        <f>IF(คะแนนสอบ!H50="","",คะแนนสอบ!H50)</f>
        <v/>
      </c>
      <c r="L50" s="424" t="str">
        <f>IF(คะแนนสอบ!I50="","",คะแนนสอบ!I50)</f>
        <v/>
      </c>
      <c r="M50" s="424" t="str">
        <f>IF(คะแนนสอบ!J50="","",คะแนนสอบ!J50)</f>
        <v/>
      </c>
      <c r="N50" s="424"/>
      <c r="O50" s="424"/>
      <c r="P50" s="424" t="str">
        <f t="shared" ref="P50:P55" si="32">IF(SUM(K50:M50),ROUND(SUM(K50:M50)*100/$P$5,0),"")</f>
        <v/>
      </c>
      <c r="Q50" s="199" t="str">
        <f t="shared" ref="Q50:Q55" si="33">IF(P50="","",VLOOKUP(P50,grad01,5,TRUE))</f>
        <v/>
      </c>
      <c r="R50" s="424" t="str">
        <f>IF(คะแนนสอบ!K50="","",คะแนนสอบ!K50)</f>
        <v/>
      </c>
      <c r="S50" s="424" t="str">
        <f>IF(คะแนนสอบ!L50="","",คะแนนสอบ!L50)</f>
        <v/>
      </c>
      <c r="T50" s="424" t="str">
        <f>IF(คะแนนสอบ!M50="","",คะแนนสอบ!M50)</f>
        <v/>
      </c>
      <c r="U50" s="424"/>
      <c r="V50" s="424"/>
      <c r="W50" s="424" t="str">
        <f t="shared" ref="W50:W55" si="34">IF(SUM(R50:T50),ROUND(SUM(R50:T50)*100/$W$5,0),"")</f>
        <v/>
      </c>
      <c r="X50" s="199" t="str">
        <f t="shared" ref="X50:X55" si="35">IF(W50="","",VLOOKUP(W50,grad01,5,TRUE))</f>
        <v/>
      </c>
      <c r="Y50" s="424" t="str">
        <f>IF(คะแนนสอบ!N50="","",คะแนนสอบ!N50)</f>
        <v/>
      </c>
      <c r="Z50" s="424" t="str">
        <f>IF(คะแนนสอบ!O50="","",คะแนนสอบ!O50)</f>
        <v/>
      </c>
      <c r="AA50" s="424" t="str">
        <f>IF(คะแนนสอบ!P50="","",คะแนนสอบ!P50)</f>
        <v/>
      </c>
      <c r="AB50" s="424"/>
      <c r="AC50" s="424"/>
      <c r="AD50" s="424" t="str">
        <f t="shared" ref="AD50:AD55" si="36">IF(SUM(Y50:AA50),ROUND(SUM(Y50:AA50)*100/$AD$5,0),"")</f>
        <v/>
      </c>
      <c r="AE50" s="199" t="str">
        <f t="shared" ref="AE50:AE55" si="37">IF(AD50="","",VLOOKUP(AD50,grad01,5,TRUE))</f>
        <v/>
      </c>
      <c r="AF50" s="424" t="str">
        <f>IF(คะแนนสอบ!Q50="","",คะแนนสอบ!Q50)</f>
        <v/>
      </c>
      <c r="AG50" s="424" t="str">
        <f>IF(คะแนนสอบ!R50="","",คะแนนสอบ!R50)</f>
        <v/>
      </c>
      <c r="AH50" s="424" t="str">
        <f>IF(คะแนนสอบ!S50="","",คะแนนสอบ!S50)</f>
        <v/>
      </c>
      <c r="AI50" s="424"/>
      <c r="AJ50" s="424"/>
      <c r="AK50" s="424" t="str">
        <f t="shared" ref="AK50:AK55" si="38">IF(SUM(AF50:AH50),ROUND(SUM(AF50:AH50)*100/$AK$5,0),"")</f>
        <v/>
      </c>
      <c r="AL50" s="199" t="str">
        <f t="shared" ref="AL50:AL55" si="39">IF(AK50="","",VLOOKUP(AK50,grad01,5,TRUE))</f>
        <v/>
      </c>
      <c r="AM50" s="424" t="str">
        <f>IF(คะแนนสอบ!T50="","",คะแนนสอบ!T50)</f>
        <v/>
      </c>
      <c r="AN50" s="424" t="str">
        <f>IF(คะแนนสอบ!U50="","",คะแนนสอบ!U50)</f>
        <v/>
      </c>
      <c r="AO50" s="424" t="str">
        <f>IF(คะแนนสอบ!V50="","",คะแนนสอบ!V50)</f>
        <v/>
      </c>
      <c r="AP50" s="424"/>
      <c r="AQ50" s="424"/>
      <c r="AR50" s="424" t="str">
        <f t="shared" ref="AR50:AR55" si="40">IF(SUM(AM50:AO50),ROUND(SUM(AM50:AO50)*100/$AR$5,0),"")</f>
        <v/>
      </c>
      <c r="AS50" s="199" t="str">
        <f t="shared" ref="AS50:AS55" si="41">IF(AR50="","",VLOOKUP(AR50,grad01,5,TRUE))</f>
        <v/>
      </c>
      <c r="AT50" s="424" t="str">
        <f>IF(คะแนนสอบ!W50="","",คะแนนสอบ!W50)</f>
        <v/>
      </c>
      <c r="AU50" s="424" t="str">
        <f>IF(คะแนนสอบ!X50="","",คะแนนสอบ!X50)</f>
        <v/>
      </c>
      <c r="AV50" s="424" t="str">
        <f>IF(คะแนนสอบ!Y50="","",คะแนนสอบ!Y50)</f>
        <v/>
      </c>
      <c r="AW50" s="424"/>
      <c r="AX50" s="424"/>
      <c r="AY50" s="424" t="str">
        <f t="shared" ref="AY50:AY55" si="42">IF(SUM(AT50:AV50),ROUND(SUM(AT50:AV50)*100/$AY$5,0),"")</f>
        <v/>
      </c>
      <c r="AZ50" s="199" t="str">
        <f t="shared" ref="AZ50:AZ55" si="43">IF(AY50="","",VLOOKUP(AY50,grad01,5,TRUE))</f>
        <v/>
      </c>
      <c r="BA50" s="424" t="str">
        <f>IF(คะแนนสอบ!Z50="","",คะแนนสอบ!Z50)</f>
        <v/>
      </c>
      <c r="BB50" s="424" t="str">
        <f>IF(คะแนนสอบ!AA50="","",คะแนนสอบ!AA50)</f>
        <v/>
      </c>
      <c r="BC50" s="424" t="str">
        <f>IF(คะแนนสอบ!AB50="","",คะแนนสอบ!AB50)</f>
        <v/>
      </c>
      <c r="BD50" s="424"/>
      <c r="BE50" s="424"/>
      <c r="BF50" s="424" t="str">
        <f t="shared" ref="BF50:BF55" si="44">IF(SUM(BA50:BC50),ROUND(SUM(BA50:BC50)*100/$BF$5,0),"")</f>
        <v/>
      </c>
      <c r="BG50" s="199" t="str">
        <f t="shared" ref="BG50:BG55" si="45">IF(BF50="","",VLOOKUP(BF50,grad01,5,TRUE))</f>
        <v/>
      </c>
      <c r="BH50" s="424" t="str">
        <f>IF(คะแนนสอบ!AC50="","",คะแนนสอบ!AC50)</f>
        <v/>
      </c>
      <c r="BI50" s="424" t="str">
        <f>IF(คะแนนสอบ!AD50="","",คะแนนสอบ!AD50)</f>
        <v/>
      </c>
      <c r="BJ50" s="424" t="str">
        <f>IF(คะแนนสอบ!AE50="","",คะแนนสอบ!AE50)</f>
        <v/>
      </c>
      <c r="BK50" s="424"/>
      <c r="BL50" s="424"/>
      <c r="BM50" s="424" t="str">
        <f t="shared" ref="BM50:BM55" si="46">IF(SUM(BH50:BJ50),ROUND(SUM(BH50:BJ50)*100/$BM$5,0),"")</f>
        <v/>
      </c>
      <c r="BN50" s="199" t="str">
        <f t="shared" ref="BN50:BN55" si="47">IF(BM50="","",VLOOKUP(BM50,grad01,5,TRUE))</f>
        <v/>
      </c>
      <c r="BO50" s="424" t="str">
        <f>IF(คะแนนสอบ!AF50="","",คะแนนสอบ!AF50)</f>
        <v/>
      </c>
      <c r="BP50" s="424" t="str">
        <f>IF(คะแนนสอบ!AG50="","",คะแนนสอบ!AG50)</f>
        <v/>
      </c>
      <c r="BQ50" s="424" t="str">
        <f>IF(คะแนนสอบ!AH50="","",คะแนนสอบ!AH50)</f>
        <v/>
      </c>
      <c r="BR50" s="424"/>
      <c r="BS50" s="424"/>
      <c r="BT50" s="424" t="str">
        <f t="shared" ref="BT50:BT55" si="48">IF(SUM(BO50:BQ50),ROUND(SUM(BO50:BQ50)*100/$BT$5,0),"")</f>
        <v/>
      </c>
      <c r="BU50" s="199" t="str">
        <f t="shared" ref="BU50:BU55" si="49">IF(BT50="","",VLOOKUP(BT50,grad01,5,TRUE))</f>
        <v/>
      </c>
      <c r="BV50" s="457" t="str">
        <f>IF(คะแนนสอบ!AI50="","",คะแนนสอบ!AI50)</f>
        <v/>
      </c>
      <c r="BW50" s="457" t="str">
        <f>IF(คะแนนสอบ!AJ50="","",คะแนนสอบ!AJ50)</f>
        <v/>
      </c>
      <c r="BX50" s="457" t="str">
        <f>IF(คะแนนสอบ!AK50="","",คะแนนสอบ!AK50)</f>
        <v/>
      </c>
      <c r="BY50" s="457"/>
      <c r="BZ50" s="457"/>
      <c r="CA50" s="457" t="str">
        <f t="shared" si="20"/>
        <v/>
      </c>
      <c r="CB50" s="199" t="str">
        <f t="shared" si="10"/>
        <v/>
      </c>
      <c r="CC50" s="457" t="str">
        <f>IF(คะแนนสอบ!AL50="","",คะแนนสอบ!AL50)</f>
        <v/>
      </c>
      <c r="CD50" s="457" t="str">
        <f>IF(คะแนนสอบ!AM50="","",คะแนนสอบ!AM50)</f>
        <v/>
      </c>
      <c r="CE50" s="457" t="str">
        <f>IF(คะแนนสอบ!AN50="","",คะแนนสอบ!AN50)</f>
        <v/>
      </c>
      <c r="CF50" s="457"/>
      <c r="CG50" s="457"/>
      <c r="CH50" s="457" t="str">
        <f t="shared" si="21"/>
        <v/>
      </c>
      <c r="CI50" s="199" t="str">
        <f t="shared" si="11"/>
        <v/>
      </c>
      <c r="CJ50" s="457" t="str">
        <f>IF(คะแนนสอบ!AO50="","",คะแนนสอบ!AO50)</f>
        <v/>
      </c>
      <c r="CK50" s="457" t="str">
        <f>IF(คะแนนสอบ!AP50="","",คะแนนสอบ!AP50)</f>
        <v/>
      </c>
      <c r="CL50" s="457" t="str">
        <f>IF(คะแนนสอบ!AQ50="","",คะแนนสอบ!AQ50)</f>
        <v/>
      </c>
      <c r="CM50" s="457"/>
      <c r="CN50" s="457"/>
      <c r="CO50" s="457" t="str">
        <f t="shared" si="22"/>
        <v/>
      </c>
      <c r="CP50" s="199" t="str">
        <f t="shared" si="12"/>
        <v/>
      </c>
      <c r="CQ50" s="457" t="str">
        <f>IF(คะแนนสอบ!AR50="","",คะแนนสอบ!AR50)</f>
        <v/>
      </c>
      <c r="CR50" s="457" t="str">
        <f>IF(คะแนนสอบ!AS50="","",คะแนนสอบ!AS50)</f>
        <v/>
      </c>
      <c r="CS50" s="457" t="str">
        <f>IF(คะแนนสอบ!AT50="","",คะแนนสอบ!AT50)</f>
        <v/>
      </c>
      <c r="CT50" s="457"/>
      <c r="CU50" s="457"/>
      <c r="CV50" s="457" t="str">
        <f t="shared" si="23"/>
        <v/>
      </c>
      <c r="CW50" s="199" t="str">
        <f t="shared" si="13"/>
        <v/>
      </c>
      <c r="CX50" s="424" t="str">
        <f>IF(คะแนนสอบ!AU50="","",คะแนนสอบ!AU50)</f>
        <v/>
      </c>
      <c r="CY50" s="424" t="str">
        <f>IF(คะแนนสอบ!AV50="","",คะแนนสอบ!AV50)</f>
        <v/>
      </c>
      <c r="CZ50" s="424" t="str">
        <f>IF(คะแนนสอบ!AW50="","",คะแนนสอบ!AW50)</f>
        <v/>
      </c>
      <c r="DA50" s="424"/>
      <c r="DB50" s="424"/>
      <c r="DC50" s="424" t="str">
        <f t="shared" ref="DC50:DC55" si="50">IF(SUM(CX50:CZ50),ROUND(SUM(CX50:CZ50)*100/$DC$5,0),"")</f>
        <v/>
      </c>
      <c r="DD50" s="199" t="str">
        <f t="shared" ref="DD50:DD55" si="51">IF(DC50="","",VLOOKUP(DC50,grad01,5,TRUE))</f>
        <v/>
      </c>
      <c r="DE50" s="85"/>
    </row>
    <row r="51" spans="1:109" s="29" customFormat="1" ht="15.95" customHeight="1">
      <c r="A51" s="426">
        <v>46</v>
      </c>
      <c r="B51" s="26" t="str">
        <f>IF(คะแนนสอบ!C51="","",คะแนนสอบ!C51)</f>
        <v/>
      </c>
      <c r="C51" s="41" t="str">
        <f>IF(คะแนนสอบ!D51="","",คะแนนสอบ!D51)</f>
        <v/>
      </c>
      <c r="D51" s="424" t="str">
        <f>IF(คะแนนสอบ!E51="","",คะแนนสอบ!E51)</f>
        <v/>
      </c>
      <c r="E51" s="424" t="str">
        <f>IF(คะแนนสอบ!F51="","",คะแนนสอบ!F51)</f>
        <v/>
      </c>
      <c r="F51" s="424" t="str">
        <f>IF(คะแนนสอบ!G51="","",คะแนนสอบ!G51)</f>
        <v/>
      </c>
      <c r="G51" s="424"/>
      <c r="H51" s="424"/>
      <c r="I51" s="424" t="str">
        <f t="shared" si="30"/>
        <v/>
      </c>
      <c r="J51" s="199" t="str">
        <f t="shared" si="31"/>
        <v/>
      </c>
      <c r="K51" s="424" t="str">
        <f>IF(คะแนนสอบ!H51="","",คะแนนสอบ!H51)</f>
        <v/>
      </c>
      <c r="L51" s="424" t="str">
        <f>IF(คะแนนสอบ!I51="","",คะแนนสอบ!I51)</f>
        <v/>
      </c>
      <c r="M51" s="424" t="str">
        <f>IF(คะแนนสอบ!J51="","",คะแนนสอบ!J51)</f>
        <v/>
      </c>
      <c r="N51" s="424"/>
      <c r="O51" s="424"/>
      <c r="P51" s="424" t="str">
        <f t="shared" si="32"/>
        <v/>
      </c>
      <c r="Q51" s="199" t="str">
        <f t="shared" si="33"/>
        <v/>
      </c>
      <c r="R51" s="424" t="str">
        <f>IF(คะแนนสอบ!K51="","",คะแนนสอบ!K51)</f>
        <v/>
      </c>
      <c r="S51" s="424" t="str">
        <f>IF(คะแนนสอบ!L51="","",คะแนนสอบ!L51)</f>
        <v/>
      </c>
      <c r="T51" s="424" t="str">
        <f>IF(คะแนนสอบ!M51="","",คะแนนสอบ!M51)</f>
        <v/>
      </c>
      <c r="U51" s="424"/>
      <c r="V51" s="424"/>
      <c r="W51" s="424" t="str">
        <f t="shared" si="34"/>
        <v/>
      </c>
      <c r="X51" s="199" t="str">
        <f t="shared" si="35"/>
        <v/>
      </c>
      <c r="Y51" s="424" t="str">
        <f>IF(คะแนนสอบ!N51="","",คะแนนสอบ!N51)</f>
        <v/>
      </c>
      <c r="Z51" s="424" t="str">
        <f>IF(คะแนนสอบ!O51="","",คะแนนสอบ!O51)</f>
        <v/>
      </c>
      <c r="AA51" s="424" t="str">
        <f>IF(คะแนนสอบ!P51="","",คะแนนสอบ!P51)</f>
        <v/>
      </c>
      <c r="AB51" s="424"/>
      <c r="AC51" s="424"/>
      <c r="AD51" s="424" t="str">
        <f t="shared" si="36"/>
        <v/>
      </c>
      <c r="AE51" s="199" t="str">
        <f t="shared" si="37"/>
        <v/>
      </c>
      <c r="AF51" s="424" t="str">
        <f>IF(คะแนนสอบ!Q51="","",คะแนนสอบ!Q51)</f>
        <v/>
      </c>
      <c r="AG51" s="424" t="str">
        <f>IF(คะแนนสอบ!R51="","",คะแนนสอบ!R51)</f>
        <v/>
      </c>
      <c r="AH51" s="424" t="str">
        <f>IF(คะแนนสอบ!S51="","",คะแนนสอบ!S51)</f>
        <v/>
      </c>
      <c r="AI51" s="424"/>
      <c r="AJ51" s="424"/>
      <c r="AK51" s="424" t="str">
        <f t="shared" si="38"/>
        <v/>
      </c>
      <c r="AL51" s="199" t="str">
        <f t="shared" si="39"/>
        <v/>
      </c>
      <c r="AM51" s="424" t="str">
        <f>IF(คะแนนสอบ!T51="","",คะแนนสอบ!T51)</f>
        <v/>
      </c>
      <c r="AN51" s="424" t="str">
        <f>IF(คะแนนสอบ!U51="","",คะแนนสอบ!U51)</f>
        <v/>
      </c>
      <c r="AO51" s="424" t="str">
        <f>IF(คะแนนสอบ!V51="","",คะแนนสอบ!V51)</f>
        <v/>
      </c>
      <c r="AP51" s="424"/>
      <c r="AQ51" s="424"/>
      <c r="AR51" s="424" t="str">
        <f t="shared" si="40"/>
        <v/>
      </c>
      <c r="AS51" s="199" t="str">
        <f t="shared" si="41"/>
        <v/>
      </c>
      <c r="AT51" s="424" t="str">
        <f>IF(คะแนนสอบ!W51="","",คะแนนสอบ!W51)</f>
        <v/>
      </c>
      <c r="AU51" s="424" t="str">
        <f>IF(คะแนนสอบ!X51="","",คะแนนสอบ!X51)</f>
        <v/>
      </c>
      <c r="AV51" s="424" t="str">
        <f>IF(คะแนนสอบ!Y51="","",คะแนนสอบ!Y51)</f>
        <v/>
      </c>
      <c r="AW51" s="424"/>
      <c r="AX51" s="424"/>
      <c r="AY51" s="424" t="str">
        <f t="shared" si="42"/>
        <v/>
      </c>
      <c r="AZ51" s="199" t="str">
        <f t="shared" si="43"/>
        <v/>
      </c>
      <c r="BA51" s="424" t="str">
        <f>IF(คะแนนสอบ!Z51="","",คะแนนสอบ!Z51)</f>
        <v/>
      </c>
      <c r="BB51" s="424" t="str">
        <f>IF(คะแนนสอบ!AA51="","",คะแนนสอบ!AA51)</f>
        <v/>
      </c>
      <c r="BC51" s="424" t="str">
        <f>IF(คะแนนสอบ!AB51="","",คะแนนสอบ!AB51)</f>
        <v/>
      </c>
      <c r="BD51" s="424"/>
      <c r="BE51" s="424"/>
      <c r="BF51" s="424" t="str">
        <f t="shared" si="44"/>
        <v/>
      </c>
      <c r="BG51" s="199" t="str">
        <f t="shared" si="45"/>
        <v/>
      </c>
      <c r="BH51" s="424" t="str">
        <f>IF(คะแนนสอบ!AC51="","",คะแนนสอบ!AC51)</f>
        <v/>
      </c>
      <c r="BI51" s="424" t="str">
        <f>IF(คะแนนสอบ!AD51="","",คะแนนสอบ!AD51)</f>
        <v/>
      </c>
      <c r="BJ51" s="424" t="str">
        <f>IF(คะแนนสอบ!AE51="","",คะแนนสอบ!AE51)</f>
        <v/>
      </c>
      <c r="BK51" s="424"/>
      <c r="BL51" s="424"/>
      <c r="BM51" s="424" t="str">
        <f t="shared" si="46"/>
        <v/>
      </c>
      <c r="BN51" s="199" t="str">
        <f t="shared" si="47"/>
        <v/>
      </c>
      <c r="BO51" s="424" t="str">
        <f>IF(คะแนนสอบ!AF51="","",คะแนนสอบ!AF51)</f>
        <v/>
      </c>
      <c r="BP51" s="424" t="str">
        <f>IF(คะแนนสอบ!AG51="","",คะแนนสอบ!AG51)</f>
        <v/>
      </c>
      <c r="BQ51" s="424" t="str">
        <f>IF(คะแนนสอบ!AH51="","",คะแนนสอบ!AH51)</f>
        <v/>
      </c>
      <c r="BR51" s="424"/>
      <c r="BS51" s="424"/>
      <c r="BT51" s="424" t="str">
        <f t="shared" si="48"/>
        <v/>
      </c>
      <c r="BU51" s="199" t="str">
        <f t="shared" si="49"/>
        <v/>
      </c>
      <c r="BV51" s="457" t="str">
        <f>IF(คะแนนสอบ!AI51="","",คะแนนสอบ!AI51)</f>
        <v/>
      </c>
      <c r="BW51" s="457" t="str">
        <f>IF(คะแนนสอบ!AJ51="","",คะแนนสอบ!AJ51)</f>
        <v/>
      </c>
      <c r="BX51" s="457" t="str">
        <f>IF(คะแนนสอบ!AK51="","",คะแนนสอบ!AK51)</f>
        <v/>
      </c>
      <c r="BY51" s="457"/>
      <c r="BZ51" s="457"/>
      <c r="CA51" s="457" t="str">
        <f t="shared" si="20"/>
        <v/>
      </c>
      <c r="CB51" s="199" t="str">
        <f t="shared" si="10"/>
        <v/>
      </c>
      <c r="CC51" s="457" t="str">
        <f>IF(คะแนนสอบ!AL51="","",คะแนนสอบ!AL51)</f>
        <v/>
      </c>
      <c r="CD51" s="457" t="str">
        <f>IF(คะแนนสอบ!AM51="","",คะแนนสอบ!AM51)</f>
        <v/>
      </c>
      <c r="CE51" s="457" t="str">
        <f>IF(คะแนนสอบ!AN51="","",คะแนนสอบ!AN51)</f>
        <v/>
      </c>
      <c r="CF51" s="457"/>
      <c r="CG51" s="457"/>
      <c r="CH51" s="457" t="str">
        <f t="shared" si="21"/>
        <v/>
      </c>
      <c r="CI51" s="199" t="str">
        <f t="shared" si="11"/>
        <v/>
      </c>
      <c r="CJ51" s="457" t="str">
        <f>IF(คะแนนสอบ!AO51="","",คะแนนสอบ!AO51)</f>
        <v/>
      </c>
      <c r="CK51" s="457" t="str">
        <f>IF(คะแนนสอบ!AP51="","",คะแนนสอบ!AP51)</f>
        <v/>
      </c>
      <c r="CL51" s="457" t="str">
        <f>IF(คะแนนสอบ!AQ51="","",คะแนนสอบ!AQ51)</f>
        <v/>
      </c>
      <c r="CM51" s="457"/>
      <c r="CN51" s="457"/>
      <c r="CO51" s="457" t="str">
        <f t="shared" si="22"/>
        <v/>
      </c>
      <c r="CP51" s="199" t="str">
        <f t="shared" si="12"/>
        <v/>
      </c>
      <c r="CQ51" s="457" t="str">
        <f>IF(คะแนนสอบ!AR51="","",คะแนนสอบ!AR51)</f>
        <v/>
      </c>
      <c r="CR51" s="457" t="str">
        <f>IF(คะแนนสอบ!AS51="","",คะแนนสอบ!AS51)</f>
        <v/>
      </c>
      <c r="CS51" s="457" t="str">
        <f>IF(คะแนนสอบ!AT51="","",คะแนนสอบ!AT51)</f>
        <v/>
      </c>
      <c r="CT51" s="457"/>
      <c r="CU51" s="457"/>
      <c r="CV51" s="457" t="str">
        <f t="shared" si="23"/>
        <v/>
      </c>
      <c r="CW51" s="199" t="str">
        <f t="shared" si="13"/>
        <v/>
      </c>
      <c r="CX51" s="424" t="str">
        <f>IF(คะแนนสอบ!AU51="","",คะแนนสอบ!AU51)</f>
        <v/>
      </c>
      <c r="CY51" s="424" t="str">
        <f>IF(คะแนนสอบ!AV51="","",คะแนนสอบ!AV51)</f>
        <v/>
      </c>
      <c r="CZ51" s="424" t="str">
        <f>IF(คะแนนสอบ!AW51="","",คะแนนสอบ!AW51)</f>
        <v/>
      </c>
      <c r="DA51" s="424"/>
      <c r="DB51" s="424"/>
      <c r="DC51" s="424" t="str">
        <f t="shared" si="50"/>
        <v/>
      </c>
      <c r="DD51" s="199" t="str">
        <f t="shared" si="51"/>
        <v/>
      </c>
      <c r="DE51" s="85"/>
    </row>
    <row r="52" spans="1:109" s="29" customFormat="1" ht="15.95" customHeight="1">
      <c r="A52" s="426">
        <v>47</v>
      </c>
      <c r="B52" s="26" t="str">
        <f>IF(คะแนนสอบ!C52="","",คะแนนสอบ!C52)</f>
        <v/>
      </c>
      <c r="C52" s="41" t="str">
        <f>IF(คะแนนสอบ!D52="","",คะแนนสอบ!D52)</f>
        <v/>
      </c>
      <c r="D52" s="424" t="str">
        <f>IF(คะแนนสอบ!E52="","",คะแนนสอบ!E52)</f>
        <v/>
      </c>
      <c r="E52" s="424" t="str">
        <f>IF(คะแนนสอบ!F52="","",คะแนนสอบ!F52)</f>
        <v/>
      </c>
      <c r="F52" s="424" t="str">
        <f>IF(คะแนนสอบ!G52="","",คะแนนสอบ!G52)</f>
        <v/>
      </c>
      <c r="G52" s="424"/>
      <c r="H52" s="424"/>
      <c r="I52" s="424" t="str">
        <f t="shared" si="30"/>
        <v/>
      </c>
      <c r="J52" s="199" t="str">
        <f t="shared" si="31"/>
        <v/>
      </c>
      <c r="K52" s="424" t="str">
        <f>IF(คะแนนสอบ!H52="","",คะแนนสอบ!H52)</f>
        <v/>
      </c>
      <c r="L52" s="424" t="str">
        <f>IF(คะแนนสอบ!I52="","",คะแนนสอบ!I52)</f>
        <v/>
      </c>
      <c r="M52" s="424" t="str">
        <f>IF(คะแนนสอบ!J52="","",คะแนนสอบ!J52)</f>
        <v/>
      </c>
      <c r="N52" s="424"/>
      <c r="O52" s="424"/>
      <c r="P52" s="424" t="str">
        <f t="shared" si="32"/>
        <v/>
      </c>
      <c r="Q52" s="199" t="str">
        <f t="shared" si="33"/>
        <v/>
      </c>
      <c r="R52" s="424" t="str">
        <f>IF(คะแนนสอบ!K52="","",คะแนนสอบ!K52)</f>
        <v/>
      </c>
      <c r="S52" s="424" t="str">
        <f>IF(คะแนนสอบ!L52="","",คะแนนสอบ!L52)</f>
        <v/>
      </c>
      <c r="T52" s="424" t="str">
        <f>IF(คะแนนสอบ!M52="","",คะแนนสอบ!M52)</f>
        <v/>
      </c>
      <c r="U52" s="424"/>
      <c r="V52" s="424"/>
      <c r="W52" s="424" t="str">
        <f t="shared" si="34"/>
        <v/>
      </c>
      <c r="X52" s="199" t="str">
        <f t="shared" si="35"/>
        <v/>
      </c>
      <c r="Y52" s="424" t="str">
        <f>IF(คะแนนสอบ!N52="","",คะแนนสอบ!N52)</f>
        <v/>
      </c>
      <c r="Z52" s="424" t="str">
        <f>IF(คะแนนสอบ!O52="","",คะแนนสอบ!O52)</f>
        <v/>
      </c>
      <c r="AA52" s="424" t="str">
        <f>IF(คะแนนสอบ!P52="","",คะแนนสอบ!P52)</f>
        <v/>
      </c>
      <c r="AB52" s="424"/>
      <c r="AC52" s="424"/>
      <c r="AD52" s="424" t="str">
        <f t="shared" si="36"/>
        <v/>
      </c>
      <c r="AE52" s="199" t="str">
        <f t="shared" si="37"/>
        <v/>
      </c>
      <c r="AF52" s="424" t="str">
        <f>IF(คะแนนสอบ!Q52="","",คะแนนสอบ!Q52)</f>
        <v/>
      </c>
      <c r="AG52" s="424" t="str">
        <f>IF(คะแนนสอบ!R52="","",คะแนนสอบ!R52)</f>
        <v/>
      </c>
      <c r="AH52" s="424" t="str">
        <f>IF(คะแนนสอบ!S52="","",คะแนนสอบ!S52)</f>
        <v/>
      </c>
      <c r="AI52" s="424"/>
      <c r="AJ52" s="424"/>
      <c r="AK52" s="424" t="str">
        <f t="shared" si="38"/>
        <v/>
      </c>
      <c r="AL52" s="199" t="str">
        <f t="shared" si="39"/>
        <v/>
      </c>
      <c r="AM52" s="424" t="str">
        <f>IF(คะแนนสอบ!T52="","",คะแนนสอบ!T52)</f>
        <v/>
      </c>
      <c r="AN52" s="424" t="str">
        <f>IF(คะแนนสอบ!U52="","",คะแนนสอบ!U52)</f>
        <v/>
      </c>
      <c r="AO52" s="424" t="str">
        <f>IF(คะแนนสอบ!V52="","",คะแนนสอบ!V52)</f>
        <v/>
      </c>
      <c r="AP52" s="424"/>
      <c r="AQ52" s="424"/>
      <c r="AR52" s="424" t="str">
        <f t="shared" si="40"/>
        <v/>
      </c>
      <c r="AS52" s="199" t="str">
        <f t="shared" si="41"/>
        <v/>
      </c>
      <c r="AT52" s="424" t="str">
        <f>IF(คะแนนสอบ!W52="","",คะแนนสอบ!W52)</f>
        <v/>
      </c>
      <c r="AU52" s="424" t="str">
        <f>IF(คะแนนสอบ!X52="","",คะแนนสอบ!X52)</f>
        <v/>
      </c>
      <c r="AV52" s="424" t="str">
        <f>IF(คะแนนสอบ!Y52="","",คะแนนสอบ!Y52)</f>
        <v/>
      </c>
      <c r="AW52" s="424"/>
      <c r="AX52" s="424"/>
      <c r="AY52" s="424" t="str">
        <f t="shared" si="42"/>
        <v/>
      </c>
      <c r="AZ52" s="199" t="str">
        <f t="shared" si="43"/>
        <v/>
      </c>
      <c r="BA52" s="424" t="str">
        <f>IF(คะแนนสอบ!Z52="","",คะแนนสอบ!Z52)</f>
        <v/>
      </c>
      <c r="BB52" s="424" t="str">
        <f>IF(คะแนนสอบ!AA52="","",คะแนนสอบ!AA52)</f>
        <v/>
      </c>
      <c r="BC52" s="424" t="str">
        <f>IF(คะแนนสอบ!AB52="","",คะแนนสอบ!AB52)</f>
        <v/>
      </c>
      <c r="BD52" s="424"/>
      <c r="BE52" s="424"/>
      <c r="BF52" s="424" t="str">
        <f t="shared" si="44"/>
        <v/>
      </c>
      <c r="BG52" s="199" t="str">
        <f t="shared" si="45"/>
        <v/>
      </c>
      <c r="BH52" s="424" t="str">
        <f>IF(คะแนนสอบ!AC52="","",คะแนนสอบ!AC52)</f>
        <v/>
      </c>
      <c r="BI52" s="424" t="str">
        <f>IF(คะแนนสอบ!AD52="","",คะแนนสอบ!AD52)</f>
        <v/>
      </c>
      <c r="BJ52" s="424" t="str">
        <f>IF(คะแนนสอบ!AE52="","",คะแนนสอบ!AE52)</f>
        <v/>
      </c>
      <c r="BK52" s="424"/>
      <c r="BL52" s="424"/>
      <c r="BM52" s="424" t="str">
        <f t="shared" si="46"/>
        <v/>
      </c>
      <c r="BN52" s="199" t="str">
        <f t="shared" si="47"/>
        <v/>
      </c>
      <c r="BO52" s="424" t="str">
        <f>IF(คะแนนสอบ!AF52="","",คะแนนสอบ!AF52)</f>
        <v/>
      </c>
      <c r="BP52" s="424" t="str">
        <f>IF(คะแนนสอบ!AG52="","",คะแนนสอบ!AG52)</f>
        <v/>
      </c>
      <c r="BQ52" s="424" t="str">
        <f>IF(คะแนนสอบ!AH52="","",คะแนนสอบ!AH52)</f>
        <v/>
      </c>
      <c r="BR52" s="424"/>
      <c r="BS52" s="424"/>
      <c r="BT52" s="424" t="str">
        <f t="shared" si="48"/>
        <v/>
      </c>
      <c r="BU52" s="199" t="str">
        <f t="shared" si="49"/>
        <v/>
      </c>
      <c r="BV52" s="457" t="str">
        <f>IF(คะแนนสอบ!AI52="","",คะแนนสอบ!AI52)</f>
        <v/>
      </c>
      <c r="BW52" s="457" t="str">
        <f>IF(คะแนนสอบ!AJ52="","",คะแนนสอบ!AJ52)</f>
        <v/>
      </c>
      <c r="BX52" s="457" t="str">
        <f>IF(คะแนนสอบ!AK52="","",คะแนนสอบ!AK52)</f>
        <v/>
      </c>
      <c r="BY52" s="457"/>
      <c r="BZ52" s="457"/>
      <c r="CA52" s="457" t="str">
        <f t="shared" si="20"/>
        <v/>
      </c>
      <c r="CB52" s="199" t="str">
        <f t="shared" si="10"/>
        <v/>
      </c>
      <c r="CC52" s="457" t="str">
        <f>IF(คะแนนสอบ!AL52="","",คะแนนสอบ!AL52)</f>
        <v/>
      </c>
      <c r="CD52" s="457" t="str">
        <f>IF(คะแนนสอบ!AM52="","",คะแนนสอบ!AM52)</f>
        <v/>
      </c>
      <c r="CE52" s="457" t="str">
        <f>IF(คะแนนสอบ!AN52="","",คะแนนสอบ!AN52)</f>
        <v/>
      </c>
      <c r="CF52" s="457"/>
      <c r="CG52" s="457"/>
      <c r="CH52" s="457" t="str">
        <f t="shared" si="21"/>
        <v/>
      </c>
      <c r="CI52" s="199" t="str">
        <f t="shared" si="11"/>
        <v/>
      </c>
      <c r="CJ52" s="457" t="str">
        <f>IF(คะแนนสอบ!AO52="","",คะแนนสอบ!AO52)</f>
        <v/>
      </c>
      <c r="CK52" s="457" t="str">
        <f>IF(คะแนนสอบ!AP52="","",คะแนนสอบ!AP52)</f>
        <v/>
      </c>
      <c r="CL52" s="457" t="str">
        <f>IF(คะแนนสอบ!AQ52="","",คะแนนสอบ!AQ52)</f>
        <v/>
      </c>
      <c r="CM52" s="457"/>
      <c r="CN52" s="457"/>
      <c r="CO52" s="457" t="str">
        <f t="shared" si="22"/>
        <v/>
      </c>
      <c r="CP52" s="199" t="str">
        <f t="shared" si="12"/>
        <v/>
      </c>
      <c r="CQ52" s="457" t="str">
        <f>IF(คะแนนสอบ!AR52="","",คะแนนสอบ!AR52)</f>
        <v/>
      </c>
      <c r="CR52" s="457" t="str">
        <f>IF(คะแนนสอบ!AS52="","",คะแนนสอบ!AS52)</f>
        <v/>
      </c>
      <c r="CS52" s="457" t="str">
        <f>IF(คะแนนสอบ!AT52="","",คะแนนสอบ!AT52)</f>
        <v/>
      </c>
      <c r="CT52" s="457"/>
      <c r="CU52" s="457"/>
      <c r="CV52" s="457" t="str">
        <f t="shared" si="23"/>
        <v/>
      </c>
      <c r="CW52" s="199" t="str">
        <f t="shared" si="13"/>
        <v/>
      </c>
      <c r="CX52" s="424" t="str">
        <f>IF(คะแนนสอบ!AU52="","",คะแนนสอบ!AU52)</f>
        <v/>
      </c>
      <c r="CY52" s="424" t="str">
        <f>IF(คะแนนสอบ!AV52="","",คะแนนสอบ!AV52)</f>
        <v/>
      </c>
      <c r="CZ52" s="424" t="str">
        <f>IF(คะแนนสอบ!AW52="","",คะแนนสอบ!AW52)</f>
        <v/>
      </c>
      <c r="DA52" s="424"/>
      <c r="DB52" s="424"/>
      <c r="DC52" s="424" t="str">
        <f t="shared" si="50"/>
        <v/>
      </c>
      <c r="DD52" s="199" t="str">
        <f t="shared" si="51"/>
        <v/>
      </c>
      <c r="DE52" s="85"/>
    </row>
    <row r="53" spans="1:109" s="29" customFormat="1" ht="15.95" customHeight="1">
      <c r="A53" s="426">
        <v>48</v>
      </c>
      <c r="B53" s="26" t="str">
        <f>IF(คะแนนสอบ!C53="","",คะแนนสอบ!C53)</f>
        <v/>
      </c>
      <c r="C53" s="41" t="str">
        <f>IF(คะแนนสอบ!D53="","",คะแนนสอบ!D53)</f>
        <v/>
      </c>
      <c r="D53" s="424" t="str">
        <f>IF(คะแนนสอบ!E53="","",คะแนนสอบ!E53)</f>
        <v/>
      </c>
      <c r="E53" s="424" t="str">
        <f>IF(คะแนนสอบ!F53="","",คะแนนสอบ!F53)</f>
        <v/>
      </c>
      <c r="F53" s="424" t="str">
        <f>IF(คะแนนสอบ!G53="","",คะแนนสอบ!G53)</f>
        <v/>
      </c>
      <c r="G53" s="424"/>
      <c r="H53" s="424"/>
      <c r="I53" s="424" t="str">
        <f t="shared" si="30"/>
        <v/>
      </c>
      <c r="J53" s="199" t="str">
        <f t="shared" si="31"/>
        <v/>
      </c>
      <c r="K53" s="424" t="str">
        <f>IF(คะแนนสอบ!H53="","",คะแนนสอบ!H53)</f>
        <v/>
      </c>
      <c r="L53" s="424" t="str">
        <f>IF(คะแนนสอบ!I53="","",คะแนนสอบ!I53)</f>
        <v/>
      </c>
      <c r="M53" s="424" t="str">
        <f>IF(คะแนนสอบ!J53="","",คะแนนสอบ!J53)</f>
        <v/>
      </c>
      <c r="N53" s="424"/>
      <c r="O53" s="424"/>
      <c r="P53" s="424" t="str">
        <f t="shared" si="32"/>
        <v/>
      </c>
      <c r="Q53" s="199" t="str">
        <f t="shared" si="33"/>
        <v/>
      </c>
      <c r="R53" s="424" t="str">
        <f>IF(คะแนนสอบ!K53="","",คะแนนสอบ!K53)</f>
        <v/>
      </c>
      <c r="S53" s="424" t="str">
        <f>IF(คะแนนสอบ!L53="","",คะแนนสอบ!L53)</f>
        <v/>
      </c>
      <c r="T53" s="424" t="str">
        <f>IF(คะแนนสอบ!M53="","",คะแนนสอบ!M53)</f>
        <v/>
      </c>
      <c r="U53" s="424"/>
      <c r="V53" s="424"/>
      <c r="W53" s="424" t="str">
        <f t="shared" si="34"/>
        <v/>
      </c>
      <c r="X53" s="199" t="str">
        <f t="shared" si="35"/>
        <v/>
      </c>
      <c r="Y53" s="424" t="str">
        <f>IF(คะแนนสอบ!N53="","",คะแนนสอบ!N53)</f>
        <v/>
      </c>
      <c r="Z53" s="424" t="str">
        <f>IF(คะแนนสอบ!O53="","",คะแนนสอบ!O53)</f>
        <v/>
      </c>
      <c r="AA53" s="424" t="str">
        <f>IF(คะแนนสอบ!P53="","",คะแนนสอบ!P53)</f>
        <v/>
      </c>
      <c r="AB53" s="424"/>
      <c r="AC53" s="424"/>
      <c r="AD53" s="424" t="str">
        <f t="shared" si="36"/>
        <v/>
      </c>
      <c r="AE53" s="199" t="str">
        <f t="shared" si="37"/>
        <v/>
      </c>
      <c r="AF53" s="424" t="str">
        <f>IF(คะแนนสอบ!Q53="","",คะแนนสอบ!Q53)</f>
        <v/>
      </c>
      <c r="AG53" s="424" t="str">
        <f>IF(คะแนนสอบ!R53="","",คะแนนสอบ!R53)</f>
        <v/>
      </c>
      <c r="AH53" s="424" t="str">
        <f>IF(คะแนนสอบ!S53="","",คะแนนสอบ!S53)</f>
        <v/>
      </c>
      <c r="AI53" s="424"/>
      <c r="AJ53" s="424"/>
      <c r="AK53" s="424" t="str">
        <f t="shared" si="38"/>
        <v/>
      </c>
      <c r="AL53" s="199" t="str">
        <f t="shared" si="39"/>
        <v/>
      </c>
      <c r="AM53" s="424" t="str">
        <f>IF(คะแนนสอบ!T53="","",คะแนนสอบ!T53)</f>
        <v/>
      </c>
      <c r="AN53" s="424" t="str">
        <f>IF(คะแนนสอบ!U53="","",คะแนนสอบ!U53)</f>
        <v/>
      </c>
      <c r="AO53" s="424" t="str">
        <f>IF(คะแนนสอบ!V53="","",คะแนนสอบ!V53)</f>
        <v/>
      </c>
      <c r="AP53" s="424"/>
      <c r="AQ53" s="424"/>
      <c r="AR53" s="424" t="str">
        <f t="shared" si="40"/>
        <v/>
      </c>
      <c r="AS53" s="199" t="str">
        <f t="shared" si="41"/>
        <v/>
      </c>
      <c r="AT53" s="424" t="str">
        <f>IF(คะแนนสอบ!W53="","",คะแนนสอบ!W53)</f>
        <v/>
      </c>
      <c r="AU53" s="424" t="str">
        <f>IF(คะแนนสอบ!X53="","",คะแนนสอบ!X53)</f>
        <v/>
      </c>
      <c r="AV53" s="424" t="str">
        <f>IF(คะแนนสอบ!Y53="","",คะแนนสอบ!Y53)</f>
        <v/>
      </c>
      <c r="AW53" s="424"/>
      <c r="AX53" s="424"/>
      <c r="AY53" s="424" t="str">
        <f t="shared" si="42"/>
        <v/>
      </c>
      <c r="AZ53" s="199" t="str">
        <f t="shared" si="43"/>
        <v/>
      </c>
      <c r="BA53" s="424" t="str">
        <f>IF(คะแนนสอบ!Z53="","",คะแนนสอบ!Z53)</f>
        <v/>
      </c>
      <c r="BB53" s="424" t="str">
        <f>IF(คะแนนสอบ!AA53="","",คะแนนสอบ!AA53)</f>
        <v/>
      </c>
      <c r="BC53" s="424" t="str">
        <f>IF(คะแนนสอบ!AB53="","",คะแนนสอบ!AB53)</f>
        <v/>
      </c>
      <c r="BD53" s="424"/>
      <c r="BE53" s="424"/>
      <c r="BF53" s="424" t="str">
        <f t="shared" si="44"/>
        <v/>
      </c>
      <c r="BG53" s="199" t="str">
        <f t="shared" si="45"/>
        <v/>
      </c>
      <c r="BH53" s="424" t="str">
        <f>IF(คะแนนสอบ!AC53="","",คะแนนสอบ!AC53)</f>
        <v/>
      </c>
      <c r="BI53" s="424" t="str">
        <f>IF(คะแนนสอบ!AD53="","",คะแนนสอบ!AD53)</f>
        <v/>
      </c>
      <c r="BJ53" s="424" t="str">
        <f>IF(คะแนนสอบ!AE53="","",คะแนนสอบ!AE53)</f>
        <v/>
      </c>
      <c r="BK53" s="424"/>
      <c r="BL53" s="424"/>
      <c r="BM53" s="424" t="str">
        <f t="shared" si="46"/>
        <v/>
      </c>
      <c r="BN53" s="199" t="str">
        <f t="shared" si="47"/>
        <v/>
      </c>
      <c r="BO53" s="424" t="str">
        <f>IF(คะแนนสอบ!AF53="","",คะแนนสอบ!AF53)</f>
        <v/>
      </c>
      <c r="BP53" s="424" t="str">
        <f>IF(คะแนนสอบ!AG53="","",คะแนนสอบ!AG53)</f>
        <v/>
      </c>
      <c r="BQ53" s="424" t="str">
        <f>IF(คะแนนสอบ!AH53="","",คะแนนสอบ!AH53)</f>
        <v/>
      </c>
      <c r="BR53" s="424"/>
      <c r="BS53" s="424"/>
      <c r="BT53" s="424" t="str">
        <f t="shared" si="48"/>
        <v/>
      </c>
      <c r="BU53" s="199" t="str">
        <f t="shared" si="49"/>
        <v/>
      </c>
      <c r="BV53" s="457" t="str">
        <f>IF(คะแนนสอบ!AI53="","",คะแนนสอบ!AI53)</f>
        <v/>
      </c>
      <c r="BW53" s="457" t="str">
        <f>IF(คะแนนสอบ!AJ53="","",คะแนนสอบ!AJ53)</f>
        <v/>
      </c>
      <c r="BX53" s="457" t="str">
        <f>IF(คะแนนสอบ!AK53="","",คะแนนสอบ!AK53)</f>
        <v/>
      </c>
      <c r="BY53" s="457"/>
      <c r="BZ53" s="457"/>
      <c r="CA53" s="457" t="str">
        <f t="shared" si="20"/>
        <v/>
      </c>
      <c r="CB53" s="199" t="str">
        <f t="shared" si="10"/>
        <v/>
      </c>
      <c r="CC53" s="457" t="str">
        <f>IF(คะแนนสอบ!AL53="","",คะแนนสอบ!AL53)</f>
        <v/>
      </c>
      <c r="CD53" s="457" t="str">
        <f>IF(คะแนนสอบ!AM53="","",คะแนนสอบ!AM53)</f>
        <v/>
      </c>
      <c r="CE53" s="457" t="str">
        <f>IF(คะแนนสอบ!AN53="","",คะแนนสอบ!AN53)</f>
        <v/>
      </c>
      <c r="CF53" s="457"/>
      <c r="CG53" s="457"/>
      <c r="CH53" s="457" t="str">
        <f t="shared" si="21"/>
        <v/>
      </c>
      <c r="CI53" s="199" t="str">
        <f t="shared" si="11"/>
        <v/>
      </c>
      <c r="CJ53" s="457" t="str">
        <f>IF(คะแนนสอบ!AO53="","",คะแนนสอบ!AO53)</f>
        <v/>
      </c>
      <c r="CK53" s="457" t="str">
        <f>IF(คะแนนสอบ!AP53="","",คะแนนสอบ!AP53)</f>
        <v/>
      </c>
      <c r="CL53" s="457" t="str">
        <f>IF(คะแนนสอบ!AQ53="","",คะแนนสอบ!AQ53)</f>
        <v/>
      </c>
      <c r="CM53" s="457"/>
      <c r="CN53" s="457"/>
      <c r="CO53" s="457" t="str">
        <f t="shared" si="22"/>
        <v/>
      </c>
      <c r="CP53" s="199" t="str">
        <f t="shared" si="12"/>
        <v/>
      </c>
      <c r="CQ53" s="457" t="str">
        <f>IF(คะแนนสอบ!AR53="","",คะแนนสอบ!AR53)</f>
        <v/>
      </c>
      <c r="CR53" s="457" t="str">
        <f>IF(คะแนนสอบ!AS53="","",คะแนนสอบ!AS53)</f>
        <v/>
      </c>
      <c r="CS53" s="457" t="str">
        <f>IF(คะแนนสอบ!AT53="","",คะแนนสอบ!AT53)</f>
        <v/>
      </c>
      <c r="CT53" s="457"/>
      <c r="CU53" s="457"/>
      <c r="CV53" s="457" t="str">
        <f t="shared" si="23"/>
        <v/>
      </c>
      <c r="CW53" s="199" t="str">
        <f t="shared" si="13"/>
        <v/>
      </c>
      <c r="CX53" s="424" t="str">
        <f>IF(คะแนนสอบ!AU53="","",คะแนนสอบ!AU53)</f>
        <v/>
      </c>
      <c r="CY53" s="424" t="str">
        <f>IF(คะแนนสอบ!AV53="","",คะแนนสอบ!AV53)</f>
        <v/>
      </c>
      <c r="CZ53" s="424" t="str">
        <f>IF(คะแนนสอบ!AW53="","",คะแนนสอบ!AW53)</f>
        <v/>
      </c>
      <c r="DA53" s="424"/>
      <c r="DB53" s="424"/>
      <c r="DC53" s="424" t="str">
        <f t="shared" si="50"/>
        <v/>
      </c>
      <c r="DD53" s="199" t="str">
        <f t="shared" si="51"/>
        <v/>
      </c>
      <c r="DE53" s="85"/>
    </row>
    <row r="54" spans="1:109" s="29" customFormat="1" ht="15.95" customHeight="1">
      <c r="A54" s="426">
        <v>49</v>
      </c>
      <c r="B54" s="26" t="str">
        <f>IF(คะแนนสอบ!C54="","",คะแนนสอบ!C54)</f>
        <v/>
      </c>
      <c r="C54" s="41" t="str">
        <f>IF(คะแนนสอบ!D54="","",คะแนนสอบ!D54)</f>
        <v/>
      </c>
      <c r="D54" s="424" t="str">
        <f>IF(คะแนนสอบ!E54="","",คะแนนสอบ!E54)</f>
        <v/>
      </c>
      <c r="E54" s="424" t="str">
        <f>IF(คะแนนสอบ!F54="","",คะแนนสอบ!F54)</f>
        <v/>
      </c>
      <c r="F54" s="424" t="str">
        <f>IF(คะแนนสอบ!G54="","",คะแนนสอบ!G54)</f>
        <v/>
      </c>
      <c r="G54" s="424"/>
      <c r="H54" s="424"/>
      <c r="I54" s="424" t="str">
        <f t="shared" si="30"/>
        <v/>
      </c>
      <c r="J54" s="199" t="str">
        <f t="shared" si="31"/>
        <v/>
      </c>
      <c r="K54" s="424" t="str">
        <f>IF(คะแนนสอบ!H54="","",คะแนนสอบ!H54)</f>
        <v/>
      </c>
      <c r="L54" s="424" t="str">
        <f>IF(คะแนนสอบ!I54="","",คะแนนสอบ!I54)</f>
        <v/>
      </c>
      <c r="M54" s="424" t="str">
        <f>IF(คะแนนสอบ!J54="","",คะแนนสอบ!J54)</f>
        <v/>
      </c>
      <c r="N54" s="424"/>
      <c r="O54" s="424"/>
      <c r="P54" s="424" t="str">
        <f t="shared" si="32"/>
        <v/>
      </c>
      <c r="Q54" s="199" t="str">
        <f t="shared" si="33"/>
        <v/>
      </c>
      <c r="R54" s="424" t="str">
        <f>IF(คะแนนสอบ!K54="","",คะแนนสอบ!K54)</f>
        <v/>
      </c>
      <c r="S54" s="424" t="str">
        <f>IF(คะแนนสอบ!L54="","",คะแนนสอบ!L54)</f>
        <v/>
      </c>
      <c r="T54" s="424" t="str">
        <f>IF(คะแนนสอบ!M54="","",คะแนนสอบ!M54)</f>
        <v/>
      </c>
      <c r="U54" s="424"/>
      <c r="V54" s="424"/>
      <c r="W54" s="424" t="str">
        <f t="shared" si="34"/>
        <v/>
      </c>
      <c r="X54" s="199" t="str">
        <f t="shared" si="35"/>
        <v/>
      </c>
      <c r="Y54" s="424" t="str">
        <f>IF(คะแนนสอบ!N54="","",คะแนนสอบ!N54)</f>
        <v/>
      </c>
      <c r="Z54" s="424" t="str">
        <f>IF(คะแนนสอบ!O54="","",คะแนนสอบ!O54)</f>
        <v/>
      </c>
      <c r="AA54" s="424" t="str">
        <f>IF(คะแนนสอบ!P54="","",คะแนนสอบ!P54)</f>
        <v/>
      </c>
      <c r="AB54" s="424"/>
      <c r="AC54" s="424"/>
      <c r="AD54" s="424" t="str">
        <f t="shared" si="36"/>
        <v/>
      </c>
      <c r="AE54" s="199" t="str">
        <f t="shared" si="37"/>
        <v/>
      </c>
      <c r="AF54" s="424" t="str">
        <f>IF(คะแนนสอบ!Q54="","",คะแนนสอบ!Q54)</f>
        <v/>
      </c>
      <c r="AG54" s="424" t="str">
        <f>IF(คะแนนสอบ!R54="","",คะแนนสอบ!R54)</f>
        <v/>
      </c>
      <c r="AH54" s="424" t="str">
        <f>IF(คะแนนสอบ!S54="","",คะแนนสอบ!S54)</f>
        <v/>
      </c>
      <c r="AI54" s="424"/>
      <c r="AJ54" s="424"/>
      <c r="AK54" s="424" t="str">
        <f t="shared" si="38"/>
        <v/>
      </c>
      <c r="AL54" s="199" t="str">
        <f t="shared" si="39"/>
        <v/>
      </c>
      <c r="AM54" s="424" t="str">
        <f>IF(คะแนนสอบ!T54="","",คะแนนสอบ!T54)</f>
        <v/>
      </c>
      <c r="AN54" s="424" t="str">
        <f>IF(คะแนนสอบ!U54="","",คะแนนสอบ!U54)</f>
        <v/>
      </c>
      <c r="AO54" s="424" t="str">
        <f>IF(คะแนนสอบ!V54="","",คะแนนสอบ!V54)</f>
        <v/>
      </c>
      <c r="AP54" s="424"/>
      <c r="AQ54" s="424"/>
      <c r="AR54" s="424" t="str">
        <f t="shared" si="40"/>
        <v/>
      </c>
      <c r="AS54" s="199" t="str">
        <f t="shared" si="41"/>
        <v/>
      </c>
      <c r="AT54" s="424" t="str">
        <f>IF(คะแนนสอบ!W54="","",คะแนนสอบ!W54)</f>
        <v/>
      </c>
      <c r="AU54" s="424" t="str">
        <f>IF(คะแนนสอบ!X54="","",คะแนนสอบ!X54)</f>
        <v/>
      </c>
      <c r="AV54" s="424" t="str">
        <f>IF(คะแนนสอบ!Y54="","",คะแนนสอบ!Y54)</f>
        <v/>
      </c>
      <c r="AW54" s="424"/>
      <c r="AX54" s="424"/>
      <c r="AY54" s="424" t="str">
        <f t="shared" si="42"/>
        <v/>
      </c>
      <c r="AZ54" s="199" t="str">
        <f t="shared" si="43"/>
        <v/>
      </c>
      <c r="BA54" s="424" t="str">
        <f>IF(คะแนนสอบ!Z54="","",คะแนนสอบ!Z54)</f>
        <v/>
      </c>
      <c r="BB54" s="424" t="str">
        <f>IF(คะแนนสอบ!AA54="","",คะแนนสอบ!AA54)</f>
        <v/>
      </c>
      <c r="BC54" s="424" t="str">
        <f>IF(คะแนนสอบ!AB54="","",คะแนนสอบ!AB54)</f>
        <v/>
      </c>
      <c r="BD54" s="424"/>
      <c r="BE54" s="424"/>
      <c r="BF54" s="424" t="str">
        <f t="shared" si="44"/>
        <v/>
      </c>
      <c r="BG54" s="199" t="str">
        <f t="shared" si="45"/>
        <v/>
      </c>
      <c r="BH54" s="424" t="str">
        <f>IF(คะแนนสอบ!AC54="","",คะแนนสอบ!AC54)</f>
        <v/>
      </c>
      <c r="BI54" s="424" t="str">
        <f>IF(คะแนนสอบ!AD54="","",คะแนนสอบ!AD54)</f>
        <v/>
      </c>
      <c r="BJ54" s="424" t="str">
        <f>IF(คะแนนสอบ!AE54="","",คะแนนสอบ!AE54)</f>
        <v/>
      </c>
      <c r="BK54" s="424"/>
      <c r="BL54" s="424"/>
      <c r="BM54" s="424" t="str">
        <f t="shared" si="46"/>
        <v/>
      </c>
      <c r="BN54" s="199" t="str">
        <f t="shared" si="47"/>
        <v/>
      </c>
      <c r="BO54" s="424" t="str">
        <f>IF(คะแนนสอบ!AF54="","",คะแนนสอบ!AF54)</f>
        <v/>
      </c>
      <c r="BP54" s="424" t="str">
        <f>IF(คะแนนสอบ!AG54="","",คะแนนสอบ!AG54)</f>
        <v/>
      </c>
      <c r="BQ54" s="424" t="str">
        <f>IF(คะแนนสอบ!AH54="","",คะแนนสอบ!AH54)</f>
        <v/>
      </c>
      <c r="BR54" s="424"/>
      <c r="BS54" s="424"/>
      <c r="BT54" s="424" t="str">
        <f t="shared" si="48"/>
        <v/>
      </c>
      <c r="BU54" s="199" t="str">
        <f t="shared" si="49"/>
        <v/>
      </c>
      <c r="BV54" s="457" t="str">
        <f>IF(คะแนนสอบ!AI54="","",คะแนนสอบ!AI54)</f>
        <v/>
      </c>
      <c r="BW54" s="457" t="str">
        <f>IF(คะแนนสอบ!AJ54="","",คะแนนสอบ!AJ54)</f>
        <v/>
      </c>
      <c r="BX54" s="457" t="str">
        <f>IF(คะแนนสอบ!AK54="","",คะแนนสอบ!AK54)</f>
        <v/>
      </c>
      <c r="BY54" s="457"/>
      <c r="BZ54" s="457"/>
      <c r="CA54" s="457" t="str">
        <f t="shared" si="20"/>
        <v/>
      </c>
      <c r="CB54" s="199" t="str">
        <f t="shared" si="10"/>
        <v/>
      </c>
      <c r="CC54" s="457" t="str">
        <f>IF(คะแนนสอบ!AL54="","",คะแนนสอบ!AL54)</f>
        <v/>
      </c>
      <c r="CD54" s="457" t="str">
        <f>IF(คะแนนสอบ!AM54="","",คะแนนสอบ!AM54)</f>
        <v/>
      </c>
      <c r="CE54" s="457" t="str">
        <f>IF(คะแนนสอบ!AN54="","",คะแนนสอบ!AN54)</f>
        <v/>
      </c>
      <c r="CF54" s="457"/>
      <c r="CG54" s="457"/>
      <c r="CH54" s="457" t="str">
        <f t="shared" si="21"/>
        <v/>
      </c>
      <c r="CI54" s="199" t="str">
        <f t="shared" si="11"/>
        <v/>
      </c>
      <c r="CJ54" s="457" t="str">
        <f>IF(คะแนนสอบ!AO54="","",คะแนนสอบ!AO54)</f>
        <v/>
      </c>
      <c r="CK54" s="457" t="str">
        <f>IF(คะแนนสอบ!AP54="","",คะแนนสอบ!AP54)</f>
        <v/>
      </c>
      <c r="CL54" s="457" t="str">
        <f>IF(คะแนนสอบ!AQ54="","",คะแนนสอบ!AQ54)</f>
        <v/>
      </c>
      <c r="CM54" s="457"/>
      <c r="CN54" s="457"/>
      <c r="CO54" s="457" t="str">
        <f t="shared" si="22"/>
        <v/>
      </c>
      <c r="CP54" s="199" t="str">
        <f t="shared" si="12"/>
        <v/>
      </c>
      <c r="CQ54" s="457" t="str">
        <f>IF(คะแนนสอบ!AR54="","",คะแนนสอบ!AR54)</f>
        <v/>
      </c>
      <c r="CR54" s="457" t="str">
        <f>IF(คะแนนสอบ!AS54="","",คะแนนสอบ!AS54)</f>
        <v/>
      </c>
      <c r="CS54" s="457" t="str">
        <f>IF(คะแนนสอบ!AT54="","",คะแนนสอบ!AT54)</f>
        <v/>
      </c>
      <c r="CT54" s="457"/>
      <c r="CU54" s="457"/>
      <c r="CV54" s="457" t="str">
        <f t="shared" si="23"/>
        <v/>
      </c>
      <c r="CW54" s="199" t="str">
        <f t="shared" si="13"/>
        <v/>
      </c>
      <c r="CX54" s="424" t="str">
        <f>IF(คะแนนสอบ!AU54="","",คะแนนสอบ!AU54)</f>
        <v/>
      </c>
      <c r="CY54" s="424" t="str">
        <f>IF(คะแนนสอบ!AV54="","",คะแนนสอบ!AV54)</f>
        <v/>
      </c>
      <c r="CZ54" s="424" t="str">
        <f>IF(คะแนนสอบ!AW54="","",คะแนนสอบ!AW54)</f>
        <v/>
      </c>
      <c r="DA54" s="424"/>
      <c r="DB54" s="424"/>
      <c r="DC54" s="424" t="str">
        <f t="shared" si="50"/>
        <v/>
      </c>
      <c r="DD54" s="199" t="str">
        <f t="shared" si="51"/>
        <v/>
      </c>
      <c r="DE54" s="85"/>
    </row>
    <row r="55" spans="1:109" s="29" customFormat="1" ht="15.95" customHeight="1">
      <c r="A55" s="426">
        <v>50</v>
      </c>
      <c r="B55" s="26" t="str">
        <f>IF(คะแนนสอบ!C55="","",คะแนนสอบ!C55)</f>
        <v/>
      </c>
      <c r="C55" s="41" t="str">
        <f>IF(คะแนนสอบ!D55="","",คะแนนสอบ!D55)</f>
        <v/>
      </c>
      <c r="D55" s="424" t="str">
        <f>IF(คะแนนสอบ!E55="","",คะแนนสอบ!E55)</f>
        <v/>
      </c>
      <c r="E55" s="424" t="str">
        <f>IF(คะแนนสอบ!F55="","",คะแนนสอบ!F55)</f>
        <v/>
      </c>
      <c r="F55" s="424" t="str">
        <f>IF(คะแนนสอบ!G55="","",คะแนนสอบ!G55)</f>
        <v/>
      </c>
      <c r="G55" s="424"/>
      <c r="H55" s="424"/>
      <c r="I55" s="424" t="str">
        <f t="shared" si="30"/>
        <v/>
      </c>
      <c r="J55" s="199" t="str">
        <f t="shared" si="31"/>
        <v/>
      </c>
      <c r="K55" s="424" t="str">
        <f>IF(คะแนนสอบ!H55="","",คะแนนสอบ!H55)</f>
        <v/>
      </c>
      <c r="L55" s="424" t="str">
        <f>IF(คะแนนสอบ!I55="","",คะแนนสอบ!I55)</f>
        <v/>
      </c>
      <c r="M55" s="424" t="str">
        <f>IF(คะแนนสอบ!J55="","",คะแนนสอบ!J55)</f>
        <v/>
      </c>
      <c r="N55" s="424"/>
      <c r="O55" s="424"/>
      <c r="P55" s="424" t="str">
        <f t="shared" si="32"/>
        <v/>
      </c>
      <c r="Q55" s="199" t="str">
        <f t="shared" si="33"/>
        <v/>
      </c>
      <c r="R55" s="424" t="str">
        <f>IF(คะแนนสอบ!K55="","",คะแนนสอบ!K55)</f>
        <v/>
      </c>
      <c r="S55" s="424" t="str">
        <f>IF(คะแนนสอบ!L55="","",คะแนนสอบ!L55)</f>
        <v/>
      </c>
      <c r="T55" s="424" t="str">
        <f>IF(คะแนนสอบ!M55="","",คะแนนสอบ!M55)</f>
        <v/>
      </c>
      <c r="U55" s="424"/>
      <c r="V55" s="424"/>
      <c r="W55" s="424" t="str">
        <f t="shared" si="34"/>
        <v/>
      </c>
      <c r="X55" s="199" t="str">
        <f t="shared" si="35"/>
        <v/>
      </c>
      <c r="Y55" s="424" t="str">
        <f>IF(คะแนนสอบ!N55="","",คะแนนสอบ!N55)</f>
        <v/>
      </c>
      <c r="Z55" s="424" t="str">
        <f>IF(คะแนนสอบ!O55="","",คะแนนสอบ!O55)</f>
        <v/>
      </c>
      <c r="AA55" s="424" t="str">
        <f>IF(คะแนนสอบ!P55="","",คะแนนสอบ!P55)</f>
        <v/>
      </c>
      <c r="AB55" s="424"/>
      <c r="AC55" s="424"/>
      <c r="AD55" s="424" t="str">
        <f t="shared" si="36"/>
        <v/>
      </c>
      <c r="AE55" s="199" t="str">
        <f t="shared" si="37"/>
        <v/>
      </c>
      <c r="AF55" s="424" t="str">
        <f>IF(คะแนนสอบ!Q55="","",คะแนนสอบ!Q55)</f>
        <v/>
      </c>
      <c r="AG55" s="424" t="str">
        <f>IF(คะแนนสอบ!R55="","",คะแนนสอบ!R55)</f>
        <v/>
      </c>
      <c r="AH55" s="424" t="str">
        <f>IF(คะแนนสอบ!S55="","",คะแนนสอบ!S55)</f>
        <v/>
      </c>
      <c r="AI55" s="424"/>
      <c r="AJ55" s="424"/>
      <c r="AK55" s="424" t="str">
        <f t="shared" si="38"/>
        <v/>
      </c>
      <c r="AL55" s="199" t="str">
        <f t="shared" si="39"/>
        <v/>
      </c>
      <c r="AM55" s="424" t="str">
        <f>IF(คะแนนสอบ!T55="","",คะแนนสอบ!T55)</f>
        <v/>
      </c>
      <c r="AN55" s="424" t="str">
        <f>IF(คะแนนสอบ!U55="","",คะแนนสอบ!U55)</f>
        <v/>
      </c>
      <c r="AO55" s="424" t="str">
        <f>IF(คะแนนสอบ!V55="","",คะแนนสอบ!V55)</f>
        <v/>
      </c>
      <c r="AP55" s="424"/>
      <c r="AQ55" s="424"/>
      <c r="AR55" s="424" t="str">
        <f t="shared" si="40"/>
        <v/>
      </c>
      <c r="AS55" s="199" t="str">
        <f t="shared" si="41"/>
        <v/>
      </c>
      <c r="AT55" s="424" t="str">
        <f>IF(คะแนนสอบ!W55="","",คะแนนสอบ!W55)</f>
        <v/>
      </c>
      <c r="AU55" s="424" t="str">
        <f>IF(คะแนนสอบ!X55="","",คะแนนสอบ!X55)</f>
        <v/>
      </c>
      <c r="AV55" s="424" t="str">
        <f>IF(คะแนนสอบ!Y55="","",คะแนนสอบ!Y55)</f>
        <v/>
      </c>
      <c r="AW55" s="424"/>
      <c r="AX55" s="424"/>
      <c r="AY55" s="424" t="str">
        <f t="shared" si="42"/>
        <v/>
      </c>
      <c r="AZ55" s="199" t="str">
        <f t="shared" si="43"/>
        <v/>
      </c>
      <c r="BA55" s="424" t="str">
        <f>IF(คะแนนสอบ!Z55="","",คะแนนสอบ!Z55)</f>
        <v/>
      </c>
      <c r="BB55" s="424" t="str">
        <f>IF(คะแนนสอบ!AA55="","",คะแนนสอบ!AA55)</f>
        <v/>
      </c>
      <c r="BC55" s="424" t="str">
        <f>IF(คะแนนสอบ!AB55="","",คะแนนสอบ!AB55)</f>
        <v/>
      </c>
      <c r="BD55" s="424"/>
      <c r="BE55" s="424"/>
      <c r="BF55" s="424" t="str">
        <f t="shared" si="44"/>
        <v/>
      </c>
      <c r="BG55" s="199" t="str">
        <f t="shared" si="45"/>
        <v/>
      </c>
      <c r="BH55" s="424" t="str">
        <f>IF(คะแนนสอบ!AC55="","",คะแนนสอบ!AC55)</f>
        <v/>
      </c>
      <c r="BI55" s="424" t="str">
        <f>IF(คะแนนสอบ!AD55="","",คะแนนสอบ!AD55)</f>
        <v/>
      </c>
      <c r="BJ55" s="424" t="str">
        <f>IF(คะแนนสอบ!AE55="","",คะแนนสอบ!AE55)</f>
        <v/>
      </c>
      <c r="BK55" s="424"/>
      <c r="BL55" s="424"/>
      <c r="BM55" s="424" t="str">
        <f t="shared" si="46"/>
        <v/>
      </c>
      <c r="BN55" s="199" t="str">
        <f t="shared" si="47"/>
        <v/>
      </c>
      <c r="BO55" s="424" t="str">
        <f>IF(คะแนนสอบ!AF55="","",คะแนนสอบ!AF55)</f>
        <v/>
      </c>
      <c r="BP55" s="424" t="str">
        <f>IF(คะแนนสอบ!AG55="","",คะแนนสอบ!AG55)</f>
        <v/>
      </c>
      <c r="BQ55" s="424" t="str">
        <f>IF(คะแนนสอบ!AH55="","",คะแนนสอบ!AH55)</f>
        <v/>
      </c>
      <c r="BR55" s="424"/>
      <c r="BS55" s="424"/>
      <c r="BT55" s="424" t="str">
        <f t="shared" si="48"/>
        <v/>
      </c>
      <c r="BU55" s="199" t="str">
        <f t="shared" si="49"/>
        <v/>
      </c>
      <c r="BV55" s="457" t="str">
        <f>IF(คะแนนสอบ!AI55="","",คะแนนสอบ!AI55)</f>
        <v/>
      </c>
      <c r="BW55" s="457" t="str">
        <f>IF(คะแนนสอบ!AJ55="","",คะแนนสอบ!AJ55)</f>
        <v/>
      </c>
      <c r="BX55" s="457" t="str">
        <f>IF(คะแนนสอบ!AK55="","",คะแนนสอบ!AK55)</f>
        <v/>
      </c>
      <c r="BY55" s="457"/>
      <c r="BZ55" s="457"/>
      <c r="CA55" s="457" t="str">
        <f t="shared" si="20"/>
        <v/>
      </c>
      <c r="CB55" s="199" t="str">
        <f t="shared" si="10"/>
        <v/>
      </c>
      <c r="CC55" s="457" t="str">
        <f>IF(คะแนนสอบ!AL55="","",คะแนนสอบ!AL55)</f>
        <v/>
      </c>
      <c r="CD55" s="457" t="str">
        <f>IF(คะแนนสอบ!AM55="","",คะแนนสอบ!AM55)</f>
        <v/>
      </c>
      <c r="CE55" s="457" t="str">
        <f>IF(คะแนนสอบ!AN55="","",คะแนนสอบ!AN55)</f>
        <v/>
      </c>
      <c r="CF55" s="457"/>
      <c r="CG55" s="457"/>
      <c r="CH55" s="457" t="str">
        <f t="shared" si="21"/>
        <v/>
      </c>
      <c r="CI55" s="199" t="str">
        <f t="shared" si="11"/>
        <v/>
      </c>
      <c r="CJ55" s="457" t="str">
        <f>IF(คะแนนสอบ!AO55="","",คะแนนสอบ!AO55)</f>
        <v/>
      </c>
      <c r="CK55" s="457" t="str">
        <f>IF(คะแนนสอบ!AP55="","",คะแนนสอบ!AP55)</f>
        <v/>
      </c>
      <c r="CL55" s="457" t="str">
        <f>IF(คะแนนสอบ!AQ55="","",คะแนนสอบ!AQ55)</f>
        <v/>
      </c>
      <c r="CM55" s="457"/>
      <c r="CN55" s="457"/>
      <c r="CO55" s="457" t="str">
        <f t="shared" si="22"/>
        <v/>
      </c>
      <c r="CP55" s="199" t="str">
        <f t="shared" si="12"/>
        <v/>
      </c>
      <c r="CQ55" s="457" t="str">
        <f>IF(คะแนนสอบ!AR55="","",คะแนนสอบ!AR55)</f>
        <v/>
      </c>
      <c r="CR55" s="457" t="str">
        <f>IF(คะแนนสอบ!AS55="","",คะแนนสอบ!AS55)</f>
        <v/>
      </c>
      <c r="CS55" s="457" t="str">
        <f>IF(คะแนนสอบ!AT55="","",คะแนนสอบ!AT55)</f>
        <v/>
      </c>
      <c r="CT55" s="457"/>
      <c r="CU55" s="457"/>
      <c r="CV55" s="457" t="str">
        <f t="shared" si="23"/>
        <v/>
      </c>
      <c r="CW55" s="199" t="str">
        <f t="shared" si="13"/>
        <v/>
      </c>
      <c r="CX55" s="424" t="str">
        <f>IF(คะแนนสอบ!AU55="","",คะแนนสอบ!AU55)</f>
        <v/>
      </c>
      <c r="CY55" s="424" t="str">
        <f>IF(คะแนนสอบ!AV55="","",คะแนนสอบ!AV55)</f>
        <v/>
      </c>
      <c r="CZ55" s="424" t="str">
        <f>IF(คะแนนสอบ!AW55="","",คะแนนสอบ!AW55)</f>
        <v/>
      </c>
      <c r="DA55" s="424"/>
      <c r="DB55" s="424"/>
      <c r="DC55" s="424" t="str">
        <f t="shared" si="50"/>
        <v/>
      </c>
      <c r="DD55" s="199" t="str">
        <f t="shared" si="51"/>
        <v/>
      </c>
      <c r="DE55" s="85"/>
    </row>
    <row r="56" spans="1:109"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row>
    <row r="57" spans="1:109"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row>
    <row r="58" spans="1:109">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386"/>
      <c r="BP58" s="386"/>
      <c r="BQ58" s="386"/>
      <c r="BR58" s="386"/>
      <c r="BS58" s="386"/>
      <c r="BT58" s="386"/>
      <c r="BU58" s="386"/>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133"/>
      <c r="CY58" s="133"/>
      <c r="CZ58" s="133"/>
      <c r="DA58" s="133"/>
      <c r="DB58" s="133"/>
      <c r="DC58" s="133"/>
      <c r="DD58" s="133"/>
    </row>
    <row r="59" spans="1:109">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row>
  </sheetData>
  <sheetProtection password="CCC5" sheet="1" objects="1" scenarios="1" selectLockedCells="1"/>
  <mergeCells count="33">
    <mergeCell ref="AL4:AL5"/>
    <mergeCell ref="AE4:AE5"/>
    <mergeCell ref="X4:X5"/>
    <mergeCell ref="Q4:Q5"/>
    <mergeCell ref="J4:J5"/>
    <mergeCell ref="DD4:DD5"/>
    <mergeCell ref="BN4:BN5"/>
    <mergeCell ref="BG4:BG5"/>
    <mergeCell ref="AZ4:AZ5"/>
    <mergeCell ref="AS4:AS5"/>
    <mergeCell ref="BU4:BU5"/>
    <mergeCell ref="CB4:CB5"/>
    <mergeCell ref="CI4:CI5"/>
    <mergeCell ref="CP4:CP5"/>
    <mergeCell ref="CW4:CW5"/>
    <mergeCell ref="BH3:BN3"/>
    <mergeCell ref="CX3:DD3"/>
    <mergeCell ref="R3:X3"/>
    <mergeCell ref="AF3:AL3"/>
    <mergeCell ref="AM3:AS3"/>
    <mergeCell ref="AT3:AZ3"/>
    <mergeCell ref="BA3:BG3"/>
    <mergeCell ref="BO3:BU3"/>
    <mergeCell ref="BV3:CB3"/>
    <mergeCell ref="CC3:CI3"/>
    <mergeCell ref="CJ3:CP3"/>
    <mergeCell ref="CQ3:CW3"/>
    <mergeCell ref="A3:A5"/>
    <mergeCell ref="B3:B5"/>
    <mergeCell ref="D3:J3"/>
    <mergeCell ref="Y3:AE3"/>
    <mergeCell ref="K3:Q3"/>
    <mergeCell ref="C3:C4"/>
  </mergeCells>
  <phoneticPr fontId="12" type="noConversion"/>
  <conditionalFormatting sqref="AT7 D6:D55 I6:K55 P6:Q55 W6:X55 AD6:AE55 AK6:AL55 AR6:AS55 AY6:DD55">
    <cfRule type="cellIs" dxfId="2602" priority="118" stopIfTrue="1" operator="lessThan">
      <formula>50</formula>
    </cfRule>
  </conditionalFormatting>
  <conditionalFormatting sqref="AT7 J6:J55 P6:Q55 W6:X55 AD6:AE55 AK6:AL55 AR6:AS55 AY6:DD55">
    <cfRule type="cellIs" dxfId="2601" priority="117" stopIfTrue="1" operator="lessThan">
      <formula>1</formula>
    </cfRule>
  </conditionalFormatting>
  <conditionalFormatting sqref="D6:D55 K6:K55 R6:T55 Y6:AA55 AF6:AH55 AM6:AO55 AT6:AV55">
    <cfRule type="cellIs" dxfId="2600" priority="108" stopIfTrue="1" operator="lessThan">
      <formula>35</formula>
    </cfRule>
  </conditionalFormatting>
  <conditionalFormatting sqref="O6:O55 E6:F55 L6:M55 S6:T55 V6:V55 Z6:AA55 AC6:AC55 AG6:AH55 AJ6:AJ55 AN6:AO55 AQ6:AQ55 AU6:AV55 AX6:AX55 BB6:BC55 BE6:BE55 BI6:BJ55 BL6:BL55 CY6:CZ55 DB6:DB55 H6:H55">
    <cfRule type="cellIs" dxfId="2599" priority="104" stopIfTrue="1" operator="lessThan">
      <formula>15</formula>
    </cfRule>
  </conditionalFormatting>
  <conditionalFormatting sqref="N6:N55 U6:U55 AB6:AB55 AI6:AI55 AP6:AP55 AW6:AW55 BD6:BD55 BK6:BK55 DA6:DA55 G6:G55">
    <cfRule type="cellIs" dxfId="2598" priority="102" stopIfTrue="1" operator="lessThan">
      <formula>30</formula>
    </cfRule>
  </conditionalFormatting>
  <conditionalFormatting sqref="J7">
    <cfRule type="cellIs" dxfId="2597" priority="94" stopIfTrue="1" operator="lessThan">
      <formula>1</formula>
    </cfRule>
  </conditionalFormatting>
  <conditionalFormatting sqref="R6:T55">
    <cfRule type="cellIs" dxfId="2596" priority="31" stopIfTrue="1" operator="lessThan">
      <formula>50</formula>
    </cfRule>
  </conditionalFormatting>
  <conditionalFormatting sqref="Y6:AA55">
    <cfRule type="cellIs" dxfId="2595" priority="30" stopIfTrue="1" operator="lessThan">
      <formula>50</formula>
    </cfRule>
  </conditionalFormatting>
  <conditionalFormatting sqref="AF6:AH55">
    <cfRule type="cellIs" dxfId="2594" priority="29" stopIfTrue="1" operator="lessThan">
      <formula>50</formula>
    </cfRule>
  </conditionalFormatting>
  <conditionalFormatting sqref="AM6:AO55">
    <cfRule type="cellIs" dxfId="2593" priority="28" stopIfTrue="1" operator="lessThan">
      <formula>50</formula>
    </cfRule>
  </conditionalFormatting>
  <conditionalFormatting sqref="AT6:AV55">
    <cfRule type="cellIs" dxfId="2592" priority="27" stopIfTrue="1" operator="lessThan">
      <formula>50</formula>
    </cfRule>
  </conditionalFormatting>
  <conditionalFormatting sqref="BA6:BC55">
    <cfRule type="cellIs" dxfId="2591" priority="26" stopIfTrue="1" operator="lessThan">
      <formula>35</formula>
    </cfRule>
  </conditionalFormatting>
  <conditionalFormatting sqref="BA6:BC55">
    <cfRule type="cellIs" dxfId="2590" priority="25" stopIfTrue="1" operator="lessThan">
      <formula>50</formula>
    </cfRule>
  </conditionalFormatting>
  <conditionalFormatting sqref="BH6:BJ55">
    <cfRule type="cellIs" dxfId="2589" priority="24" stopIfTrue="1" operator="lessThan">
      <formula>35</formula>
    </cfRule>
  </conditionalFormatting>
  <conditionalFormatting sqref="BH6:BJ55">
    <cfRule type="cellIs" dxfId="2588" priority="23" stopIfTrue="1" operator="lessThan">
      <formula>50</formula>
    </cfRule>
  </conditionalFormatting>
  <conditionalFormatting sqref="CX6:CZ55">
    <cfRule type="cellIs" dxfId="2587" priority="22" stopIfTrue="1" operator="lessThan">
      <formula>35</formula>
    </cfRule>
  </conditionalFormatting>
  <conditionalFormatting sqref="CX6:CZ55">
    <cfRule type="cellIs" dxfId="2586" priority="21" stopIfTrue="1" operator="lessThan">
      <formula>50</formula>
    </cfRule>
  </conditionalFormatting>
  <conditionalFormatting sqref="BS6:BS55 BP6:BQ55">
    <cfRule type="cellIs" dxfId="2585" priority="20" stopIfTrue="1" operator="lessThan">
      <formula>15</formula>
    </cfRule>
  </conditionalFormatting>
  <conditionalFormatting sqref="BR6:BR55">
    <cfRule type="cellIs" dxfId="2584" priority="19" stopIfTrue="1" operator="lessThan">
      <formula>30</formula>
    </cfRule>
  </conditionalFormatting>
  <conditionalFormatting sqref="BO6:BQ55">
    <cfRule type="cellIs" dxfId="2583" priority="18" stopIfTrue="1" operator="lessThan">
      <formula>35</formula>
    </cfRule>
  </conditionalFormatting>
  <conditionalFormatting sqref="BO6:BQ55">
    <cfRule type="cellIs" dxfId="2582" priority="17" stopIfTrue="1" operator="lessThan">
      <formula>50</formula>
    </cfRule>
  </conditionalFormatting>
  <conditionalFormatting sqref="BZ6:BZ55 BW6:BX55">
    <cfRule type="cellIs" dxfId="2581" priority="16" stopIfTrue="1" operator="lessThan">
      <formula>15</formula>
    </cfRule>
  </conditionalFormatting>
  <conditionalFormatting sqref="BY6:BY55">
    <cfRule type="cellIs" dxfId="2580" priority="15" stopIfTrue="1" operator="lessThan">
      <formula>30</formula>
    </cfRule>
  </conditionalFormatting>
  <conditionalFormatting sqref="BV6:BX55">
    <cfRule type="cellIs" dxfId="2579" priority="14" stopIfTrue="1" operator="lessThan">
      <formula>35</formula>
    </cfRule>
  </conditionalFormatting>
  <conditionalFormatting sqref="BV6:BX55">
    <cfRule type="cellIs" dxfId="2578" priority="13" stopIfTrue="1" operator="lessThan">
      <formula>50</formula>
    </cfRule>
  </conditionalFormatting>
  <conditionalFormatting sqref="CG6:CG55 CD6:CE55">
    <cfRule type="cellIs" dxfId="2577" priority="12" stopIfTrue="1" operator="lessThan">
      <formula>15</formula>
    </cfRule>
  </conditionalFormatting>
  <conditionalFormatting sqref="CF6:CF55">
    <cfRule type="cellIs" dxfId="2576" priority="11" stopIfTrue="1" operator="lessThan">
      <formula>30</formula>
    </cfRule>
  </conditionalFormatting>
  <conditionalFormatting sqref="CC6:CE55">
    <cfRule type="cellIs" dxfId="2575" priority="10" stopIfTrue="1" operator="lessThan">
      <formula>35</formula>
    </cfRule>
  </conditionalFormatting>
  <conditionalFormatting sqref="CC6:CE55">
    <cfRule type="cellIs" dxfId="2574" priority="9" stopIfTrue="1" operator="lessThan">
      <formula>50</formula>
    </cfRule>
  </conditionalFormatting>
  <conditionalFormatting sqref="CN6:CN55 CK6:CL55">
    <cfRule type="cellIs" dxfId="2573" priority="8" stopIfTrue="1" operator="lessThan">
      <formula>15</formula>
    </cfRule>
  </conditionalFormatting>
  <conditionalFormatting sqref="CM6:CM55">
    <cfRule type="cellIs" dxfId="2572" priority="7" stopIfTrue="1" operator="lessThan">
      <formula>30</formula>
    </cfRule>
  </conditionalFormatting>
  <conditionalFormatting sqref="CJ6:CL55">
    <cfRule type="cellIs" dxfId="2571" priority="6" stopIfTrue="1" operator="lessThan">
      <formula>35</formula>
    </cfRule>
  </conditionalFormatting>
  <conditionalFormatting sqref="CJ6:CL55">
    <cfRule type="cellIs" dxfId="2570" priority="5" stopIfTrue="1" operator="lessThan">
      <formula>50</formula>
    </cfRule>
  </conditionalFormatting>
  <conditionalFormatting sqref="CU6:CU55 CR6:CS55">
    <cfRule type="cellIs" dxfId="2569" priority="4" stopIfTrue="1" operator="lessThan">
      <formula>15</formula>
    </cfRule>
  </conditionalFormatting>
  <conditionalFormatting sqref="CT6:CT55">
    <cfRule type="cellIs" dxfId="2568" priority="3" stopIfTrue="1" operator="lessThan">
      <formula>30</formula>
    </cfRule>
  </conditionalFormatting>
  <conditionalFormatting sqref="CQ6:CS55">
    <cfRule type="cellIs" dxfId="2567" priority="2" stopIfTrue="1" operator="lessThan">
      <formula>35</formula>
    </cfRule>
  </conditionalFormatting>
  <conditionalFormatting sqref="CQ6:CS55">
    <cfRule type="cellIs" dxfId="2566" priority="1" stopIfTrue="1" operator="lessThan">
      <formula>50</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ignoredErrors>
    <ignoredError sqref="K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O88"/>
  <sheetViews>
    <sheetView showGridLines="0" showRowColHeaders="0" workbookViewId="0">
      <selection activeCell="I10" sqref="I10"/>
    </sheetView>
  </sheetViews>
  <sheetFormatPr defaultColWidth="9.140625" defaultRowHeight="21.75"/>
  <cols>
    <col min="1" max="1" width="4.140625" style="1" customWidth="1"/>
    <col min="2" max="2" width="3.5703125" style="1" customWidth="1"/>
    <col min="3" max="3" width="12.28515625" style="1" customWidth="1"/>
    <col min="4" max="4" width="18.42578125" style="1" customWidth="1"/>
    <col min="5" max="5" width="21.42578125" style="1" customWidth="1"/>
    <col min="6" max="6" width="22.140625" style="1" customWidth="1"/>
    <col min="7" max="7" width="32.5703125" style="1" customWidth="1"/>
    <col min="8" max="8" width="11.140625" style="1" customWidth="1"/>
    <col min="9" max="9" width="39.28515625" style="3" customWidth="1"/>
    <col min="10" max="10" width="5.140625" style="3" customWidth="1"/>
    <col min="11" max="16384" width="9.140625" style="1"/>
  </cols>
  <sheetData>
    <row r="1" spans="1:15" ht="37.5" customHeight="1">
      <c r="A1" s="163"/>
      <c r="B1" s="163"/>
      <c r="C1" s="163"/>
      <c r="D1" s="163"/>
      <c r="E1" s="163"/>
      <c r="F1" s="163"/>
      <c r="G1" s="163"/>
      <c r="H1" s="163"/>
      <c r="I1" s="163"/>
      <c r="J1" s="163"/>
      <c r="K1" s="163"/>
      <c r="L1" s="163"/>
      <c r="M1" s="163"/>
      <c r="N1" s="163"/>
      <c r="O1" s="163"/>
    </row>
    <row r="2" spans="1:15" ht="34.5">
      <c r="A2" s="163"/>
      <c r="B2" s="217"/>
      <c r="C2" s="221" t="s">
        <v>205</v>
      </c>
      <c r="D2" s="218"/>
      <c r="E2" s="219"/>
      <c r="F2" s="219"/>
      <c r="G2" s="369" t="str">
        <f>'ข้อมูลพื้นฐาน  '!I2</f>
        <v>v1550 Update2017.03.20</v>
      </c>
      <c r="H2" s="163"/>
      <c r="I2" s="163"/>
      <c r="J2" s="163"/>
      <c r="K2" s="163"/>
      <c r="L2" s="163"/>
      <c r="M2" s="163"/>
      <c r="N2" s="163"/>
      <c r="O2" s="163"/>
    </row>
    <row r="3" spans="1:15" ht="21" customHeight="1">
      <c r="A3" s="163"/>
      <c r="B3" s="217"/>
      <c r="C3" s="218"/>
      <c r="D3" s="222" t="s">
        <v>209</v>
      </c>
      <c r="E3" s="222"/>
      <c r="F3" s="220"/>
      <c r="G3" s="220"/>
      <c r="H3" s="163"/>
      <c r="I3" s="163"/>
      <c r="J3" s="163"/>
      <c r="K3" s="163"/>
      <c r="L3" s="163"/>
      <c r="M3" s="163"/>
      <c r="N3" s="163"/>
      <c r="O3" s="163"/>
    </row>
    <row r="4" spans="1:15" ht="21" customHeight="1">
      <c r="A4" s="163"/>
      <c r="B4" s="164"/>
      <c r="C4" s="164"/>
      <c r="D4" s="164"/>
      <c r="E4" s="164"/>
      <c r="F4" s="164"/>
      <c r="G4" s="164"/>
      <c r="H4" s="163"/>
      <c r="I4" s="163"/>
      <c r="J4" s="163"/>
      <c r="K4" s="163"/>
      <c r="L4" s="163"/>
      <c r="M4" s="163"/>
      <c r="N4" s="163"/>
      <c r="O4" s="163"/>
    </row>
    <row r="5" spans="1:15" ht="23.25">
      <c r="A5" s="163"/>
      <c r="B5" s="164"/>
      <c r="C5" s="184" t="s">
        <v>350</v>
      </c>
      <c r="D5" s="164"/>
      <c r="E5" s="164"/>
      <c r="F5" s="164"/>
      <c r="G5" s="164"/>
      <c r="H5" s="163"/>
      <c r="I5" s="163"/>
      <c r="J5" s="163"/>
      <c r="K5" s="163"/>
      <c r="L5" s="163"/>
      <c r="M5" s="163"/>
      <c r="N5" s="163"/>
      <c r="O5" s="163"/>
    </row>
    <row r="6" spans="1:15" ht="23.25">
      <c r="A6" s="163"/>
      <c r="B6" s="164"/>
      <c r="C6" s="164" t="s">
        <v>351</v>
      </c>
      <c r="D6" s="164"/>
      <c r="E6" s="164"/>
      <c r="F6" s="164"/>
      <c r="G6" s="164"/>
      <c r="H6" s="163"/>
      <c r="I6" s="163"/>
      <c r="J6" s="163"/>
      <c r="K6" s="163"/>
      <c r="L6" s="163"/>
      <c r="M6" s="163"/>
      <c r="N6" s="163"/>
      <c r="O6" s="163"/>
    </row>
    <row r="7" spans="1:15" ht="23.25">
      <c r="A7" s="163"/>
      <c r="B7" s="164"/>
      <c r="C7" s="164" t="s">
        <v>352</v>
      </c>
      <c r="D7" s="164"/>
      <c r="E7" s="164"/>
      <c r="F7" s="164"/>
      <c r="G7" s="164"/>
      <c r="H7" s="163"/>
      <c r="I7" s="163"/>
      <c r="J7" s="163"/>
      <c r="K7" s="163"/>
      <c r="L7" s="163"/>
      <c r="M7" s="163"/>
      <c r="N7" s="163"/>
      <c r="O7" s="163"/>
    </row>
    <row r="8" spans="1:15" ht="23.25">
      <c r="A8" s="163"/>
      <c r="B8" s="164"/>
      <c r="C8" s="184" t="s">
        <v>342</v>
      </c>
      <c r="D8" s="164"/>
      <c r="E8" s="164"/>
      <c r="F8" s="164"/>
      <c r="G8" s="164"/>
      <c r="H8" s="163"/>
      <c r="I8" s="163"/>
      <c r="J8" s="163"/>
      <c r="K8" s="163"/>
      <c r="L8" s="163"/>
      <c r="M8" s="163"/>
      <c r="N8" s="163"/>
      <c r="O8" s="163"/>
    </row>
    <row r="9" spans="1:15" ht="23.25">
      <c r="A9" s="163"/>
      <c r="B9" s="164"/>
      <c r="C9" s="164" t="s">
        <v>343</v>
      </c>
      <c r="D9" s="164"/>
      <c r="E9" s="164"/>
      <c r="F9" s="164"/>
      <c r="G9" s="164"/>
      <c r="H9" s="163"/>
      <c r="I9" s="163"/>
      <c r="J9" s="163"/>
      <c r="K9" s="163"/>
      <c r="L9" s="163"/>
      <c r="M9" s="163"/>
      <c r="N9" s="163"/>
      <c r="O9" s="163"/>
    </row>
    <row r="10" spans="1:15" ht="23.25">
      <c r="A10" s="163"/>
      <c r="B10" s="164"/>
      <c r="C10" s="164" t="s">
        <v>344</v>
      </c>
      <c r="D10" s="164"/>
      <c r="E10" s="164"/>
      <c r="F10" s="164"/>
      <c r="G10" s="164"/>
      <c r="H10" s="163"/>
      <c r="I10" s="163"/>
      <c r="J10" s="163"/>
      <c r="K10" s="163"/>
      <c r="L10" s="163"/>
      <c r="M10" s="163"/>
      <c r="N10" s="163"/>
      <c r="O10" s="163"/>
    </row>
    <row r="11" spans="1:15" ht="23.25">
      <c r="A11" s="163"/>
      <c r="B11" s="164"/>
      <c r="C11" s="164"/>
      <c r="D11" s="164"/>
      <c r="E11" s="164"/>
      <c r="F11" s="164"/>
      <c r="G11" s="164"/>
      <c r="H11" s="163"/>
      <c r="I11" s="163"/>
      <c r="J11" s="163"/>
      <c r="K11" s="163"/>
      <c r="L11" s="163"/>
      <c r="M11" s="163"/>
      <c r="N11" s="163"/>
      <c r="O11" s="163"/>
    </row>
    <row r="12" spans="1:15" ht="23.25">
      <c r="A12" s="163"/>
      <c r="B12" s="164"/>
      <c r="C12" s="164"/>
      <c r="D12" s="164"/>
      <c r="E12" s="164"/>
      <c r="F12" s="164"/>
      <c r="G12" s="164"/>
      <c r="H12" s="163"/>
      <c r="I12" s="163"/>
      <c r="J12" s="163"/>
      <c r="K12" s="163"/>
      <c r="L12" s="163"/>
      <c r="M12" s="163"/>
      <c r="N12" s="163"/>
      <c r="O12" s="163"/>
    </row>
    <row r="13" spans="1:15" ht="23.25">
      <c r="A13" s="163"/>
      <c r="B13" s="164"/>
      <c r="C13" s="164"/>
      <c r="D13" s="164"/>
      <c r="E13" s="164"/>
      <c r="F13" s="164"/>
      <c r="G13" s="164"/>
      <c r="H13" s="163"/>
      <c r="I13" s="163"/>
      <c r="J13" s="163"/>
      <c r="K13" s="163"/>
      <c r="L13" s="163"/>
      <c r="M13" s="163"/>
      <c r="N13" s="163"/>
      <c r="O13" s="163"/>
    </row>
    <row r="14" spans="1:15" ht="23.25">
      <c r="A14" s="163"/>
      <c r="B14" s="164"/>
      <c r="C14" s="184" t="s">
        <v>312</v>
      </c>
      <c r="D14" s="164"/>
      <c r="E14" s="164"/>
      <c r="F14" s="164"/>
      <c r="G14" s="164"/>
      <c r="H14" s="163"/>
      <c r="I14" s="163"/>
      <c r="J14" s="163"/>
      <c r="K14" s="163"/>
      <c r="L14" s="163"/>
      <c r="M14" s="163"/>
      <c r="N14" s="163"/>
      <c r="O14" s="163"/>
    </row>
    <row r="15" spans="1:15" ht="18.75" customHeight="1">
      <c r="A15" s="163"/>
      <c r="B15" s="164"/>
      <c r="C15" s="164" t="s">
        <v>313</v>
      </c>
      <c r="D15" s="164"/>
      <c r="E15" s="164"/>
      <c r="F15" s="164"/>
      <c r="G15" s="164"/>
      <c r="H15" s="163"/>
      <c r="I15" s="163"/>
      <c r="J15" s="163"/>
      <c r="K15" s="163"/>
      <c r="L15" s="163"/>
      <c r="M15" s="163"/>
      <c r="N15" s="163"/>
      <c r="O15" s="163"/>
    </row>
    <row r="16" spans="1:15" ht="18.75" customHeight="1">
      <c r="A16" s="163"/>
      <c r="B16" s="164"/>
      <c r="C16" s="164" t="s">
        <v>314</v>
      </c>
      <c r="D16" s="164"/>
      <c r="E16" s="164"/>
      <c r="F16" s="164"/>
      <c r="G16" s="164"/>
      <c r="H16" s="163"/>
      <c r="I16" s="163"/>
      <c r="J16" s="163"/>
      <c r="K16" s="163"/>
      <c r="L16" s="163"/>
      <c r="M16" s="163"/>
      <c r="N16" s="163"/>
      <c r="O16" s="163"/>
    </row>
    <row r="17" spans="1:15" ht="21" customHeight="1">
      <c r="A17" s="163"/>
      <c r="B17" s="164"/>
      <c r="C17" s="215" t="s">
        <v>284</v>
      </c>
      <c r="D17" s="164"/>
      <c r="E17" s="164"/>
      <c r="F17" s="164"/>
      <c r="G17" s="164"/>
      <c r="H17" s="163"/>
      <c r="I17" s="163"/>
      <c r="J17" s="163"/>
      <c r="K17" s="163"/>
      <c r="L17" s="163"/>
      <c r="M17" s="163"/>
      <c r="N17" s="163"/>
      <c r="O17" s="163"/>
    </row>
    <row r="18" spans="1:15" ht="21" customHeight="1">
      <c r="A18" s="163"/>
      <c r="B18" s="164"/>
      <c r="C18" s="164" t="s">
        <v>304</v>
      </c>
      <c r="D18" s="164"/>
      <c r="E18" s="164"/>
      <c r="F18" s="164"/>
      <c r="G18" s="164"/>
      <c r="H18" s="163"/>
      <c r="I18" s="163"/>
      <c r="J18" s="163"/>
      <c r="K18" s="163"/>
      <c r="L18" s="163"/>
      <c r="M18" s="163"/>
      <c r="N18" s="163"/>
      <c r="O18" s="163"/>
    </row>
    <row r="19" spans="1:15" ht="21" customHeight="1">
      <c r="A19" s="163"/>
      <c r="B19" s="164"/>
      <c r="C19" s="164" t="s">
        <v>302</v>
      </c>
      <c r="D19" s="164"/>
      <c r="E19" s="164"/>
      <c r="F19" s="164"/>
      <c r="G19" s="164"/>
      <c r="H19" s="163"/>
      <c r="I19" s="163"/>
      <c r="J19" s="163"/>
      <c r="K19" s="163"/>
      <c r="L19" s="163"/>
      <c r="M19" s="163"/>
      <c r="N19" s="163"/>
      <c r="O19" s="163"/>
    </row>
    <row r="20" spans="1:15" ht="21" customHeight="1">
      <c r="A20" s="163"/>
      <c r="B20" s="164"/>
      <c r="C20" s="164" t="s">
        <v>303</v>
      </c>
      <c r="D20" s="164"/>
      <c r="E20" s="164"/>
      <c r="F20" s="164"/>
      <c r="G20" s="164"/>
      <c r="H20" s="163"/>
      <c r="I20" s="163"/>
      <c r="J20" s="163"/>
      <c r="K20" s="163"/>
      <c r="L20" s="163"/>
      <c r="M20" s="163"/>
      <c r="N20" s="163"/>
      <c r="O20" s="163"/>
    </row>
    <row r="21" spans="1:15" ht="21" customHeight="1">
      <c r="A21" s="163"/>
      <c r="B21" s="164"/>
      <c r="C21" s="164"/>
      <c r="D21" s="164"/>
      <c r="E21" s="164"/>
      <c r="F21" s="164"/>
      <c r="G21" s="164"/>
      <c r="H21" s="163"/>
      <c r="I21" s="163"/>
      <c r="J21" s="163"/>
      <c r="K21" s="163"/>
      <c r="L21" s="163"/>
      <c r="M21" s="163"/>
      <c r="N21" s="163"/>
      <c r="O21" s="163"/>
    </row>
    <row r="22" spans="1:15" s="216" customFormat="1" ht="22.5" customHeight="1">
      <c r="A22" s="214"/>
      <c r="B22" s="168"/>
      <c r="C22" s="215" t="s">
        <v>158</v>
      </c>
      <c r="D22" s="168"/>
      <c r="E22" s="168"/>
      <c r="F22" s="168"/>
      <c r="G22" s="168"/>
      <c r="H22" s="163"/>
      <c r="I22" s="163"/>
      <c r="J22" s="163"/>
      <c r="K22" s="214"/>
      <c r="L22" s="214"/>
      <c r="M22" s="214"/>
      <c r="N22" s="214"/>
      <c r="O22" s="214"/>
    </row>
    <row r="23" spans="1:15" s="216" customFormat="1" ht="22.5" customHeight="1">
      <c r="A23" s="214"/>
      <c r="B23" s="168"/>
      <c r="C23" s="184" t="s">
        <v>208</v>
      </c>
      <c r="D23" s="168"/>
      <c r="E23" s="168"/>
      <c r="F23" s="168"/>
      <c r="G23" s="168"/>
      <c r="H23" s="163"/>
      <c r="I23" s="163"/>
      <c r="J23" s="163"/>
      <c r="K23" s="214"/>
      <c r="L23" s="214"/>
      <c r="M23" s="214"/>
      <c r="N23" s="214"/>
      <c r="O23" s="214"/>
    </row>
    <row r="24" spans="1:15" s="216" customFormat="1" ht="22.5" customHeight="1">
      <c r="A24" s="214"/>
      <c r="B24" s="168"/>
      <c r="C24" s="164" t="s">
        <v>210</v>
      </c>
      <c r="D24" s="168"/>
      <c r="E24" s="168"/>
      <c r="F24" s="168"/>
      <c r="G24" s="168"/>
      <c r="H24" s="163"/>
      <c r="I24" s="163"/>
      <c r="J24" s="163"/>
      <c r="K24" s="214"/>
      <c r="L24" s="214"/>
      <c r="M24" s="214"/>
      <c r="N24" s="214"/>
      <c r="O24" s="214"/>
    </row>
    <row r="25" spans="1:15" s="216" customFormat="1" ht="22.5" customHeight="1">
      <c r="A25" s="214"/>
      <c r="B25" s="168"/>
      <c r="C25" s="164" t="s">
        <v>160</v>
      </c>
      <c r="D25" s="168"/>
      <c r="E25" s="168"/>
      <c r="F25" s="168"/>
      <c r="G25" s="168"/>
      <c r="H25" s="163"/>
      <c r="I25" s="163"/>
      <c r="J25" s="163"/>
      <c r="K25" s="214"/>
      <c r="L25" s="214"/>
      <c r="M25" s="214"/>
      <c r="N25" s="214"/>
      <c r="O25" s="214"/>
    </row>
    <row r="26" spans="1:15" s="216" customFormat="1" ht="22.5" customHeight="1">
      <c r="A26" s="214"/>
      <c r="B26" s="168"/>
      <c r="C26" s="164" t="s">
        <v>161</v>
      </c>
      <c r="D26" s="168"/>
      <c r="E26" s="168"/>
      <c r="F26" s="168"/>
      <c r="G26" s="168"/>
      <c r="H26" s="163"/>
      <c r="I26" s="163"/>
      <c r="J26" s="163"/>
      <c r="K26" s="214"/>
      <c r="L26" s="214"/>
      <c r="M26" s="214"/>
      <c r="N26" s="214"/>
      <c r="O26" s="214"/>
    </row>
    <row r="27" spans="1:15" s="216" customFormat="1" ht="22.5" customHeight="1">
      <c r="A27" s="214"/>
      <c r="B27" s="168"/>
      <c r="C27" s="164" t="s">
        <v>162</v>
      </c>
      <c r="D27" s="168"/>
      <c r="E27" s="168"/>
      <c r="F27" s="168"/>
      <c r="G27" s="168"/>
      <c r="H27" s="163"/>
      <c r="I27" s="163"/>
      <c r="J27" s="163"/>
      <c r="K27" s="214"/>
      <c r="L27" s="214"/>
      <c r="M27" s="214"/>
      <c r="N27" s="214"/>
      <c r="O27" s="214"/>
    </row>
    <row r="28" spans="1:15" s="216" customFormat="1" ht="22.5" customHeight="1">
      <c r="A28" s="214"/>
      <c r="B28" s="168"/>
      <c r="C28" s="164" t="s">
        <v>236</v>
      </c>
      <c r="D28" s="168"/>
      <c r="E28" s="168"/>
      <c r="F28" s="168"/>
      <c r="G28" s="168"/>
      <c r="H28" s="163"/>
      <c r="I28" s="163"/>
      <c r="J28" s="163"/>
      <c r="K28" s="214"/>
      <c r="L28" s="214"/>
      <c r="M28" s="214"/>
      <c r="N28" s="214"/>
      <c r="O28" s="214"/>
    </row>
    <row r="29" spans="1:15" s="216" customFormat="1" ht="22.5" customHeight="1">
      <c r="A29" s="214"/>
      <c r="B29" s="168"/>
      <c r="C29" s="164"/>
      <c r="D29" s="168" t="s">
        <v>237</v>
      </c>
      <c r="E29" s="168"/>
      <c r="F29" s="168"/>
      <c r="G29" s="168"/>
      <c r="H29" s="163"/>
      <c r="I29" s="163"/>
      <c r="J29" s="163"/>
      <c r="K29" s="214"/>
      <c r="L29" s="214"/>
      <c r="M29" s="214"/>
      <c r="N29" s="214"/>
      <c r="O29" s="214"/>
    </row>
    <row r="30" spans="1:15" s="216" customFormat="1" ht="22.5" customHeight="1">
      <c r="A30" s="214"/>
      <c r="B30" s="168"/>
      <c r="C30" s="168"/>
      <c r="D30" s="239" t="s">
        <v>234</v>
      </c>
      <c r="E30" s="231"/>
      <c r="F30" s="231"/>
      <c r="G30" s="231"/>
      <c r="H30" s="163"/>
      <c r="I30" s="163"/>
      <c r="J30" s="163"/>
      <c r="K30" s="214"/>
      <c r="L30" s="214"/>
      <c r="M30" s="214"/>
      <c r="N30" s="214"/>
      <c r="O30" s="214"/>
    </row>
    <row r="31" spans="1:15" s="216" customFormat="1" ht="22.5" customHeight="1">
      <c r="A31" s="214"/>
      <c r="B31" s="168"/>
      <c r="C31" s="168"/>
      <c r="D31" s="232" t="s">
        <v>1</v>
      </c>
      <c r="E31" s="232" t="s">
        <v>212</v>
      </c>
      <c r="F31" s="232" t="s">
        <v>213</v>
      </c>
      <c r="G31" s="168"/>
      <c r="H31" s="163"/>
      <c r="I31" s="163"/>
      <c r="J31" s="163"/>
      <c r="K31" s="214"/>
      <c r="L31" s="214"/>
      <c r="M31" s="214"/>
      <c r="N31" s="214"/>
      <c r="O31" s="214"/>
    </row>
    <row r="32" spans="1:15" s="216" customFormat="1" ht="22.5" customHeight="1">
      <c r="A32" s="214"/>
      <c r="B32" s="168"/>
      <c r="C32" s="168"/>
      <c r="D32" s="233">
        <v>4</v>
      </c>
      <c r="E32" s="236" t="s">
        <v>214</v>
      </c>
      <c r="F32" s="233" t="s">
        <v>215</v>
      </c>
      <c r="G32" s="168"/>
      <c r="H32" s="163"/>
      <c r="I32" s="163"/>
      <c r="J32" s="163"/>
      <c r="K32" s="214"/>
      <c r="L32" s="214"/>
      <c r="M32" s="214"/>
      <c r="N32" s="214"/>
      <c r="O32" s="214"/>
    </row>
    <row r="33" spans="1:15" s="216" customFormat="1" ht="22.5" customHeight="1">
      <c r="A33" s="214"/>
      <c r="B33" s="168"/>
      <c r="C33" s="168"/>
      <c r="D33" s="234">
        <v>3.5</v>
      </c>
      <c r="E33" s="237" t="s">
        <v>222</v>
      </c>
      <c r="F33" s="234" t="s">
        <v>223</v>
      </c>
      <c r="G33" s="168"/>
      <c r="H33" s="163"/>
      <c r="I33" s="163"/>
      <c r="J33" s="163"/>
      <c r="K33" s="214"/>
      <c r="L33" s="214"/>
      <c r="M33" s="214"/>
      <c r="N33" s="214"/>
      <c r="O33" s="214"/>
    </row>
    <row r="34" spans="1:15" s="216" customFormat="1" ht="22.5" customHeight="1">
      <c r="A34" s="214"/>
      <c r="B34" s="168"/>
      <c r="C34" s="168"/>
      <c r="D34" s="234">
        <v>3</v>
      </c>
      <c r="E34" s="237" t="s">
        <v>216</v>
      </c>
      <c r="F34" s="234" t="s">
        <v>224</v>
      </c>
      <c r="G34" s="168"/>
      <c r="H34" s="163"/>
      <c r="I34" s="163"/>
      <c r="J34" s="163"/>
      <c r="K34" s="214"/>
      <c r="L34" s="214"/>
      <c r="M34" s="214"/>
      <c r="N34" s="214"/>
      <c r="O34" s="214"/>
    </row>
    <row r="35" spans="1:15" s="216" customFormat="1" ht="22.5" customHeight="1">
      <c r="A35" s="214"/>
      <c r="B35" s="168"/>
      <c r="C35" s="168"/>
      <c r="D35" s="234">
        <v>2.5</v>
      </c>
      <c r="E35" s="237" t="s">
        <v>225</v>
      </c>
      <c r="F35" s="234" t="s">
        <v>226</v>
      </c>
      <c r="G35" s="168"/>
      <c r="H35" s="163"/>
      <c r="I35" s="163"/>
      <c r="J35" s="163"/>
      <c r="K35" s="214"/>
      <c r="L35" s="214"/>
      <c r="M35" s="214"/>
      <c r="N35" s="214"/>
      <c r="O35" s="214"/>
    </row>
    <row r="36" spans="1:15" s="216" customFormat="1" ht="22.5" customHeight="1">
      <c r="A36" s="214"/>
      <c r="B36" s="168"/>
      <c r="C36" s="168"/>
      <c r="D36" s="234">
        <v>2</v>
      </c>
      <c r="E36" s="237" t="s">
        <v>227</v>
      </c>
      <c r="F36" s="234" t="s">
        <v>228</v>
      </c>
      <c r="G36" s="168"/>
      <c r="H36" s="163"/>
      <c r="I36" s="163"/>
      <c r="J36" s="163"/>
      <c r="K36" s="214"/>
      <c r="L36" s="214"/>
      <c r="M36" s="214"/>
      <c r="N36" s="214"/>
      <c r="O36" s="214"/>
    </row>
    <row r="37" spans="1:15" s="216" customFormat="1" ht="22.5" customHeight="1">
      <c r="A37" s="214"/>
      <c r="B37" s="168"/>
      <c r="C37" s="168"/>
      <c r="D37" s="234">
        <v>1.5</v>
      </c>
      <c r="E37" s="237" t="s">
        <v>229</v>
      </c>
      <c r="F37" s="234" t="s">
        <v>230</v>
      </c>
      <c r="G37" s="168"/>
      <c r="H37" s="163"/>
      <c r="I37" s="163"/>
      <c r="J37" s="163"/>
      <c r="K37" s="214"/>
      <c r="L37" s="214"/>
      <c r="M37" s="214"/>
      <c r="N37" s="214"/>
      <c r="O37" s="214"/>
    </row>
    <row r="38" spans="1:15" s="216" customFormat="1" ht="22.5" customHeight="1">
      <c r="A38" s="214"/>
      <c r="B38" s="168"/>
      <c r="C38" s="168"/>
      <c r="D38" s="234">
        <v>1</v>
      </c>
      <c r="E38" s="237" t="s">
        <v>231</v>
      </c>
      <c r="F38" s="234" t="s">
        <v>232</v>
      </c>
      <c r="G38" s="168"/>
      <c r="H38" s="163"/>
      <c r="I38" s="163"/>
      <c r="J38" s="163"/>
      <c r="K38" s="214"/>
      <c r="L38" s="214"/>
      <c r="M38" s="214"/>
      <c r="N38" s="214"/>
      <c r="O38" s="214"/>
    </row>
    <row r="39" spans="1:15" s="216" customFormat="1" ht="22.5" customHeight="1">
      <c r="A39" s="214"/>
      <c r="B39" s="168"/>
      <c r="C39" s="168"/>
      <c r="D39" s="235">
        <v>0</v>
      </c>
      <c r="E39" s="238" t="s">
        <v>233</v>
      </c>
      <c r="F39" s="235" t="s">
        <v>221</v>
      </c>
      <c r="G39" s="168"/>
      <c r="H39" s="163"/>
      <c r="I39" s="163"/>
      <c r="J39" s="163"/>
      <c r="K39" s="214"/>
      <c r="L39" s="214"/>
      <c r="M39" s="214"/>
      <c r="N39" s="214"/>
      <c r="O39" s="214"/>
    </row>
    <row r="40" spans="1:15" s="216" customFormat="1" ht="22.5" customHeight="1">
      <c r="A40" s="214"/>
      <c r="B40" s="168"/>
      <c r="C40" s="164" t="s">
        <v>238</v>
      </c>
      <c r="D40" s="168"/>
      <c r="E40" s="168"/>
      <c r="F40" s="168"/>
      <c r="G40" s="168"/>
      <c r="H40" s="163"/>
      <c r="I40" s="163"/>
      <c r="J40" s="163"/>
      <c r="K40" s="214"/>
      <c r="L40" s="214"/>
      <c r="M40" s="214"/>
      <c r="N40" s="214"/>
      <c r="O40" s="214"/>
    </row>
    <row r="41" spans="1:15" s="216" customFormat="1" ht="22.5" customHeight="1">
      <c r="A41" s="214"/>
      <c r="B41" s="168"/>
      <c r="C41" s="168"/>
      <c r="D41" s="164" t="s">
        <v>239</v>
      </c>
      <c r="E41" s="164"/>
      <c r="F41" s="168"/>
      <c r="G41" s="168"/>
      <c r="H41" s="163"/>
      <c r="I41" s="163"/>
      <c r="J41" s="163"/>
      <c r="K41" s="214"/>
      <c r="L41" s="214"/>
      <c r="M41" s="214"/>
      <c r="N41" s="214"/>
      <c r="O41" s="214"/>
    </row>
    <row r="42" spans="1:15" s="216" customFormat="1" ht="22.5" customHeight="1">
      <c r="A42" s="214"/>
      <c r="B42" s="168"/>
      <c r="C42" s="164" t="s">
        <v>240</v>
      </c>
      <c r="D42" s="168"/>
      <c r="E42" s="168"/>
      <c r="F42" s="168"/>
      <c r="G42" s="168"/>
      <c r="H42" s="163"/>
      <c r="I42" s="163"/>
      <c r="J42" s="163"/>
      <c r="K42" s="214"/>
      <c r="L42" s="214"/>
      <c r="M42" s="214"/>
      <c r="N42" s="214"/>
      <c r="O42" s="214"/>
    </row>
    <row r="43" spans="1:15" s="216" customFormat="1" ht="22.5" customHeight="1">
      <c r="A43" s="214"/>
      <c r="B43" s="168"/>
      <c r="C43" s="168"/>
      <c r="D43" s="164" t="s">
        <v>241</v>
      </c>
      <c r="E43" s="164"/>
      <c r="F43" s="168"/>
      <c r="G43" s="168"/>
      <c r="H43" s="163"/>
      <c r="I43" s="163"/>
      <c r="J43" s="163"/>
      <c r="K43" s="214"/>
      <c r="L43" s="214"/>
      <c r="M43" s="214"/>
      <c r="N43" s="214"/>
      <c r="O43" s="214"/>
    </row>
    <row r="44" spans="1:15" s="216" customFormat="1" ht="22.5" customHeight="1">
      <c r="A44" s="214"/>
      <c r="B44" s="168"/>
      <c r="C44" s="168"/>
      <c r="D44" s="239" t="s">
        <v>235</v>
      </c>
      <c r="E44" s="168"/>
      <c r="F44" s="168"/>
      <c r="G44" s="168"/>
      <c r="H44" s="163"/>
      <c r="I44" s="163"/>
      <c r="J44" s="163"/>
      <c r="K44" s="214"/>
      <c r="L44" s="214"/>
      <c r="M44" s="214"/>
      <c r="N44" s="214"/>
      <c r="O44" s="214"/>
    </row>
    <row r="45" spans="1:15" s="216" customFormat="1" ht="22.5" customHeight="1">
      <c r="A45" s="214"/>
      <c r="B45" s="168"/>
      <c r="C45" s="168"/>
      <c r="D45" s="227" t="s">
        <v>211</v>
      </c>
      <c r="E45" s="227" t="s">
        <v>212</v>
      </c>
      <c r="F45" s="227" t="s">
        <v>213</v>
      </c>
      <c r="G45" s="168"/>
      <c r="H45" s="163"/>
      <c r="I45" s="163"/>
      <c r="J45" s="163"/>
      <c r="K45" s="214"/>
      <c r="L45" s="214"/>
      <c r="M45" s="214"/>
      <c r="N45" s="214"/>
      <c r="O45" s="214"/>
    </row>
    <row r="46" spans="1:15" s="216" customFormat="1" ht="22.5" customHeight="1">
      <c r="A46" s="214"/>
      <c r="B46" s="168"/>
      <c r="C46" s="168"/>
      <c r="D46" s="224">
        <v>3</v>
      </c>
      <c r="E46" s="228" t="s">
        <v>214</v>
      </c>
      <c r="F46" s="224" t="s">
        <v>215</v>
      </c>
      <c r="G46" s="168"/>
      <c r="H46" s="163"/>
      <c r="I46" s="163"/>
      <c r="J46" s="163"/>
      <c r="K46" s="214"/>
      <c r="L46" s="214"/>
      <c r="M46" s="214"/>
      <c r="N46" s="214"/>
      <c r="O46" s="214"/>
    </row>
    <row r="47" spans="1:15" s="216" customFormat="1" ht="22.5" customHeight="1">
      <c r="A47" s="214"/>
      <c r="B47" s="168"/>
      <c r="C47" s="168"/>
      <c r="D47" s="225">
        <v>2</v>
      </c>
      <c r="E47" s="229" t="s">
        <v>216</v>
      </c>
      <c r="F47" s="225" t="s">
        <v>217</v>
      </c>
      <c r="G47" s="168"/>
      <c r="H47" s="163"/>
      <c r="I47" s="163"/>
      <c r="J47" s="163"/>
      <c r="K47" s="214"/>
      <c r="L47" s="214"/>
      <c r="M47" s="214"/>
      <c r="N47" s="214"/>
      <c r="O47" s="214"/>
    </row>
    <row r="48" spans="1:15" s="216" customFormat="1" ht="22.5" customHeight="1">
      <c r="A48" s="214"/>
      <c r="B48" s="168"/>
      <c r="C48" s="168"/>
      <c r="D48" s="225">
        <v>1</v>
      </c>
      <c r="E48" s="229" t="s">
        <v>218</v>
      </c>
      <c r="F48" s="225" t="s">
        <v>219</v>
      </c>
      <c r="G48" s="168"/>
      <c r="H48" s="163"/>
      <c r="I48" s="163"/>
      <c r="J48" s="163"/>
      <c r="K48" s="214"/>
      <c r="L48" s="214"/>
      <c r="M48" s="214"/>
      <c r="N48" s="214"/>
      <c r="O48" s="214"/>
    </row>
    <row r="49" spans="1:15" s="216" customFormat="1" ht="22.5" customHeight="1">
      <c r="A49" s="214"/>
      <c r="B49" s="168"/>
      <c r="C49" s="168"/>
      <c r="D49" s="226">
        <v>0</v>
      </c>
      <c r="E49" s="230" t="s">
        <v>220</v>
      </c>
      <c r="F49" s="226" t="s">
        <v>221</v>
      </c>
      <c r="G49" s="168"/>
      <c r="H49" s="163"/>
      <c r="I49" s="163"/>
      <c r="J49" s="163"/>
      <c r="K49" s="214"/>
      <c r="L49" s="214"/>
      <c r="M49" s="214"/>
      <c r="N49" s="214"/>
      <c r="O49" s="214"/>
    </row>
    <row r="50" spans="1:15" ht="18" customHeight="1">
      <c r="A50" s="163"/>
      <c r="B50" s="183"/>
      <c r="C50" s="183"/>
      <c r="D50" s="183"/>
      <c r="E50" s="183"/>
      <c r="F50" s="183"/>
      <c r="G50" s="183"/>
      <c r="H50" s="163"/>
      <c r="I50" s="163"/>
      <c r="J50" s="163"/>
      <c r="K50" s="214"/>
      <c r="L50" s="214"/>
      <c r="M50" s="163"/>
      <c r="N50" s="163"/>
      <c r="O50" s="163"/>
    </row>
    <row r="51" spans="1:15" ht="18" customHeight="1">
      <c r="A51" s="163"/>
      <c r="B51" s="242"/>
      <c r="C51" s="242"/>
      <c r="D51" s="242"/>
      <c r="E51" s="242"/>
      <c r="F51" s="242"/>
      <c r="G51" s="242"/>
      <c r="H51" s="163"/>
      <c r="I51" s="163"/>
      <c r="J51" s="163"/>
      <c r="K51" s="214"/>
      <c r="L51" s="214"/>
      <c r="M51" s="163"/>
      <c r="N51" s="163"/>
      <c r="O51" s="163"/>
    </row>
    <row r="52" spans="1:15" ht="18" customHeight="1">
      <c r="A52" s="163"/>
      <c r="B52" s="242"/>
      <c r="C52" s="242"/>
      <c r="D52" s="242"/>
      <c r="E52" s="242"/>
      <c r="F52" s="242"/>
      <c r="G52" s="242"/>
      <c r="H52" s="163"/>
      <c r="I52" s="163"/>
      <c r="J52" s="163"/>
      <c r="K52" s="214"/>
      <c r="L52" s="214"/>
      <c r="M52" s="163"/>
      <c r="N52" s="163"/>
      <c r="O52" s="163"/>
    </row>
    <row r="53" spans="1:15" ht="18" customHeight="1">
      <c r="A53" s="163"/>
      <c r="B53" s="242"/>
      <c r="C53" s="242"/>
      <c r="D53" s="242"/>
      <c r="E53" s="242"/>
      <c r="F53" s="242"/>
      <c r="G53" s="242"/>
      <c r="H53" s="163"/>
      <c r="I53" s="163"/>
      <c r="J53" s="163"/>
      <c r="K53" s="214"/>
      <c r="L53" s="214"/>
      <c r="M53" s="163"/>
      <c r="N53" s="163"/>
      <c r="O53" s="163"/>
    </row>
    <row r="54" spans="1:15" ht="18" customHeight="1">
      <c r="A54" s="163"/>
      <c r="B54" s="242"/>
      <c r="C54" s="242"/>
      <c r="D54" s="242"/>
      <c r="E54" s="242"/>
      <c r="F54" s="242"/>
      <c r="G54" s="242"/>
      <c r="H54" s="163"/>
      <c r="I54" s="163"/>
      <c r="J54" s="163"/>
      <c r="K54" s="214"/>
      <c r="L54" s="214"/>
      <c r="M54" s="163"/>
      <c r="N54" s="163"/>
      <c r="O54" s="163"/>
    </row>
    <row r="55" spans="1:15" ht="18" customHeight="1">
      <c r="A55" s="163"/>
      <c r="B55" s="242"/>
      <c r="C55" s="242"/>
      <c r="D55" s="242"/>
      <c r="E55" s="242"/>
      <c r="F55" s="242"/>
      <c r="G55" s="242"/>
      <c r="H55" s="163"/>
      <c r="I55" s="163"/>
      <c r="J55" s="163"/>
      <c r="K55" s="214"/>
      <c r="L55" s="214"/>
      <c r="M55" s="163"/>
      <c r="N55" s="163"/>
      <c r="O55" s="163"/>
    </row>
    <row r="56" spans="1:15" ht="18" customHeight="1">
      <c r="A56" s="163"/>
      <c r="B56" s="242"/>
      <c r="C56" s="242"/>
      <c r="D56" s="242"/>
      <c r="E56" s="242"/>
      <c r="F56" s="242"/>
      <c r="G56" s="242"/>
      <c r="H56" s="163"/>
      <c r="I56" s="163"/>
      <c r="J56" s="163"/>
      <c r="K56" s="214"/>
      <c r="L56" s="214"/>
      <c r="M56" s="163"/>
      <c r="N56" s="163"/>
      <c r="O56" s="163"/>
    </row>
    <row r="57" spans="1:15" s="241" customFormat="1" ht="24.75" customHeight="1">
      <c r="A57" s="240"/>
      <c r="B57" s="164"/>
      <c r="C57" s="165" t="s">
        <v>62</v>
      </c>
      <c r="D57" s="164"/>
      <c r="E57" s="164"/>
      <c r="F57" s="164"/>
      <c r="G57" s="164"/>
      <c r="H57" s="240"/>
      <c r="I57" s="240"/>
      <c r="J57" s="240"/>
      <c r="K57" s="240"/>
      <c r="L57" s="240"/>
      <c r="M57" s="240"/>
      <c r="N57" s="240"/>
      <c r="O57" s="240"/>
    </row>
    <row r="58" spans="1:15" s="241" customFormat="1" ht="24.75" customHeight="1">
      <c r="A58" s="240"/>
      <c r="B58" s="164"/>
      <c r="C58" s="166" t="s">
        <v>243</v>
      </c>
      <c r="D58" s="164"/>
      <c r="E58" s="164"/>
      <c r="F58" s="164"/>
      <c r="G58" s="164"/>
      <c r="H58" s="240"/>
      <c r="I58" s="240"/>
      <c r="J58" s="240"/>
      <c r="K58" s="240"/>
      <c r="L58" s="240"/>
      <c r="M58" s="240"/>
      <c r="N58" s="240"/>
      <c r="O58" s="240"/>
    </row>
    <row r="59" spans="1:15" s="241" customFormat="1" ht="24.75" customHeight="1">
      <c r="A59" s="240"/>
      <c r="B59" s="164"/>
      <c r="C59" s="166"/>
      <c r="D59" s="166" t="s">
        <v>242</v>
      </c>
      <c r="E59" s="164"/>
      <c r="F59" s="164"/>
      <c r="G59" s="164"/>
      <c r="H59" s="240"/>
      <c r="I59" s="240"/>
      <c r="J59" s="240"/>
      <c r="K59" s="240"/>
      <c r="L59" s="240"/>
      <c r="M59" s="240"/>
      <c r="N59" s="240"/>
      <c r="O59" s="240"/>
    </row>
    <row r="60" spans="1:15" s="241" customFormat="1" ht="24.75" customHeight="1">
      <c r="A60" s="240"/>
      <c r="B60" s="164"/>
      <c r="C60" s="164" t="s">
        <v>245</v>
      </c>
      <c r="D60" s="164"/>
      <c r="E60" s="164"/>
      <c r="F60" s="164"/>
      <c r="G60" s="164"/>
      <c r="H60" s="240"/>
      <c r="I60" s="240"/>
      <c r="J60" s="240"/>
      <c r="K60" s="240"/>
      <c r="L60" s="240"/>
      <c r="M60" s="240"/>
      <c r="N60" s="240"/>
      <c r="O60" s="240"/>
    </row>
    <row r="61" spans="1:15" s="241" customFormat="1" ht="24.75" customHeight="1">
      <c r="A61" s="240"/>
      <c r="B61" s="164"/>
      <c r="C61" s="164" t="s">
        <v>246</v>
      </c>
      <c r="D61" s="164"/>
      <c r="E61" s="164"/>
      <c r="F61" s="164"/>
      <c r="G61" s="164"/>
      <c r="H61" s="240"/>
      <c r="I61" s="240"/>
      <c r="J61" s="240"/>
      <c r="K61" s="240"/>
      <c r="L61" s="240"/>
      <c r="M61" s="240"/>
      <c r="N61" s="240"/>
      <c r="O61" s="240"/>
    </row>
    <row r="62" spans="1:15" s="241" customFormat="1" ht="24.75" customHeight="1">
      <c r="A62" s="240"/>
      <c r="B62" s="164"/>
      <c r="C62" s="164"/>
      <c r="D62" s="164" t="s">
        <v>247</v>
      </c>
      <c r="E62" s="164"/>
      <c r="F62" s="164"/>
      <c r="G62" s="164"/>
      <c r="H62" s="240"/>
      <c r="I62" s="240"/>
      <c r="J62" s="240"/>
      <c r="K62" s="240"/>
      <c r="L62" s="240"/>
      <c r="M62" s="240"/>
      <c r="N62" s="240"/>
      <c r="O62" s="240"/>
    </row>
    <row r="63" spans="1:15" s="241" customFormat="1" ht="24.75" customHeight="1">
      <c r="A63" s="240"/>
      <c r="B63" s="164"/>
      <c r="C63" s="164" t="s">
        <v>114</v>
      </c>
      <c r="D63" s="164"/>
      <c r="E63" s="164"/>
      <c r="F63" s="164"/>
      <c r="G63" s="164"/>
      <c r="H63" s="240"/>
      <c r="I63" s="240"/>
      <c r="J63" s="240"/>
      <c r="K63" s="240"/>
      <c r="L63" s="240"/>
      <c r="M63" s="240"/>
      <c r="N63" s="240"/>
      <c r="O63" s="240"/>
    </row>
    <row r="64" spans="1:15" s="241" customFormat="1" ht="24.75" customHeight="1">
      <c r="A64" s="240"/>
      <c r="B64" s="164"/>
      <c r="C64" s="164" t="s">
        <v>115</v>
      </c>
      <c r="D64" s="164"/>
      <c r="E64" s="164"/>
      <c r="F64" s="164"/>
      <c r="G64" s="164"/>
      <c r="H64" s="240"/>
      <c r="I64" s="240"/>
      <c r="J64" s="240"/>
      <c r="K64" s="240"/>
      <c r="L64" s="240"/>
      <c r="M64" s="240"/>
      <c r="N64" s="240"/>
      <c r="O64" s="240"/>
    </row>
    <row r="65" spans="1:15" s="241" customFormat="1" ht="24.75" customHeight="1">
      <c r="A65" s="240"/>
      <c r="B65" s="164"/>
      <c r="C65" s="164" t="s">
        <v>116</v>
      </c>
      <c r="D65" s="164"/>
      <c r="E65" s="164"/>
      <c r="F65" s="164"/>
      <c r="G65" s="164"/>
      <c r="H65" s="240"/>
      <c r="I65" s="240"/>
      <c r="J65" s="240"/>
      <c r="K65" s="240"/>
      <c r="L65" s="240"/>
      <c r="M65" s="240"/>
      <c r="N65" s="240"/>
      <c r="O65" s="240"/>
    </row>
    <row r="66" spans="1:15" s="241" customFormat="1" ht="24.75" customHeight="1">
      <c r="A66" s="240"/>
      <c r="B66" s="164"/>
      <c r="C66" s="164"/>
      <c r="D66" s="164"/>
      <c r="E66" s="164"/>
      <c r="F66" s="164"/>
      <c r="G66" s="164"/>
      <c r="H66" s="240"/>
      <c r="I66" s="240"/>
      <c r="J66" s="240"/>
      <c r="K66" s="240"/>
      <c r="L66" s="240"/>
      <c r="M66" s="240"/>
      <c r="N66" s="240"/>
      <c r="O66" s="240"/>
    </row>
    <row r="67" spans="1:15" s="241" customFormat="1" ht="24.75" customHeight="1">
      <c r="A67" s="240"/>
      <c r="B67" s="164"/>
      <c r="C67" s="167" t="s">
        <v>244</v>
      </c>
      <c r="D67" s="164"/>
      <c r="E67" s="164"/>
      <c r="F67" s="164"/>
      <c r="G67" s="164"/>
      <c r="H67" s="240"/>
      <c r="I67" s="240"/>
      <c r="J67" s="240"/>
      <c r="K67" s="240"/>
      <c r="L67" s="240"/>
      <c r="M67" s="240"/>
      <c r="N67" s="240"/>
      <c r="O67" s="240"/>
    </row>
    <row r="68" spans="1:15" s="241" customFormat="1" ht="24.75" customHeight="1">
      <c r="A68" s="240"/>
      <c r="B68" s="164"/>
      <c r="C68" s="167"/>
      <c r="D68" s="164" t="s">
        <v>206</v>
      </c>
      <c r="E68" s="164"/>
      <c r="F68" s="164"/>
      <c r="G68" s="164"/>
      <c r="H68" s="240"/>
      <c r="I68" s="240"/>
      <c r="J68" s="240"/>
      <c r="K68" s="240"/>
      <c r="L68" s="240"/>
      <c r="M68" s="240"/>
      <c r="N68" s="240"/>
      <c r="O68" s="240"/>
    </row>
    <row r="69" spans="1:15" s="241" customFormat="1" ht="24.75" customHeight="1">
      <c r="A69" s="240"/>
      <c r="B69" s="164"/>
      <c r="C69" s="167"/>
      <c r="D69" s="164" t="s">
        <v>207</v>
      </c>
      <c r="E69" s="164"/>
      <c r="F69" s="164"/>
      <c r="G69" s="164"/>
      <c r="H69" s="240"/>
      <c r="I69" s="240"/>
      <c r="J69" s="240"/>
      <c r="K69" s="240"/>
      <c r="L69" s="240"/>
      <c r="M69" s="240"/>
      <c r="N69" s="240"/>
      <c r="O69" s="240"/>
    </row>
    <row r="70" spans="1:15" s="241" customFormat="1" ht="24.75" customHeight="1">
      <c r="A70" s="240"/>
      <c r="B70" s="164"/>
      <c r="C70" s="167" t="s">
        <v>248</v>
      </c>
      <c r="D70" s="164"/>
      <c r="E70" s="164"/>
      <c r="F70" s="164"/>
      <c r="G70" s="164"/>
      <c r="H70" s="240"/>
      <c r="I70" s="240"/>
      <c r="J70" s="240"/>
      <c r="K70" s="240"/>
      <c r="L70" s="240"/>
      <c r="M70" s="240"/>
      <c r="N70" s="240"/>
      <c r="O70" s="240"/>
    </row>
    <row r="71" spans="1:15" s="241" customFormat="1" ht="24.75" customHeight="1">
      <c r="A71" s="240"/>
      <c r="B71" s="164"/>
      <c r="C71" s="167"/>
      <c r="D71" s="164" t="s">
        <v>249</v>
      </c>
      <c r="E71" s="164"/>
      <c r="F71" s="164"/>
      <c r="G71" s="164"/>
      <c r="H71" s="240"/>
      <c r="I71" s="240"/>
      <c r="J71" s="240"/>
      <c r="K71" s="240"/>
      <c r="L71" s="240"/>
      <c r="M71" s="240"/>
      <c r="N71" s="240"/>
      <c r="O71" s="240"/>
    </row>
    <row r="72" spans="1:15" s="241" customFormat="1" ht="24.75" customHeight="1">
      <c r="A72" s="240"/>
      <c r="B72" s="164"/>
      <c r="C72" s="167"/>
      <c r="D72" s="164"/>
      <c r="E72" s="164"/>
      <c r="F72" s="164"/>
      <c r="G72" s="164"/>
      <c r="H72" s="240"/>
      <c r="I72" s="240"/>
      <c r="J72" s="240"/>
      <c r="K72" s="240"/>
      <c r="L72" s="240"/>
      <c r="M72" s="240"/>
      <c r="N72" s="240"/>
      <c r="O72" s="240"/>
    </row>
    <row r="73" spans="1:15" s="241" customFormat="1" ht="24.75" customHeight="1">
      <c r="A73" s="240"/>
      <c r="B73" s="164"/>
      <c r="C73" s="167"/>
      <c r="D73" s="164"/>
      <c r="E73" s="164"/>
      <c r="F73" s="164"/>
      <c r="G73" s="164"/>
      <c r="H73" s="240"/>
      <c r="I73" s="240"/>
      <c r="J73" s="240"/>
      <c r="K73" s="240"/>
      <c r="L73" s="240"/>
      <c r="M73" s="240"/>
      <c r="N73" s="240"/>
      <c r="O73" s="240"/>
    </row>
    <row r="74" spans="1:15" s="241" customFormat="1" ht="24.75" customHeight="1">
      <c r="A74" s="240"/>
      <c r="B74" s="164"/>
      <c r="C74" s="168" t="s">
        <v>250</v>
      </c>
      <c r="D74" s="164"/>
      <c r="E74" s="164"/>
      <c r="F74" s="164"/>
      <c r="G74" s="164"/>
      <c r="H74" s="240"/>
      <c r="I74" s="240"/>
      <c r="J74" s="240"/>
      <c r="K74" s="240"/>
      <c r="L74" s="240"/>
      <c r="M74" s="240"/>
      <c r="N74" s="240"/>
      <c r="O74" s="240"/>
    </row>
    <row r="75" spans="1:15" ht="25.5">
      <c r="A75" s="163"/>
      <c r="B75" s="164"/>
      <c r="C75" s="164"/>
      <c r="D75" s="168" t="s">
        <v>251</v>
      </c>
      <c r="E75" s="164"/>
      <c r="F75" s="164"/>
      <c r="G75" s="164"/>
      <c r="H75" s="163"/>
      <c r="I75" s="163"/>
      <c r="J75" s="163"/>
      <c r="K75" s="163"/>
      <c r="L75" s="163"/>
      <c r="M75" s="163"/>
      <c r="N75" s="163"/>
      <c r="O75" s="163"/>
    </row>
    <row r="76" spans="1:15">
      <c r="A76" s="163"/>
      <c r="B76" s="163"/>
      <c r="C76" s="163"/>
      <c r="D76" s="163"/>
      <c r="E76" s="163"/>
      <c r="F76" s="163"/>
      <c r="G76" s="163"/>
      <c r="H76" s="163"/>
      <c r="I76" s="163"/>
      <c r="J76" s="163"/>
      <c r="K76" s="163"/>
      <c r="L76" s="163"/>
      <c r="M76" s="163"/>
      <c r="N76" s="163"/>
      <c r="O76" s="163"/>
    </row>
    <row r="77" spans="1:15">
      <c r="A77" s="163"/>
      <c r="B77" s="163"/>
      <c r="C77" s="163"/>
      <c r="D77" s="163"/>
      <c r="E77" s="163"/>
      <c r="F77" s="163"/>
      <c r="G77" s="163"/>
      <c r="H77" s="163"/>
      <c r="I77" s="163"/>
      <c r="J77" s="163"/>
      <c r="K77" s="163"/>
      <c r="L77" s="163"/>
      <c r="M77" s="163"/>
      <c r="N77" s="163"/>
      <c r="O77" s="163"/>
    </row>
    <row r="78" spans="1:15">
      <c r="A78" s="163"/>
      <c r="B78" s="163"/>
      <c r="C78" s="163"/>
      <c r="D78" s="163"/>
      <c r="E78" s="163"/>
      <c r="F78" s="163"/>
      <c r="G78" s="163"/>
      <c r="H78" s="163"/>
      <c r="I78" s="163"/>
      <c r="J78" s="163"/>
      <c r="K78" s="163"/>
      <c r="L78" s="163"/>
      <c r="M78" s="163"/>
      <c r="N78" s="163"/>
      <c r="O78" s="163"/>
    </row>
    <row r="79" spans="1:15">
      <c r="A79" s="163"/>
      <c r="B79" s="163"/>
      <c r="C79" s="163"/>
      <c r="D79" s="163"/>
      <c r="E79" s="163"/>
      <c r="F79" s="163"/>
      <c r="G79" s="163"/>
      <c r="H79" s="163"/>
      <c r="I79" s="163"/>
      <c r="J79" s="163"/>
      <c r="K79" s="163"/>
      <c r="L79" s="163"/>
      <c r="M79" s="163"/>
      <c r="N79" s="163"/>
      <c r="O79" s="163"/>
    </row>
    <row r="80" spans="1:15">
      <c r="A80" s="163"/>
      <c r="B80" s="163"/>
      <c r="C80" s="163"/>
      <c r="D80" s="163"/>
      <c r="E80" s="163"/>
      <c r="F80" s="163"/>
      <c r="G80" s="163"/>
      <c r="H80" s="163"/>
      <c r="I80" s="163"/>
      <c r="J80" s="163"/>
      <c r="K80" s="163"/>
      <c r="L80" s="163"/>
      <c r="M80" s="163"/>
      <c r="N80" s="163"/>
      <c r="O80" s="163"/>
    </row>
    <row r="81" spans="1:15">
      <c r="A81" s="163"/>
      <c r="B81" s="163"/>
      <c r="C81" s="163"/>
      <c r="D81" s="163"/>
      <c r="E81" s="163"/>
      <c r="F81" s="163"/>
      <c r="G81" s="163"/>
      <c r="H81" s="163"/>
      <c r="I81" s="163"/>
      <c r="J81" s="163"/>
      <c r="K81" s="163"/>
      <c r="L81" s="163"/>
      <c r="M81" s="163"/>
      <c r="N81" s="163"/>
      <c r="O81" s="163"/>
    </row>
    <row r="82" spans="1:15">
      <c r="A82" s="163"/>
      <c r="B82" s="163"/>
      <c r="C82" s="163"/>
      <c r="D82" s="163"/>
      <c r="E82" s="163"/>
      <c r="F82" s="163"/>
      <c r="G82" s="163"/>
      <c r="H82" s="163"/>
      <c r="I82" s="163"/>
      <c r="J82" s="163"/>
      <c r="K82" s="163"/>
      <c r="L82" s="163"/>
      <c r="M82" s="163"/>
      <c r="N82" s="163"/>
      <c r="O82" s="163"/>
    </row>
    <row r="83" spans="1:15">
      <c r="A83" s="163"/>
      <c r="B83" s="163"/>
      <c r="C83" s="163"/>
      <c r="D83" s="163"/>
      <c r="E83" s="163"/>
      <c r="F83" s="163"/>
      <c r="G83" s="163"/>
      <c r="H83" s="163"/>
      <c r="I83" s="163"/>
      <c r="J83" s="163"/>
      <c r="K83" s="163"/>
      <c r="L83" s="163"/>
      <c r="M83" s="163"/>
      <c r="N83" s="163"/>
      <c r="O83" s="163"/>
    </row>
    <row r="84" spans="1:15">
      <c r="A84" s="163"/>
      <c r="B84" s="163"/>
      <c r="C84" s="163"/>
      <c r="D84" s="163"/>
      <c r="E84" s="163"/>
      <c r="F84" s="163"/>
      <c r="G84" s="163"/>
      <c r="H84" s="163"/>
      <c r="I84" s="163"/>
      <c r="J84" s="163"/>
      <c r="K84" s="163"/>
      <c r="L84" s="163"/>
      <c r="M84" s="163"/>
      <c r="N84" s="163"/>
      <c r="O84" s="163"/>
    </row>
    <row r="85" spans="1:15">
      <c r="A85" s="163"/>
      <c r="B85" s="163"/>
      <c r="C85" s="163"/>
      <c r="D85" s="163"/>
      <c r="E85" s="163"/>
      <c r="F85" s="163"/>
      <c r="G85" s="163"/>
      <c r="H85" s="163"/>
      <c r="I85" s="163"/>
      <c r="J85" s="163"/>
      <c r="K85" s="163"/>
      <c r="L85" s="163"/>
      <c r="M85" s="163"/>
      <c r="N85" s="163"/>
      <c r="O85" s="163"/>
    </row>
    <row r="86" spans="1:15">
      <c r="A86" s="163"/>
      <c r="B86" s="163"/>
      <c r="C86" s="163"/>
      <c r="D86" s="163"/>
      <c r="E86" s="163"/>
      <c r="F86" s="163"/>
      <c r="G86" s="163"/>
      <c r="H86" s="163"/>
      <c r="I86" s="163"/>
      <c r="J86" s="163"/>
      <c r="K86" s="163"/>
      <c r="L86" s="163"/>
      <c r="M86" s="163"/>
      <c r="N86" s="163"/>
      <c r="O86" s="163"/>
    </row>
    <row r="87" spans="1:15">
      <c r="A87" s="163"/>
      <c r="B87" s="163"/>
      <c r="C87" s="163"/>
      <c r="D87" s="163"/>
      <c r="E87" s="163"/>
      <c r="F87" s="163"/>
      <c r="G87" s="163"/>
      <c r="H87" s="163"/>
      <c r="I87" s="163"/>
      <c r="J87" s="163"/>
      <c r="K87" s="163"/>
      <c r="L87" s="163"/>
      <c r="M87" s="163"/>
      <c r="N87" s="163"/>
      <c r="O87" s="163"/>
    </row>
    <row r="88" spans="1:15">
      <c r="A88" s="163"/>
      <c r="B88" s="163"/>
      <c r="C88" s="163"/>
      <c r="D88" s="163"/>
      <c r="E88" s="163"/>
      <c r="F88" s="163"/>
      <c r="G88" s="163"/>
      <c r="H88" s="163"/>
      <c r="I88" s="163"/>
      <c r="J88" s="163"/>
      <c r="K88" s="163"/>
      <c r="L88" s="163"/>
      <c r="M88" s="163"/>
      <c r="N88" s="163"/>
      <c r="O88" s="163"/>
    </row>
  </sheetData>
  <sheetProtection password="CF69" sheet="1" objects="1" scenarios="1" selectLockedCells="1"/>
  <pageMargins left="0.35433070866141736" right="0.19685039370078741" top="0.39370078740157483" bottom="0.39370078740157483" header="0.51181102362204722" footer="0.51181102362204722"/>
  <pageSetup paperSize="9" scale="95" orientation="portrait" blackAndWhite="1" horizontalDpi="180" verticalDpi="18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00B050"/>
  </sheetPr>
  <dimension ref="A1:CY59"/>
  <sheetViews>
    <sheetView showGridLines="0" topLeftCell="BW1" workbookViewId="0">
      <selection activeCell="CY8" sqref="CY8"/>
    </sheetView>
  </sheetViews>
  <sheetFormatPr defaultColWidth="9.140625" defaultRowHeight="21.75"/>
  <cols>
    <col min="1" max="1" width="4.140625" style="54" customWidth="1"/>
    <col min="2" max="2" width="9.28515625" style="23" customWidth="1"/>
    <col min="3" max="3" width="26.28515625" style="23" customWidth="1"/>
    <col min="4" max="4" width="10" style="23" customWidth="1"/>
    <col min="5" max="5" width="10" style="23" hidden="1" customWidth="1"/>
    <col min="6" max="6" width="9.5703125" style="23" hidden="1" customWidth="1"/>
    <col min="7" max="7" width="9.28515625" style="23" customWidth="1"/>
    <col min="8" max="8" width="8.28515625" style="23" customWidth="1"/>
    <col min="9" max="9" width="13.7109375" style="23" customWidth="1"/>
    <col min="10" max="10" width="10" style="23" customWidth="1"/>
    <col min="11" max="11" width="10" style="23" hidden="1" customWidth="1"/>
    <col min="12" max="12" width="9.85546875" style="23" hidden="1" customWidth="1"/>
    <col min="13" max="13" width="8.85546875" style="23" customWidth="1"/>
    <col min="14" max="14" width="8.7109375" style="23" customWidth="1"/>
    <col min="15" max="15" width="13.5703125" style="23" customWidth="1"/>
    <col min="16" max="16" width="10" style="23" customWidth="1"/>
    <col min="17" max="17" width="10" style="23" hidden="1" customWidth="1"/>
    <col min="18" max="18" width="9.85546875" style="23" hidden="1" customWidth="1"/>
    <col min="19" max="19" width="8.28515625" style="23" customWidth="1"/>
    <col min="20" max="20" width="8.5703125" style="23" customWidth="1"/>
    <col min="21" max="21" width="13.7109375" style="23" customWidth="1"/>
    <col min="22" max="22" width="10" style="23" customWidth="1"/>
    <col min="23" max="23" width="10" style="23" hidden="1" customWidth="1"/>
    <col min="24" max="24" width="9.85546875" style="23" hidden="1" customWidth="1"/>
    <col min="25" max="25" width="8.140625" style="23" customWidth="1"/>
    <col min="26" max="26" width="8.5703125" style="23" customWidth="1"/>
    <col min="27" max="27" width="13.7109375" style="23" customWidth="1"/>
    <col min="28" max="28" width="10" style="23" customWidth="1"/>
    <col min="29" max="29" width="10" style="23" hidden="1" customWidth="1"/>
    <col min="30" max="30" width="9.85546875" style="23" hidden="1" customWidth="1"/>
    <col min="31" max="31" width="9.140625" style="23"/>
    <col min="32" max="32" width="8.7109375" style="23" customWidth="1"/>
    <col min="33" max="33" width="13.7109375" style="23" customWidth="1"/>
    <col min="34" max="34" width="10" style="23" customWidth="1"/>
    <col min="35" max="35" width="10" style="23" hidden="1" customWidth="1"/>
    <col min="36" max="36" width="9.85546875" style="23" hidden="1" customWidth="1"/>
    <col min="37" max="37" width="7.85546875" style="23" customWidth="1"/>
    <col min="38" max="38" width="8.140625" style="23" customWidth="1"/>
    <col min="39" max="39" width="13.7109375" style="23" customWidth="1"/>
    <col min="40" max="40" width="10" style="23" customWidth="1"/>
    <col min="41" max="41" width="9.85546875" style="23" hidden="1" customWidth="1"/>
    <col min="42" max="42" width="7.85546875" style="23" hidden="1" customWidth="1"/>
    <col min="43" max="43" width="8.85546875" style="23" customWidth="1"/>
    <col min="44" max="44" width="8.7109375" style="23" customWidth="1"/>
    <col min="45" max="45" width="13.7109375" style="23" customWidth="1"/>
    <col min="46" max="46" width="10" style="23" customWidth="1"/>
    <col min="47" max="47" width="10" style="23" hidden="1" customWidth="1"/>
    <col min="48" max="48" width="9.85546875" style="23" hidden="1" customWidth="1"/>
    <col min="49" max="49" width="8.5703125" style="23" customWidth="1"/>
    <col min="50" max="50" width="8.28515625" style="23" customWidth="1"/>
    <col min="51" max="51" width="13.5703125" style="23" customWidth="1"/>
    <col min="52" max="52" width="10" style="23" customWidth="1"/>
    <col min="53" max="53" width="10" style="23" hidden="1" customWidth="1"/>
    <col min="54" max="54" width="9.85546875" style="23" hidden="1" customWidth="1"/>
    <col min="55" max="55" width="8.5703125" style="23" customWidth="1"/>
    <col min="56" max="56" width="8.28515625" style="23" customWidth="1"/>
    <col min="57" max="57" width="13.5703125" style="23" customWidth="1"/>
    <col min="58" max="58" width="10" style="23" customWidth="1"/>
    <col min="59" max="59" width="10" style="23" hidden="1" customWidth="1"/>
    <col min="60" max="60" width="9.85546875" style="23" hidden="1" customWidth="1"/>
    <col min="61" max="61" width="8.5703125" style="23" customWidth="1"/>
    <col min="62" max="62" width="8.28515625" style="23" customWidth="1"/>
    <col min="63" max="63" width="13.5703125" style="23" customWidth="1"/>
    <col min="64" max="64" width="10" style="23" customWidth="1"/>
    <col min="65" max="65" width="10" style="23" hidden="1" customWidth="1"/>
    <col min="66" max="66" width="9.85546875" style="23" hidden="1" customWidth="1"/>
    <col min="67" max="67" width="8.5703125" style="23" customWidth="1"/>
    <col min="68" max="68" width="8.28515625" style="23" customWidth="1"/>
    <col min="69" max="69" width="13.5703125" style="23" customWidth="1"/>
    <col min="70" max="70" width="10" style="23" customWidth="1"/>
    <col min="71" max="71" width="10" style="23" hidden="1" customWidth="1"/>
    <col min="72" max="72" width="9.85546875" style="23" hidden="1" customWidth="1"/>
    <col min="73" max="73" width="8.5703125" style="23" customWidth="1"/>
    <col min="74" max="74" width="8.28515625" style="23" customWidth="1"/>
    <col min="75" max="75" width="13.5703125" style="23" customWidth="1"/>
    <col min="76" max="76" width="10" style="23" customWidth="1"/>
    <col min="77" max="77" width="10" style="23" hidden="1" customWidth="1"/>
    <col min="78" max="78" width="9.85546875" style="23" hidden="1" customWidth="1"/>
    <col min="79" max="79" width="8.5703125" style="23" customWidth="1"/>
    <col min="80" max="80" width="8.28515625" style="23" customWidth="1"/>
    <col min="81" max="81" width="13.5703125" style="23" customWidth="1"/>
    <col min="82" max="82" width="10" style="23" customWidth="1"/>
    <col min="83" max="83" width="10" style="23" hidden="1" customWidth="1"/>
    <col min="84" max="84" width="9.85546875" style="23" hidden="1" customWidth="1"/>
    <col min="85" max="85" width="8.5703125" style="23" customWidth="1"/>
    <col min="86" max="86" width="8.28515625" style="23" customWidth="1"/>
    <col min="87" max="87" width="13.5703125" style="23" customWidth="1"/>
    <col min="88" max="88" width="10" style="23" customWidth="1"/>
    <col min="89" max="89" width="10" style="23" hidden="1" customWidth="1"/>
    <col min="90" max="90" width="9.85546875" style="23" hidden="1" customWidth="1"/>
    <col min="91" max="91" width="8.5703125" style="23" customWidth="1"/>
    <col min="92" max="92" width="8.28515625" style="23" customWidth="1"/>
    <col min="93" max="93" width="13.5703125" style="23" customWidth="1"/>
    <col min="94" max="94" width="15.28515625" style="23" customWidth="1"/>
    <col min="95" max="95" width="5.5703125" style="23" hidden="1" customWidth="1"/>
    <col min="96" max="96" width="7.7109375" style="540" hidden="1" customWidth="1"/>
    <col min="97" max="97" width="6" style="540" hidden="1" customWidth="1"/>
    <col min="98" max="98" width="6.7109375" style="540" hidden="1" customWidth="1"/>
    <col min="99" max="99" width="6.140625" style="540" hidden="1" customWidth="1"/>
    <col min="100" max="100" width="6.7109375" style="540" hidden="1" customWidth="1"/>
    <col min="101" max="101" width="9.42578125" style="23" customWidth="1"/>
    <col min="102" max="102" width="10.5703125" style="23" customWidth="1"/>
    <col min="103" max="103" width="4.5703125" style="54" customWidth="1"/>
    <col min="104" max="104" width="1.85546875" style="23" customWidth="1"/>
    <col min="105" max="16384" width="9.140625" style="23"/>
  </cols>
  <sheetData>
    <row r="1" spans="1:103" s="54" customFormat="1" ht="18.95" customHeight="1">
      <c r="A1" s="79"/>
      <c r="C1" s="80"/>
      <c r="D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E1" s="80"/>
      <c r="F1" s="80"/>
      <c r="G1" s="80"/>
      <c r="H1" s="80"/>
      <c r="I1" s="80"/>
      <c r="J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K1" s="80"/>
      <c r="L1" s="80"/>
      <c r="M1" s="80"/>
      <c r="N1" s="80"/>
      <c r="O1" s="80"/>
      <c r="P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Q1" s="80"/>
      <c r="R1" s="80"/>
      <c r="S1" s="80"/>
      <c r="T1" s="80"/>
      <c r="U1" s="80"/>
      <c r="V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W1" s="80"/>
      <c r="X1" s="80"/>
      <c r="Y1" s="80"/>
      <c r="Z1" s="80"/>
      <c r="AA1" s="80"/>
      <c r="AB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C1" s="80"/>
      <c r="AD1" s="80"/>
      <c r="AE1" s="80"/>
      <c r="AF1" s="80"/>
      <c r="AG1" s="80"/>
      <c r="AH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I1" s="80"/>
      <c r="AJ1" s="80"/>
      <c r="AK1" s="80"/>
      <c r="AL1" s="80"/>
      <c r="AM1" s="80"/>
      <c r="AN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O1" s="80"/>
      <c r="AP1" s="80"/>
      <c r="AQ1" s="80"/>
      <c r="AR1" s="80"/>
      <c r="AS1" s="80"/>
      <c r="AT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AU1" s="80"/>
      <c r="AV1" s="80"/>
      <c r="AW1" s="80"/>
      <c r="AX1" s="80"/>
      <c r="AY1" s="80"/>
      <c r="AZ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A1" s="80"/>
      <c r="BB1" s="80"/>
      <c r="BC1" s="80"/>
      <c r="BD1" s="80"/>
      <c r="BE1" s="80"/>
      <c r="BF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G1" s="80"/>
      <c r="BH1" s="80"/>
      <c r="BI1" s="80"/>
      <c r="BJ1" s="80"/>
      <c r="BK1" s="80"/>
      <c r="BL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M1" s="80"/>
      <c r="BN1" s="80"/>
      <c r="BO1" s="80"/>
      <c r="BP1" s="80"/>
      <c r="BQ1" s="80"/>
      <c r="BR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S1" s="80"/>
      <c r="BT1" s="80"/>
      <c r="BU1" s="80"/>
      <c r="BV1" s="80"/>
      <c r="BW1" s="80"/>
      <c r="BX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BY1" s="80"/>
      <c r="BZ1" s="80"/>
      <c r="CA1" s="80"/>
      <c r="CB1" s="80"/>
      <c r="CC1" s="80"/>
      <c r="CD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CE1" s="80"/>
      <c r="CF1" s="80"/>
      <c r="CG1" s="80"/>
      <c r="CH1" s="80"/>
      <c r="CI1" s="80"/>
      <c r="CJ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CK1" s="80"/>
      <c r="CL1" s="80"/>
      <c r="CM1" s="80"/>
      <c r="CN1" s="80"/>
      <c r="CO1" s="80"/>
      <c r="CP1" s="79" t="str">
        <f>"แบบบันทึกคะแนนการอ่าน คิดวิเคราะห์ฯ" &amp;'ข้อมูลพื้นฐาน  '!$G$9 &amp;" ปีการศึกษา "   &amp;'ข้อมูลพื้นฐาน  '!$F$9</f>
        <v>แบบบันทึกคะแนนการอ่าน คิดวิเคราะห์ฯ ปีการศึกษา 2568</v>
      </c>
      <c r="CQ1" s="80"/>
      <c r="CR1" s="529"/>
      <c r="CS1" s="529"/>
      <c r="CT1" s="529"/>
      <c r="CU1" s="529"/>
      <c r="CV1" s="529"/>
      <c r="CW1" s="80"/>
      <c r="CX1" s="80"/>
    </row>
    <row r="2" spans="1:103" s="54" customFormat="1" ht="18.95" customHeight="1">
      <c r="A2" s="79"/>
      <c r="C2" s="81"/>
      <c r="D2" s="79" t="str">
        <f>'ข้อมูลพื้นฐาน  '!$C$10 &amp;'ข้อมูลพื้นฐาน  '!$D$10   &amp;'ข้อมูลพื้นฐาน  '!$D$3</f>
        <v>ระดับชั้นมัธยมศึกษาปีที่ 1โรงเรียนวัดโฆสิตาราม</v>
      </c>
      <c r="E2" s="81"/>
      <c r="F2" s="81"/>
      <c r="G2" s="81"/>
      <c r="H2" s="81"/>
      <c r="I2" s="81"/>
      <c r="J2" s="79" t="str">
        <f>'ข้อมูลพื้นฐาน  '!$C$10 &amp;'ข้อมูลพื้นฐาน  '!$D$10   &amp;'ข้อมูลพื้นฐาน  '!$D$3</f>
        <v>ระดับชั้นมัธยมศึกษาปีที่ 1โรงเรียนวัดโฆสิตาราม</v>
      </c>
      <c r="K2" s="81"/>
      <c r="L2" s="81"/>
      <c r="M2" s="81"/>
      <c r="N2" s="81"/>
      <c r="O2" s="81"/>
      <c r="P2" s="79" t="str">
        <f>'ข้อมูลพื้นฐาน  '!$C$10 &amp;'ข้อมูลพื้นฐาน  '!$D$10   &amp;'ข้อมูลพื้นฐาน  '!$D$3</f>
        <v>ระดับชั้นมัธยมศึกษาปีที่ 1โรงเรียนวัดโฆสิตาราม</v>
      </c>
      <c r="Q2" s="81"/>
      <c r="R2" s="81"/>
      <c r="S2" s="81"/>
      <c r="T2" s="81"/>
      <c r="U2" s="81"/>
      <c r="V2" s="79" t="str">
        <f>'ข้อมูลพื้นฐาน  '!$C$10 &amp;'ข้อมูลพื้นฐาน  '!$D$10   &amp;'ข้อมูลพื้นฐาน  '!$D$3</f>
        <v>ระดับชั้นมัธยมศึกษาปีที่ 1โรงเรียนวัดโฆสิตาราม</v>
      </c>
      <c r="W2" s="81"/>
      <c r="X2" s="81"/>
      <c r="Y2" s="81"/>
      <c r="Z2" s="81"/>
      <c r="AA2" s="81"/>
      <c r="AB2" s="79" t="str">
        <f>'ข้อมูลพื้นฐาน  '!$C$10 &amp;'ข้อมูลพื้นฐาน  '!$D$10   &amp;'ข้อมูลพื้นฐาน  '!$D$3</f>
        <v>ระดับชั้นมัธยมศึกษาปีที่ 1โรงเรียนวัดโฆสิตาราม</v>
      </c>
      <c r="AC2" s="81"/>
      <c r="AD2" s="81"/>
      <c r="AE2" s="81"/>
      <c r="AF2" s="81"/>
      <c r="AG2" s="81"/>
      <c r="AH2" s="79" t="str">
        <f>'ข้อมูลพื้นฐาน  '!$C$10 &amp;'ข้อมูลพื้นฐาน  '!$D$10   &amp;'ข้อมูลพื้นฐาน  '!$D$3</f>
        <v>ระดับชั้นมัธยมศึกษาปีที่ 1โรงเรียนวัดโฆสิตาราม</v>
      </c>
      <c r="AI2" s="81"/>
      <c r="AJ2" s="81"/>
      <c r="AK2" s="81"/>
      <c r="AL2" s="81"/>
      <c r="AM2" s="81"/>
      <c r="AN2" s="79" t="str">
        <f>'ข้อมูลพื้นฐาน  '!$C$10 &amp;'ข้อมูลพื้นฐาน  '!$D$10   &amp;'ข้อมูลพื้นฐาน  '!$D$3</f>
        <v>ระดับชั้นมัธยมศึกษาปีที่ 1โรงเรียนวัดโฆสิตาราม</v>
      </c>
      <c r="AO2" s="81"/>
      <c r="AP2" s="81"/>
      <c r="AQ2" s="81"/>
      <c r="AR2" s="81"/>
      <c r="AS2" s="81"/>
      <c r="AT2" s="79" t="str">
        <f>'ข้อมูลพื้นฐาน  '!$C$10 &amp;'ข้อมูลพื้นฐาน  '!$D$10   &amp;'ข้อมูลพื้นฐาน  '!$D$3</f>
        <v>ระดับชั้นมัธยมศึกษาปีที่ 1โรงเรียนวัดโฆสิตาราม</v>
      </c>
      <c r="AU2" s="81"/>
      <c r="AV2" s="81"/>
      <c r="AW2" s="81"/>
      <c r="AX2" s="81"/>
      <c r="AY2" s="81"/>
      <c r="AZ2" s="79" t="str">
        <f>'ข้อมูลพื้นฐาน  '!$C$10 &amp;'ข้อมูลพื้นฐาน  '!$D$10   &amp;'ข้อมูลพื้นฐาน  '!$D$3</f>
        <v>ระดับชั้นมัธยมศึกษาปีที่ 1โรงเรียนวัดโฆสิตาราม</v>
      </c>
      <c r="BA2" s="81"/>
      <c r="BB2" s="81"/>
      <c r="BC2" s="81"/>
      <c r="BD2" s="81"/>
      <c r="BE2" s="81"/>
      <c r="BF2" s="79" t="str">
        <f>'ข้อมูลพื้นฐาน  '!$C$10 &amp;'ข้อมูลพื้นฐาน  '!$D$10   &amp;'ข้อมูลพื้นฐาน  '!$D$3</f>
        <v>ระดับชั้นมัธยมศึกษาปีที่ 1โรงเรียนวัดโฆสิตาราม</v>
      </c>
      <c r="BG2" s="81"/>
      <c r="BH2" s="81"/>
      <c r="BI2" s="81"/>
      <c r="BJ2" s="81"/>
      <c r="BK2" s="81"/>
      <c r="BL2" s="79" t="str">
        <f>'ข้อมูลพื้นฐาน  '!$C$10 &amp;'ข้อมูลพื้นฐาน  '!$D$10   &amp;'ข้อมูลพื้นฐาน  '!$D$3</f>
        <v>ระดับชั้นมัธยมศึกษาปีที่ 1โรงเรียนวัดโฆสิตาราม</v>
      </c>
      <c r="BM2" s="81"/>
      <c r="BN2" s="81"/>
      <c r="BO2" s="81"/>
      <c r="BP2" s="81"/>
      <c r="BQ2" s="81"/>
      <c r="BR2" s="79" t="str">
        <f>'ข้อมูลพื้นฐาน  '!$C$10 &amp;'ข้อมูลพื้นฐาน  '!$D$10   &amp;'ข้อมูลพื้นฐาน  '!$D$3</f>
        <v>ระดับชั้นมัธยมศึกษาปีที่ 1โรงเรียนวัดโฆสิตาราม</v>
      </c>
      <c r="BS2" s="81"/>
      <c r="BT2" s="81"/>
      <c r="BU2" s="81"/>
      <c r="BV2" s="81"/>
      <c r="BW2" s="81"/>
      <c r="BX2" s="79" t="str">
        <f>'ข้อมูลพื้นฐาน  '!$C$10 &amp;'ข้อมูลพื้นฐาน  '!$D$10   &amp;'ข้อมูลพื้นฐาน  '!$D$3</f>
        <v>ระดับชั้นมัธยมศึกษาปีที่ 1โรงเรียนวัดโฆสิตาราม</v>
      </c>
      <c r="BY2" s="81"/>
      <c r="BZ2" s="81"/>
      <c r="CA2" s="81"/>
      <c r="CB2" s="81"/>
      <c r="CC2" s="81"/>
      <c r="CD2" s="79" t="str">
        <f>'ข้อมูลพื้นฐาน  '!$C$10 &amp;'ข้อมูลพื้นฐาน  '!$D$10   &amp;'ข้อมูลพื้นฐาน  '!$D$3</f>
        <v>ระดับชั้นมัธยมศึกษาปีที่ 1โรงเรียนวัดโฆสิตาราม</v>
      </c>
      <c r="CE2" s="81"/>
      <c r="CF2" s="81"/>
      <c r="CG2" s="81"/>
      <c r="CH2" s="81"/>
      <c r="CI2" s="81"/>
      <c r="CJ2" s="79" t="str">
        <f>'ข้อมูลพื้นฐาน  '!$C$10 &amp;'ข้อมูลพื้นฐาน  '!$D$10   &amp;'ข้อมูลพื้นฐาน  '!$D$3</f>
        <v>ระดับชั้นมัธยมศึกษาปีที่ 1โรงเรียนวัดโฆสิตาราม</v>
      </c>
      <c r="CK2" s="81"/>
      <c r="CL2" s="81"/>
      <c r="CM2" s="81"/>
      <c r="CN2" s="81"/>
      <c r="CO2" s="81"/>
      <c r="CP2" s="79" t="str">
        <f>'ข้อมูลพื้นฐาน  '!$C$10 &amp;'ข้อมูลพื้นฐาน  '!$D$10   &amp;'ข้อมูลพื้นฐาน  '!$D$3</f>
        <v>ระดับชั้นมัธยมศึกษาปีที่ 1โรงเรียนวัดโฆสิตาราม</v>
      </c>
      <c r="CQ2" s="81"/>
      <c r="CR2" s="530"/>
      <c r="CS2" s="530"/>
      <c r="CT2" s="530"/>
      <c r="CU2" s="530"/>
      <c r="CV2" s="530"/>
      <c r="CW2" s="81"/>
      <c r="CX2" s="81"/>
    </row>
    <row r="3" spans="1:103" s="54" customFormat="1" ht="21" customHeight="1">
      <c r="A3" s="655" t="s">
        <v>2</v>
      </c>
      <c r="B3" s="663" t="s">
        <v>28</v>
      </c>
      <c r="C3" s="655" t="s">
        <v>6</v>
      </c>
      <c r="D3" s="650" t="str">
        <f>'ข้อมูลพื้นฐาน  '!$E13</f>
        <v>ภาษาไทย</v>
      </c>
      <c r="E3" s="651"/>
      <c r="F3" s="651"/>
      <c r="G3" s="651"/>
      <c r="H3" s="651"/>
      <c r="I3" s="652"/>
      <c r="J3" s="650" t="str">
        <f>'ข้อมูลพื้นฐาน  '!$E14</f>
        <v>คณิตศาสตร์</v>
      </c>
      <c r="K3" s="651"/>
      <c r="L3" s="651"/>
      <c r="M3" s="651"/>
      <c r="N3" s="651"/>
      <c r="O3" s="652"/>
      <c r="P3" s="650" t="str">
        <f>'ข้อมูลพื้นฐาน  '!$E15</f>
        <v>วิทยาศาสตร์และเทคโนโลยี</v>
      </c>
      <c r="Q3" s="651"/>
      <c r="R3" s="651"/>
      <c r="S3" s="651"/>
      <c r="T3" s="651"/>
      <c r="U3" s="652"/>
      <c r="V3" s="650" t="str">
        <f>'ข้อมูลพื้นฐาน  '!$E16</f>
        <v>การออกแบบและเทคโนโลยี</v>
      </c>
      <c r="W3" s="651"/>
      <c r="X3" s="651"/>
      <c r="Y3" s="651"/>
      <c r="Z3" s="651"/>
      <c r="AA3" s="652"/>
      <c r="AB3" s="650" t="str">
        <f>'ข้อมูลพื้นฐาน  '!$E17</f>
        <v>สังคมศึกษา ศาสนาและ วัฒนธรรม</v>
      </c>
      <c r="AC3" s="651"/>
      <c r="AD3" s="651"/>
      <c r="AE3" s="651"/>
      <c r="AF3" s="651"/>
      <c r="AG3" s="652"/>
      <c r="AH3" s="650" t="str">
        <f>'ข้อมูลพื้นฐาน  '!$E18</f>
        <v>ประวัติศาสตร์</v>
      </c>
      <c r="AI3" s="651"/>
      <c r="AJ3" s="651"/>
      <c r="AK3" s="651"/>
      <c r="AL3" s="651"/>
      <c r="AM3" s="652"/>
      <c r="AN3" s="650" t="str">
        <f>'ข้อมูลพื้นฐาน  '!$E19</f>
        <v>สุขศึกษาและพลศึกษา</v>
      </c>
      <c r="AO3" s="651"/>
      <c r="AP3" s="651"/>
      <c r="AQ3" s="651"/>
      <c r="AR3" s="651"/>
      <c r="AS3" s="652"/>
      <c r="AT3" s="650" t="str">
        <f>'ข้อมูลพื้นฐาน  '!$E20</f>
        <v>ศิลปะ</v>
      </c>
      <c r="AU3" s="651"/>
      <c r="AV3" s="651"/>
      <c r="AW3" s="651"/>
      <c r="AX3" s="651"/>
      <c r="AY3" s="652"/>
      <c r="AZ3" s="650" t="str">
        <f>'ข้อมูลพื้นฐาน  '!$E21</f>
        <v>การงานอาชีพ</v>
      </c>
      <c r="BA3" s="651"/>
      <c r="BB3" s="651"/>
      <c r="BC3" s="651"/>
      <c r="BD3" s="651"/>
      <c r="BE3" s="652"/>
      <c r="BF3" s="650" t="str">
        <f>'ข้อมูลพื้นฐาน  '!$E22</f>
        <v>ภาษาอังกฤษพื้นฐาน</v>
      </c>
      <c r="BG3" s="651"/>
      <c r="BH3" s="651"/>
      <c r="BI3" s="651"/>
      <c r="BJ3" s="651"/>
      <c r="BK3" s="652"/>
      <c r="BL3" s="650" t="str">
        <f>'ข้อมูลพื้นฐาน  '!$E23</f>
        <v>คอมพิวเตอร์</v>
      </c>
      <c r="BM3" s="651"/>
      <c r="BN3" s="651"/>
      <c r="BO3" s="651"/>
      <c r="BP3" s="651"/>
      <c r="BQ3" s="652"/>
      <c r="BR3" s="650" t="str">
        <f>'ข้อมูลพื้นฐาน  '!$E24</f>
        <v>ภาษาจีน</v>
      </c>
      <c r="BS3" s="651"/>
      <c r="BT3" s="651"/>
      <c r="BU3" s="651"/>
      <c r="BV3" s="651"/>
      <c r="BW3" s="652"/>
      <c r="BX3" s="650" t="str">
        <f>'ข้อมูลพื้นฐาน  '!$E25</f>
        <v>การป้องกันการทุจริต</v>
      </c>
      <c r="BY3" s="651"/>
      <c r="BZ3" s="651"/>
      <c r="CA3" s="651"/>
      <c r="CB3" s="651"/>
      <c r="CC3" s="652"/>
      <c r="CD3" s="650" t="str">
        <f>'ข้อมูลพื้นฐาน  '!$E26</f>
        <v>โครงงานอาชีพ</v>
      </c>
      <c r="CE3" s="651"/>
      <c r="CF3" s="651"/>
      <c r="CG3" s="651"/>
      <c r="CH3" s="651"/>
      <c r="CI3" s="652"/>
      <c r="CJ3" s="650" t="str">
        <f>'ข้อมูลพื้นฐาน  '!$E27</f>
        <v>การว่ายน้ำเพื่อการเอาชีวิตรอด</v>
      </c>
      <c r="CK3" s="651"/>
      <c r="CL3" s="651"/>
      <c r="CM3" s="651"/>
      <c r="CN3" s="651"/>
      <c r="CO3" s="652"/>
      <c r="CP3" s="650" t="s">
        <v>67</v>
      </c>
      <c r="CQ3" s="651"/>
      <c r="CR3" s="651"/>
      <c r="CS3" s="651"/>
      <c r="CT3" s="651"/>
      <c r="CU3" s="651"/>
      <c r="CV3" s="651"/>
      <c r="CW3" s="651"/>
      <c r="CX3" s="652"/>
    </row>
    <row r="4" spans="1:103" s="54" customFormat="1" ht="36.75" customHeight="1">
      <c r="A4" s="660"/>
      <c r="B4" s="664"/>
      <c r="C4" s="660"/>
      <c r="D4" s="459" t="s">
        <v>423</v>
      </c>
      <c r="E4" s="86" t="s">
        <v>68</v>
      </c>
      <c r="F4" s="82" t="s">
        <v>36</v>
      </c>
      <c r="G4" s="459" t="s">
        <v>4</v>
      </c>
      <c r="H4" s="666" t="s">
        <v>64</v>
      </c>
      <c r="I4" s="666" t="s">
        <v>66</v>
      </c>
      <c r="J4" s="459" t="s">
        <v>423</v>
      </c>
      <c r="K4" s="86" t="s">
        <v>68</v>
      </c>
      <c r="L4" s="459" t="s">
        <v>36</v>
      </c>
      <c r="M4" s="459" t="s">
        <v>4</v>
      </c>
      <c r="N4" s="666" t="s">
        <v>64</v>
      </c>
      <c r="O4" s="666" t="s">
        <v>66</v>
      </c>
      <c r="P4" s="459" t="s">
        <v>423</v>
      </c>
      <c r="Q4" s="86" t="s">
        <v>68</v>
      </c>
      <c r="R4" s="459" t="s">
        <v>36</v>
      </c>
      <c r="S4" s="459" t="s">
        <v>4</v>
      </c>
      <c r="T4" s="666" t="s">
        <v>64</v>
      </c>
      <c r="U4" s="666" t="s">
        <v>66</v>
      </c>
      <c r="V4" s="459" t="s">
        <v>423</v>
      </c>
      <c r="W4" s="86" t="s">
        <v>68</v>
      </c>
      <c r="X4" s="459" t="s">
        <v>36</v>
      </c>
      <c r="Y4" s="459" t="s">
        <v>4</v>
      </c>
      <c r="Z4" s="666" t="s">
        <v>64</v>
      </c>
      <c r="AA4" s="666" t="s">
        <v>66</v>
      </c>
      <c r="AB4" s="459" t="s">
        <v>423</v>
      </c>
      <c r="AC4" s="86" t="s">
        <v>68</v>
      </c>
      <c r="AD4" s="459" t="s">
        <v>36</v>
      </c>
      <c r="AE4" s="459" t="s">
        <v>4</v>
      </c>
      <c r="AF4" s="666" t="s">
        <v>64</v>
      </c>
      <c r="AG4" s="666" t="s">
        <v>66</v>
      </c>
      <c r="AH4" s="459" t="s">
        <v>423</v>
      </c>
      <c r="AI4" s="86" t="s">
        <v>68</v>
      </c>
      <c r="AJ4" s="459" t="s">
        <v>36</v>
      </c>
      <c r="AK4" s="459" t="s">
        <v>4</v>
      </c>
      <c r="AL4" s="666" t="s">
        <v>64</v>
      </c>
      <c r="AM4" s="666" t="s">
        <v>66</v>
      </c>
      <c r="AN4" s="459" t="s">
        <v>423</v>
      </c>
      <c r="AO4" s="86" t="s">
        <v>68</v>
      </c>
      <c r="AP4" s="459" t="s">
        <v>36</v>
      </c>
      <c r="AQ4" s="459" t="s">
        <v>4</v>
      </c>
      <c r="AR4" s="666" t="s">
        <v>64</v>
      </c>
      <c r="AS4" s="666" t="s">
        <v>66</v>
      </c>
      <c r="AT4" s="459" t="s">
        <v>423</v>
      </c>
      <c r="AU4" s="86" t="s">
        <v>68</v>
      </c>
      <c r="AV4" s="459" t="s">
        <v>36</v>
      </c>
      <c r="AW4" s="459" t="s">
        <v>4</v>
      </c>
      <c r="AX4" s="666" t="s">
        <v>64</v>
      </c>
      <c r="AY4" s="666" t="s">
        <v>66</v>
      </c>
      <c r="AZ4" s="459" t="s">
        <v>423</v>
      </c>
      <c r="BA4" s="86" t="s">
        <v>68</v>
      </c>
      <c r="BB4" s="459" t="s">
        <v>36</v>
      </c>
      <c r="BC4" s="459" t="s">
        <v>4</v>
      </c>
      <c r="BD4" s="666" t="s">
        <v>64</v>
      </c>
      <c r="BE4" s="666" t="s">
        <v>66</v>
      </c>
      <c r="BF4" s="459" t="s">
        <v>423</v>
      </c>
      <c r="BG4" s="86" t="s">
        <v>68</v>
      </c>
      <c r="BH4" s="459" t="s">
        <v>36</v>
      </c>
      <c r="BI4" s="459" t="s">
        <v>4</v>
      </c>
      <c r="BJ4" s="666" t="s">
        <v>64</v>
      </c>
      <c r="BK4" s="666" t="s">
        <v>66</v>
      </c>
      <c r="BL4" s="459" t="s">
        <v>423</v>
      </c>
      <c r="BM4" s="86" t="s">
        <v>68</v>
      </c>
      <c r="BN4" s="459" t="s">
        <v>36</v>
      </c>
      <c r="BO4" s="459" t="s">
        <v>4</v>
      </c>
      <c r="BP4" s="666" t="s">
        <v>64</v>
      </c>
      <c r="BQ4" s="666" t="s">
        <v>66</v>
      </c>
      <c r="BR4" s="459" t="s">
        <v>423</v>
      </c>
      <c r="BS4" s="86" t="s">
        <v>68</v>
      </c>
      <c r="BT4" s="459" t="s">
        <v>36</v>
      </c>
      <c r="BU4" s="459" t="s">
        <v>4</v>
      </c>
      <c r="BV4" s="666" t="s">
        <v>64</v>
      </c>
      <c r="BW4" s="666" t="s">
        <v>66</v>
      </c>
      <c r="BX4" s="459" t="s">
        <v>423</v>
      </c>
      <c r="BY4" s="86" t="s">
        <v>68</v>
      </c>
      <c r="BZ4" s="459" t="s">
        <v>36</v>
      </c>
      <c r="CA4" s="459" t="s">
        <v>4</v>
      </c>
      <c r="CB4" s="666" t="s">
        <v>64</v>
      </c>
      <c r="CC4" s="666" t="s">
        <v>66</v>
      </c>
      <c r="CD4" s="459" t="s">
        <v>423</v>
      </c>
      <c r="CE4" s="86" t="s">
        <v>68</v>
      </c>
      <c r="CF4" s="459" t="s">
        <v>36</v>
      </c>
      <c r="CG4" s="459" t="s">
        <v>4</v>
      </c>
      <c r="CH4" s="666" t="s">
        <v>64</v>
      </c>
      <c r="CI4" s="666" t="s">
        <v>66</v>
      </c>
      <c r="CJ4" s="459" t="s">
        <v>423</v>
      </c>
      <c r="CK4" s="86" t="s">
        <v>68</v>
      </c>
      <c r="CL4" s="459" t="s">
        <v>36</v>
      </c>
      <c r="CM4" s="459" t="s">
        <v>4</v>
      </c>
      <c r="CN4" s="666" t="s">
        <v>64</v>
      </c>
      <c r="CO4" s="666" t="s">
        <v>66</v>
      </c>
      <c r="CP4" s="459" t="s">
        <v>422</v>
      </c>
      <c r="CQ4" s="670" t="s">
        <v>64</v>
      </c>
      <c r="CR4" s="531" t="s">
        <v>68</v>
      </c>
      <c r="CS4" s="668" t="s">
        <v>64</v>
      </c>
      <c r="CT4" s="532" t="s">
        <v>36</v>
      </c>
      <c r="CU4" s="668" t="s">
        <v>64</v>
      </c>
      <c r="CV4" s="533" t="s">
        <v>3</v>
      </c>
      <c r="CW4" s="666" t="s">
        <v>64</v>
      </c>
      <c r="CX4" s="666" t="s">
        <v>66</v>
      </c>
    </row>
    <row r="5" spans="1:103" s="54" customFormat="1" ht="21.75" customHeight="1">
      <c r="A5" s="656"/>
      <c r="B5" s="665"/>
      <c r="C5" s="187" t="s">
        <v>25</v>
      </c>
      <c r="D5" s="82">
        <f>คะแนนอ่านคิดเขียน!E6</f>
        <v>100</v>
      </c>
      <c r="E5" s="82">
        <f>คะแนนอ่านคิดเขียน!F6</f>
        <v>0</v>
      </c>
      <c r="F5" s="82">
        <f>คะแนนอ่านคิดเขียน!G6</f>
        <v>0</v>
      </c>
      <c r="G5" s="82">
        <f>SUM(D5:F5)</f>
        <v>100</v>
      </c>
      <c r="H5" s="667"/>
      <c r="I5" s="667"/>
      <c r="J5" s="82">
        <f>คะแนนอ่านคิดเขียน!H6</f>
        <v>100</v>
      </c>
      <c r="K5" s="82">
        <f>คะแนนอ่านคิดเขียน!I6</f>
        <v>0</v>
      </c>
      <c r="L5" s="82">
        <f>คะแนนอ่านคิดเขียน!J6</f>
        <v>0</v>
      </c>
      <c r="M5" s="82">
        <f>SUM(J5:L5)</f>
        <v>100</v>
      </c>
      <c r="N5" s="667"/>
      <c r="O5" s="667"/>
      <c r="P5" s="82">
        <f>คะแนนอ่านคิดเขียน!K6</f>
        <v>100</v>
      </c>
      <c r="Q5" s="82">
        <f>คะแนนอ่านคิดเขียน!L6</f>
        <v>0</v>
      </c>
      <c r="R5" s="82">
        <f>คะแนนอ่านคิดเขียน!M6</f>
        <v>0</v>
      </c>
      <c r="S5" s="82">
        <f>SUM(P5:R5)</f>
        <v>100</v>
      </c>
      <c r="T5" s="667"/>
      <c r="U5" s="667"/>
      <c r="V5" s="82">
        <f>คะแนนอ่านคิดเขียน!N6</f>
        <v>100</v>
      </c>
      <c r="W5" s="82">
        <f>คะแนนอ่านคิดเขียน!O6</f>
        <v>0</v>
      </c>
      <c r="X5" s="82">
        <f>คะแนนอ่านคิดเขียน!P6</f>
        <v>0</v>
      </c>
      <c r="Y5" s="82">
        <f>SUM(V5:X5)</f>
        <v>100</v>
      </c>
      <c r="Z5" s="667"/>
      <c r="AA5" s="667"/>
      <c r="AB5" s="82">
        <f>คะแนนอ่านคิดเขียน!Q6</f>
        <v>100</v>
      </c>
      <c r="AC5" s="82">
        <f>คะแนนอ่านคิดเขียน!R6</f>
        <v>0</v>
      </c>
      <c r="AD5" s="82">
        <f>คะแนนอ่านคิดเขียน!S6</f>
        <v>0</v>
      </c>
      <c r="AE5" s="82">
        <f>SUM(AB5:AD5)</f>
        <v>100</v>
      </c>
      <c r="AF5" s="667"/>
      <c r="AG5" s="667"/>
      <c r="AH5" s="82">
        <f>คะแนนอ่านคิดเขียน!T6</f>
        <v>100</v>
      </c>
      <c r="AI5" s="82">
        <f>คะแนนอ่านคิดเขียน!U6</f>
        <v>0</v>
      </c>
      <c r="AJ5" s="82">
        <f>คะแนนอ่านคิดเขียน!V6</f>
        <v>0</v>
      </c>
      <c r="AK5" s="82">
        <f>SUM(AH5:AJ5)</f>
        <v>100</v>
      </c>
      <c r="AL5" s="667"/>
      <c r="AM5" s="667"/>
      <c r="AN5" s="82">
        <f>คะแนนอ่านคิดเขียน!W6</f>
        <v>100</v>
      </c>
      <c r="AO5" s="82">
        <f>คะแนนอ่านคิดเขียน!X6</f>
        <v>0</v>
      </c>
      <c r="AP5" s="82">
        <f>คะแนนอ่านคิดเขียน!Y6</f>
        <v>0</v>
      </c>
      <c r="AQ5" s="82">
        <f>SUM(AN5:AP5)</f>
        <v>100</v>
      </c>
      <c r="AR5" s="667"/>
      <c r="AS5" s="667"/>
      <c r="AT5" s="82">
        <f>คะแนนอ่านคิดเขียน!Z6</f>
        <v>100</v>
      </c>
      <c r="AU5" s="82">
        <f>คะแนนอ่านคิดเขียน!AA6</f>
        <v>0</v>
      </c>
      <c r="AV5" s="82">
        <f>คะแนนอ่านคิดเขียน!AB6</f>
        <v>0</v>
      </c>
      <c r="AW5" s="82">
        <f>SUM(AT5:AV5)</f>
        <v>100</v>
      </c>
      <c r="AX5" s="667"/>
      <c r="AY5" s="667"/>
      <c r="AZ5" s="82">
        <f>คะแนนอ่านคิดเขียน!AC6</f>
        <v>100</v>
      </c>
      <c r="BA5" s="82">
        <f>คะแนนอ่านคิดเขียน!AD6</f>
        <v>0</v>
      </c>
      <c r="BB5" s="82">
        <f>คะแนนอ่านคิดเขียน!AE6</f>
        <v>0</v>
      </c>
      <c r="BC5" s="82">
        <f>SUM(AZ5:BB5)</f>
        <v>100</v>
      </c>
      <c r="BD5" s="667"/>
      <c r="BE5" s="667"/>
      <c r="BF5" s="390">
        <f>คะแนนอ่านคิดเขียน!AF6</f>
        <v>100</v>
      </c>
      <c r="BG5" s="390">
        <f>คะแนนอ่านคิดเขียน!AG6</f>
        <v>0</v>
      </c>
      <c r="BH5" s="390">
        <f>คะแนนอ่านคิดเขียน!AH6</f>
        <v>0</v>
      </c>
      <c r="BI5" s="390">
        <f>SUM(BF5:BH5)</f>
        <v>100</v>
      </c>
      <c r="BJ5" s="667"/>
      <c r="BK5" s="667"/>
      <c r="BL5" s="459">
        <f>คะแนนอ่านคิดเขียน!AI6</f>
        <v>100</v>
      </c>
      <c r="BM5" s="459">
        <f>คะแนนอ่านคิดเขียน!AJ6</f>
        <v>0</v>
      </c>
      <c r="BN5" s="459">
        <f>คะแนนอ่านคิดเขียน!AK6</f>
        <v>0</v>
      </c>
      <c r="BO5" s="459">
        <f>SUM(BL5:BN5)</f>
        <v>100</v>
      </c>
      <c r="BP5" s="667"/>
      <c r="BQ5" s="667"/>
      <c r="BR5" s="459">
        <f>คะแนนอ่านคิดเขียน!AL6</f>
        <v>100</v>
      </c>
      <c r="BS5" s="459">
        <f>คะแนนอ่านคิดเขียน!AM6</f>
        <v>0</v>
      </c>
      <c r="BT5" s="459">
        <f>คะแนนอ่านคิดเขียน!AN6</f>
        <v>0</v>
      </c>
      <c r="BU5" s="459">
        <f>SUM(BR5:BT5)</f>
        <v>100</v>
      </c>
      <c r="BV5" s="667"/>
      <c r="BW5" s="667"/>
      <c r="BX5" s="459">
        <f>คะแนนอ่านคิดเขียน!AO6</f>
        <v>100</v>
      </c>
      <c r="BY5" s="459">
        <f>คะแนนอ่านคิดเขียน!AP6</f>
        <v>0</v>
      </c>
      <c r="BZ5" s="459">
        <f>คะแนนอ่านคิดเขียน!AQ6</f>
        <v>0</v>
      </c>
      <c r="CA5" s="459">
        <f>SUM(BX5:BZ5)</f>
        <v>100</v>
      </c>
      <c r="CB5" s="667"/>
      <c r="CC5" s="667"/>
      <c r="CD5" s="459">
        <f>คะแนนอ่านคิดเขียน!AR6</f>
        <v>100</v>
      </c>
      <c r="CE5" s="459">
        <f>คะแนนอ่านคิดเขียน!AS6</f>
        <v>0</v>
      </c>
      <c r="CF5" s="459">
        <f>คะแนนอ่านคิดเขียน!AT6</f>
        <v>0</v>
      </c>
      <c r="CG5" s="459">
        <f>SUM(CD5:CF5)</f>
        <v>100</v>
      </c>
      <c r="CH5" s="667"/>
      <c r="CI5" s="667"/>
      <c r="CJ5" s="82">
        <f>คะแนนอ่านคิดเขียน!AU6</f>
        <v>100</v>
      </c>
      <c r="CK5" s="82">
        <f>คะแนนอ่านคิดเขียน!AV6</f>
        <v>0</v>
      </c>
      <c r="CL5" s="82">
        <f>คะแนนอ่านคิดเขียน!AW6</f>
        <v>0</v>
      </c>
      <c r="CM5" s="82">
        <f>SUM(CJ5:CL5)</f>
        <v>100</v>
      </c>
      <c r="CN5" s="667"/>
      <c r="CO5" s="667"/>
      <c r="CP5" s="82">
        <f>SUM(D5,J5,P5,V5,AB5,AH5,AN5,AT5,AZ5,BF5,BL5,BR5,BX5,CD5,CJ5)</f>
        <v>1500</v>
      </c>
      <c r="CQ5" s="671"/>
      <c r="CR5" s="531">
        <f>SUM(E5,K5,Q5,W5,AC5,AI5,AO5,AU5,BA5,BG5,BM5,BS5,BY5,CE5,CK5)</f>
        <v>0</v>
      </c>
      <c r="CS5" s="669"/>
      <c r="CT5" s="532">
        <f>SUM(F5,L5,R5,X5,AD5,AJ5,AP5,AV5,BB5,BH5,BN5,BT5,BZ5,CF5,CL5)</f>
        <v>0</v>
      </c>
      <c r="CU5" s="669"/>
      <c r="CV5" s="532">
        <f>COUNT(CP5,CR5,CT5)</f>
        <v>3</v>
      </c>
      <c r="CW5" s="667"/>
      <c r="CX5" s="667"/>
    </row>
    <row r="6" spans="1:103" s="29" customFormat="1" ht="15.95" customHeight="1">
      <c r="A6" s="132">
        <v>1</v>
      </c>
      <c r="B6" s="26">
        <f>IF(คะแนนสอบ!C6="","",คะแนนสอบ!C6)</f>
        <v>2284</v>
      </c>
      <c r="C6" s="41" t="str">
        <f>IF(คะแนนสอบ!D6="","",คะแนนสอบ!D6)</f>
        <v>เด็กชายทนากรณ์   แย้มพรม</v>
      </c>
      <c r="D6" s="27" t="str">
        <f>IF(คะแนนอ่านคิดเขียน!E7="","",คะแนนอ่านคิดเขียน!E7)</f>
        <v/>
      </c>
      <c r="E6" s="27" t="str">
        <f>IF(คะแนนอ่านคิดเขียน!F7="","",คะแนนอ่านคิดเขียน!F7)</f>
        <v/>
      </c>
      <c r="F6" s="27" t="str">
        <f>IF(คะแนนอ่านคิดเขียน!G7="","",คะแนนอ่านคิดเขียน!G7)</f>
        <v/>
      </c>
      <c r="G6" s="136" t="str">
        <f>IF(SUM(D6:F6),ROUND(SUM(D6:F6)*100/$G$5,0),"")</f>
        <v/>
      </c>
      <c r="H6" s="136" t="str">
        <f t="shared" ref="H6:H49" si="0">IF(G6="","",VLOOKUP(G6,grad03,5,TRUE))</f>
        <v/>
      </c>
      <c r="I6" s="136" t="str">
        <f t="shared" ref="I6:I49" si="1">IF(G6="","",VLOOKUP(G6,grad03,4,TRUE))</f>
        <v/>
      </c>
      <c r="J6" s="27" t="str">
        <f>IF(คะแนนอ่านคิดเขียน!H7="","",คะแนนอ่านคิดเขียน!H7)</f>
        <v/>
      </c>
      <c r="K6" s="27" t="str">
        <f>IF(คะแนนอ่านคิดเขียน!I7="","",คะแนนอ่านคิดเขียน!I7)</f>
        <v/>
      </c>
      <c r="L6" s="27" t="str">
        <f>IF(คะแนนอ่านคิดเขียน!J7="","",คะแนนอ่านคิดเขียน!J7)</f>
        <v/>
      </c>
      <c r="M6" s="136" t="str">
        <f>IF(SUM(J6:L6),ROUND(SUM(J6:L6)*100/$M$5,0),"")</f>
        <v/>
      </c>
      <c r="N6" s="136" t="str">
        <f t="shared" ref="N6:N49" si="2">IF(M6="","",VLOOKUP(M6,grad03,5,TRUE))</f>
        <v/>
      </c>
      <c r="O6" s="136" t="str">
        <f t="shared" ref="O6:O49" si="3">IF(M6="","",VLOOKUP(M6,grad03,4,TRUE))</f>
        <v/>
      </c>
      <c r="P6" s="27" t="str">
        <f>IF(คะแนนอ่านคิดเขียน!K7="","",คะแนนอ่านคิดเขียน!K7)</f>
        <v/>
      </c>
      <c r="Q6" s="27" t="str">
        <f>IF(คะแนนอ่านคิดเขียน!L7="","",คะแนนอ่านคิดเขียน!L7)</f>
        <v/>
      </c>
      <c r="R6" s="27" t="str">
        <f>IF(คะแนนอ่านคิดเขียน!M7="","",คะแนนอ่านคิดเขียน!M7)</f>
        <v/>
      </c>
      <c r="S6" s="136" t="str">
        <f>IF(SUM(P6:R6),ROUND(SUM(P6:R6)*100/$S$5,0),"")</f>
        <v/>
      </c>
      <c r="T6" s="136" t="str">
        <f t="shared" ref="T6:T49" si="4">IF(S6="","",VLOOKUP(S6,grad03,5,TRUE))</f>
        <v/>
      </c>
      <c r="U6" s="136" t="str">
        <f t="shared" ref="U6:U49" si="5">IF(S6="","",VLOOKUP(S6,grad03,4,TRUE))</f>
        <v/>
      </c>
      <c r="V6" s="27" t="str">
        <f>IF(คะแนนอ่านคิดเขียน!N7="","",คะแนนอ่านคิดเขียน!N7)</f>
        <v/>
      </c>
      <c r="W6" s="27" t="str">
        <f>IF(คะแนนอ่านคิดเขียน!O7="","",คะแนนอ่านคิดเขียน!O7)</f>
        <v/>
      </c>
      <c r="X6" s="27" t="str">
        <f>IF(คะแนนอ่านคิดเขียน!P7="","",คะแนนอ่านคิดเขียน!P7)</f>
        <v/>
      </c>
      <c r="Y6" s="136" t="str">
        <f>IF(SUM(V6:X6),ROUND(SUM(V6:X6)*100/$Y$5,0),"")</f>
        <v/>
      </c>
      <c r="Z6" s="136" t="str">
        <f t="shared" ref="Z6:Z49" si="6">IF(Y6="","",VLOOKUP(Y6,grad03,5,TRUE))</f>
        <v/>
      </c>
      <c r="AA6" s="136" t="str">
        <f t="shared" ref="AA6:AA49" si="7">IF(Y6="","",VLOOKUP(Y6,grad03,4,TRUE))</f>
        <v/>
      </c>
      <c r="AB6" s="27" t="str">
        <f>IF(คะแนนอ่านคิดเขียน!Q7="","",คะแนนอ่านคิดเขียน!Q7)</f>
        <v/>
      </c>
      <c r="AC6" s="27" t="str">
        <f>IF(คะแนนอ่านคิดเขียน!R7="","",คะแนนอ่านคิดเขียน!R7)</f>
        <v/>
      </c>
      <c r="AD6" s="27" t="str">
        <f>IF(คะแนนอ่านคิดเขียน!S7="","",คะแนนอ่านคิดเขียน!S7)</f>
        <v/>
      </c>
      <c r="AE6" s="136" t="str">
        <f>IF(SUM(AB6:AD6),ROUND(SUM(AB6:AD6)*100/$AE$5,0),"")</f>
        <v/>
      </c>
      <c r="AF6" s="136" t="str">
        <f t="shared" ref="AF6:AF49" si="8">IF(AE6="","",VLOOKUP(AE6,grad03,5,TRUE))</f>
        <v/>
      </c>
      <c r="AG6" s="136" t="str">
        <f t="shared" ref="AG6:AG49" si="9">IF(AE6="","",VLOOKUP(AE6,grad03,4,TRUE))</f>
        <v/>
      </c>
      <c r="AH6" s="27" t="str">
        <f>IF(คะแนนอ่านคิดเขียน!T7="","",คะแนนอ่านคิดเขียน!T7)</f>
        <v/>
      </c>
      <c r="AI6" s="27" t="str">
        <f>IF(คะแนนอ่านคิดเขียน!U7="","",คะแนนอ่านคิดเขียน!U7)</f>
        <v/>
      </c>
      <c r="AJ6" s="27" t="str">
        <f>IF(คะแนนอ่านคิดเขียน!V7="","",คะแนนอ่านคิดเขียน!V7)</f>
        <v/>
      </c>
      <c r="AK6" s="136" t="str">
        <f>IF(SUM(AH6:AJ6),ROUND(SUM(AH6:AJ6)*100/$AK$5,0),"")</f>
        <v/>
      </c>
      <c r="AL6" s="136" t="str">
        <f t="shared" ref="AL6:AL49" si="10">IF(AK6="","",VLOOKUP(AK6,grad03,5,TRUE))</f>
        <v/>
      </c>
      <c r="AM6" s="136" t="str">
        <f t="shared" ref="AM6:AM49" si="11">IF(AK6="","",VLOOKUP(AK6,grad03,4,TRUE))</f>
        <v/>
      </c>
      <c r="AN6" s="27" t="str">
        <f>IF(คะแนนอ่านคิดเขียน!W7="","",คะแนนอ่านคิดเขียน!W7)</f>
        <v/>
      </c>
      <c r="AO6" s="27" t="str">
        <f>IF(คะแนนอ่านคิดเขียน!X7="","",คะแนนอ่านคิดเขียน!X7)</f>
        <v/>
      </c>
      <c r="AP6" s="27" t="str">
        <f>IF(คะแนนอ่านคิดเขียน!Y7="","",คะแนนอ่านคิดเขียน!Y7)</f>
        <v/>
      </c>
      <c r="AQ6" s="136" t="str">
        <f>IF(SUM(AN6:AP6),ROUND(SUM(AN6:AP6)*100/$AQ$5,0),"")</f>
        <v/>
      </c>
      <c r="AR6" s="136" t="str">
        <f t="shared" ref="AR6:AR49" si="12">IF(AQ6="","",VLOOKUP(AQ6,grad03,5,TRUE))</f>
        <v/>
      </c>
      <c r="AS6" s="136" t="str">
        <f t="shared" ref="AS6:AS49" si="13">IF(AQ6="","",VLOOKUP(AQ6,grad03,4,TRUE))</f>
        <v/>
      </c>
      <c r="AT6" s="27" t="str">
        <f>IF(คะแนนอ่านคิดเขียน!Z7="","",คะแนนอ่านคิดเขียน!Z7)</f>
        <v/>
      </c>
      <c r="AU6" s="27" t="str">
        <f>IF(คะแนนอ่านคิดเขียน!AA7="","",คะแนนอ่านคิดเขียน!AA7)</f>
        <v/>
      </c>
      <c r="AV6" s="27" t="str">
        <f>IF(คะแนนอ่านคิดเขียน!AB7="","",คะแนนอ่านคิดเขียน!AB7)</f>
        <v/>
      </c>
      <c r="AW6" s="136" t="str">
        <f>IF(SUM(AT6:AV6),ROUND(SUM(AT6:AV6)*100/$AW$5,0),"")</f>
        <v/>
      </c>
      <c r="AX6" s="136" t="str">
        <f t="shared" ref="AX6:AX49" si="14">IF(AW6="","",VLOOKUP(AW6,grad03,5,TRUE))</f>
        <v/>
      </c>
      <c r="AY6" s="136" t="str">
        <f t="shared" ref="AY6:AY49" si="15">IF(AW6="","",VLOOKUP(AW6,grad03,4,TRUE))</f>
        <v/>
      </c>
      <c r="AZ6" s="27" t="str">
        <f>IF(คะแนนอ่านคิดเขียน!AC7="","",คะแนนอ่านคิดเขียน!AC7)</f>
        <v/>
      </c>
      <c r="BA6" s="27" t="str">
        <f>IF(คะแนนอ่านคิดเขียน!AD7="","",คะแนนอ่านคิดเขียน!AD7)</f>
        <v/>
      </c>
      <c r="BB6" s="27" t="str">
        <f>IF(คะแนนอ่านคิดเขียน!AE7="","",คะแนนอ่านคิดเขียน!AE7)</f>
        <v/>
      </c>
      <c r="BC6" s="136" t="str">
        <f>IF(SUM(AZ6:BB6),ROUND(SUM(AZ6:BB6)*100/$BC$5,0),"")</f>
        <v/>
      </c>
      <c r="BD6" s="136" t="str">
        <f t="shared" ref="BD6:BD49" si="16">IF(BC6="","",VLOOKUP(BC6,grad03,5,TRUE))</f>
        <v/>
      </c>
      <c r="BE6" s="136" t="str">
        <f t="shared" ref="BE6:BE49" si="17">IF(BC6="","",VLOOKUP(BC6,grad03,4,TRUE))</f>
        <v/>
      </c>
      <c r="BF6" s="388" t="str">
        <f>IF(คะแนนอ่านคิดเขียน!AF7="","",คะแนนอ่านคิดเขียน!AF7)</f>
        <v/>
      </c>
      <c r="BG6" s="388" t="str">
        <f>IF(คะแนนอ่านคิดเขียน!AG7="","",คะแนนอ่านคิดเขียน!AG7)</f>
        <v/>
      </c>
      <c r="BH6" s="388" t="str">
        <f>IF(คะแนนอ่านคิดเขียน!AH7="","",คะแนนอ่านคิดเขียน!AH7)</f>
        <v/>
      </c>
      <c r="BI6" s="136" t="str">
        <f>IF(SUM(BF6:BH6),ROUND(SUM(BF6:BH6)*100/$BI$5,0),"")</f>
        <v/>
      </c>
      <c r="BJ6" s="136" t="str">
        <f t="shared" ref="BJ6:BJ49" si="18">IF(BI6="","",VLOOKUP(BI6,grad03,5,TRUE))</f>
        <v/>
      </c>
      <c r="BK6" s="136" t="str">
        <f t="shared" ref="BK6:BK49" si="19">IF(BI6="","",VLOOKUP(BI6,grad03,4,TRUE))</f>
        <v/>
      </c>
      <c r="BL6" s="457" t="str">
        <f>IF(คะแนนอ่านคิดเขียน!AI7="","",คะแนนอ่านคิดเขียน!AI7)</f>
        <v/>
      </c>
      <c r="BM6" s="457" t="str">
        <f>IF(คะแนนอ่านคิดเขียน!AJ7="","",คะแนนอ่านคิดเขียน!AJ7)</f>
        <v/>
      </c>
      <c r="BN6" s="457" t="str">
        <f>IF(คะแนนอ่านคิดเขียน!AK7="","",คะแนนอ่านคิดเขียน!AK7)</f>
        <v/>
      </c>
      <c r="BO6" s="136" t="str">
        <f>IF(SUM(BL6:BN6),ROUND(SUM(BL6:BN6)*100/$BO$5,0),"")</f>
        <v/>
      </c>
      <c r="BP6" s="136" t="str">
        <f t="shared" ref="BP6:BP55" si="20">IF(BO6="","",VLOOKUP(BO6,grad03,5,TRUE))</f>
        <v/>
      </c>
      <c r="BQ6" s="136" t="str">
        <f t="shared" ref="BQ6:BQ55" si="21">IF(BO6="","",VLOOKUP(BO6,grad03,4,TRUE))</f>
        <v/>
      </c>
      <c r="BR6" s="457" t="str">
        <f>IF(คะแนนอ่านคิดเขียน!AL7="","",คะแนนอ่านคิดเขียน!AL7)</f>
        <v/>
      </c>
      <c r="BS6" s="457" t="str">
        <f>IF(คะแนนอ่านคิดเขียน!AM7="","",คะแนนอ่านคิดเขียน!AM7)</f>
        <v/>
      </c>
      <c r="BT6" s="457" t="str">
        <f>IF(คะแนนอ่านคิดเขียน!AN7="","",คะแนนอ่านคิดเขียน!AN7)</f>
        <v/>
      </c>
      <c r="BU6" s="136" t="str">
        <f>IF(SUM(BR6:BT6),ROUND(SUM(BR6:BT6)*100/$BU$5,0),"")</f>
        <v/>
      </c>
      <c r="BV6" s="136" t="str">
        <f t="shared" ref="BV6:BV55" si="22">IF(BU6="","",VLOOKUP(BU6,grad03,5,TRUE))</f>
        <v/>
      </c>
      <c r="BW6" s="136" t="str">
        <f t="shared" ref="BW6:BW55" si="23">IF(BU6="","",VLOOKUP(BU6,grad03,4,TRUE))</f>
        <v/>
      </c>
      <c r="BX6" s="457" t="str">
        <f>IF(คะแนนอ่านคิดเขียน!AO7="","",คะแนนอ่านคิดเขียน!AO7)</f>
        <v/>
      </c>
      <c r="BY6" s="457" t="str">
        <f>IF(คะแนนอ่านคิดเขียน!AP7="","",คะแนนอ่านคิดเขียน!AP7)</f>
        <v/>
      </c>
      <c r="BZ6" s="457" t="str">
        <f>IF(คะแนนอ่านคิดเขียน!AQ7="","",คะแนนอ่านคิดเขียน!AQ7)</f>
        <v/>
      </c>
      <c r="CA6" s="136" t="str">
        <f>IF(SUM(BX6:BZ6),ROUND(SUM(BX6:BZ6)*100/$CA$5,0),"")</f>
        <v/>
      </c>
      <c r="CB6" s="136" t="str">
        <f t="shared" ref="CB6:CB55" si="24">IF(CA6="","",VLOOKUP(CA6,grad03,5,TRUE))</f>
        <v/>
      </c>
      <c r="CC6" s="136" t="str">
        <f t="shared" ref="CC6:CC55" si="25">IF(CA6="","",VLOOKUP(CA6,grad03,4,TRUE))</f>
        <v/>
      </c>
      <c r="CD6" s="457" t="str">
        <f>IF(คะแนนอ่านคิดเขียน!AR7="","",คะแนนอ่านคิดเขียน!AR7)</f>
        <v/>
      </c>
      <c r="CE6" s="457" t="str">
        <f>IF(คะแนนอ่านคิดเขียน!AS7="","",คะแนนอ่านคิดเขียน!AS7)</f>
        <v/>
      </c>
      <c r="CF6" s="457" t="str">
        <f>IF(คะแนนอ่านคิดเขียน!AT7="","",คะแนนอ่านคิดเขียน!AT7)</f>
        <v/>
      </c>
      <c r="CG6" s="136" t="str">
        <f>IF(SUM(CD6:CF6),ROUND(SUM(CD6:CF6)*100/$CG$5,0),"")</f>
        <v/>
      </c>
      <c r="CH6" s="136" t="str">
        <f t="shared" ref="CH6:CH55" si="26">IF(CG6="","",VLOOKUP(CG6,grad03,5,TRUE))</f>
        <v/>
      </c>
      <c r="CI6" s="136" t="str">
        <f t="shared" ref="CI6:CI55" si="27">IF(CG6="","",VLOOKUP(CG6,grad03,4,TRUE))</f>
        <v/>
      </c>
      <c r="CJ6" s="27" t="str">
        <f>IF(คะแนนอ่านคิดเขียน!AU7="","",คะแนนอ่านคิดเขียน!AU7)</f>
        <v/>
      </c>
      <c r="CK6" s="27" t="str">
        <f>IF(คะแนนอ่านคิดเขียน!AV7="","",คะแนนอ่านคิดเขียน!AV7)</f>
        <v/>
      </c>
      <c r="CL6" s="27" t="str">
        <f>IF(คะแนนอ่านคิดเขียน!AW7="","",คะแนนอ่านคิดเขียน!AW7)</f>
        <v/>
      </c>
      <c r="CM6" s="136" t="str">
        <f>IF(SUM(CJ6:CL6),ROUND(SUM(CJ6:CL6)*100/$CM$5,0),"")</f>
        <v/>
      </c>
      <c r="CN6" s="136" t="str">
        <f t="shared" ref="CN6:CN49" si="28">IF(CM6="","",VLOOKUP(CM6,grad03,5,TRUE))</f>
        <v/>
      </c>
      <c r="CO6" s="136" t="str">
        <f t="shared" ref="CO6:CO49" si="29">IF(CM6="","",VLOOKUP(CM6,grad03,4,TRUE))</f>
        <v/>
      </c>
      <c r="CP6" s="27" t="str">
        <f>IF(SUM(D6,J6,P6,V6,AB6,AH6,AN6,AT6,AZ6,BF6,BL6,BR6,BX6,CD6,CJ6),ROUND(SUM(D6,J6,P6,V6,AB6,AH6,AN6,AT6,AZ6,BF6,BL6,BR6,BX6,CD6,CJ6)*100/$CP$5,0),"")</f>
        <v/>
      </c>
      <c r="CQ6" s="136" t="str">
        <f t="shared" ref="CQ6:CQ49" si="30">IF(CP6="","",VLOOKUP(CP6,grad03,5,TRUE))</f>
        <v/>
      </c>
      <c r="CR6" s="534" t="str">
        <f>IF(SUM(E6,K6,Q6,W6,AC6,AI6,AO6,AU6,BA6,BG6,BM6,BS6,BY6,CE6,CK6),ROUND(SUM(E6,K6,Q6,W6,AC6,AI6,AO6,AU6,BA6,BG6,BM6,BS6,BY6,CE6,CK6)*100/$CR$5,0),"")</f>
        <v/>
      </c>
      <c r="CS6" s="535" t="str">
        <f t="shared" ref="CS6:CS49" si="31">IF(CR6="","",VLOOKUP(CR6,grad03,5,TRUE))</f>
        <v/>
      </c>
      <c r="CT6" s="534" t="str">
        <f>IF(SUM(F6,L6,R6,X6,AD6,AJ6,AP6,AV6,BB6,BH6,BN6,BT6,BZ6,CF6,CL6),ROUND(SUM(F6,L6,R6,X6,AD6,AJ6,AP6,AV6,BB6,BH6,BN6,BT6,BZ6,CF6,CL6)*100/$CT$5,0),"")</f>
        <v/>
      </c>
      <c r="CU6" s="535" t="str">
        <f t="shared" ref="CU6:CU49" si="32">IF(CT6="","",VLOOKUP(CT6,grad03,5,TRUE))</f>
        <v/>
      </c>
      <c r="CV6" s="536" t="str">
        <f>IF(SUM(CP6,CR6,CT6),ROUND(SUM(CP6,CR6,CT6)/$CV$5,0),"")</f>
        <v/>
      </c>
      <c r="CW6" s="136" t="str">
        <f t="shared" ref="CW6:CW37" si="33">IF(CP6="","",VLOOKUP(CP6,grad03,5,TRUE))</f>
        <v/>
      </c>
      <c r="CX6" s="136" t="str">
        <f t="shared" ref="CX6:CX37" si="34">IF(CP6="","",VLOOKUP(CP6,grad03,4,TRUE))</f>
        <v/>
      </c>
      <c r="CY6" s="85"/>
    </row>
    <row r="7" spans="1:103" s="29" customFormat="1" ht="15.95" customHeight="1">
      <c r="A7" s="130">
        <v>2</v>
      </c>
      <c r="B7" s="26">
        <f>IF(คะแนนสอบ!C7="","",คะแนนสอบ!C7)</f>
        <v>2285</v>
      </c>
      <c r="C7" s="41" t="str">
        <f>IF(คะแนนสอบ!D7="","",คะแนนสอบ!D7)</f>
        <v>เด็กชายนครินทร์  จุ้ยทองหลาง</v>
      </c>
      <c r="D7" s="27" t="str">
        <f>IF(คะแนนอ่านคิดเขียน!E8="","",คะแนนอ่านคิดเขียน!E8)</f>
        <v/>
      </c>
      <c r="E7" s="27" t="str">
        <f>IF(คะแนนอ่านคิดเขียน!F8="","",คะแนนอ่านคิดเขียน!F8)</f>
        <v/>
      </c>
      <c r="F7" s="27" t="str">
        <f>IF(คะแนนอ่านคิดเขียน!G8="","",คะแนนอ่านคิดเขียน!G8)</f>
        <v/>
      </c>
      <c r="G7" s="136" t="str">
        <f t="shared" ref="G7:G49" si="35">IF(SUM(D7:F7),ROUND(SUM(D7:F7)*100/$G$5,0),"")</f>
        <v/>
      </c>
      <c r="H7" s="136" t="str">
        <f t="shared" si="0"/>
        <v/>
      </c>
      <c r="I7" s="136" t="str">
        <f t="shared" si="1"/>
        <v/>
      </c>
      <c r="J7" s="27" t="str">
        <f>IF(คะแนนอ่านคิดเขียน!H8="","",คะแนนอ่านคิดเขียน!H8)</f>
        <v/>
      </c>
      <c r="K7" s="27" t="str">
        <f>IF(คะแนนอ่านคิดเขียน!I8="","",คะแนนอ่านคิดเขียน!I8)</f>
        <v/>
      </c>
      <c r="L7" s="27" t="str">
        <f>IF(คะแนนอ่านคิดเขียน!J8="","",คะแนนอ่านคิดเขียน!J8)</f>
        <v/>
      </c>
      <c r="M7" s="136" t="str">
        <f t="shared" ref="M7:M49" si="36">IF(SUM(J7:L7),ROUND(SUM(J7:L7)*100/$M$5,0),"")</f>
        <v/>
      </c>
      <c r="N7" s="136" t="str">
        <f t="shared" si="2"/>
        <v/>
      </c>
      <c r="O7" s="136" t="str">
        <f t="shared" si="3"/>
        <v/>
      </c>
      <c r="P7" s="27" t="str">
        <f>IF(คะแนนอ่านคิดเขียน!K8="","",คะแนนอ่านคิดเขียน!K8)</f>
        <v/>
      </c>
      <c r="Q7" s="27" t="str">
        <f>IF(คะแนนอ่านคิดเขียน!L8="","",คะแนนอ่านคิดเขียน!L8)</f>
        <v/>
      </c>
      <c r="R7" s="27" t="str">
        <f>IF(คะแนนอ่านคิดเขียน!M8="","",คะแนนอ่านคิดเขียน!M8)</f>
        <v/>
      </c>
      <c r="S7" s="136" t="str">
        <f t="shared" ref="S7:S49" si="37">IF(SUM(P7:R7),ROUND(SUM(P7:R7)*100/$S$5,0),"")</f>
        <v/>
      </c>
      <c r="T7" s="136" t="str">
        <f t="shared" si="4"/>
        <v/>
      </c>
      <c r="U7" s="136" t="str">
        <f t="shared" si="5"/>
        <v/>
      </c>
      <c r="V7" s="27" t="str">
        <f>IF(คะแนนอ่านคิดเขียน!N8="","",คะแนนอ่านคิดเขียน!N8)</f>
        <v/>
      </c>
      <c r="W7" s="27" t="str">
        <f>IF(คะแนนอ่านคิดเขียน!O8="","",คะแนนอ่านคิดเขียน!O8)</f>
        <v/>
      </c>
      <c r="X7" s="27" t="str">
        <f>IF(คะแนนอ่านคิดเขียน!P8="","",คะแนนอ่านคิดเขียน!P8)</f>
        <v/>
      </c>
      <c r="Y7" s="136" t="str">
        <f t="shared" ref="Y7:Y49" si="38">IF(SUM(V7:X7),ROUND(SUM(V7:X7)*100/$Y$5,0),"")</f>
        <v/>
      </c>
      <c r="Z7" s="136" t="str">
        <f t="shared" si="6"/>
        <v/>
      </c>
      <c r="AA7" s="136" t="str">
        <f t="shared" si="7"/>
        <v/>
      </c>
      <c r="AB7" s="27" t="str">
        <f>IF(คะแนนอ่านคิดเขียน!Q8="","",คะแนนอ่านคิดเขียน!Q8)</f>
        <v/>
      </c>
      <c r="AC7" s="27" t="str">
        <f>IF(คะแนนอ่านคิดเขียน!R8="","",คะแนนอ่านคิดเขียน!R8)</f>
        <v/>
      </c>
      <c r="AD7" s="27" t="str">
        <f>IF(คะแนนอ่านคิดเขียน!S8="","",คะแนนอ่านคิดเขียน!S8)</f>
        <v/>
      </c>
      <c r="AE7" s="136" t="str">
        <f t="shared" ref="AE7:AE49" si="39">IF(SUM(AB7:AD7),ROUND(SUM(AB7:AD7)*100/$AE$5,0),"")</f>
        <v/>
      </c>
      <c r="AF7" s="136" t="str">
        <f t="shared" si="8"/>
        <v/>
      </c>
      <c r="AG7" s="136" t="str">
        <f t="shared" si="9"/>
        <v/>
      </c>
      <c r="AH7" s="27" t="str">
        <f>IF(คะแนนอ่านคิดเขียน!T8="","",คะแนนอ่านคิดเขียน!T8)</f>
        <v/>
      </c>
      <c r="AI7" s="27" t="str">
        <f>IF(คะแนนอ่านคิดเขียน!U8="","",คะแนนอ่านคิดเขียน!U8)</f>
        <v/>
      </c>
      <c r="AJ7" s="27" t="str">
        <f>IF(คะแนนอ่านคิดเขียน!V8="","",คะแนนอ่านคิดเขียน!V8)</f>
        <v/>
      </c>
      <c r="AK7" s="136" t="str">
        <f t="shared" ref="AK7:AK49" si="40">IF(SUM(AH7:AJ7),ROUND(SUM(AH7:AJ7)*100/$AK$5,0),"")</f>
        <v/>
      </c>
      <c r="AL7" s="136" t="str">
        <f t="shared" si="10"/>
        <v/>
      </c>
      <c r="AM7" s="136" t="str">
        <f t="shared" si="11"/>
        <v/>
      </c>
      <c r="AN7" s="27" t="str">
        <f>IF(คะแนนอ่านคิดเขียน!W8="","",คะแนนอ่านคิดเขียน!W8)</f>
        <v/>
      </c>
      <c r="AO7" s="27" t="str">
        <f>IF(คะแนนอ่านคิดเขียน!X8="","",คะแนนอ่านคิดเขียน!X8)</f>
        <v/>
      </c>
      <c r="AP7" s="27" t="str">
        <f>IF(คะแนนอ่านคิดเขียน!Y8="","",คะแนนอ่านคิดเขียน!Y8)</f>
        <v/>
      </c>
      <c r="AQ7" s="136" t="str">
        <f t="shared" ref="AQ7:AQ49" si="41">IF(SUM(AN7:AP7),ROUND(SUM(AN7:AP7)*100/$AQ$5,0),"")</f>
        <v/>
      </c>
      <c r="AR7" s="136" t="str">
        <f t="shared" si="12"/>
        <v/>
      </c>
      <c r="AS7" s="136" t="str">
        <f t="shared" si="13"/>
        <v/>
      </c>
      <c r="AT7" s="27" t="str">
        <f>IF(คะแนนอ่านคิดเขียน!Z8="","",คะแนนอ่านคิดเขียน!Z8)</f>
        <v/>
      </c>
      <c r="AU7" s="27" t="str">
        <f>IF(คะแนนอ่านคิดเขียน!AA8="","",คะแนนอ่านคิดเขียน!AA8)</f>
        <v/>
      </c>
      <c r="AV7" s="27" t="str">
        <f>IF(คะแนนอ่านคิดเขียน!AB8="","",คะแนนอ่านคิดเขียน!AB8)</f>
        <v/>
      </c>
      <c r="AW7" s="136" t="str">
        <f t="shared" ref="AW7:AW49" si="42">IF(SUM(AT7:AV7),ROUND(SUM(AT7:AV7)*100/$AW$5,0),"")</f>
        <v/>
      </c>
      <c r="AX7" s="136" t="str">
        <f t="shared" si="14"/>
        <v/>
      </c>
      <c r="AY7" s="136" t="str">
        <f t="shared" si="15"/>
        <v/>
      </c>
      <c r="AZ7" s="27" t="str">
        <f>IF(คะแนนอ่านคิดเขียน!AC8="","",คะแนนอ่านคิดเขียน!AC8)</f>
        <v/>
      </c>
      <c r="BA7" s="27" t="str">
        <f>IF(คะแนนอ่านคิดเขียน!AD8="","",คะแนนอ่านคิดเขียน!AD8)</f>
        <v/>
      </c>
      <c r="BB7" s="27" t="str">
        <f>IF(คะแนนอ่านคิดเขียน!AE8="","",คะแนนอ่านคิดเขียน!AE8)</f>
        <v/>
      </c>
      <c r="BC7" s="136" t="str">
        <f t="shared" ref="BC7:BC49" si="43">IF(SUM(AZ7:BB7),ROUND(SUM(AZ7:BB7)*100/$BC$5,0),"")</f>
        <v/>
      </c>
      <c r="BD7" s="136" t="str">
        <f t="shared" si="16"/>
        <v/>
      </c>
      <c r="BE7" s="136" t="str">
        <f t="shared" si="17"/>
        <v/>
      </c>
      <c r="BF7" s="388" t="str">
        <f>IF(คะแนนอ่านคิดเขียน!AF8="","",คะแนนอ่านคิดเขียน!AF8)</f>
        <v/>
      </c>
      <c r="BG7" s="388" t="str">
        <f>IF(คะแนนอ่านคิดเขียน!AG8="","",คะแนนอ่านคิดเขียน!AG8)</f>
        <v/>
      </c>
      <c r="BH7" s="388" t="str">
        <f>IF(คะแนนอ่านคิดเขียน!AH8="","",คะแนนอ่านคิดเขียน!AH8)</f>
        <v/>
      </c>
      <c r="BI7" s="136" t="str">
        <f t="shared" ref="BI7:BI49" si="44">IF(SUM(BF7:BH7),ROUND(SUM(BF7:BH7)*100/$BI$5,0),"")</f>
        <v/>
      </c>
      <c r="BJ7" s="136" t="str">
        <f t="shared" si="18"/>
        <v/>
      </c>
      <c r="BK7" s="136" t="str">
        <f t="shared" si="19"/>
        <v/>
      </c>
      <c r="BL7" s="457" t="str">
        <f>IF(คะแนนอ่านคิดเขียน!AI8="","",คะแนนอ่านคิดเขียน!AI8)</f>
        <v/>
      </c>
      <c r="BM7" s="457" t="str">
        <f>IF(คะแนนอ่านคิดเขียน!AJ8="","",คะแนนอ่านคิดเขียน!AJ8)</f>
        <v/>
      </c>
      <c r="BN7" s="457" t="str">
        <f>IF(คะแนนอ่านคิดเขียน!AK8="","",คะแนนอ่านคิดเขียน!AK8)</f>
        <v/>
      </c>
      <c r="BO7" s="136" t="str">
        <f t="shared" ref="BO7:BO55" si="45">IF(SUM(BL7:BN7),ROUND(SUM(BL7:BN7)*100/$BO$5,0),"")</f>
        <v/>
      </c>
      <c r="BP7" s="136" t="str">
        <f t="shared" si="20"/>
        <v/>
      </c>
      <c r="BQ7" s="136" t="str">
        <f t="shared" si="21"/>
        <v/>
      </c>
      <c r="BR7" s="457" t="str">
        <f>IF(คะแนนอ่านคิดเขียน!AL8="","",คะแนนอ่านคิดเขียน!AL8)</f>
        <v/>
      </c>
      <c r="BS7" s="457" t="str">
        <f>IF(คะแนนอ่านคิดเขียน!AM8="","",คะแนนอ่านคิดเขียน!AM8)</f>
        <v/>
      </c>
      <c r="BT7" s="457" t="str">
        <f>IF(คะแนนอ่านคิดเขียน!AN8="","",คะแนนอ่านคิดเขียน!AN8)</f>
        <v/>
      </c>
      <c r="BU7" s="136" t="str">
        <f t="shared" ref="BU7:BU55" si="46">IF(SUM(BR7:BT7),ROUND(SUM(BR7:BT7)*100/$BU$5,0),"")</f>
        <v/>
      </c>
      <c r="BV7" s="136" t="str">
        <f t="shared" si="22"/>
        <v/>
      </c>
      <c r="BW7" s="136" t="str">
        <f t="shared" si="23"/>
        <v/>
      </c>
      <c r="BX7" s="457" t="str">
        <f>IF(คะแนนอ่านคิดเขียน!AO8="","",คะแนนอ่านคิดเขียน!AO8)</f>
        <v/>
      </c>
      <c r="BY7" s="457" t="str">
        <f>IF(คะแนนอ่านคิดเขียน!AP8="","",คะแนนอ่านคิดเขียน!AP8)</f>
        <v/>
      </c>
      <c r="BZ7" s="457" t="str">
        <f>IF(คะแนนอ่านคิดเขียน!AQ8="","",คะแนนอ่านคิดเขียน!AQ8)</f>
        <v/>
      </c>
      <c r="CA7" s="136" t="str">
        <f t="shared" ref="CA7:CA55" si="47">IF(SUM(BX7:BZ7),ROUND(SUM(BX7:BZ7)*100/$CA$5,0),"")</f>
        <v/>
      </c>
      <c r="CB7" s="136" t="str">
        <f t="shared" si="24"/>
        <v/>
      </c>
      <c r="CC7" s="136" t="str">
        <f t="shared" si="25"/>
        <v/>
      </c>
      <c r="CD7" s="457" t="str">
        <f>IF(คะแนนอ่านคิดเขียน!AR8="","",คะแนนอ่านคิดเขียน!AR8)</f>
        <v/>
      </c>
      <c r="CE7" s="457" t="str">
        <f>IF(คะแนนอ่านคิดเขียน!AS8="","",คะแนนอ่านคิดเขียน!AS8)</f>
        <v/>
      </c>
      <c r="CF7" s="457" t="str">
        <f>IF(คะแนนอ่านคิดเขียน!AT8="","",คะแนนอ่านคิดเขียน!AT8)</f>
        <v/>
      </c>
      <c r="CG7" s="136" t="str">
        <f t="shared" ref="CG7:CG55" si="48">IF(SUM(CD7:CF7),ROUND(SUM(CD7:CF7)*100/$CG$5,0),"")</f>
        <v/>
      </c>
      <c r="CH7" s="136" t="str">
        <f t="shared" si="26"/>
        <v/>
      </c>
      <c r="CI7" s="136" t="str">
        <f t="shared" si="27"/>
        <v/>
      </c>
      <c r="CJ7" s="27" t="str">
        <f>IF(คะแนนอ่านคิดเขียน!AU8="","",คะแนนอ่านคิดเขียน!AU8)</f>
        <v/>
      </c>
      <c r="CK7" s="27" t="str">
        <f>IF(คะแนนอ่านคิดเขียน!AV8="","",คะแนนอ่านคิดเขียน!AV8)</f>
        <v/>
      </c>
      <c r="CL7" s="27" t="str">
        <f>IF(คะแนนอ่านคิดเขียน!AW8="","",คะแนนอ่านคิดเขียน!AW8)</f>
        <v/>
      </c>
      <c r="CM7" s="136" t="str">
        <f t="shared" ref="CM7:CM49" si="49">IF(SUM(CJ7:CL7),ROUND(SUM(CJ7:CL7)*100/$CM$5,0),"")</f>
        <v/>
      </c>
      <c r="CN7" s="136" t="str">
        <f t="shared" si="28"/>
        <v/>
      </c>
      <c r="CO7" s="136" t="str">
        <f t="shared" si="29"/>
        <v/>
      </c>
      <c r="CP7" s="522" t="str">
        <f t="shared" ref="CP7:CP55" si="50">IF(SUM(D7,J7,P7,V7,AB7,AH7,AN7,AT7,AZ7,BF7,BL7,BR7,BX7,CD7,CJ7),ROUND(SUM(D7,J7,P7,V7,AB7,AH7,AN7,AT7,AZ7,BF7,BL7,BR7,BX7,CD7,CJ7)*100/$CP$5,0),"")</f>
        <v/>
      </c>
      <c r="CQ7" s="136" t="str">
        <f t="shared" si="30"/>
        <v/>
      </c>
      <c r="CR7" s="534" t="str">
        <f t="shared" ref="CR7:CR55" si="51">IF(SUM(E7,K7,Q7,W7,AC7,AI7,AO7,AU7,BA7,BG7,BM7,BS7,BY7,CE7,CK7),ROUND(SUM(E7,K7,Q7,W7,AC7,AI7,AO7,AU7,BA7,BG7,BM7,BS7,BY7,CE7,CK7)*100/$CR$5,0),"")</f>
        <v/>
      </c>
      <c r="CS7" s="535" t="str">
        <f t="shared" si="31"/>
        <v/>
      </c>
      <c r="CT7" s="534" t="str">
        <f t="shared" ref="CT7:CT55" si="52">IF(SUM(F7,L7,R7,X7,AD7,AJ7,AP7,AV7,BB7,BH7,BN7,BT7,BZ7,CF7,CL7),ROUND(SUM(F7,L7,R7,X7,AD7,AJ7,AP7,AV7,BB7,BH7,BN7,BT7,BZ7,CF7,CL7)*100/$CT$5,0),"")</f>
        <v/>
      </c>
      <c r="CU7" s="535" t="str">
        <f t="shared" si="32"/>
        <v/>
      </c>
      <c r="CV7" s="536" t="str">
        <f t="shared" ref="CV7:CV55" si="53">IF(SUM(CP7,CR7,CT7),ROUND(SUM(CP7,CR7,CT7)/$CV$5,0),"")</f>
        <v/>
      </c>
      <c r="CW7" s="136" t="str">
        <f t="shared" si="33"/>
        <v/>
      </c>
      <c r="CX7" s="136" t="str">
        <f t="shared" si="34"/>
        <v/>
      </c>
      <c r="CY7" s="85"/>
    </row>
    <row r="8" spans="1:103" s="29" customFormat="1" ht="15.95" customHeight="1">
      <c r="A8" s="130">
        <v>3</v>
      </c>
      <c r="B8" s="26">
        <f>IF(คะแนนสอบ!C8="","",คะแนนสอบ!C8)</f>
        <v>2288</v>
      </c>
      <c r="C8" s="41" t="str">
        <f>IF(คะแนนสอบ!D8="","",คะแนนสอบ!D8)</f>
        <v>เด็กหญิงลลิตาพร   อ่อนเจริญ</v>
      </c>
      <c r="D8" s="27" t="str">
        <f>IF(คะแนนอ่านคิดเขียน!E9="","",คะแนนอ่านคิดเขียน!E9)</f>
        <v/>
      </c>
      <c r="E8" s="27" t="str">
        <f>IF(คะแนนอ่านคิดเขียน!F9="","",คะแนนอ่านคิดเขียน!F9)</f>
        <v/>
      </c>
      <c r="F8" s="27" t="str">
        <f>IF(คะแนนอ่านคิดเขียน!G9="","",คะแนนอ่านคิดเขียน!G9)</f>
        <v/>
      </c>
      <c r="G8" s="136" t="str">
        <f t="shared" si="35"/>
        <v/>
      </c>
      <c r="H8" s="136" t="str">
        <f t="shared" si="0"/>
        <v/>
      </c>
      <c r="I8" s="136" t="str">
        <f t="shared" si="1"/>
        <v/>
      </c>
      <c r="J8" s="27" t="str">
        <f>IF(คะแนนอ่านคิดเขียน!H9="","",คะแนนอ่านคิดเขียน!H9)</f>
        <v/>
      </c>
      <c r="K8" s="27" t="str">
        <f>IF(คะแนนอ่านคิดเขียน!I9="","",คะแนนอ่านคิดเขียน!I9)</f>
        <v/>
      </c>
      <c r="L8" s="27" t="str">
        <f>IF(คะแนนอ่านคิดเขียน!J9="","",คะแนนอ่านคิดเขียน!J9)</f>
        <v/>
      </c>
      <c r="M8" s="136" t="str">
        <f t="shared" si="36"/>
        <v/>
      </c>
      <c r="N8" s="136" t="str">
        <f t="shared" si="2"/>
        <v/>
      </c>
      <c r="O8" s="136" t="str">
        <f t="shared" si="3"/>
        <v/>
      </c>
      <c r="P8" s="27" t="str">
        <f>IF(คะแนนอ่านคิดเขียน!K9="","",คะแนนอ่านคิดเขียน!K9)</f>
        <v/>
      </c>
      <c r="Q8" s="27" t="str">
        <f>IF(คะแนนอ่านคิดเขียน!L9="","",คะแนนอ่านคิดเขียน!L9)</f>
        <v/>
      </c>
      <c r="R8" s="27" t="str">
        <f>IF(คะแนนอ่านคิดเขียน!M9="","",คะแนนอ่านคิดเขียน!M9)</f>
        <v/>
      </c>
      <c r="S8" s="136" t="str">
        <f t="shared" si="37"/>
        <v/>
      </c>
      <c r="T8" s="136" t="str">
        <f t="shared" si="4"/>
        <v/>
      </c>
      <c r="U8" s="136" t="str">
        <f t="shared" si="5"/>
        <v/>
      </c>
      <c r="V8" s="27" t="str">
        <f>IF(คะแนนอ่านคิดเขียน!N9="","",คะแนนอ่านคิดเขียน!N9)</f>
        <v/>
      </c>
      <c r="W8" s="27" t="str">
        <f>IF(คะแนนอ่านคิดเขียน!O9="","",คะแนนอ่านคิดเขียน!O9)</f>
        <v/>
      </c>
      <c r="X8" s="27" t="str">
        <f>IF(คะแนนอ่านคิดเขียน!P9="","",คะแนนอ่านคิดเขียน!P9)</f>
        <v/>
      </c>
      <c r="Y8" s="136" t="str">
        <f t="shared" si="38"/>
        <v/>
      </c>
      <c r="Z8" s="136" t="str">
        <f t="shared" si="6"/>
        <v/>
      </c>
      <c r="AA8" s="136" t="str">
        <f t="shared" si="7"/>
        <v/>
      </c>
      <c r="AB8" s="27" t="str">
        <f>IF(คะแนนอ่านคิดเขียน!Q9="","",คะแนนอ่านคิดเขียน!Q9)</f>
        <v/>
      </c>
      <c r="AC8" s="27" t="str">
        <f>IF(คะแนนอ่านคิดเขียน!R9="","",คะแนนอ่านคิดเขียน!R9)</f>
        <v/>
      </c>
      <c r="AD8" s="27" t="str">
        <f>IF(คะแนนอ่านคิดเขียน!S9="","",คะแนนอ่านคิดเขียน!S9)</f>
        <v/>
      </c>
      <c r="AE8" s="136" t="str">
        <f t="shared" si="39"/>
        <v/>
      </c>
      <c r="AF8" s="136" t="str">
        <f t="shared" si="8"/>
        <v/>
      </c>
      <c r="AG8" s="136" t="str">
        <f t="shared" si="9"/>
        <v/>
      </c>
      <c r="AH8" s="27" t="str">
        <f>IF(คะแนนอ่านคิดเขียน!T9="","",คะแนนอ่านคิดเขียน!T9)</f>
        <v/>
      </c>
      <c r="AI8" s="27" t="str">
        <f>IF(คะแนนอ่านคิดเขียน!U9="","",คะแนนอ่านคิดเขียน!U9)</f>
        <v/>
      </c>
      <c r="AJ8" s="27" t="str">
        <f>IF(คะแนนอ่านคิดเขียน!V9="","",คะแนนอ่านคิดเขียน!V9)</f>
        <v/>
      </c>
      <c r="AK8" s="136" t="str">
        <f t="shared" si="40"/>
        <v/>
      </c>
      <c r="AL8" s="136" t="str">
        <f t="shared" si="10"/>
        <v/>
      </c>
      <c r="AM8" s="136" t="str">
        <f t="shared" si="11"/>
        <v/>
      </c>
      <c r="AN8" s="27" t="str">
        <f>IF(คะแนนอ่านคิดเขียน!W9="","",คะแนนอ่านคิดเขียน!W9)</f>
        <v/>
      </c>
      <c r="AO8" s="27" t="str">
        <f>IF(คะแนนอ่านคิดเขียน!X9="","",คะแนนอ่านคิดเขียน!X9)</f>
        <v/>
      </c>
      <c r="AP8" s="27" t="str">
        <f>IF(คะแนนอ่านคิดเขียน!Y9="","",คะแนนอ่านคิดเขียน!Y9)</f>
        <v/>
      </c>
      <c r="AQ8" s="136" t="str">
        <f t="shared" si="41"/>
        <v/>
      </c>
      <c r="AR8" s="136" t="str">
        <f t="shared" si="12"/>
        <v/>
      </c>
      <c r="AS8" s="136" t="str">
        <f t="shared" si="13"/>
        <v/>
      </c>
      <c r="AT8" s="27" t="str">
        <f>IF(คะแนนอ่านคิดเขียน!Z9="","",คะแนนอ่านคิดเขียน!Z9)</f>
        <v/>
      </c>
      <c r="AU8" s="27" t="str">
        <f>IF(คะแนนอ่านคิดเขียน!AA9="","",คะแนนอ่านคิดเขียน!AA9)</f>
        <v/>
      </c>
      <c r="AV8" s="27" t="str">
        <f>IF(คะแนนอ่านคิดเขียน!AB9="","",คะแนนอ่านคิดเขียน!AB9)</f>
        <v/>
      </c>
      <c r="AW8" s="136" t="str">
        <f t="shared" si="42"/>
        <v/>
      </c>
      <c r="AX8" s="136" t="str">
        <f t="shared" si="14"/>
        <v/>
      </c>
      <c r="AY8" s="136" t="str">
        <f t="shared" si="15"/>
        <v/>
      </c>
      <c r="AZ8" s="27" t="str">
        <f>IF(คะแนนอ่านคิดเขียน!AC9="","",คะแนนอ่านคิดเขียน!AC9)</f>
        <v/>
      </c>
      <c r="BA8" s="27" t="str">
        <f>IF(คะแนนอ่านคิดเขียน!AD9="","",คะแนนอ่านคิดเขียน!AD9)</f>
        <v/>
      </c>
      <c r="BB8" s="27" t="str">
        <f>IF(คะแนนอ่านคิดเขียน!AE9="","",คะแนนอ่านคิดเขียน!AE9)</f>
        <v/>
      </c>
      <c r="BC8" s="136" t="str">
        <f t="shared" si="43"/>
        <v/>
      </c>
      <c r="BD8" s="136" t="str">
        <f t="shared" si="16"/>
        <v/>
      </c>
      <c r="BE8" s="136" t="str">
        <f t="shared" si="17"/>
        <v/>
      </c>
      <c r="BF8" s="388" t="str">
        <f>IF(คะแนนอ่านคิดเขียน!AF9="","",คะแนนอ่านคิดเขียน!AF9)</f>
        <v/>
      </c>
      <c r="BG8" s="388" t="str">
        <f>IF(คะแนนอ่านคิดเขียน!AG9="","",คะแนนอ่านคิดเขียน!AG9)</f>
        <v/>
      </c>
      <c r="BH8" s="388" t="str">
        <f>IF(คะแนนอ่านคิดเขียน!AH9="","",คะแนนอ่านคิดเขียน!AH9)</f>
        <v/>
      </c>
      <c r="BI8" s="136" t="str">
        <f t="shared" si="44"/>
        <v/>
      </c>
      <c r="BJ8" s="136" t="str">
        <f t="shared" si="18"/>
        <v/>
      </c>
      <c r="BK8" s="136" t="str">
        <f t="shared" si="19"/>
        <v/>
      </c>
      <c r="BL8" s="457" t="str">
        <f>IF(คะแนนอ่านคิดเขียน!AI9="","",คะแนนอ่านคิดเขียน!AI9)</f>
        <v/>
      </c>
      <c r="BM8" s="457" t="str">
        <f>IF(คะแนนอ่านคิดเขียน!AJ9="","",คะแนนอ่านคิดเขียน!AJ9)</f>
        <v/>
      </c>
      <c r="BN8" s="457" t="str">
        <f>IF(คะแนนอ่านคิดเขียน!AK9="","",คะแนนอ่านคิดเขียน!AK9)</f>
        <v/>
      </c>
      <c r="BO8" s="136" t="str">
        <f t="shared" si="45"/>
        <v/>
      </c>
      <c r="BP8" s="136" t="str">
        <f t="shared" si="20"/>
        <v/>
      </c>
      <c r="BQ8" s="136" t="str">
        <f t="shared" si="21"/>
        <v/>
      </c>
      <c r="BR8" s="457" t="str">
        <f>IF(คะแนนอ่านคิดเขียน!AL9="","",คะแนนอ่านคิดเขียน!AL9)</f>
        <v/>
      </c>
      <c r="BS8" s="457" t="str">
        <f>IF(คะแนนอ่านคิดเขียน!AM9="","",คะแนนอ่านคิดเขียน!AM9)</f>
        <v/>
      </c>
      <c r="BT8" s="457" t="str">
        <f>IF(คะแนนอ่านคิดเขียน!AN9="","",คะแนนอ่านคิดเขียน!AN9)</f>
        <v/>
      </c>
      <c r="BU8" s="136" t="str">
        <f t="shared" si="46"/>
        <v/>
      </c>
      <c r="BV8" s="136" t="str">
        <f t="shared" si="22"/>
        <v/>
      </c>
      <c r="BW8" s="136" t="str">
        <f t="shared" si="23"/>
        <v/>
      </c>
      <c r="BX8" s="457" t="str">
        <f>IF(คะแนนอ่านคิดเขียน!AO9="","",คะแนนอ่านคิดเขียน!AO9)</f>
        <v/>
      </c>
      <c r="BY8" s="457" t="str">
        <f>IF(คะแนนอ่านคิดเขียน!AP9="","",คะแนนอ่านคิดเขียน!AP9)</f>
        <v/>
      </c>
      <c r="BZ8" s="457" t="str">
        <f>IF(คะแนนอ่านคิดเขียน!AQ9="","",คะแนนอ่านคิดเขียน!AQ9)</f>
        <v/>
      </c>
      <c r="CA8" s="136" t="str">
        <f t="shared" si="47"/>
        <v/>
      </c>
      <c r="CB8" s="136" t="str">
        <f t="shared" si="24"/>
        <v/>
      </c>
      <c r="CC8" s="136" t="str">
        <f t="shared" si="25"/>
        <v/>
      </c>
      <c r="CD8" s="457" t="str">
        <f>IF(คะแนนอ่านคิดเขียน!AR9="","",คะแนนอ่านคิดเขียน!AR9)</f>
        <v/>
      </c>
      <c r="CE8" s="457" t="str">
        <f>IF(คะแนนอ่านคิดเขียน!AS9="","",คะแนนอ่านคิดเขียน!AS9)</f>
        <v/>
      </c>
      <c r="CF8" s="457" t="str">
        <f>IF(คะแนนอ่านคิดเขียน!AT9="","",คะแนนอ่านคิดเขียน!AT9)</f>
        <v/>
      </c>
      <c r="CG8" s="136" t="str">
        <f t="shared" si="48"/>
        <v/>
      </c>
      <c r="CH8" s="136" t="str">
        <f t="shared" si="26"/>
        <v/>
      </c>
      <c r="CI8" s="136" t="str">
        <f t="shared" si="27"/>
        <v/>
      </c>
      <c r="CJ8" s="27" t="str">
        <f>IF(คะแนนอ่านคิดเขียน!AU9="","",คะแนนอ่านคิดเขียน!AU9)</f>
        <v/>
      </c>
      <c r="CK8" s="27" t="str">
        <f>IF(คะแนนอ่านคิดเขียน!AV9="","",คะแนนอ่านคิดเขียน!AV9)</f>
        <v/>
      </c>
      <c r="CL8" s="27" t="str">
        <f>IF(คะแนนอ่านคิดเขียน!AW9="","",คะแนนอ่านคิดเขียน!AW9)</f>
        <v/>
      </c>
      <c r="CM8" s="136" t="str">
        <f t="shared" si="49"/>
        <v/>
      </c>
      <c r="CN8" s="136" t="str">
        <f t="shared" si="28"/>
        <v/>
      </c>
      <c r="CO8" s="136" t="str">
        <f t="shared" si="29"/>
        <v/>
      </c>
      <c r="CP8" s="522" t="str">
        <f t="shared" si="50"/>
        <v/>
      </c>
      <c r="CQ8" s="136" t="str">
        <f t="shared" si="30"/>
        <v/>
      </c>
      <c r="CR8" s="534" t="str">
        <f t="shared" si="51"/>
        <v/>
      </c>
      <c r="CS8" s="535" t="str">
        <f t="shared" si="31"/>
        <v/>
      </c>
      <c r="CT8" s="534" t="str">
        <f t="shared" si="52"/>
        <v/>
      </c>
      <c r="CU8" s="535" t="str">
        <f t="shared" si="32"/>
        <v/>
      </c>
      <c r="CV8" s="536" t="str">
        <f t="shared" si="53"/>
        <v/>
      </c>
      <c r="CW8" s="136" t="str">
        <f t="shared" si="33"/>
        <v/>
      </c>
      <c r="CX8" s="136" t="str">
        <f t="shared" si="34"/>
        <v/>
      </c>
      <c r="CY8" s="85"/>
    </row>
    <row r="9" spans="1:103" s="29" customFormat="1" ht="15.95" customHeight="1">
      <c r="A9" s="130">
        <v>4</v>
      </c>
      <c r="B9" s="26">
        <f>IF(คะแนนสอบ!C9="","",คะแนนสอบ!C9)</f>
        <v>2290</v>
      </c>
      <c r="C9" s="41" t="str">
        <f>IF(คะแนนสอบ!D9="","",คะแนนสอบ!D9)</f>
        <v>เด็กหญิงอรุณวรรณ  ทองเสม</v>
      </c>
      <c r="D9" s="27" t="str">
        <f>IF(คะแนนอ่านคิดเขียน!E10="","",คะแนนอ่านคิดเขียน!E10)</f>
        <v/>
      </c>
      <c r="E9" s="27" t="str">
        <f>IF(คะแนนอ่านคิดเขียน!F10="","",คะแนนอ่านคิดเขียน!F10)</f>
        <v/>
      </c>
      <c r="F9" s="27" t="str">
        <f>IF(คะแนนอ่านคิดเขียน!G10="","",คะแนนอ่านคิดเขียน!G10)</f>
        <v/>
      </c>
      <c r="G9" s="136" t="str">
        <f t="shared" si="35"/>
        <v/>
      </c>
      <c r="H9" s="136" t="str">
        <f t="shared" si="0"/>
        <v/>
      </c>
      <c r="I9" s="136" t="str">
        <f t="shared" si="1"/>
        <v/>
      </c>
      <c r="J9" s="27" t="str">
        <f>IF(คะแนนอ่านคิดเขียน!H10="","",คะแนนอ่านคิดเขียน!H10)</f>
        <v/>
      </c>
      <c r="K9" s="27" t="str">
        <f>IF(คะแนนอ่านคิดเขียน!I10="","",คะแนนอ่านคิดเขียน!I10)</f>
        <v/>
      </c>
      <c r="L9" s="27" t="str">
        <f>IF(คะแนนอ่านคิดเขียน!J10="","",คะแนนอ่านคิดเขียน!J10)</f>
        <v/>
      </c>
      <c r="M9" s="136" t="str">
        <f t="shared" si="36"/>
        <v/>
      </c>
      <c r="N9" s="136" t="str">
        <f t="shared" si="2"/>
        <v/>
      </c>
      <c r="O9" s="136" t="str">
        <f t="shared" si="3"/>
        <v/>
      </c>
      <c r="P9" s="27" t="str">
        <f>IF(คะแนนอ่านคิดเขียน!K10="","",คะแนนอ่านคิดเขียน!K10)</f>
        <v/>
      </c>
      <c r="Q9" s="27" t="str">
        <f>IF(คะแนนอ่านคิดเขียน!L10="","",คะแนนอ่านคิดเขียน!L10)</f>
        <v/>
      </c>
      <c r="R9" s="27" t="str">
        <f>IF(คะแนนอ่านคิดเขียน!M10="","",คะแนนอ่านคิดเขียน!M10)</f>
        <v/>
      </c>
      <c r="S9" s="136" t="str">
        <f t="shared" si="37"/>
        <v/>
      </c>
      <c r="T9" s="136" t="str">
        <f t="shared" si="4"/>
        <v/>
      </c>
      <c r="U9" s="136" t="str">
        <f t="shared" si="5"/>
        <v/>
      </c>
      <c r="V9" s="27" t="str">
        <f>IF(คะแนนอ่านคิดเขียน!N10="","",คะแนนอ่านคิดเขียน!N10)</f>
        <v/>
      </c>
      <c r="W9" s="27" t="str">
        <f>IF(คะแนนอ่านคิดเขียน!O10="","",คะแนนอ่านคิดเขียน!O10)</f>
        <v/>
      </c>
      <c r="X9" s="27" t="str">
        <f>IF(คะแนนอ่านคิดเขียน!P10="","",คะแนนอ่านคิดเขียน!P10)</f>
        <v/>
      </c>
      <c r="Y9" s="136" t="str">
        <f t="shared" si="38"/>
        <v/>
      </c>
      <c r="Z9" s="136" t="str">
        <f t="shared" si="6"/>
        <v/>
      </c>
      <c r="AA9" s="136" t="str">
        <f t="shared" si="7"/>
        <v/>
      </c>
      <c r="AB9" s="27" t="str">
        <f>IF(คะแนนอ่านคิดเขียน!Q10="","",คะแนนอ่านคิดเขียน!Q10)</f>
        <v/>
      </c>
      <c r="AC9" s="27" t="str">
        <f>IF(คะแนนอ่านคิดเขียน!R10="","",คะแนนอ่านคิดเขียน!R10)</f>
        <v/>
      </c>
      <c r="AD9" s="27" t="str">
        <f>IF(คะแนนอ่านคิดเขียน!S10="","",คะแนนอ่านคิดเขียน!S10)</f>
        <v/>
      </c>
      <c r="AE9" s="136" t="str">
        <f t="shared" si="39"/>
        <v/>
      </c>
      <c r="AF9" s="136" t="str">
        <f t="shared" si="8"/>
        <v/>
      </c>
      <c r="AG9" s="136" t="str">
        <f t="shared" si="9"/>
        <v/>
      </c>
      <c r="AH9" s="27" t="str">
        <f>IF(คะแนนอ่านคิดเขียน!T10="","",คะแนนอ่านคิดเขียน!T10)</f>
        <v/>
      </c>
      <c r="AI9" s="27" t="str">
        <f>IF(คะแนนอ่านคิดเขียน!U10="","",คะแนนอ่านคิดเขียน!U10)</f>
        <v/>
      </c>
      <c r="AJ9" s="27" t="str">
        <f>IF(คะแนนอ่านคิดเขียน!V10="","",คะแนนอ่านคิดเขียน!V10)</f>
        <v/>
      </c>
      <c r="AK9" s="136" t="str">
        <f t="shared" si="40"/>
        <v/>
      </c>
      <c r="AL9" s="136" t="str">
        <f t="shared" si="10"/>
        <v/>
      </c>
      <c r="AM9" s="136" t="str">
        <f t="shared" si="11"/>
        <v/>
      </c>
      <c r="AN9" s="27" t="str">
        <f>IF(คะแนนอ่านคิดเขียน!W10="","",คะแนนอ่านคิดเขียน!W10)</f>
        <v/>
      </c>
      <c r="AO9" s="27" t="str">
        <f>IF(คะแนนอ่านคิดเขียน!X10="","",คะแนนอ่านคิดเขียน!X10)</f>
        <v/>
      </c>
      <c r="AP9" s="27" t="str">
        <f>IF(คะแนนอ่านคิดเขียน!Y10="","",คะแนนอ่านคิดเขียน!Y10)</f>
        <v/>
      </c>
      <c r="AQ9" s="136" t="str">
        <f t="shared" si="41"/>
        <v/>
      </c>
      <c r="AR9" s="136" t="str">
        <f t="shared" si="12"/>
        <v/>
      </c>
      <c r="AS9" s="136" t="str">
        <f t="shared" si="13"/>
        <v/>
      </c>
      <c r="AT9" s="27" t="str">
        <f>IF(คะแนนอ่านคิดเขียน!Z10="","",คะแนนอ่านคิดเขียน!Z10)</f>
        <v/>
      </c>
      <c r="AU9" s="27" t="str">
        <f>IF(คะแนนอ่านคิดเขียน!AA10="","",คะแนนอ่านคิดเขียน!AA10)</f>
        <v/>
      </c>
      <c r="AV9" s="27" t="str">
        <f>IF(คะแนนอ่านคิดเขียน!AB10="","",คะแนนอ่านคิดเขียน!AB10)</f>
        <v/>
      </c>
      <c r="AW9" s="136" t="str">
        <f t="shared" si="42"/>
        <v/>
      </c>
      <c r="AX9" s="136" t="str">
        <f t="shared" si="14"/>
        <v/>
      </c>
      <c r="AY9" s="136" t="str">
        <f t="shared" si="15"/>
        <v/>
      </c>
      <c r="AZ9" s="27" t="str">
        <f>IF(คะแนนอ่านคิดเขียน!AC10="","",คะแนนอ่านคิดเขียน!AC10)</f>
        <v/>
      </c>
      <c r="BA9" s="27" t="str">
        <f>IF(คะแนนอ่านคิดเขียน!AD10="","",คะแนนอ่านคิดเขียน!AD10)</f>
        <v/>
      </c>
      <c r="BB9" s="27" t="str">
        <f>IF(คะแนนอ่านคิดเขียน!AE10="","",คะแนนอ่านคิดเขียน!AE10)</f>
        <v/>
      </c>
      <c r="BC9" s="136" t="str">
        <f t="shared" si="43"/>
        <v/>
      </c>
      <c r="BD9" s="136" t="str">
        <f t="shared" si="16"/>
        <v/>
      </c>
      <c r="BE9" s="136" t="str">
        <f t="shared" si="17"/>
        <v/>
      </c>
      <c r="BF9" s="388" t="str">
        <f>IF(คะแนนอ่านคิดเขียน!AF10="","",คะแนนอ่านคิดเขียน!AF10)</f>
        <v/>
      </c>
      <c r="BG9" s="388" t="str">
        <f>IF(คะแนนอ่านคิดเขียน!AG10="","",คะแนนอ่านคิดเขียน!AG10)</f>
        <v/>
      </c>
      <c r="BH9" s="388" t="str">
        <f>IF(คะแนนอ่านคิดเขียน!AH10="","",คะแนนอ่านคิดเขียน!AH10)</f>
        <v/>
      </c>
      <c r="BI9" s="136" t="str">
        <f t="shared" si="44"/>
        <v/>
      </c>
      <c r="BJ9" s="136" t="str">
        <f t="shared" si="18"/>
        <v/>
      </c>
      <c r="BK9" s="136" t="str">
        <f t="shared" si="19"/>
        <v/>
      </c>
      <c r="BL9" s="457" t="str">
        <f>IF(คะแนนอ่านคิดเขียน!AI10="","",คะแนนอ่านคิดเขียน!AI10)</f>
        <v/>
      </c>
      <c r="BM9" s="457" t="str">
        <f>IF(คะแนนอ่านคิดเขียน!AJ10="","",คะแนนอ่านคิดเขียน!AJ10)</f>
        <v/>
      </c>
      <c r="BN9" s="457" t="str">
        <f>IF(คะแนนอ่านคิดเขียน!AK10="","",คะแนนอ่านคิดเขียน!AK10)</f>
        <v/>
      </c>
      <c r="BO9" s="136" t="str">
        <f t="shared" si="45"/>
        <v/>
      </c>
      <c r="BP9" s="136" t="str">
        <f t="shared" si="20"/>
        <v/>
      </c>
      <c r="BQ9" s="136" t="str">
        <f t="shared" si="21"/>
        <v/>
      </c>
      <c r="BR9" s="457" t="str">
        <f>IF(คะแนนอ่านคิดเขียน!AL10="","",คะแนนอ่านคิดเขียน!AL10)</f>
        <v/>
      </c>
      <c r="BS9" s="457" t="str">
        <f>IF(คะแนนอ่านคิดเขียน!AM10="","",คะแนนอ่านคิดเขียน!AM10)</f>
        <v/>
      </c>
      <c r="BT9" s="457" t="str">
        <f>IF(คะแนนอ่านคิดเขียน!AN10="","",คะแนนอ่านคิดเขียน!AN10)</f>
        <v/>
      </c>
      <c r="BU9" s="136" t="str">
        <f t="shared" si="46"/>
        <v/>
      </c>
      <c r="BV9" s="136" t="str">
        <f t="shared" si="22"/>
        <v/>
      </c>
      <c r="BW9" s="136" t="str">
        <f t="shared" si="23"/>
        <v/>
      </c>
      <c r="BX9" s="457" t="str">
        <f>IF(คะแนนอ่านคิดเขียน!AO10="","",คะแนนอ่านคิดเขียน!AO10)</f>
        <v/>
      </c>
      <c r="BY9" s="457" t="str">
        <f>IF(คะแนนอ่านคิดเขียน!AP10="","",คะแนนอ่านคิดเขียน!AP10)</f>
        <v/>
      </c>
      <c r="BZ9" s="457" t="str">
        <f>IF(คะแนนอ่านคิดเขียน!AQ10="","",คะแนนอ่านคิดเขียน!AQ10)</f>
        <v/>
      </c>
      <c r="CA9" s="136" t="str">
        <f t="shared" si="47"/>
        <v/>
      </c>
      <c r="CB9" s="136" t="str">
        <f t="shared" si="24"/>
        <v/>
      </c>
      <c r="CC9" s="136" t="str">
        <f t="shared" si="25"/>
        <v/>
      </c>
      <c r="CD9" s="457" t="str">
        <f>IF(คะแนนอ่านคิดเขียน!AR10="","",คะแนนอ่านคิดเขียน!AR10)</f>
        <v/>
      </c>
      <c r="CE9" s="457" t="str">
        <f>IF(คะแนนอ่านคิดเขียน!AS10="","",คะแนนอ่านคิดเขียน!AS10)</f>
        <v/>
      </c>
      <c r="CF9" s="457" t="str">
        <f>IF(คะแนนอ่านคิดเขียน!AT10="","",คะแนนอ่านคิดเขียน!AT10)</f>
        <v/>
      </c>
      <c r="CG9" s="136" t="str">
        <f t="shared" si="48"/>
        <v/>
      </c>
      <c r="CH9" s="136" t="str">
        <f t="shared" si="26"/>
        <v/>
      </c>
      <c r="CI9" s="136" t="str">
        <f t="shared" si="27"/>
        <v/>
      </c>
      <c r="CJ9" s="27" t="str">
        <f>IF(คะแนนอ่านคิดเขียน!AU10="","",คะแนนอ่านคิดเขียน!AU10)</f>
        <v/>
      </c>
      <c r="CK9" s="27" t="str">
        <f>IF(คะแนนอ่านคิดเขียน!AV10="","",คะแนนอ่านคิดเขียน!AV10)</f>
        <v/>
      </c>
      <c r="CL9" s="27" t="str">
        <f>IF(คะแนนอ่านคิดเขียน!AW10="","",คะแนนอ่านคิดเขียน!AW10)</f>
        <v/>
      </c>
      <c r="CM9" s="136" t="str">
        <f t="shared" si="49"/>
        <v/>
      </c>
      <c r="CN9" s="136" t="str">
        <f t="shared" si="28"/>
        <v/>
      </c>
      <c r="CO9" s="136" t="str">
        <f t="shared" si="29"/>
        <v/>
      </c>
      <c r="CP9" s="522" t="str">
        <f t="shared" si="50"/>
        <v/>
      </c>
      <c r="CQ9" s="136" t="str">
        <f t="shared" si="30"/>
        <v/>
      </c>
      <c r="CR9" s="534" t="str">
        <f t="shared" si="51"/>
        <v/>
      </c>
      <c r="CS9" s="535" t="str">
        <f t="shared" si="31"/>
        <v/>
      </c>
      <c r="CT9" s="534" t="str">
        <f t="shared" si="52"/>
        <v/>
      </c>
      <c r="CU9" s="535" t="str">
        <f t="shared" si="32"/>
        <v/>
      </c>
      <c r="CV9" s="536" t="str">
        <f t="shared" si="53"/>
        <v/>
      </c>
      <c r="CW9" s="136" t="str">
        <f t="shared" si="33"/>
        <v/>
      </c>
      <c r="CX9" s="136" t="str">
        <f t="shared" si="34"/>
        <v/>
      </c>
      <c r="CY9" s="85"/>
    </row>
    <row r="10" spans="1:103" s="29" customFormat="1" ht="15.95" customHeight="1">
      <c r="A10" s="130">
        <v>5</v>
      </c>
      <c r="B10" s="26">
        <f>IF(คะแนนสอบ!C10="","",คะแนนสอบ!C10)</f>
        <v>2353</v>
      </c>
      <c r="C10" s="41" t="str">
        <f>IF(คะแนนสอบ!D10="","",คะแนนสอบ!D10)</f>
        <v>เด็กชายรฐนนท์  มุกสิกพันธ์</v>
      </c>
      <c r="D10" s="27" t="str">
        <f>IF(คะแนนอ่านคิดเขียน!E11="","",คะแนนอ่านคิดเขียน!E11)</f>
        <v/>
      </c>
      <c r="E10" s="27" t="str">
        <f>IF(คะแนนอ่านคิดเขียน!F11="","",คะแนนอ่านคิดเขียน!F11)</f>
        <v/>
      </c>
      <c r="F10" s="27" t="str">
        <f>IF(คะแนนอ่านคิดเขียน!G11="","",คะแนนอ่านคิดเขียน!G11)</f>
        <v/>
      </c>
      <c r="G10" s="136" t="str">
        <f t="shared" si="35"/>
        <v/>
      </c>
      <c r="H10" s="136" t="str">
        <f t="shared" si="0"/>
        <v/>
      </c>
      <c r="I10" s="136" t="str">
        <f t="shared" si="1"/>
        <v/>
      </c>
      <c r="J10" s="27" t="str">
        <f>IF(คะแนนอ่านคิดเขียน!H11="","",คะแนนอ่านคิดเขียน!H11)</f>
        <v/>
      </c>
      <c r="K10" s="27" t="str">
        <f>IF(คะแนนอ่านคิดเขียน!I11="","",คะแนนอ่านคิดเขียน!I11)</f>
        <v/>
      </c>
      <c r="L10" s="27" t="str">
        <f>IF(คะแนนอ่านคิดเขียน!J11="","",คะแนนอ่านคิดเขียน!J11)</f>
        <v/>
      </c>
      <c r="M10" s="136" t="str">
        <f t="shared" si="36"/>
        <v/>
      </c>
      <c r="N10" s="136" t="str">
        <f t="shared" si="2"/>
        <v/>
      </c>
      <c r="O10" s="136" t="str">
        <f t="shared" si="3"/>
        <v/>
      </c>
      <c r="P10" s="27" t="str">
        <f>IF(คะแนนอ่านคิดเขียน!K11="","",คะแนนอ่านคิดเขียน!K11)</f>
        <v/>
      </c>
      <c r="Q10" s="27" t="str">
        <f>IF(คะแนนอ่านคิดเขียน!L11="","",คะแนนอ่านคิดเขียน!L11)</f>
        <v/>
      </c>
      <c r="R10" s="27" t="str">
        <f>IF(คะแนนอ่านคิดเขียน!M11="","",คะแนนอ่านคิดเขียน!M11)</f>
        <v/>
      </c>
      <c r="S10" s="136" t="str">
        <f t="shared" si="37"/>
        <v/>
      </c>
      <c r="T10" s="136" t="str">
        <f t="shared" si="4"/>
        <v/>
      </c>
      <c r="U10" s="136" t="str">
        <f t="shared" si="5"/>
        <v/>
      </c>
      <c r="V10" s="27" t="str">
        <f>IF(คะแนนอ่านคิดเขียน!N11="","",คะแนนอ่านคิดเขียน!N11)</f>
        <v/>
      </c>
      <c r="W10" s="27" t="str">
        <f>IF(คะแนนอ่านคิดเขียน!O11="","",คะแนนอ่านคิดเขียน!O11)</f>
        <v/>
      </c>
      <c r="X10" s="27" t="str">
        <f>IF(คะแนนอ่านคิดเขียน!P11="","",คะแนนอ่านคิดเขียน!P11)</f>
        <v/>
      </c>
      <c r="Y10" s="136" t="str">
        <f t="shared" si="38"/>
        <v/>
      </c>
      <c r="Z10" s="136" t="str">
        <f t="shared" si="6"/>
        <v/>
      </c>
      <c r="AA10" s="136" t="str">
        <f t="shared" si="7"/>
        <v/>
      </c>
      <c r="AB10" s="27" t="str">
        <f>IF(คะแนนอ่านคิดเขียน!Q11="","",คะแนนอ่านคิดเขียน!Q11)</f>
        <v/>
      </c>
      <c r="AC10" s="27" t="str">
        <f>IF(คะแนนอ่านคิดเขียน!R11="","",คะแนนอ่านคิดเขียน!R11)</f>
        <v/>
      </c>
      <c r="AD10" s="27" t="str">
        <f>IF(คะแนนอ่านคิดเขียน!S11="","",คะแนนอ่านคิดเขียน!S11)</f>
        <v/>
      </c>
      <c r="AE10" s="136" t="str">
        <f t="shared" si="39"/>
        <v/>
      </c>
      <c r="AF10" s="136" t="str">
        <f t="shared" si="8"/>
        <v/>
      </c>
      <c r="AG10" s="136" t="str">
        <f t="shared" si="9"/>
        <v/>
      </c>
      <c r="AH10" s="27" t="str">
        <f>IF(คะแนนอ่านคิดเขียน!T11="","",คะแนนอ่านคิดเขียน!T11)</f>
        <v/>
      </c>
      <c r="AI10" s="27" t="str">
        <f>IF(คะแนนอ่านคิดเขียน!U11="","",คะแนนอ่านคิดเขียน!U11)</f>
        <v/>
      </c>
      <c r="AJ10" s="27" t="str">
        <f>IF(คะแนนอ่านคิดเขียน!V11="","",คะแนนอ่านคิดเขียน!V11)</f>
        <v/>
      </c>
      <c r="AK10" s="136" t="str">
        <f t="shared" si="40"/>
        <v/>
      </c>
      <c r="AL10" s="136" t="str">
        <f t="shared" si="10"/>
        <v/>
      </c>
      <c r="AM10" s="136" t="str">
        <f t="shared" si="11"/>
        <v/>
      </c>
      <c r="AN10" s="27" t="str">
        <f>IF(คะแนนอ่านคิดเขียน!W11="","",คะแนนอ่านคิดเขียน!W11)</f>
        <v/>
      </c>
      <c r="AO10" s="27" t="str">
        <f>IF(คะแนนอ่านคิดเขียน!X11="","",คะแนนอ่านคิดเขียน!X11)</f>
        <v/>
      </c>
      <c r="AP10" s="27" t="str">
        <f>IF(คะแนนอ่านคิดเขียน!Y11="","",คะแนนอ่านคิดเขียน!Y11)</f>
        <v/>
      </c>
      <c r="AQ10" s="136" t="str">
        <f t="shared" si="41"/>
        <v/>
      </c>
      <c r="AR10" s="136" t="str">
        <f t="shared" si="12"/>
        <v/>
      </c>
      <c r="AS10" s="136" t="str">
        <f t="shared" si="13"/>
        <v/>
      </c>
      <c r="AT10" s="27" t="str">
        <f>IF(คะแนนอ่านคิดเขียน!Z11="","",คะแนนอ่านคิดเขียน!Z11)</f>
        <v/>
      </c>
      <c r="AU10" s="27" t="str">
        <f>IF(คะแนนอ่านคิดเขียน!AA11="","",คะแนนอ่านคิดเขียน!AA11)</f>
        <v/>
      </c>
      <c r="AV10" s="27" t="str">
        <f>IF(คะแนนอ่านคิดเขียน!AB11="","",คะแนนอ่านคิดเขียน!AB11)</f>
        <v/>
      </c>
      <c r="AW10" s="136" t="str">
        <f t="shared" si="42"/>
        <v/>
      </c>
      <c r="AX10" s="136" t="str">
        <f t="shared" si="14"/>
        <v/>
      </c>
      <c r="AY10" s="136" t="str">
        <f t="shared" si="15"/>
        <v/>
      </c>
      <c r="AZ10" s="27" t="str">
        <f>IF(คะแนนอ่านคิดเขียน!AC11="","",คะแนนอ่านคิดเขียน!AC11)</f>
        <v/>
      </c>
      <c r="BA10" s="27" t="str">
        <f>IF(คะแนนอ่านคิดเขียน!AD11="","",คะแนนอ่านคิดเขียน!AD11)</f>
        <v/>
      </c>
      <c r="BB10" s="27" t="str">
        <f>IF(คะแนนอ่านคิดเขียน!AE11="","",คะแนนอ่านคิดเขียน!AE11)</f>
        <v/>
      </c>
      <c r="BC10" s="136" t="str">
        <f t="shared" si="43"/>
        <v/>
      </c>
      <c r="BD10" s="136" t="str">
        <f t="shared" si="16"/>
        <v/>
      </c>
      <c r="BE10" s="136" t="str">
        <f t="shared" si="17"/>
        <v/>
      </c>
      <c r="BF10" s="388" t="str">
        <f>IF(คะแนนอ่านคิดเขียน!AF11="","",คะแนนอ่านคิดเขียน!AF11)</f>
        <v/>
      </c>
      <c r="BG10" s="388" t="str">
        <f>IF(คะแนนอ่านคิดเขียน!AG11="","",คะแนนอ่านคิดเขียน!AG11)</f>
        <v/>
      </c>
      <c r="BH10" s="388" t="str">
        <f>IF(คะแนนอ่านคิดเขียน!AH11="","",คะแนนอ่านคิดเขียน!AH11)</f>
        <v/>
      </c>
      <c r="BI10" s="136" t="str">
        <f t="shared" si="44"/>
        <v/>
      </c>
      <c r="BJ10" s="136" t="str">
        <f t="shared" si="18"/>
        <v/>
      </c>
      <c r="BK10" s="136" t="str">
        <f t="shared" si="19"/>
        <v/>
      </c>
      <c r="BL10" s="457" t="str">
        <f>IF(คะแนนอ่านคิดเขียน!AI11="","",คะแนนอ่านคิดเขียน!AI11)</f>
        <v/>
      </c>
      <c r="BM10" s="457" t="str">
        <f>IF(คะแนนอ่านคิดเขียน!AJ11="","",คะแนนอ่านคิดเขียน!AJ11)</f>
        <v/>
      </c>
      <c r="BN10" s="457" t="str">
        <f>IF(คะแนนอ่านคิดเขียน!AK11="","",คะแนนอ่านคิดเขียน!AK11)</f>
        <v/>
      </c>
      <c r="BO10" s="136" t="str">
        <f t="shared" si="45"/>
        <v/>
      </c>
      <c r="BP10" s="136" t="str">
        <f t="shared" si="20"/>
        <v/>
      </c>
      <c r="BQ10" s="136" t="str">
        <f t="shared" si="21"/>
        <v/>
      </c>
      <c r="BR10" s="457" t="str">
        <f>IF(คะแนนอ่านคิดเขียน!AL11="","",คะแนนอ่านคิดเขียน!AL11)</f>
        <v/>
      </c>
      <c r="BS10" s="457" t="str">
        <f>IF(คะแนนอ่านคิดเขียน!AM11="","",คะแนนอ่านคิดเขียน!AM11)</f>
        <v/>
      </c>
      <c r="BT10" s="457" t="str">
        <f>IF(คะแนนอ่านคิดเขียน!AN11="","",คะแนนอ่านคิดเขียน!AN11)</f>
        <v/>
      </c>
      <c r="BU10" s="136" t="str">
        <f t="shared" si="46"/>
        <v/>
      </c>
      <c r="BV10" s="136" t="str">
        <f t="shared" si="22"/>
        <v/>
      </c>
      <c r="BW10" s="136" t="str">
        <f t="shared" si="23"/>
        <v/>
      </c>
      <c r="BX10" s="457" t="str">
        <f>IF(คะแนนอ่านคิดเขียน!AO11="","",คะแนนอ่านคิดเขียน!AO11)</f>
        <v/>
      </c>
      <c r="BY10" s="457" t="str">
        <f>IF(คะแนนอ่านคิดเขียน!AP11="","",คะแนนอ่านคิดเขียน!AP11)</f>
        <v/>
      </c>
      <c r="BZ10" s="457" t="str">
        <f>IF(คะแนนอ่านคิดเขียน!AQ11="","",คะแนนอ่านคิดเขียน!AQ11)</f>
        <v/>
      </c>
      <c r="CA10" s="136" t="str">
        <f t="shared" si="47"/>
        <v/>
      </c>
      <c r="CB10" s="136" t="str">
        <f t="shared" si="24"/>
        <v/>
      </c>
      <c r="CC10" s="136" t="str">
        <f t="shared" si="25"/>
        <v/>
      </c>
      <c r="CD10" s="457" t="str">
        <f>IF(คะแนนอ่านคิดเขียน!AR11="","",คะแนนอ่านคิดเขียน!AR11)</f>
        <v/>
      </c>
      <c r="CE10" s="457" t="str">
        <f>IF(คะแนนอ่านคิดเขียน!AS11="","",คะแนนอ่านคิดเขียน!AS11)</f>
        <v/>
      </c>
      <c r="CF10" s="457" t="str">
        <f>IF(คะแนนอ่านคิดเขียน!AT11="","",คะแนนอ่านคิดเขียน!AT11)</f>
        <v/>
      </c>
      <c r="CG10" s="136" t="str">
        <f t="shared" si="48"/>
        <v/>
      </c>
      <c r="CH10" s="136" t="str">
        <f t="shared" si="26"/>
        <v/>
      </c>
      <c r="CI10" s="136" t="str">
        <f t="shared" si="27"/>
        <v/>
      </c>
      <c r="CJ10" s="27" t="str">
        <f>IF(คะแนนอ่านคิดเขียน!AU11="","",คะแนนอ่านคิดเขียน!AU11)</f>
        <v/>
      </c>
      <c r="CK10" s="27" t="str">
        <f>IF(คะแนนอ่านคิดเขียน!AV11="","",คะแนนอ่านคิดเขียน!AV11)</f>
        <v/>
      </c>
      <c r="CL10" s="27" t="str">
        <f>IF(คะแนนอ่านคิดเขียน!AW11="","",คะแนนอ่านคิดเขียน!AW11)</f>
        <v/>
      </c>
      <c r="CM10" s="136" t="str">
        <f t="shared" si="49"/>
        <v/>
      </c>
      <c r="CN10" s="136" t="str">
        <f t="shared" si="28"/>
        <v/>
      </c>
      <c r="CO10" s="136" t="str">
        <f t="shared" si="29"/>
        <v/>
      </c>
      <c r="CP10" s="522" t="str">
        <f t="shared" si="50"/>
        <v/>
      </c>
      <c r="CQ10" s="136" t="str">
        <f t="shared" si="30"/>
        <v/>
      </c>
      <c r="CR10" s="534" t="str">
        <f t="shared" si="51"/>
        <v/>
      </c>
      <c r="CS10" s="535" t="str">
        <f t="shared" si="31"/>
        <v/>
      </c>
      <c r="CT10" s="534" t="str">
        <f t="shared" si="52"/>
        <v/>
      </c>
      <c r="CU10" s="535" t="str">
        <f t="shared" si="32"/>
        <v/>
      </c>
      <c r="CV10" s="536" t="str">
        <f t="shared" si="53"/>
        <v/>
      </c>
      <c r="CW10" s="136" t="str">
        <f t="shared" si="33"/>
        <v/>
      </c>
      <c r="CX10" s="136" t="str">
        <f t="shared" si="34"/>
        <v/>
      </c>
      <c r="CY10" s="85"/>
    </row>
    <row r="11" spans="1:103" s="29" customFormat="1" ht="15.95" customHeight="1">
      <c r="A11" s="130">
        <v>6</v>
      </c>
      <c r="B11" s="26">
        <f>IF(คะแนนสอบ!C11="","",คะแนนสอบ!C11)</f>
        <v>2399</v>
      </c>
      <c r="C11" s="41" t="str">
        <f>IF(คะแนนสอบ!D11="","",คะแนนสอบ!D11)</f>
        <v>เด็กหญิงพรธีรา  บุญผ่อง</v>
      </c>
      <c r="D11" s="27" t="str">
        <f>IF(คะแนนอ่านคิดเขียน!E12="","",คะแนนอ่านคิดเขียน!E12)</f>
        <v/>
      </c>
      <c r="E11" s="27" t="str">
        <f>IF(คะแนนอ่านคิดเขียน!F12="","",คะแนนอ่านคิดเขียน!F12)</f>
        <v/>
      </c>
      <c r="F11" s="27" t="str">
        <f>IF(คะแนนอ่านคิดเขียน!G12="","",คะแนนอ่านคิดเขียน!G12)</f>
        <v/>
      </c>
      <c r="G11" s="136" t="str">
        <f t="shared" si="35"/>
        <v/>
      </c>
      <c r="H11" s="136" t="str">
        <f t="shared" si="0"/>
        <v/>
      </c>
      <c r="I11" s="136" t="str">
        <f t="shared" si="1"/>
        <v/>
      </c>
      <c r="J11" s="27" t="str">
        <f>IF(คะแนนอ่านคิดเขียน!H12="","",คะแนนอ่านคิดเขียน!H12)</f>
        <v/>
      </c>
      <c r="K11" s="27" t="str">
        <f>IF(คะแนนอ่านคิดเขียน!I12="","",คะแนนอ่านคิดเขียน!I12)</f>
        <v/>
      </c>
      <c r="L11" s="27" t="str">
        <f>IF(คะแนนอ่านคิดเขียน!J12="","",คะแนนอ่านคิดเขียน!J12)</f>
        <v/>
      </c>
      <c r="M11" s="136" t="str">
        <f t="shared" si="36"/>
        <v/>
      </c>
      <c r="N11" s="136" t="str">
        <f t="shared" si="2"/>
        <v/>
      </c>
      <c r="O11" s="136" t="str">
        <f t="shared" si="3"/>
        <v/>
      </c>
      <c r="P11" s="27" t="str">
        <f>IF(คะแนนอ่านคิดเขียน!K12="","",คะแนนอ่านคิดเขียน!K12)</f>
        <v/>
      </c>
      <c r="Q11" s="27" t="str">
        <f>IF(คะแนนอ่านคิดเขียน!L12="","",คะแนนอ่านคิดเขียน!L12)</f>
        <v/>
      </c>
      <c r="R11" s="27" t="str">
        <f>IF(คะแนนอ่านคิดเขียน!M12="","",คะแนนอ่านคิดเขียน!M12)</f>
        <v/>
      </c>
      <c r="S11" s="136" t="str">
        <f t="shared" si="37"/>
        <v/>
      </c>
      <c r="T11" s="136" t="str">
        <f t="shared" si="4"/>
        <v/>
      </c>
      <c r="U11" s="136" t="str">
        <f t="shared" si="5"/>
        <v/>
      </c>
      <c r="V11" s="27" t="str">
        <f>IF(คะแนนอ่านคิดเขียน!N12="","",คะแนนอ่านคิดเขียน!N12)</f>
        <v/>
      </c>
      <c r="W11" s="27" t="str">
        <f>IF(คะแนนอ่านคิดเขียน!O12="","",คะแนนอ่านคิดเขียน!O12)</f>
        <v/>
      </c>
      <c r="X11" s="27" t="str">
        <f>IF(คะแนนอ่านคิดเขียน!P12="","",คะแนนอ่านคิดเขียน!P12)</f>
        <v/>
      </c>
      <c r="Y11" s="136" t="str">
        <f t="shared" si="38"/>
        <v/>
      </c>
      <c r="Z11" s="136" t="str">
        <f t="shared" si="6"/>
        <v/>
      </c>
      <c r="AA11" s="136" t="str">
        <f t="shared" si="7"/>
        <v/>
      </c>
      <c r="AB11" s="27" t="str">
        <f>IF(คะแนนอ่านคิดเขียน!Q12="","",คะแนนอ่านคิดเขียน!Q12)</f>
        <v/>
      </c>
      <c r="AC11" s="27" t="str">
        <f>IF(คะแนนอ่านคิดเขียน!R12="","",คะแนนอ่านคิดเขียน!R12)</f>
        <v/>
      </c>
      <c r="AD11" s="27" t="str">
        <f>IF(คะแนนอ่านคิดเขียน!S12="","",คะแนนอ่านคิดเขียน!S12)</f>
        <v/>
      </c>
      <c r="AE11" s="136" t="str">
        <f t="shared" si="39"/>
        <v/>
      </c>
      <c r="AF11" s="136" t="str">
        <f t="shared" si="8"/>
        <v/>
      </c>
      <c r="AG11" s="136" t="str">
        <f t="shared" si="9"/>
        <v/>
      </c>
      <c r="AH11" s="27" t="str">
        <f>IF(คะแนนอ่านคิดเขียน!T12="","",คะแนนอ่านคิดเขียน!T12)</f>
        <v/>
      </c>
      <c r="AI11" s="27" t="str">
        <f>IF(คะแนนอ่านคิดเขียน!U12="","",คะแนนอ่านคิดเขียน!U12)</f>
        <v/>
      </c>
      <c r="AJ11" s="27" t="str">
        <f>IF(คะแนนอ่านคิดเขียน!V12="","",คะแนนอ่านคิดเขียน!V12)</f>
        <v/>
      </c>
      <c r="AK11" s="136" t="str">
        <f t="shared" si="40"/>
        <v/>
      </c>
      <c r="AL11" s="136" t="str">
        <f t="shared" si="10"/>
        <v/>
      </c>
      <c r="AM11" s="136" t="str">
        <f t="shared" si="11"/>
        <v/>
      </c>
      <c r="AN11" s="27" t="str">
        <f>IF(คะแนนอ่านคิดเขียน!W12="","",คะแนนอ่านคิดเขียน!W12)</f>
        <v/>
      </c>
      <c r="AO11" s="27" t="str">
        <f>IF(คะแนนอ่านคิดเขียน!X12="","",คะแนนอ่านคิดเขียน!X12)</f>
        <v/>
      </c>
      <c r="AP11" s="27" t="str">
        <f>IF(คะแนนอ่านคิดเขียน!Y12="","",คะแนนอ่านคิดเขียน!Y12)</f>
        <v/>
      </c>
      <c r="AQ11" s="136" t="str">
        <f t="shared" si="41"/>
        <v/>
      </c>
      <c r="AR11" s="136" t="str">
        <f t="shared" si="12"/>
        <v/>
      </c>
      <c r="AS11" s="136" t="str">
        <f t="shared" si="13"/>
        <v/>
      </c>
      <c r="AT11" s="27" t="str">
        <f>IF(คะแนนอ่านคิดเขียน!Z12="","",คะแนนอ่านคิดเขียน!Z12)</f>
        <v/>
      </c>
      <c r="AU11" s="27" t="str">
        <f>IF(คะแนนอ่านคิดเขียน!AA12="","",คะแนนอ่านคิดเขียน!AA12)</f>
        <v/>
      </c>
      <c r="AV11" s="27" t="str">
        <f>IF(คะแนนอ่านคิดเขียน!AB12="","",คะแนนอ่านคิดเขียน!AB12)</f>
        <v/>
      </c>
      <c r="AW11" s="136" t="str">
        <f t="shared" si="42"/>
        <v/>
      </c>
      <c r="AX11" s="136" t="str">
        <f t="shared" si="14"/>
        <v/>
      </c>
      <c r="AY11" s="136" t="str">
        <f t="shared" si="15"/>
        <v/>
      </c>
      <c r="AZ11" s="27" t="str">
        <f>IF(คะแนนอ่านคิดเขียน!AC12="","",คะแนนอ่านคิดเขียน!AC12)</f>
        <v/>
      </c>
      <c r="BA11" s="27" t="str">
        <f>IF(คะแนนอ่านคิดเขียน!AD12="","",คะแนนอ่านคิดเขียน!AD12)</f>
        <v/>
      </c>
      <c r="BB11" s="27" t="str">
        <f>IF(คะแนนอ่านคิดเขียน!AE12="","",คะแนนอ่านคิดเขียน!AE12)</f>
        <v/>
      </c>
      <c r="BC11" s="136" t="str">
        <f t="shared" si="43"/>
        <v/>
      </c>
      <c r="BD11" s="136" t="str">
        <f t="shared" si="16"/>
        <v/>
      </c>
      <c r="BE11" s="136" t="str">
        <f t="shared" si="17"/>
        <v/>
      </c>
      <c r="BF11" s="388" t="str">
        <f>IF(คะแนนอ่านคิดเขียน!AF12="","",คะแนนอ่านคิดเขียน!AF12)</f>
        <v/>
      </c>
      <c r="BG11" s="388" t="str">
        <f>IF(คะแนนอ่านคิดเขียน!AG12="","",คะแนนอ่านคิดเขียน!AG12)</f>
        <v/>
      </c>
      <c r="BH11" s="388" t="str">
        <f>IF(คะแนนอ่านคิดเขียน!AH12="","",คะแนนอ่านคิดเขียน!AH12)</f>
        <v/>
      </c>
      <c r="BI11" s="136" t="str">
        <f t="shared" si="44"/>
        <v/>
      </c>
      <c r="BJ11" s="136" t="str">
        <f t="shared" si="18"/>
        <v/>
      </c>
      <c r="BK11" s="136" t="str">
        <f t="shared" si="19"/>
        <v/>
      </c>
      <c r="BL11" s="457" t="str">
        <f>IF(คะแนนอ่านคิดเขียน!AI12="","",คะแนนอ่านคิดเขียน!AI12)</f>
        <v/>
      </c>
      <c r="BM11" s="457" t="str">
        <f>IF(คะแนนอ่านคิดเขียน!AJ12="","",คะแนนอ่านคิดเขียน!AJ12)</f>
        <v/>
      </c>
      <c r="BN11" s="457" t="str">
        <f>IF(คะแนนอ่านคิดเขียน!AK12="","",คะแนนอ่านคิดเขียน!AK12)</f>
        <v/>
      </c>
      <c r="BO11" s="136" t="str">
        <f t="shared" si="45"/>
        <v/>
      </c>
      <c r="BP11" s="136" t="str">
        <f t="shared" si="20"/>
        <v/>
      </c>
      <c r="BQ11" s="136" t="str">
        <f t="shared" si="21"/>
        <v/>
      </c>
      <c r="BR11" s="457" t="str">
        <f>IF(คะแนนอ่านคิดเขียน!AL12="","",คะแนนอ่านคิดเขียน!AL12)</f>
        <v/>
      </c>
      <c r="BS11" s="457" t="str">
        <f>IF(คะแนนอ่านคิดเขียน!AM12="","",คะแนนอ่านคิดเขียน!AM12)</f>
        <v/>
      </c>
      <c r="BT11" s="457" t="str">
        <f>IF(คะแนนอ่านคิดเขียน!AN12="","",คะแนนอ่านคิดเขียน!AN12)</f>
        <v/>
      </c>
      <c r="BU11" s="136" t="str">
        <f t="shared" si="46"/>
        <v/>
      </c>
      <c r="BV11" s="136" t="str">
        <f t="shared" si="22"/>
        <v/>
      </c>
      <c r="BW11" s="136" t="str">
        <f t="shared" si="23"/>
        <v/>
      </c>
      <c r="BX11" s="457" t="str">
        <f>IF(คะแนนอ่านคิดเขียน!AO12="","",คะแนนอ่านคิดเขียน!AO12)</f>
        <v/>
      </c>
      <c r="BY11" s="457" t="str">
        <f>IF(คะแนนอ่านคิดเขียน!AP12="","",คะแนนอ่านคิดเขียน!AP12)</f>
        <v/>
      </c>
      <c r="BZ11" s="457" t="str">
        <f>IF(คะแนนอ่านคิดเขียน!AQ12="","",คะแนนอ่านคิดเขียน!AQ12)</f>
        <v/>
      </c>
      <c r="CA11" s="136" t="str">
        <f t="shared" si="47"/>
        <v/>
      </c>
      <c r="CB11" s="136" t="str">
        <f t="shared" si="24"/>
        <v/>
      </c>
      <c r="CC11" s="136" t="str">
        <f t="shared" si="25"/>
        <v/>
      </c>
      <c r="CD11" s="457" t="str">
        <f>IF(คะแนนอ่านคิดเขียน!AR12="","",คะแนนอ่านคิดเขียน!AR12)</f>
        <v/>
      </c>
      <c r="CE11" s="457" t="str">
        <f>IF(คะแนนอ่านคิดเขียน!AS12="","",คะแนนอ่านคิดเขียน!AS12)</f>
        <v/>
      </c>
      <c r="CF11" s="457" t="str">
        <f>IF(คะแนนอ่านคิดเขียน!AT12="","",คะแนนอ่านคิดเขียน!AT12)</f>
        <v/>
      </c>
      <c r="CG11" s="136" t="str">
        <f t="shared" si="48"/>
        <v/>
      </c>
      <c r="CH11" s="136" t="str">
        <f t="shared" si="26"/>
        <v/>
      </c>
      <c r="CI11" s="136" t="str">
        <f t="shared" si="27"/>
        <v/>
      </c>
      <c r="CJ11" s="27" t="str">
        <f>IF(คะแนนอ่านคิดเขียน!AU12="","",คะแนนอ่านคิดเขียน!AU12)</f>
        <v/>
      </c>
      <c r="CK11" s="27" t="str">
        <f>IF(คะแนนอ่านคิดเขียน!AV12="","",คะแนนอ่านคิดเขียน!AV12)</f>
        <v/>
      </c>
      <c r="CL11" s="27" t="str">
        <f>IF(คะแนนอ่านคิดเขียน!AW12="","",คะแนนอ่านคิดเขียน!AW12)</f>
        <v/>
      </c>
      <c r="CM11" s="136" t="str">
        <f t="shared" si="49"/>
        <v/>
      </c>
      <c r="CN11" s="136" t="str">
        <f t="shared" si="28"/>
        <v/>
      </c>
      <c r="CO11" s="136" t="str">
        <f t="shared" si="29"/>
        <v/>
      </c>
      <c r="CP11" s="522" t="str">
        <f t="shared" si="50"/>
        <v/>
      </c>
      <c r="CQ11" s="136" t="str">
        <f t="shared" si="30"/>
        <v/>
      </c>
      <c r="CR11" s="534" t="str">
        <f t="shared" si="51"/>
        <v/>
      </c>
      <c r="CS11" s="535" t="str">
        <f t="shared" si="31"/>
        <v/>
      </c>
      <c r="CT11" s="534" t="str">
        <f t="shared" si="52"/>
        <v/>
      </c>
      <c r="CU11" s="535" t="str">
        <f t="shared" si="32"/>
        <v/>
      </c>
      <c r="CV11" s="536" t="str">
        <f t="shared" si="53"/>
        <v/>
      </c>
      <c r="CW11" s="136" t="str">
        <f t="shared" si="33"/>
        <v/>
      </c>
      <c r="CX11" s="136" t="str">
        <f t="shared" si="34"/>
        <v/>
      </c>
      <c r="CY11" s="85"/>
    </row>
    <row r="12" spans="1:103" s="29" customFormat="1" ht="15.95" customHeight="1">
      <c r="A12" s="130">
        <v>7</v>
      </c>
      <c r="B12" s="26">
        <f>IF(คะแนนสอบ!C12="","",คะแนนสอบ!C12)</f>
        <v>2438</v>
      </c>
      <c r="C12" s="41" t="str">
        <f>IF(คะแนนสอบ!D12="","",คะแนนสอบ!D12)</f>
        <v>เด็กหญิงพิชชาพา  อินเอม</v>
      </c>
      <c r="D12" s="27" t="str">
        <f>IF(คะแนนอ่านคิดเขียน!E13="","",คะแนนอ่านคิดเขียน!E13)</f>
        <v/>
      </c>
      <c r="E12" s="27" t="str">
        <f>IF(คะแนนอ่านคิดเขียน!F13="","",คะแนนอ่านคิดเขียน!F13)</f>
        <v/>
      </c>
      <c r="F12" s="27" t="str">
        <f>IF(คะแนนอ่านคิดเขียน!G13="","",คะแนนอ่านคิดเขียน!G13)</f>
        <v/>
      </c>
      <c r="G12" s="136" t="str">
        <f t="shared" si="35"/>
        <v/>
      </c>
      <c r="H12" s="136" t="str">
        <f t="shared" si="0"/>
        <v/>
      </c>
      <c r="I12" s="136" t="str">
        <f t="shared" si="1"/>
        <v/>
      </c>
      <c r="J12" s="27" t="str">
        <f>IF(คะแนนอ่านคิดเขียน!H13="","",คะแนนอ่านคิดเขียน!H13)</f>
        <v/>
      </c>
      <c r="K12" s="27" t="str">
        <f>IF(คะแนนอ่านคิดเขียน!I13="","",คะแนนอ่านคิดเขียน!I13)</f>
        <v/>
      </c>
      <c r="L12" s="27" t="str">
        <f>IF(คะแนนอ่านคิดเขียน!J13="","",คะแนนอ่านคิดเขียน!J13)</f>
        <v/>
      </c>
      <c r="M12" s="136" t="str">
        <f t="shared" si="36"/>
        <v/>
      </c>
      <c r="N12" s="136" t="str">
        <f t="shared" si="2"/>
        <v/>
      </c>
      <c r="O12" s="136" t="str">
        <f t="shared" si="3"/>
        <v/>
      </c>
      <c r="P12" s="27" t="str">
        <f>IF(คะแนนอ่านคิดเขียน!K13="","",คะแนนอ่านคิดเขียน!K13)</f>
        <v/>
      </c>
      <c r="Q12" s="27" t="str">
        <f>IF(คะแนนอ่านคิดเขียน!L13="","",คะแนนอ่านคิดเขียน!L13)</f>
        <v/>
      </c>
      <c r="R12" s="27" t="str">
        <f>IF(คะแนนอ่านคิดเขียน!M13="","",คะแนนอ่านคิดเขียน!M13)</f>
        <v/>
      </c>
      <c r="S12" s="136" t="str">
        <f t="shared" si="37"/>
        <v/>
      </c>
      <c r="T12" s="136" t="str">
        <f t="shared" si="4"/>
        <v/>
      </c>
      <c r="U12" s="136" t="str">
        <f t="shared" si="5"/>
        <v/>
      </c>
      <c r="V12" s="27" t="str">
        <f>IF(คะแนนอ่านคิดเขียน!N13="","",คะแนนอ่านคิดเขียน!N13)</f>
        <v/>
      </c>
      <c r="W12" s="27" t="str">
        <f>IF(คะแนนอ่านคิดเขียน!O13="","",คะแนนอ่านคิดเขียน!O13)</f>
        <v/>
      </c>
      <c r="X12" s="27" t="str">
        <f>IF(คะแนนอ่านคิดเขียน!P13="","",คะแนนอ่านคิดเขียน!P13)</f>
        <v/>
      </c>
      <c r="Y12" s="136" t="str">
        <f t="shared" si="38"/>
        <v/>
      </c>
      <c r="Z12" s="136" t="str">
        <f t="shared" si="6"/>
        <v/>
      </c>
      <c r="AA12" s="136" t="str">
        <f t="shared" si="7"/>
        <v/>
      </c>
      <c r="AB12" s="27" t="str">
        <f>IF(คะแนนอ่านคิดเขียน!Q13="","",คะแนนอ่านคิดเขียน!Q13)</f>
        <v/>
      </c>
      <c r="AC12" s="27" t="str">
        <f>IF(คะแนนอ่านคิดเขียน!R13="","",คะแนนอ่านคิดเขียน!R13)</f>
        <v/>
      </c>
      <c r="AD12" s="27" t="str">
        <f>IF(คะแนนอ่านคิดเขียน!S13="","",คะแนนอ่านคิดเขียน!S13)</f>
        <v/>
      </c>
      <c r="AE12" s="136" t="str">
        <f t="shared" si="39"/>
        <v/>
      </c>
      <c r="AF12" s="136" t="str">
        <f t="shared" si="8"/>
        <v/>
      </c>
      <c r="AG12" s="136" t="str">
        <f t="shared" si="9"/>
        <v/>
      </c>
      <c r="AH12" s="27" t="str">
        <f>IF(คะแนนอ่านคิดเขียน!T13="","",คะแนนอ่านคิดเขียน!T13)</f>
        <v/>
      </c>
      <c r="AI12" s="27" t="str">
        <f>IF(คะแนนอ่านคิดเขียน!U13="","",คะแนนอ่านคิดเขียน!U13)</f>
        <v/>
      </c>
      <c r="AJ12" s="27" t="str">
        <f>IF(คะแนนอ่านคิดเขียน!V13="","",คะแนนอ่านคิดเขียน!V13)</f>
        <v/>
      </c>
      <c r="AK12" s="136" t="str">
        <f t="shared" si="40"/>
        <v/>
      </c>
      <c r="AL12" s="136" t="str">
        <f t="shared" si="10"/>
        <v/>
      </c>
      <c r="AM12" s="136" t="str">
        <f t="shared" si="11"/>
        <v/>
      </c>
      <c r="AN12" s="27" t="str">
        <f>IF(คะแนนอ่านคิดเขียน!W13="","",คะแนนอ่านคิดเขียน!W13)</f>
        <v/>
      </c>
      <c r="AO12" s="27" t="str">
        <f>IF(คะแนนอ่านคิดเขียน!X13="","",คะแนนอ่านคิดเขียน!X13)</f>
        <v/>
      </c>
      <c r="AP12" s="27" t="str">
        <f>IF(คะแนนอ่านคิดเขียน!Y13="","",คะแนนอ่านคิดเขียน!Y13)</f>
        <v/>
      </c>
      <c r="AQ12" s="136" t="str">
        <f t="shared" si="41"/>
        <v/>
      </c>
      <c r="AR12" s="136" t="str">
        <f t="shared" si="12"/>
        <v/>
      </c>
      <c r="AS12" s="136" t="str">
        <f t="shared" si="13"/>
        <v/>
      </c>
      <c r="AT12" s="27" t="str">
        <f>IF(คะแนนอ่านคิดเขียน!Z13="","",คะแนนอ่านคิดเขียน!Z13)</f>
        <v/>
      </c>
      <c r="AU12" s="27" t="str">
        <f>IF(คะแนนอ่านคิดเขียน!AA13="","",คะแนนอ่านคิดเขียน!AA13)</f>
        <v/>
      </c>
      <c r="AV12" s="27" t="str">
        <f>IF(คะแนนอ่านคิดเขียน!AB13="","",คะแนนอ่านคิดเขียน!AB13)</f>
        <v/>
      </c>
      <c r="AW12" s="136" t="str">
        <f t="shared" si="42"/>
        <v/>
      </c>
      <c r="AX12" s="136" t="str">
        <f t="shared" si="14"/>
        <v/>
      </c>
      <c r="AY12" s="136" t="str">
        <f t="shared" si="15"/>
        <v/>
      </c>
      <c r="AZ12" s="27" t="str">
        <f>IF(คะแนนอ่านคิดเขียน!AC13="","",คะแนนอ่านคิดเขียน!AC13)</f>
        <v/>
      </c>
      <c r="BA12" s="27" t="str">
        <f>IF(คะแนนอ่านคิดเขียน!AD13="","",คะแนนอ่านคิดเขียน!AD13)</f>
        <v/>
      </c>
      <c r="BB12" s="27" t="str">
        <f>IF(คะแนนอ่านคิดเขียน!AE13="","",คะแนนอ่านคิดเขียน!AE13)</f>
        <v/>
      </c>
      <c r="BC12" s="136" t="str">
        <f t="shared" si="43"/>
        <v/>
      </c>
      <c r="BD12" s="136" t="str">
        <f t="shared" si="16"/>
        <v/>
      </c>
      <c r="BE12" s="136" t="str">
        <f t="shared" si="17"/>
        <v/>
      </c>
      <c r="BF12" s="388" t="str">
        <f>IF(คะแนนอ่านคิดเขียน!AF13="","",คะแนนอ่านคิดเขียน!AF13)</f>
        <v/>
      </c>
      <c r="BG12" s="388" t="str">
        <f>IF(คะแนนอ่านคิดเขียน!AG13="","",คะแนนอ่านคิดเขียน!AG13)</f>
        <v/>
      </c>
      <c r="BH12" s="388" t="str">
        <f>IF(คะแนนอ่านคิดเขียน!AH13="","",คะแนนอ่านคิดเขียน!AH13)</f>
        <v/>
      </c>
      <c r="BI12" s="136" t="str">
        <f t="shared" si="44"/>
        <v/>
      </c>
      <c r="BJ12" s="136" t="str">
        <f t="shared" si="18"/>
        <v/>
      </c>
      <c r="BK12" s="136" t="str">
        <f t="shared" si="19"/>
        <v/>
      </c>
      <c r="BL12" s="457" t="str">
        <f>IF(คะแนนอ่านคิดเขียน!AI13="","",คะแนนอ่านคิดเขียน!AI13)</f>
        <v/>
      </c>
      <c r="BM12" s="457" t="str">
        <f>IF(คะแนนอ่านคิดเขียน!AJ13="","",คะแนนอ่านคิดเขียน!AJ13)</f>
        <v/>
      </c>
      <c r="BN12" s="457" t="str">
        <f>IF(คะแนนอ่านคิดเขียน!AK13="","",คะแนนอ่านคิดเขียน!AK13)</f>
        <v/>
      </c>
      <c r="BO12" s="136" t="str">
        <f t="shared" si="45"/>
        <v/>
      </c>
      <c r="BP12" s="136" t="str">
        <f t="shared" si="20"/>
        <v/>
      </c>
      <c r="BQ12" s="136" t="str">
        <f t="shared" si="21"/>
        <v/>
      </c>
      <c r="BR12" s="457" t="str">
        <f>IF(คะแนนอ่านคิดเขียน!AL13="","",คะแนนอ่านคิดเขียน!AL13)</f>
        <v/>
      </c>
      <c r="BS12" s="457" t="str">
        <f>IF(คะแนนอ่านคิดเขียน!AM13="","",คะแนนอ่านคิดเขียน!AM13)</f>
        <v/>
      </c>
      <c r="BT12" s="457" t="str">
        <f>IF(คะแนนอ่านคิดเขียน!AN13="","",คะแนนอ่านคิดเขียน!AN13)</f>
        <v/>
      </c>
      <c r="BU12" s="136" t="str">
        <f t="shared" si="46"/>
        <v/>
      </c>
      <c r="BV12" s="136" t="str">
        <f t="shared" si="22"/>
        <v/>
      </c>
      <c r="BW12" s="136" t="str">
        <f t="shared" si="23"/>
        <v/>
      </c>
      <c r="BX12" s="457" t="str">
        <f>IF(คะแนนอ่านคิดเขียน!AO13="","",คะแนนอ่านคิดเขียน!AO13)</f>
        <v/>
      </c>
      <c r="BY12" s="457" t="str">
        <f>IF(คะแนนอ่านคิดเขียน!AP13="","",คะแนนอ่านคิดเขียน!AP13)</f>
        <v/>
      </c>
      <c r="BZ12" s="457" t="str">
        <f>IF(คะแนนอ่านคิดเขียน!AQ13="","",คะแนนอ่านคิดเขียน!AQ13)</f>
        <v/>
      </c>
      <c r="CA12" s="136" t="str">
        <f t="shared" si="47"/>
        <v/>
      </c>
      <c r="CB12" s="136" t="str">
        <f t="shared" si="24"/>
        <v/>
      </c>
      <c r="CC12" s="136" t="str">
        <f t="shared" si="25"/>
        <v/>
      </c>
      <c r="CD12" s="457" t="str">
        <f>IF(คะแนนอ่านคิดเขียน!AR13="","",คะแนนอ่านคิดเขียน!AR13)</f>
        <v/>
      </c>
      <c r="CE12" s="457" t="str">
        <f>IF(คะแนนอ่านคิดเขียน!AS13="","",คะแนนอ่านคิดเขียน!AS13)</f>
        <v/>
      </c>
      <c r="CF12" s="457" t="str">
        <f>IF(คะแนนอ่านคิดเขียน!AT13="","",คะแนนอ่านคิดเขียน!AT13)</f>
        <v/>
      </c>
      <c r="CG12" s="136" t="str">
        <f t="shared" si="48"/>
        <v/>
      </c>
      <c r="CH12" s="136" t="str">
        <f t="shared" si="26"/>
        <v/>
      </c>
      <c r="CI12" s="136" t="str">
        <f t="shared" si="27"/>
        <v/>
      </c>
      <c r="CJ12" s="27" t="str">
        <f>IF(คะแนนอ่านคิดเขียน!AU13="","",คะแนนอ่านคิดเขียน!AU13)</f>
        <v/>
      </c>
      <c r="CK12" s="27" t="str">
        <f>IF(คะแนนอ่านคิดเขียน!AV13="","",คะแนนอ่านคิดเขียน!AV13)</f>
        <v/>
      </c>
      <c r="CL12" s="27" t="str">
        <f>IF(คะแนนอ่านคิดเขียน!AW13="","",คะแนนอ่านคิดเขียน!AW13)</f>
        <v/>
      </c>
      <c r="CM12" s="136" t="str">
        <f t="shared" si="49"/>
        <v/>
      </c>
      <c r="CN12" s="136" t="str">
        <f t="shared" si="28"/>
        <v/>
      </c>
      <c r="CO12" s="136" t="str">
        <f t="shared" si="29"/>
        <v/>
      </c>
      <c r="CP12" s="522" t="str">
        <f t="shared" si="50"/>
        <v/>
      </c>
      <c r="CQ12" s="136" t="str">
        <f t="shared" si="30"/>
        <v/>
      </c>
      <c r="CR12" s="534" t="str">
        <f t="shared" si="51"/>
        <v/>
      </c>
      <c r="CS12" s="535" t="str">
        <f t="shared" si="31"/>
        <v/>
      </c>
      <c r="CT12" s="534" t="str">
        <f t="shared" si="52"/>
        <v/>
      </c>
      <c r="CU12" s="535" t="str">
        <f t="shared" si="32"/>
        <v/>
      </c>
      <c r="CV12" s="536" t="str">
        <f t="shared" si="53"/>
        <v/>
      </c>
      <c r="CW12" s="136" t="str">
        <f t="shared" si="33"/>
        <v/>
      </c>
      <c r="CX12" s="136" t="str">
        <f t="shared" si="34"/>
        <v/>
      </c>
      <c r="CY12" s="85"/>
    </row>
    <row r="13" spans="1:103" s="29" customFormat="1" ht="15.95" customHeight="1">
      <c r="A13" s="130">
        <v>8</v>
      </c>
      <c r="B13" s="26">
        <f>IF(คะแนนสอบ!C13="","",คะแนนสอบ!C13)</f>
        <v>2439</v>
      </c>
      <c r="C13" s="41" t="str">
        <f>IF(คะแนนสอบ!D13="","",คะแนนสอบ!D13)</f>
        <v>เด็กชายณัฐชนน  ศุกประเสริฐ</v>
      </c>
      <c r="D13" s="27" t="str">
        <f>IF(คะแนนอ่านคิดเขียน!E14="","",คะแนนอ่านคิดเขียน!E14)</f>
        <v/>
      </c>
      <c r="E13" s="27" t="str">
        <f>IF(คะแนนอ่านคิดเขียน!F14="","",คะแนนอ่านคิดเขียน!F14)</f>
        <v/>
      </c>
      <c r="F13" s="27" t="str">
        <f>IF(คะแนนอ่านคิดเขียน!G14="","",คะแนนอ่านคิดเขียน!G14)</f>
        <v/>
      </c>
      <c r="G13" s="136" t="str">
        <f t="shared" si="35"/>
        <v/>
      </c>
      <c r="H13" s="136" t="str">
        <f t="shared" si="0"/>
        <v/>
      </c>
      <c r="I13" s="136" t="str">
        <f t="shared" si="1"/>
        <v/>
      </c>
      <c r="J13" s="27" t="str">
        <f>IF(คะแนนอ่านคิดเขียน!H14="","",คะแนนอ่านคิดเขียน!H14)</f>
        <v/>
      </c>
      <c r="K13" s="27" t="str">
        <f>IF(คะแนนอ่านคิดเขียน!I14="","",คะแนนอ่านคิดเขียน!I14)</f>
        <v/>
      </c>
      <c r="L13" s="27" t="str">
        <f>IF(คะแนนอ่านคิดเขียน!J14="","",คะแนนอ่านคิดเขียน!J14)</f>
        <v/>
      </c>
      <c r="M13" s="136" t="str">
        <f t="shared" si="36"/>
        <v/>
      </c>
      <c r="N13" s="136" t="str">
        <f t="shared" si="2"/>
        <v/>
      </c>
      <c r="O13" s="136" t="str">
        <f t="shared" si="3"/>
        <v/>
      </c>
      <c r="P13" s="27" t="str">
        <f>IF(คะแนนอ่านคิดเขียน!K14="","",คะแนนอ่านคิดเขียน!K14)</f>
        <v/>
      </c>
      <c r="Q13" s="27" t="str">
        <f>IF(คะแนนอ่านคิดเขียน!L14="","",คะแนนอ่านคิดเขียน!L14)</f>
        <v/>
      </c>
      <c r="R13" s="27" t="str">
        <f>IF(คะแนนอ่านคิดเขียน!M14="","",คะแนนอ่านคิดเขียน!M14)</f>
        <v/>
      </c>
      <c r="S13" s="136" t="str">
        <f t="shared" si="37"/>
        <v/>
      </c>
      <c r="T13" s="136" t="str">
        <f t="shared" si="4"/>
        <v/>
      </c>
      <c r="U13" s="136" t="str">
        <f t="shared" si="5"/>
        <v/>
      </c>
      <c r="V13" s="27" t="str">
        <f>IF(คะแนนอ่านคิดเขียน!N14="","",คะแนนอ่านคิดเขียน!N14)</f>
        <v/>
      </c>
      <c r="W13" s="27" t="str">
        <f>IF(คะแนนอ่านคิดเขียน!O14="","",คะแนนอ่านคิดเขียน!O14)</f>
        <v/>
      </c>
      <c r="X13" s="27" t="str">
        <f>IF(คะแนนอ่านคิดเขียน!P14="","",คะแนนอ่านคิดเขียน!P14)</f>
        <v/>
      </c>
      <c r="Y13" s="136" t="str">
        <f t="shared" si="38"/>
        <v/>
      </c>
      <c r="Z13" s="136" t="str">
        <f t="shared" si="6"/>
        <v/>
      </c>
      <c r="AA13" s="136" t="str">
        <f t="shared" si="7"/>
        <v/>
      </c>
      <c r="AB13" s="27" t="str">
        <f>IF(คะแนนอ่านคิดเขียน!Q14="","",คะแนนอ่านคิดเขียน!Q14)</f>
        <v/>
      </c>
      <c r="AC13" s="27" t="str">
        <f>IF(คะแนนอ่านคิดเขียน!R14="","",คะแนนอ่านคิดเขียน!R14)</f>
        <v/>
      </c>
      <c r="AD13" s="27" t="str">
        <f>IF(คะแนนอ่านคิดเขียน!S14="","",คะแนนอ่านคิดเขียน!S14)</f>
        <v/>
      </c>
      <c r="AE13" s="136" t="str">
        <f t="shared" si="39"/>
        <v/>
      </c>
      <c r="AF13" s="136" t="str">
        <f t="shared" si="8"/>
        <v/>
      </c>
      <c r="AG13" s="136" t="str">
        <f t="shared" si="9"/>
        <v/>
      </c>
      <c r="AH13" s="27" t="str">
        <f>IF(คะแนนอ่านคิดเขียน!T14="","",คะแนนอ่านคิดเขียน!T14)</f>
        <v/>
      </c>
      <c r="AI13" s="27" t="str">
        <f>IF(คะแนนอ่านคิดเขียน!U14="","",คะแนนอ่านคิดเขียน!U14)</f>
        <v/>
      </c>
      <c r="AJ13" s="27" t="str">
        <f>IF(คะแนนอ่านคิดเขียน!V14="","",คะแนนอ่านคิดเขียน!V14)</f>
        <v/>
      </c>
      <c r="AK13" s="136" t="str">
        <f t="shared" si="40"/>
        <v/>
      </c>
      <c r="AL13" s="136" t="str">
        <f t="shared" si="10"/>
        <v/>
      </c>
      <c r="AM13" s="136" t="str">
        <f t="shared" si="11"/>
        <v/>
      </c>
      <c r="AN13" s="27" t="str">
        <f>IF(คะแนนอ่านคิดเขียน!W14="","",คะแนนอ่านคิดเขียน!W14)</f>
        <v/>
      </c>
      <c r="AO13" s="27" t="str">
        <f>IF(คะแนนอ่านคิดเขียน!X14="","",คะแนนอ่านคิดเขียน!X14)</f>
        <v/>
      </c>
      <c r="AP13" s="27" t="str">
        <f>IF(คะแนนอ่านคิดเขียน!Y14="","",คะแนนอ่านคิดเขียน!Y14)</f>
        <v/>
      </c>
      <c r="AQ13" s="136" t="str">
        <f t="shared" si="41"/>
        <v/>
      </c>
      <c r="AR13" s="136" t="str">
        <f t="shared" si="12"/>
        <v/>
      </c>
      <c r="AS13" s="136" t="str">
        <f t="shared" si="13"/>
        <v/>
      </c>
      <c r="AT13" s="27" t="str">
        <f>IF(คะแนนอ่านคิดเขียน!Z14="","",คะแนนอ่านคิดเขียน!Z14)</f>
        <v/>
      </c>
      <c r="AU13" s="27" t="str">
        <f>IF(คะแนนอ่านคิดเขียน!AA14="","",คะแนนอ่านคิดเขียน!AA14)</f>
        <v/>
      </c>
      <c r="AV13" s="27" t="str">
        <f>IF(คะแนนอ่านคิดเขียน!AB14="","",คะแนนอ่านคิดเขียน!AB14)</f>
        <v/>
      </c>
      <c r="AW13" s="136" t="str">
        <f t="shared" si="42"/>
        <v/>
      </c>
      <c r="AX13" s="136" t="str">
        <f t="shared" si="14"/>
        <v/>
      </c>
      <c r="AY13" s="136" t="str">
        <f t="shared" si="15"/>
        <v/>
      </c>
      <c r="AZ13" s="27" t="str">
        <f>IF(คะแนนอ่านคิดเขียน!AC14="","",คะแนนอ่านคิดเขียน!AC14)</f>
        <v/>
      </c>
      <c r="BA13" s="27" t="str">
        <f>IF(คะแนนอ่านคิดเขียน!AD14="","",คะแนนอ่านคิดเขียน!AD14)</f>
        <v/>
      </c>
      <c r="BB13" s="27" t="str">
        <f>IF(คะแนนอ่านคิดเขียน!AE14="","",คะแนนอ่านคิดเขียน!AE14)</f>
        <v/>
      </c>
      <c r="BC13" s="136" t="str">
        <f t="shared" si="43"/>
        <v/>
      </c>
      <c r="BD13" s="136" t="str">
        <f t="shared" si="16"/>
        <v/>
      </c>
      <c r="BE13" s="136" t="str">
        <f t="shared" si="17"/>
        <v/>
      </c>
      <c r="BF13" s="388" t="str">
        <f>IF(คะแนนอ่านคิดเขียน!AF14="","",คะแนนอ่านคิดเขียน!AF14)</f>
        <v/>
      </c>
      <c r="BG13" s="388" t="str">
        <f>IF(คะแนนอ่านคิดเขียน!AG14="","",คะแนนอ่านคิดเขียน!AG14)</f>
        <v/>
      </c>
      <c r="BH13" s="388" t="str">
        <f>IF(คะแนนอ่านคิดเขียน!AH14="","",คะแนนอ่านคิดเขียน!AH14)</f>
        <v/>
      </c>
      <c r="BI13" s="136" t="str">
        <f t="shared" si="44"/>
        <v/>
      </c>
      <c r="BJ13" s="136" t="str">
        <f t="shared" si="18"/>
        <v/>
      </c>
      <c r="BK13" s="136" t="str">
        <f t="shared" si="19"/>
        <v/>
      </c>
      <c r="BL13" s="457" t="str">
        <f>IF(คะแนนอ่านคิดเขียน!AI14="","",คะแนนอ่านคิดเขียน!AI14)</f>
        <v/>
      </c>
      <c r="BM13" s="457" t="str">
        <f>IF(คะแนนอ่านคิดเขียน!AJ14="","",คะแนนอ่านคิดเขียน!AJ14)</f>
        <v/>
      </c>
      <c r="BN13" s="457" t="str">
        <f>IF(คะแนนอ่านคิดเขียน!AK14="","",คะแนนอ่านคิดเขียน!AK14)</f>
        <v/>
      </c>
      <c r="BO13" s="136" t="str">
        <f t="shared" si="45"/>
        <v/>
      </c>
      <c r="BP13" s="136" t="str">
        <f t="shared" si="20"/>
        <v/>
      </c>
      <c r="BQ13" s="136" t="str">
        <f t="shared" si="21"/>
        <v/>
      </c>
      <c r="BR13" s="457" t="str">
        <f>IF(คะแนนอ่านคิดเขียน!AL14="","",คะแนนอ่านคิดเขียน!AL14)</f>
        <v/>
      </c>
      <c r="BS13" s="457" t="str">
        <f>IF(คะแนนอ่านคิดเขียน!AM14="","",คะแนนอ่านคิดเขียน!AM14)</f>
        <v/>
      </c>
      <c r="BT13" s="457" t="str">
        <f>IF(คะแนนอ่านคิดเขียน!AN14="","",คะแนนอ่านคิดเขียน!AN14)</f>
        <v/>
      </c>
      <c r="BU13" s="136" t="str">
        <f t="shared" si="46"/>
        <v/>
      </c>
      <c r="BV13" s="136" t="str">
        <f t="shared" si="22"/>
        <v/>
      </c>
      <c r="BW13" s="136" t="str">
        <f t="shared" si="23"/>
        <v/>
      </c>
      <c r="BX13" s="457" t="str">
        <f>IF(คะแนนอ่านคิดเขียน!AO14="","",คะแนนอ่านคิดเขียน!AO14)</f>
        <v/>
      </c>
      <c r="BY13" s="457" t="str">
        <f>IF(คะแนนอ่านคิดเขียน!AP14="","",คะแนนอ่านคิดเขียน!AP14)</f>
        <v/>
      </c>
      <c r="BZ13" s="457" t="str">
        <f>IF(คะแนนอ่านคิดเขียน!AQ14="","",คะแนนอ่านคิดเขียน!AQ14)</f>
        <v/>
      </c>
      <c r="CA13" s="136" t="str">
        <f t="shared" si="47"/>
        <v/>
      </c>
      <c r="CB13" s="136" t="str">
        <f t="shared" si="24"/>
        <v/>
      </c>
      <c r="CC13" s="136" t="str">
        <f t="shared" si="25"/>
        <v/>
      </c>
      <c r="CD13" s="457" t="str">
        <f>IF(คะแนนอ่านคิดเขียน!AR14="","",คะแนนอ่านคิดเขียน!AR14)</f>
        <v/>
      </c>
      <c r="CE13" s="457" t="str">
        <f>IF(คะแนนอ่านคิดเขียน!AS14="","",คะแนนอ่านคิดเขียน!AS14)</f>
        <v/>
      </c>
      <c r="CF13" s="457" t="str">
        <f>IF(คะแนนอ่านคิดเขียน!AT14="","",คะแนนอ่านคิดเขียน!AT14)</f>
        <v/>
      </c>
      <c r="CG13" s="136" t="str">
        <f t="shared" si="48"/>
        <v/>
      </c>
      <c r="CH13" s="136" t="str">
        <f t="shared" si="26"/>
        <v/>
      </c>
      <c r="CI13" s="136" t="str">
        <f t="shared" si="27"/>
        <v/>
      </c>
      <c r="CJ13" s="27" t="str">
        <f>IF(คะแนนอ่านคิดเขียน!AU14="","",คะแนนอ่านคิดเขียน!AU14)</f>
        <v/>
      </c>
      <c r="CK13" s="27" t="str">
        <f>IF(คะแนนอ่านคิดเขียน!AV14="","",คะแนนอ่านคิดเขียน!AV14)</f>
        <v/>
      </c>
      <c r="CL13" s="27" t="str">
        <f>IF(คะแนนอ่านคิดเขียน!AW14="","",คะแนนอ่านคิดเขียน!AW14)</f>
        <v/>
      </c>
      <c r="CM13" s="136" t="str">
        <f t="shared" si="49"/>
        <v/>
      </c>
      <c r="CN13" s="136" t="str">
        <f t="shared" si="28"/>
        <v/>
      </c>
      <c r="CO13" s="136" t="str">
        <f t="shared" si="29"/>
        <v/>
      </c>
      <c r="CP13" s="522" t="str">
        <f t="shared" si="50"/>
        <v/>
      </c>
      <c r="CQ13" s="136" t="str">
        <f t="shared" si="30"/>
        <v/>
      </c>
      <c r="CR13" s="534" t="str">
        <f t="shared" si="51"/>
        <v/>
      </c>
      <c r="CS13" s="535" t="str">
        <f t="shared" si="31"/>
        <v/>
      </c>
      <c r="CT13" s="534" t="str">
        <f t="shared" si="52"/>
        <v/>
      </c>
      <c r="CU13" s="535" t="str">
        <f t="shared" si="32"/>
        <v/>
      </c>
      <c r="CV13" s="536" t="str">
        <f t="shared" si="53"/>
        <v/>
      </c>
      <c r="CW13" s="136" t="str">
        <f t="shared" si="33"/>
        <v/>
      </c>
      <c r="CX13" s="136" t="str">
        <f t="shared" si="34"/>
        <v/>
      </c>
      <c r="CY13" s="85"/>
    </row>
    <row r="14" spans="1:103" s="29" customFormat="1" ht="15.95" customHeight="1">
      <c r="A14" s="130">
        <v>9</v>
      </c>
      <c r="B14" s="26">
        <f>IF(คะแนนสอบ!C14="","",คะแนนสอบ!C14)</f>
        <v>2440</v>
      </c>
      <c r="C14" s="41" t="str">
        <f>IF(คะแนนสอบ!D14="","",คะแนนสอบ!D14)</f>
        <v>เด็กหญิงนิธิมา  เภตรา</v>
      </c>
      <c r="D14" s="27" t="str">
        <f>IF(คะแนนอ่านคิดเขียน!E15="","",คะแนนอ่านคิดเขียน!E15)</f>
        <v/>
      </c>
      <c r="E14" s="27" t="str">
        <f>IF(คะแนนอ่านคิดเขียน!F15="","",คะแนนอ่านคิดเขียน!F15)</f>
        <v/>
      </c>
      <c r="F14" s="27" t="str">
        <f>IF(คะแนนอ่านคิดเขียน!G15="","",คะแนนอ่านคิดเขียน!G15)</f>
        <v/>
      </c>
      <c r="G14" s="136" t="str">
        <f t="shared" si="35"/>
        <v/>
      </c>
      <c r="H14" s="136" t="str">
        <f t="shared" si="0"/>
        <v/>
      </c>
      <c r="I14" s="136" t="str">
        <f t="shared" si="1"/>
        <v/>
      </c>
      <c r="J14" s="27" t="str">
        <f>IF(คะแนนอ่านคิดเขียน!H15="","",คะแนนอ่านคิดเขียน!H15)</f>
        <v/>
      </c>
      <c r="K14" s="27" t="str">
        <f>IF(คะแนนอ่านคิดเขียน!I15="","",คะแนนอ่านคิดเขียน!I15)</f>
        <v/>
      </c>
      <c r="L14" s="27" t="str">
        <f>IF(คะแนนอ่านคิดเขียน!J15="","",คะแนนอ่านคิดเขียน!J15)</f>
        <v/>
      </c>
      <c r="M14" s="136" t="str">
        <f t="shared" si="36"/>
        <v/>
      </c>
      <c r="N14" s="136" t="str">
        <f t="shared" si="2"/>
        <v/>
      </c>
      <c r="O14" s="136" t="str">
        <f t="shared" si="3"/>
        <v/>
      </c>
      <c r="P14" s="27" t="str">
        <f>IF(คะแนนอ่านคิดเขียน!K15="","",คะแนนอ่านคิดเขียน!K15)</f>
        <v/>
      </c>
      <c r="Q14" s="27" t="str">
        <f>IF(คะแนนอ่านคิดเขียน!L15="","",คะแนนอ่านคิดเขียน!L15)</f>
        <v/>
      </c>
      <c r="R14" s="27" t="str">
        <f>IF(คะแนนอ่านคิดเขียน!M15="","",คะแนนอ่านคิดเขียน!M15)</f>
        <v/>
      </c>
      <c r="S14" s="136" t="str">
        <f t="shared" si="37"/>
        <v/>
      </c>
      <c r="T14" s="136" t="str">
        <f t="shared" si="4"/>
        <v/>
      </c>
      <c r="U14" s="136" t="str">
        <f t="shared" si="5"/>
        <v/>
      </c>
      <c r="V14" s="27" t="str">
        <f>IF(คะแนนอ่านคิดเขียน!N15="","",คะแนนอ่านคิดเขียน!N15)</f>
        <v/>
      </c>
      <c r="W14" s="27" t="str">
        <f>IF(คะแนนอ่านคิดเขียน!O15="","",คะแนนอ่านคิดเขียน!O15)</f>
        <v/>
      </c>
      <c r="X14" s="27" t="str">
        <f>IF(คะแนนอ่านคิดเขียน!P15="","",คะแนนอ่านคิดเขียน!P15)</f>
        <v/>
      </c>
      <c r="Y14" s="136" t="str">
        <f t="shared" si="38"/>
        <v/>
      </c>
      <c r="Z14" s="136" t="str">
        <f t="shared" si="6"/>
        <v/>
      </c>
      <c r="AA14" s="136" t="str">
        <f t="shared" si="7"/>
        <v/>
      </c>
      <c r="AB14" s="27" t="str">
        <f>IF(คะแนนอ่านคิดเขียน!Q15="","",คะแนนอ่านคิดเขียน!Q15)</f>
        <v/>
      </c>
      <c r="AC14" s="27" t="str">
        <f>IF(คะแนนอ่านคิดเขียน!R15="","",คะแนนอ่านคิดเขียน!R15)</f>
        <v/>
      </c>
      <c r="AD14" s="27" t="str">
        <f>IF(คะแนนอ่านคิดเขียน!S15="","",คะแนนอ่านคิดเขียน!S15)</f>
        <v/>
      </c>
      <c r="AE14" s="136" t="str">
        <f t="shared" si="39"/>
        <v/>
      </c>
      <c r="AF14" s="136" t="str">
        <f t="shared" si="8"/>
        <v/>
      </c>
      <c r="AG14" s="136" t="str">
        <f t="shared" si="9"/>
        <v/>
      </c>
      <c r="AH14" s="27" t="str">
        <f>IF(คะแนนอ่านคิดเขียน!T15="","",คะแนนอ่านคิดเขียน!T15)</f>
        <v/>
      </c>
      <c r="AI14" s="27" t="str">
        <f>IF(คะแนนอ่านคิดเขียน!U15="","",คะแนนอ่านคิดเขียน!U15)</f>
        <v/>
      </c>
      <c r="AJ14" s="27" t="str">
        <f>IF(คะแนนอ่านคิดเขียน!V15="","",คะแนนอ่านคิดเขียน!V15)</f>
        <v/>
      </c>
      <c r="AK14" s="136" t="str">
        <f t="shared" si="40"/>
        <v/>
      </c>
      <c r="AL14" s="136" t="str">
        <f t="shared" si="10"/>
        <v/>
      </c>
      <c r="AM14" s="136" t="str">
        <f t="shared" si="11"/>
        <v/>
      </c>
      <c r="AN14" s="27" t="str">
        <f>IF(คะแนนอ่านคิดเขียน!W15="","",คะแนนอ่านคิดเขียน!W15)</f>
        <v/>
      </c>
      <c r="AO14" s="27" t="str">
        <f>IF(คะแนนอ่านคิดเขียน!X15="","",คะแนนอ่านคิดเขียน!X15)</f>
        <v/>
      </c>
      <c r="AP14" s="27" t="str">
        <f>IF(คะแนนอ่านคิดเขียน!Y15="","",คะแนนอ่านคิดเขียน!Y15)</f>
        <v/>
      </c>
      <c r="AQ14" s="136" t="str">
        <f t="shared" si="41"/>
        <v/>
      </c>
      <c r="AR14" s="136" t="str">
        <f t="shared" si="12"/>
        <v/>
      </c>
      <c r="AS14" s="136" t="str">
        <f t="shared" si="13"/>
        <v/>
      </c>
      <c r="AT14" s="27" t="str">
        <f>IF(คะแนนอ่านคิดเขียน!Z15="","",คะแนนอ่านคิดเขียน!Z15)</f>
        <v/>
      </c>
      <c r="AU14" s="27" t="str">
        <f>IF(คะแนนอ่านคิดเขียน!AA15="","",คะแนนอ่านคิดเขียน!AA15)</f>
        <v/>
      </c>
      <c r="AV14" s="27" t="str">
        <f>IF(คะแนนอ่านคิดเขียน!AB15="","",คะแนนอ่านคิดเขียน!AB15)</f>
        <v/>
      </c>
      <c r="AW14" s="136" t="str">
        <f t="shared" si="42"/>
        <v/>
      </c>
      <c r="AX14" s="136" t="str">
        <f t="shared" si="14"/>
        <v/>
      </c>
      <c r="AY14" s="136" t="str">
        <f t="shared" si="15"/>
        <v/>
      </c>
      <c r="AZ14" s="27" t="str">
        <f>IF(คะแนนอ่านคิดเขียน!AC15="","",คะแนนอ่านคิดเขียน!AC15)</f>
        <v/>
      </c>
      <c r="BA14" s="27" t="str">
        <f>IF(คะแนนอ่านคิดเขียน!AD15="","",คะแนนอ่านคิดเขียน!AD15)</f>
        <v/>
      </c>
      <c r="BB14" s="27" t="str">
        <f>IF(คะแนนอ่านคิดเขียน!AE15="","",คะแนนอ่านคิดเขียน!AE15)</f>
        <v/>
      </c>
      <c r="BC14" s="136" t="str">
        <f t="shared" si="43"/>
        <v/>
      </c>
      <c r="BD14" s="136" t="str">
        <f t="shared" si="16"/>
        <v/>
      </c>
      <c r="BE14" s="136" t="str">
        <f t="shared" si="17"/>
        <v/>
      </c>
      <c r="BF14" s="388" t="str">
        <f>IF(คะแนนอ่านคิดเขียน!AF15="","",คะแนนอ่านคิดเขียน!AF15)</f>
        <v/>
      </c>
      <c r="BG14" s="388" t="str">
        <f>IF(คะแนนอ่านคิดเขียน!AG15="","",คะแนนอ่านคิดเขียน!AG15)</f>
        <v/>
      </c>
      <c r="BH14" s="388" t="str">
        <f>IF(คะแนนอ่านคิดเขียน!AH15="","",คะแนนอ่านคิดเขียน!AH15)</f>
        <v/>
      </c>
      <c r="BI14" s="136" t="str">
        <f t="shared" si="44"/>
        <v/>
      </c>
      <c r="BJ14" s="136" t="str">
        <f t="shared" si="18"/>
        <v/>
      </c>
      <c r="BK14" s="136" t="str">
        <f t="shared" si="19"/>
        <v/>
      </c>
      <c r="BL14" s="457" t="str">
        <f>IF(คะแนนอ่านคิดเขียน!AI15="","",คะแนนอ่านคิดเขียน!AI15)</f>
        <v/>
      </c>
      <c r="BM14" s="457" t="str">
        <f>IF(คะแนนอ่านคิดเขียน!AJ15="","",คะแนนอ่านคิดเขียน!AJ15)</f>
        <v/>
      </c>
      <c r="BN14" s="457" t="str">
        <f>IF(คะแนนอ่านคิดเขียน!AK15="","",คะแนนอ่านคิดเขียน!AK15)</f>
        <v/>
      </c>
      <c r="BO14" s="136" t="str">
        <f t="shared" si="45"/>
        <v/>
      </c>
      <c r="BP14" s="136" t="str">
        <f t="shared" si="20"/>
        <v/>
      </c>
      <c r="BQ14" s="136" t="str">
        <f t="shared" si="21"/>
        <v/>
      </c>
      <c r="BR14" s="457" t="str">
        <f>IF(คะแนนอ่านคิดเขียน!AL15="","",คะแนนอ่านคิดเขียน!AL15)</f>
        <v/>
      </c>
      <c r="BS14" s="457" t="str">
        <f>IF(คะแนนอ่านคิดเขียน!AM15="","",คะแนนอ่านคิดเขียน!AM15)</f>
        <v/>
      </c>
      <c r="BT14" s="457" t="str">
        <f>IF(คะแนนอ่านคิดเขียน!AN15="","",คะแนนอ่านคิดเขียน!AN15)</f>
        <v/>
      </c>
      <c r="BU14" s="136" t="str">
        <f t="shared" si="46"/>
        <v/>
      </c>
      <c r="BV14" s="136" t="str">
        <f t="shared" si="22"/>
        <v/>
      </c>
      <c r="BW14" s="136" t="str">
        <f t="shared" si="23"/>
        <v/>
      </c>
      <c r="BX14" s="457" t="str">
        <f>IF(คะแนนอ่านคิดเขียน!AO15="","",คะแนนอ่านคิดเขียน!AO15)</f>
        <v/>
      </c>
      <c r="BY14" s="457" t="str">
        <f>IF(คะแนนอ่านคิดเขียน!AP15="","",คะแนนอ่านคิดเขียน!AP15)</f>
        <v/>
      </c>
      <c r="BZ14" s="457" t="str">
        <f>IF(คะแนนอ่านคิดเขียน!AQ15="","",คะแนนอ่านคิดเขียน!AQ15)</f>
        <v/>
      </c>
      <c r="CA14" s="136" t="str">
        <f t="shared" si="47"/>
        <v/>
      </c>
      <c r="CB14" s="136" t="str">
        <f t="shared" si="24"/>
        <v/>
      </c>
      <c r="CC14" s="136" t="str">
        <f t="shared" si="25"/>
        <v/>
      </c>
      <c r="CD14" s="457" t="str">
        <f>IF(คะแนนอ่านคิดเขียน!AR15="","",คะแนนอ่านคิดเขียน!AR15)</f>
        <v/>
      </c>
      <c r="CE14" s="457" t="str">
        <f>IF(คะแนนอ่านคิดเขียน!AS15="","",คะแนนอ่านคิดเขียน!AS15)</f>
        <v/>
      </c>
      <c r="CF14" s="457" t="str">
        <f>IF(คะแนนอ่านคิดเขียน!AT15="","",คะแนนอ่านคิดเขียน!AT15)</f>
        <v/>
      </c>
      <c r="CG14" s="136" t="str">
        <f t="shared" si="48"/>
        <v/>
      </c>
      <c r="CH14" s="136" t="str">
        <f t="shared" si="26"/>
        <v/>
      </c>
      <c r="CI14" s="136" t="str">
        <f t="shared" si="27"/>
        <v/>
      </c>
      <c r="CJ14" s="27" t="str">
        <f>IF(คะแนนอ่านคิดเขียน!AU15="","",คะแนนอ่านคิดเขียน!AU15)</f>
        <v/>
      </c>
      <c r="CK14" s="27" t="str">
        <f>IF(คะแนนอ่านคิดเขียน!AV15="","",คะแนนอ่านคิดเขียน!AV15)</f>
        <v/>
      </c>
      <c r="CL14" s="27" t="str">
        <f>IF(คะแนนอ่านคิดเขียน!AW15="","",คะแนนอ่านคิดเขียน!AW15)</f>
        <v/>
      </c>
      <c r="CM14" s="136" t="str">
        <f t="shared" si="49"/>
        <v/>
      </c>
      <c r="CN14" s="136" t="str">
        <f t="shared" si="28"/>
        <v/>
      </c>
      <c r="CO14" s="136" t="str">
        <f t="shared" si="29"/>
        <v/>
      </c>
      <c r="CP14" s="522" t="str">
        <f t="shared" si="50"/>
        <v/>
      </c>
      <c r="CQ14" s="136" t="str">
        <f t="shared" si="30"/>
        <v/>
      </c>
      <c r="CR14" s="534" t="str">
        <f t="shared" si="51"/>
        <v/>
      </c>
      <c r="CS14" s="535" t="str">
        <f t="shared" si="31"/>
        <v/>
      </c>
      <c r="CT14" s="534" t="str">
        <f t="shared" si="52"/>
        <v/>
      </c>
      <c r="CU14" s="535" t="str">
        <f t="shared" si="32"/>
        <v/>
      </c>
      <c r="CV14" s="536" t="str">
        <f t="shared" si="53"/>
        <v/>
      </c>
      <c r="CW14" s="136" t="str">
        <f t="shared" si="33"/>
        <v/>
      </c>
      <c r="CX14" s="136" t="str">
        <f t="shared" si="34"/>
        <v/>
      </c>
      <c r="CY14" s="85"/>
    </row>
    <row r="15" spans="1:103" s="29" customFormat="1" ht="15.95" customHeight="1">
      <c r="A15" s="130">
        <v>10</v>
      </c>
      <c r="B15" s="26">
        <f>IF(คะแนนสอบ!C15="","",คะแนนสอบ!C15)</f>
        <v>2441</v>
      </c>
      <c r="C15" s="41" t="str">
        <f>IF(คะแนนสอบ!D15="","",คะแนนสอบ!D15)</f>
        <v>เด็กชายวิชัย  บุญยงค์</v>
      </c>
      <c r="D15" s="27" t="str">
        <f>IF(คะแนนอ่านคิดเขียน!E16="","",คะแนนอ่านคิดเขียน!E16)</f>
        <v/>
      </c>
      <c r="E15" s="27" t="str">
        <f>IF(คะแนนอ่านคิดเขียน!F16="","",คะแนนอ่านคิดเขียน!F16)</f>
        <v/>
      </c>
      <c r="F15" s="27" t="str">
        <f>IF(คะแนนอ่านคิดเขียน!G16="","",คะแนนอ่านคิดเขียน!G16)</f>
        <v/>
      </c>
      <c r="G15" s="136" t="str">
        <f t="shared" si="35"/>
        <v/>
      </c>
      <c r="H15" s="136" t="str">
        <f t="shared" si="0"/>
        <v/>
      </c>
      <c r="I15" s="136" t="str">
        <f t="shared" si="1"/>
        <v/>
      </c>
      <c r="J15" s="27" t="str">
        <f>IF(คะแนนอ่านคิดเขียน!H16="","",คะแนนอ่านคิดเขียน!H16)</f>
        <v/>
      </c>
      <c r="K15" s="27" t="str">
        <f>IF(คะแนนอ่านคิดเขียน!I16="","",คะแนนอ่านคิดเขียน!I16)</f>
        <v/>
      </c>
      <c r="L15" s="27" t="str">
        <f>IF(คะแนนอ่านคิดเขียน!J16="","",คะแนนอ่านคิดเขียน!J16)</f>
        <v/>
      </c>
      <c r="M15" s="136" t="str">
        <f t="shared" si="36"/>
        <v/>
      </c>
      <c r="N15" s="136" t="str">
        <f t="shared" si="2"/>
        <v/>
      </c>
      <c r="O15" s="136" t="str">
        <f t="shared" si="3"/>
        <v/>
      </c>
      <c r="P15" s="27" t="str">
        <f>IF(คะแนนอ่านคิดเขียน!K16="","",คะแนนอ่านคิดเขียน!K16)</f>
        <v/>
      </c>
      <c r="Q15" s="27" t="str">
        <f>IF(คะแนนอ่านคิดเขียน!L16="","",คะแนนอ่านคิดเขียน!L16)</f>
        <v/>
      </c>
      <c r="R15" s="27" t="str">
        <f>IF(คะแนนอ่านคิดเขียน!M16="","",คะแนนอ่านคิดเขียน!M16)</f>
        <v/>
      </c>
      <c r="S15" s="136" t="str">
        <f t="shared" si="37"/>
        <v/>
      </c>
      <c r="T15" s="136" t="str">
        <f t="shared" si="4"/>
        <v/>
      </c>
      <c r="U15" s="136" t="str">
        <f t="shared" si="5"/>
        <v/>
      </c>
      <c r="V15" s="27" t="str">
        <f>IF(คะแนนอ่านคิดเขียน!N16="","",คะแนนอ่านคิดเขียน!N16)</f>
        <v/>
      </c>
      <c r="W15" s="27" t="str">
        <f>IF(คะแนนอ่านคิดเขียน!O16="","",คะแนนอ่านคิดเขียน!O16)</f>
        <v/>
      </c>
      <c r="X15" s="27" t="str">
        <f>IF(คะแนนอ่านคิดเขียน!P16="","",คะแนนอ่านคิดเขียน!P16)</f>
        <v/>
      </c>
      <c r="Y15" s="136" t="str">
        <f t="shared" si="38"/>
        <v/>
      </c>
      <c r="Z15" s="136" t="str">
        <f t="shared" si="6"/>
        <v/>
      </c>
      <c r="AA15" s="136" t="str">
        <f t="shared" si="7"/>
        <v/>
      </c>
      <c r="AB15" s="27" t="str">
        <f>IF(คะแนนอ่านคิดเขียน!Q16="","",คะแนนอ่านคิดเขียน!Q16)</f>
        <v/>
      </c>
      <c r="AC15" s="27" t="str">
        <f>IF(คะแนนอ่านคิดเขียน!R16="","",คะแนนอ่านคิดเขียน!R16)</f>
        <v/>
      </c>
      <c r="AD15" s="27" t="str">
        <f>IF(คะแนนอ่านคิดเขียน!S16="","",คะแนนอ่านคิดเขียน!S16)</f>
        <v/>
      </c>
      <c r="AE15" s="136" t="str">
        <f t="shared" si="39"/>
        <v/>
      </c>
      <c r="AF15" s="136" t="str">
        <f t="shared" si="8"/>
        <v/>
      </c>
      <c r="AG15" s="136" t="str">
        <f t="shared" si="9"/>
        <v/>
      </c>
      <c r="AH15" s="27" t="str">
        <f>IF(คะแนนอ่านคิดเขียน!T16="","",คะแนนอ่านคิดเขียน!T16)</f>
        <v/>
      </c>
      <c r="AI15" s="27" t="str">
        <f>IF(คะแนนอ่านคิดเขียน!U16="","",คะแนนอ่านคิดเขียน!U16)</f>
        <v/>
      </c>
      <c r="AJ15" s="27" t="str">
        <f>IF(คะแนนอ่านคิดเขียน!V16="","",คะแนนอ่านคิดเขียน!V16)</f>
        <v/>
      </c>
      <c r="AK15" s="136" t="str">
        <f t="shared" si="40"/>
        <v/>
      </c>
      <c r="AL15" s="136" t="str">
        <f t="shared" si="10"/>
        <v/>
      </c>
      <c r="AM15" s="136" t="str">
        <f t="shared" si="11"/>
        <v/>
      </c>
      <c r="AN15" s="27" t="str">
        <f>IF(คะแนนอ่านคิดเขียน!W16="","",คะแนนอ่านคิดเขียน!W16)</f>
        <v/>
      </c>
      <c r="AO15" s="27" t="str">
        <f>IF(คะแนนอ่านคิดเขียน!X16="","",คะแนนอ่านคิดเขียน!X16)</f>
        <v/>
      </c>
      <c r="AP15" s="27" t="str">
        <f>IF(คะแนนอ่านคิดเขียน!Y16="","",คะแนนอ่านคิดเขียน!Y16)</f>
        <v/>
      </c>
      <c r="AQ15" s="136" t="str">
        <f t="shared" si="41"/>
        <v/>
      </c>
      <c r="AR15" s="136" t="str">
        <f t="shared" si="12"/>
        <v/>
      </c>
      <c r="AS15" s="136" t="str">
        <f t="shared" si="13"/>
        <v/>
      </c>
      <c r="AT15" s="27" t="str">
        <f>IF(คะแนนอ่านคิดเขียน!Z16="","",คะแนนอ่านคิดเขียน!Z16)</f>
        <v/>
      </c>
      <c r="AU15" s="27" t="str">
        <f>IF(คะแนนอ่านคิดเขียน!AA16="","",คะแนนอ่านคิดเขียน!AA16)</f>
        <v/>
      </c>
      <c r="AV15" s="27" t="str">
        <f>IF(คะแนนอ่านคิดเขียน!AB16="","",คะแนนอ่านคิดเขียน!AB16)</f>
        <v/>
      </c>
      <c r="AW15" s="136" t="str">
        <f t="shared" si="42"/>
        <v/>
      </c>
      <c r="AX15" s="136" t="str">
        <f t="shared" si="14"/>
        <v/>
      </c>
      <c r="AY15" s="136" t="str">
        <f t="shared" si="15"/>
        <v/>
      </c>
      <c r="AZ15" s="27" t="str">
        <f>IF(คะแนนอ่านคิดเขียน!AC16="","",คะแนนอ่านคิดเขียน!AC16)</f>
        <v/>
      </c>
      <c r="BA15" s="27" t="str">
        <f>IF(คะแนนอ่านคิดเขียน!AD16="","",คะแนนอ่านคิดเขียน!AD16)</f>
        <v/>
      </c>
      <c r="BB15" s="27" t="str">
        <f>IF(คะแนนอ่านคิดเขียน!AE16="","",คะแนนอ่านคิดเขียน!AE16)</f>
        <v/>
      </c>
      <c r="BC15" s="136" t="str">
        <f t="shared" si="43"/>
        <v/>
      </c>
      <c r="BD15" s="136" t="str">
        <f t="shared" si="16"/>
        <v/>
      </c>
      <c r="BE15" s="136" t="str">
        <f t="shared" si="17"/>
        <v/>
      </c>
      <c r="BF15" s="388" t="str">
        <f>IF(คะแนนอ่านคิดเขียน!AF16="","",คะแนนอ่านคิดเขียน!AF16)</f>
        <v/>
      </c>
      <c r="BG15" s="388" t="str">
        <f>IF(คะแนนอ่านคิดเขียน!AG16="","",คะแนนอ่านคิดเขียน!AG16)</f>
        <v/>
      </c>
      <c r="BH15" s="388" t="str">
        <f>IF(คะแนนอ่านคิดเขียน!AH16="","",คะแนนอ่านคิดเขียน!AH16)</f>
        <v/>
      </c>
      <c r="BI15" s="136" t="str">
        <f t="shared" si="44"/>
        <v/>
      </c>
      <c r="BJ15" s="136" t="str">
        <f t="shared" si="18"/>
        <v/>
      </c>
      <c r="BK15" s="136" t="str">
        <f t="shared" si="19"/>
        <v/>
      </c>
      <c r="BL15" s="457" t="str">
        <f>IF(คะแนนอ่านคิดเขียน!AI16="","",คะแนนอ่านคิดเขียน!AI16)</f>
        <v/>
      </c>
      <c r="BM15" s="457" t="str">
        <f>IF(คะแนนอ่านคิดเขียน!AJ16="","",คะแนนอ่านคิดเขียน!AJ16)</f>
        <v/>
      </c>
      <c r="BN15" s="457" t="str">
        <f>IF(คะแนนอ่านคิดเขียน!AK16="","",คะแนนอ่านคิดเขียน!AK16)</f>
        <v/>
      </c>
      <c r="BO15" s="136" t="str">
        <f t="shared" si="45"/>
        <v/>
      </c>
      <c r="BP15" s="136" t="str">
        <f t="shared" si="20"/>
        <v/>
      </c>
      <c r="BQ15" s="136" t="str">
        <f t="shared" si="21"/>
        <v/>
      </c>
      <c r="BR15" s="457" t="str">
        <f>IF(คะแนนอ่านคิดเขียน!AL16="","",คะแนนอ่านคิดเขียน!AL16)</f>
        <v/>
      </c>
      <c r="BS15" s="457" t="str">
        <f>IF(คะแนนอ่านคิดเขียน!AM16="","",คะแนนอ่านคิดเขียน!AM16)</f>
        <v/>
      </c>
      <c r="BT15" s="457" t="str">
        <f>IF(คะแนนอ่านคิดเขียน!AN16="","",คะแนนอ่านคิดเขียน!AN16)</f>
        <v/>
      </c>
      <c r="BU15" s="136" t="str">
        <f t="shared" si="46"/>
        <v/>
      </c>
      <c r="BV15" s="136" t="str">
        <f t="shared" si="22"/>
        <v/>
      </c>
      <c r="BW15" s="136" t="str">
        <f t="shared" si="23"/>
        <v/>
      </c>
      <c r="BX15" s="457" t="str">
        <f>IF(คะแนนอ่านคิดเขียน!AO16="","",คะแนนอ่านคิดเขียน!AO16)</f>
        <v/>
      </c>
      <c r="BY15" s="457" t="str">
        <f>IF(คะแนนอ่านคิดเขียน!AP16="","",คะแนนอ่านคิดเขียน!AP16)</f>
        <v/>
      </c>
      <c r="BZ15" s="457" t="str">
        <f>IF(คะแนนอ่านคิดเขียน!AQ16="","",คะแนนอ่านคิดเขียน!AQ16)</f>
        <v/>
      </c>
      <c r="CA15" s="136" t="str">
        <f t="shared" si="47"/>
        <v/>
      </c>
      <c r="CB15" s="136" t="str">
        <f t="shared" si="24"/>
        <v/>
      </c>
      <c r="CC15" s="136" t="str">
        <f t="shared" si="25"/>
        <v/>
      </c>
      <c r="CD15" s="457" t="str">
        <f>IF(คะแนนอ่านคิดเขียน!AR16="","",คะแนนอ่านคิดเขียน!AR16)</f>
        <v/>
      </c>
      <c r="CE15" s="457" t="str">
        <f>IF(คะแนนอ่านคิดเขียน!AS16="","",คะแนนอ่านคิดเขียน!AS16)</f>
        <v/>
      </c>
      <c r="CF15" s="457" t="str">
        <f>IF(คะแนนอ่านคิดเขียน!AT16="","",คะแนนอ่านคิดเขียน!AT16)</f>
        <v/>
      </c>
      <c r="CG15" s="136" t="str">
        <f t="shared" si="48"/>
        <v/>
      </c>
      <c r="CH15" s="136" t="str">
        <f t="shared" si="26"/>
        <v/>
      </c>
      <c r="CI15" s="136" t="str">
        <f t="shared" si="27"/>
        <v/>
      </c>
      <c r="CJ15" s="27" t="str">
        <f>IF(คะแนนอ่านคิดเขียน!AU16="","",คะแนนอ่านคิดเขียน!AU16)</f>
        <v/>
      </c>
      <c r="CK15" s="27" t="str">
        <f>IF(คะแนนอ่านคิดเขียน!AV16="","",คะแนนอ่านคิดเขียน!AV16)</f>
        <v/>
      </c>
      <c r="CL15" s="27" t="str">
        <f>IF(คะแนนอ่านคิดเขียน!AW16="","",คะแนนอ่านคิดเขียน!AW16)</f>
        <v/>
      </c>
      <c r="CM15" s="136" t="str">
        <f t="shared" si="49"/>
        <v/>
      </c>
      <c r="CN15" s="136" t="str">
        <f t="shared" si="28"/>
        <v/>
      </c>
      <c r="CO15" s="136" t="str">
        <f t="shared" si="29"/>
        <v/>
      </c>
      <c r="CP15" s="522" t="str">
        <f t="shared" si="50"/>
        <v/>
      </c>
      <c r="CQ15" s="136" t="str">
        <f t="shared" si="30"/>
        <v/>
      </c>
      <c r="CR15" s="534" t="str">
        <f t="shared" si="51"/>
        <v/>
      </c>
      <c r="CS15" s="535" t="str">
        <f t="shared" si="31"/>
        <v/>
      </c>
      <c r="CT15" s="534" t="str">
        <f t="shared" si="52"/>
        <v/>
      </c>
      <c r="CU15" s="535" t="str">
        <f t="shared" si="32"/>
        <v/>
      </c>
      <c r="CV15" s="536" t="str">
        <f t="shared" si="53"/>
        <v/>
      </c>
      <c r="CW15" s="136" t="str">
        <f t="shared" si="33"/>
        <v/>
      </c>
      <c r="CX15" s="136" t="str">
        <f t="shared" si="34"/>
        <v/>
      </c>
      <c r="CY15" s="85"/>
    </row>
    <row r="16" spans="1:103" s="29" customFormat="1" ht="15.95" customHeight="1">
      <c r="A16" s="130">
        <v>11</v>
      </c>
      <c r="B16" s="26">
        <f>IF(คะแนนสอบ!C16="","",คะแนนสอบ!C16)</f>
        <v>2442</v>
      </c>
      <c r="C16" s="41" t="str">
        <f>IF(คะแนนสอบ!D16="","",คะแนนสอบ!D16)</f>
        <v>เด็กชายอภิวัฒน์  ศาลาคำ</v>
      </c>
      <c r="D16" s="27" t="str">
        <f>IF(คะแนนอ่านคิดเขียน!E17="","",คะแนนอ่านคิดเขียน!E17)</f>
        <v/>
      </c>
      <c r="E16" s="27" t="str">
        <f>IF(คะแนนอ่านคิดเขียน!F17="","",คะแนนอ่านคิดเขียน!F17)</f>
        <v/>
      </c>
      <c r="F16" s="27" t="str">
        <f>IF(คะแนนอ่านคิดเขียน!G17="","",คะแนนอ่านคิดเขียน!G17)</f>
        <v/>
      </c>
      <c r="G16" s="136" t="str">
        <f t="shared" si="35"/>
        <v/>
      </c>
      <c r="H16" s="136" t="str">
        <f t="shared" si="0"/>
        <v/>
      </c>
      <c r="I16" s="136" t="str">
        <f t="shared" si="1"/>
        <v/>
      </c>
      <c r="J16" s="27" t="str">
        <f>IF(คะแนนอ่านคิดเขียน!H17="","",คะแนนอ่านคิดเขียน!H17)</f>
        <v/>
      </c>
      <c r="K16" s="27" t="str">
        <f>IF(คะแนนอ่านคิดเขียน!I17="","",คะแนนอ่านคิดเขียน!I17)</f>
        <v/>
      </c>
      <c r="L16" s="27" t="str">
        <f>IF(คะแนนอ่านคิดเขียน!J17="","",คะแนนอ่านคิดเขียน!J17)</f>
        <v/>
      </c>
      <c r="M16" s="136" t="str">
        <f t="shared" si="36"/>
        <v/>
      </c>
      <c r="N16" s="136" t="str">
        <f t="shared" si="2"/>
        <v/>
      </c>
      <c r="O16" s="136" t="str">
        <f t="shared" si="3"/>
        <v/>
      </c>
      <c r="P16" s="27" t="str">
        <f>IF(คะแนนอ่านคิดเขียน!K17="","",คะแนนอ่านคิดเขียน!K17)</f>
        <v/>
      </c>
      <c r="Q16" s="27" t="str">
        <f>IF(คะแนนอ่านคิดเขียน!L17="","",คะแนนอ่านคิดเขียน!L17)</f>
        <v/>
      </c>
      <c r="R16" s="27" t="str">
        <f>IF(คะแนนอ่านคิดเขียน!M17="","",คะแนนอ่านคิดเขียน!M17)</f>
        <v/>
      </c>
      <c r="S16" s="136" t="str">
        <f t="shared" si="37"/>
        <v/>
      </c>
      <c r="T16" s="136" t="str">
        <f t="shared" si="4"/>
        <v/>
      </c>
      <c r="U16" s="136" t="str">
        <f t="shared" si="5"/>
        <v/>
      </c>
      <c r="V16" s="27" t="str">
        <f>IF(คะแนนอ่านคิดเขียน!N17="","",คะแนนอ่านคิดเขียน!N17)</f>
        <v/>
      </c>
      <c r="W16" s="27" t="str">
        <f>IF(คะแนนอ่านคิดเขียน!O17="","",คะแนนอ่านคิดเขียน!O17)</f>
        <v/>
      </c>
      <c r="X16" s="27" t="str">
        <f>IF(คะแนนอ่านคิดเขียน!P17="","",คะแนนอ่านคิดเขียน!P17)</f>
        <v/>
      </c>
      <c r="Y16" s="136" t="str">
        <f t="shared" si="38"/>
        <v/>
      </c>
      <c r="Z16" s="136" t="str">
        <f t="shared" si="6"/>
        <v/>
      </c>
      <c r="AA16" s="136" t="str">
        <f t="shared" si="7"/>
        <v/>
      </c>
      <c r="AB16" s="27" t="str">
        <f>IF(คะแนนอ่านคิดเขียน!Q17="","",คะแนนอ่านคิดเขียน!Q17)</f>
        <v/>
      </c>
      <c r="AC16" s="27" t="str">
        <f>IF(คะแนนอ่านคิดเขียน!R17="","",คะแนนอ่านคิดเขียน!R17)</f>
        <v/>
      </c>
      <c r="AD16" s="27" t="str">
        <f>IF(คะแนนอ่านคิดเขียน!S17="","",คะแนนอ่านคิดเขียน!S17)</f>
        <v/>
      </c>
      <c r="AE16" s="136" t="str">
        <f t="shared" si="39"/>
        <v/>
      </c>
      <c r="AF16" s="136" t="str">
        <f t="shared" si="8"/>
        <v/>
      </c>
      <c r="AG16" s="136" t="str">
        <f t="shared" si="9"/>
        <v/>
      </c>
      <c r="AH16" s="27" t="str">
        <f>IF(คะแนนอ่านคิดเขียน!T17="","",คะแนนอ่านคิดเขียน!T17)</f>
        <v/>
      </c>
      <c r="AI16" s="27" t="str">
        <f>IF(คะแนนอ่านคิดเขียน!U17="","",คะแนนอ่านคิดเขียน!U17)</f>
        <v/>
      </c>
      <c r="AJ16" s="27" t="str">
        <f>IF(คะแนนอ่านคิดเขียน!V17="","",คะแนนอ่านคิดเขียน!V17)</f>
        <v/>
      </c>
      <c r="AK16" s="136" t="str">
        <f t="shared" si="40"/>
        <v/>
      </c>
      <c r="AL16" s="136" t="str">
        <f t="shared" si="10"/>
        <v/>
      </c>
      <c r="AM16" s="136" t="str">
        <f t="shared" si="11"/>
        <v/>
      </c>
      <c r="AN16" s="27" t="str">
        <f>IF(คะแนนอ่านคิดเขียน!W17="","",คะแนนอ่านคิดเขียน!W17)</f>
        <v/>
      </c>
      <c r="AO16" s="27" t="str">
        <f>IF(คะแนนอ่านคิดเขียน!X17="","",คะแนนอ่านคิดเขียน!X17)</f>
        <v/>
      </c>
      <c r="AP16" s="27" t="str">
        <f>IF(คะแนนอ่านคิดเขียน!Y17="","",คะแนนอ่านคิดเขียน!Y17)</f>
        <v/>
      </c>
      <c r="AQ16" s="136" t="str">
        <f t="shared" si="41"/>
        <v/>
      </c>
      <c r="AR16" s="136" t="str">
        <f t="shared" si="12"/>
        <v/>
      </c>
      <c r="AS16" s="136" t="str">
        <f t="shared" si="13"/>
        <v/>
      </c>
      <c r="AT16" s="27" t="str">
        <f>IF(คะแนนอ่านคิดเขียน!Z17="","",คะแนนอ่านคิดเขียน!Z17)</f>
        <v/>
      </c>
      <c r="AU16" s="27" t="str">
        <f>IF(คะแนนอ่านคิดเขียน!AA17="","",คะแนนอ่านคิดเขียน!AA17)</f>
        <v/>
      </c>
      <c r="AV16" s="27" t="str">
        <f>IF(คะแนนอ่านคิดเขียน!AB17="","",คะแนนอ่านคิดเขียน!AB17)</f>
        <v/>
      </c>
      <c r="AW16" s="136" t="str">
        <f t="shared" si="42"/>
        <v/>
      </c>
      <c r="AX16" s="136" t="str">
        <f t="shared" si="14"/>
        <v/>
      </c>
      <c r="AY16" s="136" t="str">
        <f t="shared" si="15"/>
        <v/>
      </c>
      <c r="AZ16" s="27" t="str">
        <f>IF(คะแนนอ่านคิดเขียน!AC17="","",คะแนนอ่านคิดเขียน!AC17)</f>
        <v/>
      </c>
      <c r="BA16" s="27" t="str">
        <f>IF(คะแนนอ่านคิดเขียน!AD17="","",คะแนนอ่านคิดเขียน!AD17)</f>
        <v/>
      </c>
      <c r="BB16" s="27" t="str">
        <f>IF(คะแนนอ่านคิดเขียน!AE17="","",คะแนนอ่านคิดเขียน!AE17)</f>
        <v/>
      </c>
      <c r="BC16" s="136" t="str">
        <f t="shared" si="43"/>
        <v/>
      </c>
      <c r="BD16" s="136" t="str">
        <f t="shared" si="16"/>
        <v/>
      </c>
      <c r="BE16" s="136" t="str">
        <f t="shared" si="17"/>
        <v/>
      </c>
      <c r="BF16" s="388" t="str">
        <f>IF(คะแนนอ่านคิดเขียน!AF17="","",คะแนนอ่านคิดเขียน!AF17)</f>
        <v/>
      </c>
      <c r="BG16" s="388" t="str">
        <f>IF(คะแนนอ่านคิดเขียน!AG17="","",คะแนนอ่านคิดเขียน!AG17)</f>
        <v/>
      </c>
      <c r="BH16" s="388" t="str">
        <f>IF(คะแนนอ่านคิดเขียน!AH17="","",คะแนนอ่านคิดเขียน!AH17)</f>
        <v/>
      </c>
      <c r="BI16" s="136" t="str">
        <f t="shared" si="44"/>
        <v/>
      </c>
      <c r="BJ16" s="136" t="str">
        <f t="shared" si="18"/>
        <v/>
      </c>
      <c r="BK16" s="136" t="str">
        <f t="shared" si="19"/>
        <v/>
      </c>
      <c r="BL16" s="457" t="str">
        <f>IF(คะแนนอ่านคิดเขียน!AI17="","",คะแนนอ่านคิดเขียน!AI17)</f>
        <v/>
      </c>
      <c r="BM16" s="457" t="str">
        <f>IF(คะแนนอ่านคิดเขียน!AJ17="","",คะแนนอ่านคิดเขียน!AJ17)</f>
        <v/>
      </c>
      <c r="BN16" s="457" t="str">
        <f>IF(คะแนนอ่านคิดเขียน!AK17="","",คะแนนอ่านคิดเขียน!AK17)</f>
        <v/>
      </c>
      <c r="BO16" s="136" t="str">
        <f t="shared" si="45"/>
        <v/>
      </c>
      <c r="BP16" s="136" t="str">
        <f t="shared" si="20"/>
        <v/>
      </c>
      <c r="BQ16" s="136" t="str">
        <f t="shared" si="21"/>
        <v/>
      </c>
      <c r="BR16" s="457" t="str">
        <f>IF(คะแนนอ่านคิดเขียน!AL17="","",คะแนนอ่านคิดเขียน!AL17)</f>
        <v/>
      </c>
      <c r="BS16" s="457" t="str">
        <f>IF(คะแนนอ่านคิดเขียน!AM17="","",คะแนนอ่านคิดเขียน!AM17)</f>
        <v/>
      </c>
      <c r="BT16" s="457" t="str">
        <f>IF(คะแนนอ่านคิดเขียน!AN17="","",คะแนนอ่านคิดเขียน!AN17)</f>
        <v/>
      </c>
      <c r="BU16" s="136" t="str">
        <f t="shared" si="46"/>
        <v/>
      </c>
      <c r="BV16" s="136" t="str">
        <f t="shared" si="22"/>
        <v/>
      </c>
      <c r="BW16" s="136" t="str">
        <f t="shared" si="23"/>
        <v/>
      </c>
      <c r="BX16" s="457" t="str">
        <f>IF(คะแนนอ่านคิดเขียน!AO17="","",คะแนนอ่านคิดเขียน!AO17)</f>
        <v/>
      </c>
      <c r="BY16" s="457">
        <f>IF(คะแนนอ่านคิดเขียน!AP17="","",คะแนนอ่านคิดเขียน!AP17)</f>
        <v>75</v>
      </c>
      <c r="BZ16" s="457">
        <f>IF(คะแนนอ่านคิดเขียน!AQ17="","",คะแนนอ่านคิดเขียน!AQ17)</f>
        <v>75</v>
      </c>
      <c r="CA16" s="136">
        <f t="shared" si="47"/>
        <v>150</v>
      </c>
      <c r="CB16" s="136">
        <f t="shared" si="24"/>
        <v>3</v>
      </c>
      <c r="CC16" s="136" t="str">
        <f t="shared" si="25"/>
        <v>ดีเยี่ยม</v>
      </c>
      <c r="CD16" s="457" t="str">
        <f>IF(คะแนนอ่านคิดเขียน!AR17="","",คะแนนอ่านคิดเขียน!AR17)</f>
        <v/>
      </c>
      <c r="CE16" s="457" t="str">
        <f>IF(คะแนนอ่านคิดเขียน!AS17="","",คะแนนอ่านคิดเขียน!AS17)</f>
        <v/>
      </c>
      <c r="CF16" s="457" t="str">
        <f>IF(คะแนนอ่านคิดเขียน!AT17="","",คะแนนอ่านคิดเขียน!AT17)</f>
        <v/>
      </c>
      <c r="CG16" s="136" t="str">
        <f t="shared" si="48"/>
        <v/>
      </c>
      <c r="CH16" s="136" t="str">
        <f t="shared" si="26"/>
        <v/>
      </c>
      <c r="CI16" s="136" t="str">
        <f t="shared" si="27"/>
        <v/>
      </c>
      <c r="CJ16" s="27" t="str">
        <f>IF(คะแนนอ่านคิดเขียน!AU17="","",คะแนนอ่านคิดเขียน!AU17)</f>
        <v/>
      </c>
      <c r="CK16" s="27" t="str">
        <f>IF(คะแนนอ่านคิดเขียน!AV17="","",คะแนนอ่านคิดเขียน!AV17)</f>
        <v/>
      </c>
      <c r="CL16" s="27" t="str">
        <f>IF(คะแนนอ่านคิดเขียน!AW17="","",คะแนนอ่านคิดเขียน!AW17)</f>
        <v/>
      </c>
      <c r="CM16" s="136" t="str">
        <f t="shared" si="49"/>
        <v/>
      </c>
      <c r="CN16" s="136" t="str">
        <f t="shared" si="28"/>
        <v/>
      </c>
      <c r="CO16" s="136" t="str">
        <f t="shared" si="29"/>
        <v/>
      </c>
      <c r="CP16" s="522" t="str">
        <f t="shared" si="50"/>
        <v/>
      </c>
      <c r="CQ16" s="136" t="str">
        <f t="shared" si="30"/>
        <v/>
      </c>
      <c r="CR16" s="534" t="e">
        <f t="shared" si="51"/>
        <v>#DIV/0!</v>
      </c>
      <c r="CS16" s="535" t="e">
        <f t="shared" si="31"/>
        <v>#DIV/0!</v>
      </c>
      <c r="CT16" s="534" t="e">
        <f t="shared" si="52"/>
        <v>#DIV/0!</v>
      </c>
      <c r="CU16" s="535" t="e">
        <f t="shared" si="32"/>
        <v>#DIV/0!</v>
      </c>
      <c r="CV16" s="536" t="e">
        <f t="shared" si="53"/>
        <v>#DIV/0!</v>
      </c>
      <c r="CW16" s="136" t="str">
        <f t="shared" si="33"/>
        <v/>
      </c>
      <c r="CX16" s="136" t="str">
        <f t="shared" si="34"/>
        <v/>
      </c>
      <c r="CY16" s="85"/>
    </row>
    <row r="17" spans="1:103" s="29" customFormat="1" ht="15.95" customHeight="1">
      <c r="A17" s="130">
        <v>12</v>
      </c>
      <c r="B17" s="26">
        <f>IF(คะแนนสอบ!C17="","",คะแนนสอบ!C17)</f>
        <v>2505</v>
      </c>
      <c r="C17" s="41" t="str">
        <f>IF(คะแนนสอบ!D17="","",คะแนนสอบ!D17)</f>
        <v>เด็กชายกฤษฎา  แสงสว่าง</v>
      </c>
      <c r="D17" s="27" t="str">
        <f>IF(คะแนนอ่านคิดเขียน!E18="","",คะแนนอ่านคิดเขียน!E18)</f>
        <v/>
      </c>
      <c r="E17" s="27">
        <f>IF(คะแนนอ่านคิดเขียน!F18="","",คะแนนอ่านคิดเขียน!F18)</f>
        <v>80</v>
      </c>
      <c r="F17" s="27">
        <f>IF(คะแนนอ่านคิดเขียน!G18="","",คะแนนอ่านคิดเขียน!G18)</f>
        <v>80</v>
      </c>
      <c r="G17" s="136">
        <f t="shared" si="35"/>
        <v>160</v>
      </c>
      <c r="H17" s="136">
        <f t="shared" si="0"/>
        <v>3</v>
      </c>
      <c r="I17" s="136" t="str">
        <f t="shared" si="1"/>
        <v>ดีเยี่ยม</v>
      </c>
      <c r="J17" s="27" t="str">
        <f>IF(คะแนนอ่านคิดเขียน!H18="","",คะแนนอ่านคิดเขียน!H18)</f>
        <v/>
      </c>
      <c r="K17" s="27">
        <f>IF(คะแนนอ่านคิดเขียน!I18="","",คะแนนอ่านคิดเขียน!I18)</f>
        <v>80</v>
      </c>
      <c r="L17" s="27">
        <f>IF(คะแนนอ่านคิดเขียน!J18="","",คะแนนอ่านคิดเขียน!J18)</f>
        <v>80</v>
      </c>
      <c r="M17" s="136">
        <f t="shared" si="36"/>
        <v>160</v>
      </c>
      <c r="N17" s="136">
        <f t="shared" si="2"/>
        <v>3</v>
      </c>
      <c r="O17" s="136" t="str">
        <f t="shared" si="3"/>
        <v>ดีเยี่ยม</v>
      </c>
      <c r="P17" s="27" t="str">
        <f>IF(คะแนนอ่านคิดเขียน!K18="","",คะแนนอ่านคิดเขียน!K18)</f>
        <v/>
      </c>
      <c r="Q17" s="27">
        <f>IF(คะแนนอ่านคิดเขียน!L18="","",คะแนนอ่านคิดเขียน!L18)</f>
        <v>80</v>
      </c>
      <c r="R17" s="27">
        <f>IF(คะแนนอ่านคิดเขียน!M18="","",คะแนนอ่านคิดเขียน!M18)</f>
        <v>80</v>
      </c>
      <c r="S17" s="136">
        <f t="shared" si="37"/>
        <v>160</v>
      </c>
      <c r="T17" s="136">
        <f t="shared" si="4"/>
        <v>3</v>
      </c>
      <c r="U17" s="136" t="str">
        <f t="shared" si="5"/>
        <v>ดีเยี่ยม</v>
      </c>
      <c r="V17" s="27" t="str">
        <f>IF(คะแนนอ่านคิดเขียน!N18="","",คะแนนอ่านคิดเขียน!N18)</f>
        <v/>
      </c>
      <c r="W17" s="27">
        <f>IF(คะแนนอ่านคิดเขียน!O18="","",คะแนนอ่านคิดเขียน!O18)</f>
        <v>80</v>
      </c>
      <c r="X17" s="27">
        <f>IF(คะแนนอ่านคิดเขียน!P18="","",คะแนนอ่านคิดเขียน!P18)</f>
        <v>80</v>
      </c>
      <c r="Y17" s="136">
        <f t="shared" si="38"/>
        <v>160</v>
      </c>
      <c r="Z17" s="136">
        <f t="shared" si="6"/>
        <v>3</v>
      </c>
      <c r="AA17" s="136" t="str">
        <f t="shared" si="7"/>
        <v>ดีเยี่ยม</v>
      </c>
      <c r="AB17" s="27" t="str">
        <f>IF(คะแนนอ่านคิดเขียน!Q18="","",คะแนนอ่านคิดเขียน!Q18)</f>
        <v/>
      </c>
      <c r="AC17" s="27">
        <f>IF(คะแนนอ่านคิดเขียน!R18="","",คะแนนอ่านคิดเขียน!R18)</f>
        <v>80</v>
      </c>
      <c r="AD17" s="27">
        <f>IF(คะแนนอ่านคิดเขียน!S18="","",คะแนนอ่านคิดเขียน!S18)</f>
        <v>80</v>
      </c>
      <c r="AE17" s="136">
        <f t="shared" si="39"/>
        <v>160</v>
      </c>
      <c r="AF17" s="136">
        <f t="shared" si="8"/>
        <v>3</v>
      </c>
      <c r="AG17" s="136" t="str">
        <f t="shared" si="9"/>
        <v>ดีเยี่ยม</v>
      </c>
      <c r="AH17" s="27" t="str">
        <f>IF(คะแนนอ่านคิดเขียน!T18="","",คะแนนอ่านคิดเขียน!T18)</f>
        <v/>
      </c>
      <c r="AI17" s="27">
        <f>IF(คะแนนอ่านคิดเขียน!U18="","",คะแนนอ่านคิดเขียน!U18)</f>
        <v>80</v>
      </c>
      <c r="AJ17" s="27">
        <f>IF(คะแนนอ่านคิดเขียน!V18="","",คะแนนอ่านคิดเขียน!V18)</f>
        <v>80</v>
      </c>
      <c r="AK17" s="136">
        <f t="shared" si="40"/>
        <v>160</v>
      </c>
      <c r="AL17" s="136">
        <f t="shared" si="10"/>
        <v>3</v>
      </c>
      <c r="AM17" s="136" t="str">
        <f t="shared" si="11"/>
        <v>ดีเยี่ยม</v>
      </c>
      <c r="AN17" s="27" t="str">
        <f>IF(คะแนนอ่านคิดเขียน!W18="","",คะแนนอ่านคิดเขียน!W18)</f>
        <v/>
      </c>
      <c r="AO17" s="27">
        <f>IF(คะแนนอ่านคิดเขียน!X18="","",คะแนนอ่านคิดเขียน!X18)</f>
        <v>80</v>
      </c>
      <c r="AP17" s="27">
        <f>IF(คะแนนอ่านคิดเขียน!Y18="","",คะแนนอ่านคิดเขียน!Y18)</f>
        <v>80</v>
      </c>
      <c r="AQ17" s="136">
        <f t="shared" si="41"/>
        <v>160</v>
      </c>
      <c r="AR17" s="136">
        <f t="shared" si="12"/>
        <v>3</v>
      </c>
      <c r="AS17" s="136" t="str">
        <f t="shared" si="13"/>
        <v>ดีเยี่ยม</v>
      </c>
      <c r="AT17" s="27" t="str">
        <f>IF(คะแนนอ่านคิดเขียน!Z18="","",คะแนนอ่านคิดเขียน!Z18)</f>
        <v/>
      </c>
      <c r="AU17" s="27">
        <f>IF(คะแนนอ่านคิดเขียน!AA18="","",คะแนนอ่านคิดเขียน!AA18)</f>
        <v>80</v>
      </c>
      <c r="AV17" s="27">
        <f>IF(คะแนนอ่านคิดเขียน!AB18="","",คะแนนอ่านคิดเขียน!AB18)</f>
        <v>80</v>
      </c>
      <c r="AW17" s="136">
        <f t="shared" si="42"/>
        <v>160</v>
      </c>
      <c r="AX17" s="136">
        <f t="shared" si="14"/>
        <v>3</v>
      </c>
      <c r="AY17" s="136" t="str">
        <f t="shared" si="15"/>
        <v>ดีเยี่ยม</v>
      </c>
      <c r="AZ17" s="27" t="str">
        <f>IF(คะแนนอ่านคิดเขียน!AC18="","",คะแนนอ่านคิดเขียน!AC18)</f>
        <v/>
      </c>
      <c r="BA17" s="27">
        <f>IF(คะแนนอ่านคิดเขียน!AD18="","",คะแนนอ่านคิดเขียน!AD18)</f>
        <v>80</v>
      </c>
      <c r="BB17" s="27">
        <f>IF(คะแนนอ่านคิดเขียน!AE18="","",คะแนนอ่านคิดเขียน!AE18)</f>
        <v>80</v>
      </c>
      <c r="BC17" s="136">
        <f t="shared" si="43"/>
        <v>160</v>
      </c>
      <c r="BD17" s="136">
        <f t="shared" si="16"/>
        <v>3</v>
      </c>
      <c r="BE17" s="136" t="str">
        <f t="shared" si="17"/>
        <v>ดีเยี่ยม</v>
      </c>
      <c r="BF17" s="388" t="str">
        <f>IF(คะแนนอ่านคิดเขียน!AF18="","",คะแนนอ่านคิดเขียน!AF18)</f>
        <v/>
      </c>
      <c r="BG17" s="388">
        <f>IF(คะแนนอ่านคิดเขียน!AG18="","",คะแนนอ่านคิดเขียน!AG18)</f>
        <v>80</v>
      </c>
      <c r="BH17" s="388">
        <f>IF(คะแนนอ่านคิดเขียน!AH18="","",คะแนนอ่านคิดเขียน!AH18)</f>
        <v>80</v>
      </c>
      <c r="BI17" s="136">
        <f t="shared" si="44"/>
        <v>160</v>
      </c>
      <c r="BJ17" s="136">
        <f t="shared" si="18"/>
        <v>3</v>
      </c>
      <c r="BK17" s="136" t="str">
        <f t="shared" si="19"/>
        <v>ดีเยี่ยม</v>
      </c>
      <c r="BL17" s="457" t="str">
        <f>IF(คะแนนอ่านคิดเขียน!AI18="","",คะแนนอ่านคิดเขียน!AI18)</f>
        <v/>
      </c>
      <c r="BM17" s="457">
        <f>IF(คะแนนอ่านคิดเขียน!AJ18="","",คะแนนอ่านคิดเขียน!AJ18)</f>
        <v>80</v>
      </c>
      <c r="BN17" s="457">
        <f>IF(คะแนนอ่านคิดเขียน!AK18="","",คะแนนอ่านคิดเขียน!AK18)</f>
        <v>80</v>
      </c>
      <c r="BO17" s="136">
        <f t="shared" si="45"/>
        <v>160</v>
      </c>
      <c r="BP17" s="136">
        <f t="shared" si="20"/>
        <v>3</v>
      </c>
      <c r="BQ17" s="136" t="str">
        <f t="shared" si="21"/>
        <v>ดีเยี่ยม</v>
      </c>
      <c r="BR17" s="457" t="str">
        <f>IF(คะแนนอ่านคิดเขียน!AL18="","",คะแนนอ่านคิดเขียน!AL18)</f>
        <v/>
      </c>
      <c r="BS17" s="457">
        <f>IF(คะแนนอ่านคิดเขียน!AM18="","",คะแนนอ่านคิดเขียน!AM18)</f>
        <v>80</v>
      </c>
      <c r="BT17" s="457">
        <f>IF(คะแนนอ่านคิดเขียน!AN18="","",คะแนนอ่านคิดเขียน!AN18)</f>
        <v>80</v>
      </c>
      <c r="BU17" s="136">
        <f t="shared" si="46"/>
        <v>160</v>
      </c>
      <c r="BV17" s="136">
        <f t="shared" si="22"/>
        <v>3</v>
      </c>
      <c r="BW17" s="136" t="str">
        <f t="shared" si="23"/>
        <v>ดีเยี่ยม</v>
      </c>
      <c r="BX17" s="457" t="str">
        <f>IF(คะแนนอ่านคิดเขียน!AO18="","",คะแนนอ่านคิดเขียน!AO18)</f>
        <v/>
      </c>
      <c r="BY17" s="457" t="str">
        <f>IF(คะแนนอ่านคิดเขียน!AP18="","",คะแนนอ่านคิดเขียน!AP18)</f>
        <v/>
      </c>
      <c r="BZ17" s="457" t="str">
        <f>IF(คะแนนอ่านคิดเขียน!AQ18="","",คะแนนอ่านคิดเขียน!AQ18)</f>
        <v/>
      </c>
      <c r="CA17" s="136" t="str">
        <f t="shared" si="47"/>
        <v/>
      </c>
      <c r="CB17" s="136" t="str">
        <f t="shared" si="24"/>
        <v/>
      </c>
      <c r="CC17" s="136" t="str">
        <f t="shared" si="25"/>
        <v/>
      </c>
      <c r="CD17" s="457" t="str">
        <f>IF(คะแนนอ่านคิดเขียน!AR18="","",คะแนนอ่านคิดเขียน!AR18)</f>
        <v/>
      </c>
      <c r="CE17" s="457" t="str">
        <f>IF(คะแนนอ่านคิดเขียน!AS18="","",คะแนนอ่านคิดเขียน!AS18)</f>
        <v/>
      </c>
      <c r="CF17" s="457" t="str">
        <f>IF(คะแนนอ่านคิดเขียน!AT18="","",คะแนนอ่านคิดเขียน!AT18)</f>
        <v/>
      </c>
      <c r="CG17" s="136" t="str">
        <f t="shared" si="48"/>
        <v/>
      </c>
      <c r="CH17" s="136" t="str">
        <f t="shared" si="26"/>
        <v/>
      </c>
      <c r="CI17" s="136" t="str">
        <f t="shared" si="27"/>
        <v/>
      </c>
      <c r="CJ17" s="27" t="str">
        <f>IF(คะแนนอ่านคิดเขียน!AU18="","",คะแนนอ่านคิดเขียน!AU18)</f>
        <v/>
      </c>
      <c r="CK17" s="27" t="str">
        <f>IF(คะแนนอ่านคิดเขียน!AV18="","",คะแนนอ่านคิดเขียน!AV18)</f>
        <v/>
      </c>
      <c r="CL17" s="27" t="str">
        <f>IF(คะแนนอ่านคิดเขียน!AW18="","",คะแนนอ่านคิดเขียน!AW18)</f>
        <v/>
      </c>
      <c r="CM17" s="136" t="str">
        <f t="shared" si="49"/>
        <v/>
      </c>
      <c r="CN17" s="136" t="str">
        <f t="shared" si="28"/>
        <v/>
      </c>
      <c r="CO17" s="136" t="str">
        <f t="shared" si="29"/>
        <v/>
      </c>
      <c r="CP17" s="522" t="str">
        <f t="shared" si="50"/>
        <v/>
      </c>
      <c r="CQ17" s="136" t="str">
        <f t="shared" si="30"/>
        <v/>
      </c>
      <c r="CR17" s="534" t="e">
        <f t="shared" si="51"/>
        <v>#DIV/0!</v>
      </c>
      <c r="CS17" s="535" t="e">
        <f t="shared" si="31"/>
        <v>#DIV/0!</v>
      </c>
      <c r="CT17" s="534" t="e">
        <f t="shared" si="52"/>
        <v>#DIV/0!</v>
      </c>
      <c r="CU17" s="535" t="e">
        <f t="shared" si="32"/>
        <v>#DIV/0!</v>
      </c>
      <c r="CV17" s="536" t="e">
        <f t="shared" si="53"/>
        <v>#DIV/0!</v>
      </c>
      <c r="CW17" s="136" t="str">
        <f t="shared" si="33"/>
        <v/>
      </c>
      <c r="CX17" s="136" t="str">
        <f t="shared" si="34"/>
        <v/>
      </c>
      <c r="CY17" s="85"/>
    </row>
    <row r="18" spans="1:103" s="29" customFormat="1" ht="15.95" customHeight="1">
      <c r="A18" s="130">
        <v>13</v>
      </c>
      <c r="B18" s="26">
        <f>IF(คะแนนสอบ!C18="","",คะแนนสอบ!C18)</f>
        <v>2506</v>
      </c>
      <c r="C18" s="41" t="str">
        <f>IF(คะแนนสอบ!D18="","",คะแนนสอบ!D18)</f>
        <v>เด็กชายยุทธกานต์  แซ่เตีย</v>
      </c>
      <c r="D18" s="27" t="str">
        <f>IF(คะแนนอ่านคิดเขียน!E19="","",คะแนนอ่านคิดเขียน!E19)</f>
        <v/>
      </c>
      <c r="E18" s="27">
        <f>IF(คะแนนอ่านคิดเขียน!F19="","",คะแนนอ่านคิดเขียน!F19)</f>
        <v>75</v>
      </c>
      <c r="F18" s="27">
        <f>IF(คะแนนอ่านคิดเขียน!G19="","",คะแนนอ่านคิดเขียน!G19)</f>
        <v>75</v>
      </c>
      <c r="G18" s="136">
        <f t="shared" si="35"/>
        <v>150</v>
      </c>
      <c r="H18" s="136">
        <f t="shared" si="0"/>
        <v>3</v>
      </c>
      <c r="I18" s="136" t="str">
        <f t="shared" si="1"/>
        <v>ดีเยี่ยม</v>
      </c>
      <c r="J18" s="27" t="str">
        <f>IF(คะแนนอ่านคิดเขียน!H19="","",คะแนนอ่านคิดเขียน!H19)</f>
        <v/>
      </c>
      <c r="K18" s="27">
        <f>IF(คะแนนอ่านคิดเขียน!I19="","",คะแนนอ่านคิดเขียน!I19)</f>
        <v>75</v>
      </c>
      <c r="L18" s="27">
        <f>IF(คะแนนอ่านคิดเขียน!J19="","",คะแนนอ่านคิดเขียน!J19)</f>
        <v>75</v>
      </c>
      <c r="M18" s="136">
        <f t="shared" si="36"/>
        <v>150</v>
      </c>
      <c r="N18" s="136">
        <f t="shared" si="2"/>
        <v>3</v>
      </c>
      <c r="O18" s="136" t="str">
        <f t="shared" si="3"/>
        <v>ดีเยี่ยม</v>
      </c>
      <c r="P18" s="27" t="str">
        <f>IF(คะแนนอ่านคิดเขียน!K19="","",คะแนนอ่านคิดเขียน!K19)</f>
        <v/>
      </c>
      <c r="Q18" s="27">
        <f>IF(คะแนนอ่านคิดเขียน!L19="","",คะแนนอ่านคิดเขียน!L19)</f>
        <v>75</v>
      </c>
      <c r="R18" s="27">
        <f>IF(คะแนนอ่านคิดเขียน!M19="","",คะแนนอ่านคิดเขียน!M19)</f>
        <v>75</v>
      </c>
      <c r="S18" s="136">
        <f t="shared" si="37"/>
        <v>150</v>
      </c>
      <c r="T18" s="136">
        <f t="shared" si="4"/>
        <v>3</v>
      </c>
      <c r="U18" s="136" t="str">
        <f t="shared" si="5"/>
        <v>ดีเยี่ยม</v>
      </c>
      <c r="V18" s="27" t="str">
        <f>IF(คะแนนอ่านคิดเขียน!N19="","",คะแนนอ่านคิดเขียน!N19)</f>
        <v/>
      </c>
      <c r="W18" s="27">
        <f>IF(คะแนนอ่านคิดเขียน!O19="","",คะแนนอ่านคิดเขียน!O19)</f>
        <v>75</v>
      </c>
      <c r="X18" s="27">
        <f>IF(คะแนนอ่านคิดเขียน!P19="","",คะแนนอ่านคิดเขียน!P19)</f>
        <v>75</v>
      </c>
      <c r="Y18" s="136">
        <f t="shared" si="38"/>
        <v>150</v>
      </c>
      <c r="Z18" s="136">
        <f t="shared" si="6"/>
        <v>3</v>
      </c>
      <c r="AA18" s="136" t="str">
        <f t="shared" si="7"/>
        <v>ดีเยี่ยม</v>
      </c>
      <c r="AB18" s="27" t="str">
        <f>IF(คะแนนอ่านคิดเขียน!Q19="","",คะแนนอ่านคิดเขียน!Q19)</f>
        <v/>
      </c>
      <c r="AC18" s="27">
        <f>IF(คะแนนอ่านคิดเขียน!R19="","",คะแนนอ่านคิดเขียน!R19)</f>
        <v>75</v>
      </c>
      <c r="AD18" s="27">
        <f>IF(คะแนนอ่านคิดเขียน!S19="","",คะแนนอ่านคิดเขียน!S19)</f>
        <v>75</v>
      </c>
      <c r="AE18" s="136">
        <f t="shared" si="39"/>
        <v>150</v>
      </c>
      <c r="AF18" s="136">
        <f t="shared" si="8"/>
        <v>3</v>
      </c>
      <c r="AG18" s="136" t="str">
        <f t="shared" si="9"/>
        <v>ดีเยี่ยม</v>
      </c>
      <c r="AH18" s="27" t="str">
        <f>IF(คะแนนอ่านคิดเขียน!T19="","",คะแนนอ่านคิดเขียน!T19)</f>
        <v/>
      </c>
      <c r="AI18" s="27">
        <f>IF(คะแนนอ่านคิดเขียน!U19="","",คะแนนอ่านคิดเขียน!U19)</f>
        <v>75</v>
      </c>
      <c r="AJ18" s="27">
        <f>IF(คะแนนอ่านคิดเขียน!V19="","",คะแนนอ่านคิดเขียน!V19)</f>
        <v>75</v>
      </c>
      <c r="AK18" s="136">
        <f t="shared" si="40"/>
        <v>150</v>
      </c>
      <c r="AL18" s="136">
        <f t="shared" si="10"/>
        <v>3</v>
      </c>
      <c r="AM18" s="136" t="str">
        <f t="shared" si="11"/>
        <v>ดีเยี่ยม</v>
      </c>
      <c r="AN18" s="27" t="str">
        <f>IF(คะแนนอ่านคิดเขียน!W19="","",คะแนนอ่านคิดเขียน!W19)</f>
        <v/>
      </c>
      <c r="AO18" s="27">
        <f>IF(คะแนนอ่านคิดเขียน!X19="","",คะแนนอ่านคิดเขียน!X19)</f>
        <v>75</v>
      </c>
      <c r="AP18" s="27">
        <f>IF(คะแนนอ่านคิดเขียน!Y19="","",คะแนนอ่านคิดเขียน!Y19)</f>
        <v>75</v>
      </c>
      <c r="AQ18" s="136">
        <f t="shared" si="41"/>
        <v>150</v>
      </c>
      <c r="AR18" s="136">
        <f t="shared" si="12"/>
        <v>3</v>
      </c>
      <c r="AS18" s="136" t="str">
        <f t="shared" si="13"/>
        <v>ดีเยี่ยม</v>
      </c>
      <c r="AT18" s="27" t="str">
        <f>IF(คะแนนอ่านคิดเขียน!Z19="","",คะแนนอ่านคิดเขียน!Z19)</f>
        <v/>
      </c>
      <c r="AU18" s="27">
        <f>IF(คะแนนอ่านคิดเขียน!AA19="","",คะแนนอ่านคิดเขียน!AA19)</f>
        <v>75</v>
      </c>
      <c r="AV18" s="27">
        <f>IF(คะแนนอ่านคิดเขียน!AB19="","",คะแนนอ่านคิดเขียน!AB19)</f>
        <v>75</v>
      </c>
      <c r="AW18" s="136">
        <f t="shared" si="42"/>
        <v>150</v>
      </c>
      <c r="AX18" s="136">
        <f t="shared" si="14"/>
        <v>3</v>
      </c>
      <c r="AY18" s="136" t="str">
        <f t="shared" si="15"/>
        <v>ดีเยี่ยม</v>
      </c>
      <c r="AZ18" s="27" t="str">
        <f>IF(คะแนนอ่านคิดเขียน!AC19="","",คะแนนอ่านคิดเขียน!AC19)</f>
        <v/>
      </c>
      <c r="BA18" s="27">
        <f>IF(คะแนนอ่านคิดเขียน!AD19="","",คะแนนอ่านคิดเขียน!AD19)</f>
        <v>75</v>
      </c>
      <c r="BB18" s="27">
        <f>IF(คะแนนอ่านคิดเขียน!AE19="","",คะแนนอ่านคิดเขียน!AE19)</f>
        <v>75</v>
      </c>
      <c r="BC18" s="136">
        <f t="shared" si="43"/>
        <v>150</v>
      </c>
      <c r="BD18" s="136">
        <f t="shared" si="16"/>
        <v>3</v>
      </c>
      <c r="BE18" s="136" t="str">
        <f t="shared" si="17"/>
        <v>ดีเยี่ยม</v>
      </c>
      <c r="BF18" s="388" t="str">
        <f>IF(คะแนนอ่านคิดเขียน!AF19="","",คะแนนอ่านคิดเขียน!AF19)</f>
        <v/>
      </c>
      <c r="BG18" s="388">
        <f>IF(คะแนนอ่านคิดเขียน!AG19="","",คะแนนอ่านคิดเขียน!AG19)</f>
        <v>75</v>
      </c>
      <c r="BH18" s="388">
        <f>IF(คะแนนอ่านคิดเขียน!AH19="","",คะแนนอ่านคิดเขียน!AH19)</f>
        <v>75</v>
      </c>
      <c r="BI18" s="136">
        <f t="shared" si="44"/>
        <v>150</v>
      </c>
      <c r="BJ18" s="136">
        <f t="shared" si="18"/>
        <v>3</v>
      </c>
      <c r="BK18" s="136" t="str">
        <f t="shared" si="19"/>
        <v>ดีเยี่ยม</v>
      </c>
      <c r="BL18" s="457" t="str">
        <f>IF(คะแนนอ่านคิดเขียน!AI19="","",คะแนนอ่านคิดเขียน!AI19)</f>
        <v/>
      </c>
      <c r="BM18" s="457">
        <f>IF(คะแนนอ่านคิดเขียน!AJ19="","",คะแนนอ่านคิดเขียน!AJ19)</f>
        <v>75</v>
      </c>
      <c r="BN18" s="457">
        <f>IF(คะแนนอ่านคิดเขียน!AK19="","",คะแนนอ่านคิดเขียน!AK19)</f>
        <v>75</v>
      </c>
      <c r="BO18" s="136">
        <f t="shared" si="45"/>
        <v>150</v>
      </c>
      <c r="BP18" s="136">
        <f t="shared" si="20"/>
        <v>3</v>
      </c>
      <c r="BQ18" s="136" t="str">
        <f t="shared" si="21"/>
        <v>ดีเยี่ยม</v>
      </c>
      <c r="BR18" s="457" t="str">
        <f>IF(คะแนนอ่านคิดเขียน!AL19="","",คะแนนอ่านคิดเขียน!AL19)</f>
        <v/>
      </c>
      <c r="BS18" s="457">
        <f>IF(คะแนนอ่านคิดเขียน!AM19="","",คะแนนอ่านคิดเขียน!AM19)</f>
        <v>75</v>
      </c>
      <c r="BT18" s="457">
        <f>IF(คะแนนอ่านคิดเขียน!AN19="","",คะแนนอ่านคิดเขียน!AN19)</f>
        <v>75</v>
      </c>
      <c r="BU18" s="136">
        <f t="shared" si="46"/>
        <v>150</v>
      </c>
      <c r="BV18" s="136">
        <f t="shared" si="22"/>
        <v>3</v>
      </c>
      <c r="BW18" s="136" t="str">
        <f t="shared" si="23"/>
        <v>ดีเยี่ยม</v>
      </c>
      <c r="BX18" s="457" t="str">
        <f>IF(คะแนนอ่านคิดเขียน!AO19="","",คะแนนอ่านคิดเขียน!AO19)</f>
        <v/>
      </c>
      <c r="BY18" s="457" t="str">
        <f>IF(คะแนนอ่านคิดเขียน!AP19="","",คะแนนอ่านคิดเขียน!AP19)</f>
        <v/>
      </c>
      <c r="BZ18" s="457" t="str">
        <f>IF(คะแนนอ่านคิดเขียน!AQ19="","",คะแนนอ่านคิดเขียน!AQ19)</f>
        <v/>
      </c>
      <c r="CA18" s="136" t="str">
        <f t="shared" si="47"/>
        <v/>
      </c>
      <c r="CB18" s="136" t="str">
        <f t="shared" si="24"/>
        <v/>
      </c>
      <c r="CC18" s="136" t="str">
        <f t="shared" si="25"/>
        <v/>
      </c>
      <c r="CD18" s="457" t="str">
        <f>IF(คะแนนอ่านคิดเขียน!AR19="","",คะแนนอ่านคิดเขียน!AR19)</f>
        <v/>
      </c>
      <c r="CE18" s="457" t="str">
        <f>IF(คะแนนอ่านคิดเขียน!AS19="","",คะแนนอ่านคิดเขียน!AS19)</f>
        <v/>
      </c>
      <c r="CF18" s="457" t="str">
        <f>IF(คะแนนอ่านคิดเขียน!AT19="","",คะแนนอ่านคิดเขียน!AT19)</f>
        <v/>
      </c>
      <c r="CG18" s="136" t="str">
        <f t="shared" si="48"/>
        <v/>
      </c>
      <c r="CH18" s="136" t="str">
        <f t="shared" si="26"/>
        <v/>
      </c>
      <c r="CI18" s="136" t="str">
        <f t="shared" si="27"/>
        <v/>
      </c>
      <c r="CJ18" s="27" t="str">
        <f>IF(คะแนนอ่านคิดเขียน!AU19="","",คะแนนอ่านคิดเขียน!AU19)</f>
        <v/>
      </c>
      <c r="CK18" s="27" t="str">
        <f>IF(คะแนนอ่านคิดเขียน!AV19="","",คะแนนอ่านคิดเขียน!AV19)</f>
        <v/>
      </c>
      <c r="CL18" s="27" t="str">
        <f>IF(คะแนนอ่านคิดเขียน!AW19="","",คะแนนอ่านคิดเขียน!AW19)</f>
        <v/>
      </c>
      <c r="CM18" s="136" t="str">
        <f t="shared" si="49"/>
        <v/>
      </c>
      <c r="CN18" s="136" t="str">
        <f t="shared" si="28"/>
        <v/>
      </c>
      <c r="CO18" s="136" t="str">
        <f t="shared" si="29"/>
        <v/>
      </c>
      <c r="CP18" s="522" t="str">
        <f t="shared" si="50"/>
        <v/>
      </c>
      <c r="CQ18" s="136" t="str">
        <f t="shared" si="30"/>
        <v/>
      </c>
      <c r="CR18" s="534" t="e">
        <f t="shared" si="51"/>
        <v>#DIV/0!</v>
      </c>
      <c r="CS18" s="535" t="e">
        <f t="shared" si="31"/>
        <v>#DIV/0!</v>
      </c>
      <c r="CT18" s="534" t="e">
        <f t="shared" si="52"/>
        <v>#DIV/0!</v>
      </c>
      <c r="CU18" s="535" t="e">
        <f t="shared" si="32"/>
        <v>#DIV/0!</v>
      </c>
      <c r="CV18" s="536" t="e">
        <f t="shared" si="53"/>
        <v>#DIV/0!</v>
      </c>
      <c r="CW18" s="136" t="str">
        <f t="shared" si="33"/>
        <v/>
      </c>
      <c r="CX18" s="136" t="str">
        <f t="shared" si="34"/>
        <v/>
      </c>
      <c r="CY18" s="85"/>
    </row>
    <row r="19" spans="1:103" s="29" customFormat="1" ht="15.95" customHeight="1">
      <c r="A19" s="130">
        <v>14</v>
      </c>
      <c r="B19" s="26">
        <f>IF(คะแนนสอบ!C19="","",คะแนนสอบ!C19)</f>
        <v>2507</v>
      </c>
      <c r="C19" s="41" t="str">
        <f>IF(คะแนนสอบ!D19="","",คะแนนสอบ!D19)</f>
        <v>เด็กชายจิรายุ  ศิริสุทธิ์</v>
      </c>
      <c r="D19" s="27" t="str">
        <f>IF(คะแนนอ่านคิดเขียน!E20="","",คะแนนอ่านคิดเขียน!E20)</f>
        <v/>
      </c>
      <c r="E19" s="27">
        <f>IF(คะแนนอ่านคิดเขียน!F20="","",คะแนนอ่านคิดเขียน!F20)</f>
        <v>85</v>
      </c>
      <c r="F19" s="27">
        <f>IF(คะแนนอ่านคิดเขียน!G20="","",คะแนนอ่านคิดเขียน!G20)</f>
        <v>85</v>
      </c>
      <c r="G19" s="136">
        <f t="shared" si="35"/>
        <v>170</v>
      </c>
      <c r="H19" s="136">
        <f t="shared" si="0"/>
        <v>3</v>
      </c>
      <c r="I19" s="136" t="str">
        <f t="shared" si="1"/>
        <v>ดีเยี่ยม</v>
      </c>
      <c r="J19" s="27" t="str">
        <f>IF(คะแนนอ่านคิดเขียน!H20="","",คะแนนอ่านคิดเขียน!H20)</f>
        <v/>
      </c>
      <c r="K19" s="27">
        <f>IF(คะแนนอ่านคิดเขียน!I20="","",คะแนนอ่านคิดเขียน!I20)</f>
        <v>85</v>
      </c>
      <c r="L19" s="27">
        <f>IF(คะแนนอ่านคิดเขียน!J20="","",คะแนนอ่านคิดเขียน!J20)</f>
        <v>85</v>
      </c>
      <c r="M19" s="136">
        <f t="shared" si="36"/>
        <v>170</v>
      </c>
      <c r="N19" s="136">
        <f t="shared" si="2"/>
        <v>3</v>
      </c>
      <c r="O19" s="136" t="str">
        <f t="shared" si="3"/>
        <v>ดีเยี่ยม</v>
      </c>
      <c r="P19" s="27" t="str">
        <f>IF(คะแนนอ่านคิดเขียน!K20="","",คะแนนอ่านคิดเขียน!K20)</f>
        <v/>
      </c>
      <c r="Q19" s="27">
        <f>IF(คะแนนอ่านคิดเขียน!L20="","",คะแนนอ่านคิดเขียน!L20)</f>
        <v>85</v>
      </c>
      <c r="R19" s="27">
        <f>IF(คะแนนอ่านคิดเขียน!M20="","",คะแนนอ่านคิดเขียน!M20)</f>
        <v>85</v>
      </c>
      <c r="S19" s="136">
        <f t="shared" si="37"/>
        <v>170</v>
      </c>
      <c r="T19" s="136">
        <f t="shared" si="4"/>
        <v>3</v>
      </c>
      <c r="U19" s="136" t="str">
        <f t="shared" si="5"/>
        <v>ดีเยี่ยม</v>
      </c>
      <c r="V19" s="27" t="str">
        <f>IF(คะแนนอ่านคิดเขียน!N20="","",คะแนนอ่านคิดเขียน!N20)</f>
        <v/>
      </c>
      <c r="W19" s="27">
        <f>IF(คะแนนอ่านคิดเขียน!O20="","",คะแนนอ่านคิดเขียน!O20)</f>
        <v>85</v>
      </c>
      <c r="X19" s="27">
        <f>IF(คะแนนอ่านคิดเขียน!P20="","",คะแนนอ่านคิดเขียน!P20)</f>
        <v>85</v>
      </c>
      <c r="Y19" s="136">
        <f t="shared" si="38"/>
        <v>170</v>
      </c>
      <c r="Z19" s="136">
        <f t="shared" si="6"/>
        <v>3</v>
      </c>
      <c r="AA19" s="136" t="str">
        <f t="shared" si="7"/>
        <v>ดีเยี่ยม</v>
      </c>
      <c r="AB19" s="27" t="str">
        <f>IF(คะแนนอ่านคิดเขียน!Q20="","",คะแนนอ่านคิดเขียน!Q20)</f>
        <v/>
      </c>
      <c r="AC19" s="27">
        <f>IF(คะแนนอ่านคิดเขียน!R20="","",คะแนนอ่านคิดเขียน!R20)</f>
        <v>85</v>
      </c>
      <c r="AD19" s="27">
        <f>IF(คะแนนอ่านคิดเขียน!S20="","",คะแนนอ่านคิดเขียน!S20)</f>
        <v>85</v>
      </c>
      <c r="AE19" s="136">
        <f t="shared" si="39"/>
        <v>170</v>
      </c>
      <c r="AF19" s="136">
        <f t="shared" si="8"/>
        <v>3</v>
      </c>
      <c r="AG19" s="136" t="str">
        <f t="shared" si="9"/>
        <v>ดีเยี่ยม</v>
      </c>
      <c r="AH19" s="27" t="str">
        <f>IF(คะแนนอ่านคิดเขียน!T20="","",คะแนนอ่านคิดเขียน!T20)</f>
        <v/>
      </c>
      <c r="AI19" s="27">
        <f>IF(คะแนนอ่านคิดเขียน!U20="","",คะแนนอ่านคิดเขียน!U20)</f>
        <v>85</v>
      </c>
      <c r="AJ19" s="27">
        <f>IF(คะแนนอ่านคิดเขียน!V20="","",คะแนนอ่านคิดเขียน!V20)</f>
        <v>85</v>
      </c>
      <c r="AK19" s="136">
        <f t="shared" si="40"/>
        <v>170</v>
      </c>
      <c r="AL19" s="136">
        <f t="shared" si="10"/>
        <v>3</v>
      </c>
      <c r="AM19" s="136" t="str">
        <f t="shared" si="11"/>
        <v>ดีเยี่ยม</v>
      </c>
      <c r="AN19" s="27" t="str">
        <f>IF(คะแนนอ่านคิดเขียน!W20="","",คะแนนอ่านคิดเขียน!W20)</f>
        <v/>
      </c>
      <c r="AO19" s="27">
        <f>IF(คะแนนอ่านคิดเขียน!X20="","",คะแนนอ่านคิดเขียน!X20)</f>
        <v>85</v>
      </c>
      <c r="AP19" s="27">
        <f>IF(คะแนนอ่านคิดเขียน!Y20="","",คะแนนอ่านคิดเขียน!Y20)</f>
        <v>85</v>
      </c>
      <c r="AQ19" s="136">
        <f t="shared" si="41"/>
        <v>170</v>
      </c>
      <c r="AR19" s="136">
        <f t="shared" si="12"/>
        <v>3</v>
      </c>
      <c r="AS19" s="136" t="str">
        <f t="shared" si="13"/>
        <v>ดีเยี่ยม</v>
      </c>
      <c r="AT19" s="27" t="str">
        <f>IF(คะแนนอ่านคิดเขียน!Z20="","",คะแนนอ่านคิดเขียน!Z20)</f>
        <v/>
      </c>
      <c r="AU19" s="27">
        <f>IF(คะแนนอ่านคิดเขียน!AA20="","",คะแนนอ่านคิดเขียน!AA20)</f>
        <v>85</v>
      </c>
      <c r="AV19" s="27">
        <f>IF(คะแนนอ่านคิดเขียน!AB20="","",คะแนนอ่านคิดเขียน!AB20)</f>
        <v>85</v>
      </c>
      <c r="AW19" s="136">
        <f t="shared" si="42"/>
        <v>170</v>
      </c>
      <c r="AX19" s="136">
        <f t="shared" si="14"/>
        <v>3</v>
      </c>
      <c r="AY19" s="136" t="str">
        <f t="shared" si="15"/>
        <v>ดีเยี่ยม</v>
      </c>
      <c r="AZ19" s="27" t="str">
        <f>IF(คะแนนอ่านคิดเขียน!AC20="","",คะแนนอ่านคิดเขียน!AC20)</f>
        <v/>
      </c>
      <c r="BA19" s="27">
        <f>IF(คะแนนอ่านคิดเขียน!AD20="","",คะแนนอ่านคิดเขียน!AD20)</f>
        <v>85</v>
      </c>
      <c r="BB19" s="27">
        <f>IF(คะแนนอ่านคิดเขียน!AE20="","",คะแนนอ่านคิดเขียน!AE20)</f>
        <v>85</v>
      </c>
      <c r="BC19" s="136">
        <f t="shared" si="43"/>
        <v>170</v>
      </c>
      <c r="BD19" s="136">
        <f t="shared" si="16"/>
        <v>3</v>
      </c>
      <c r="BE19" s="136" t="str">
        <f t="shared" si="17"/>
        <v>ดีเยี่ยม</v>
      </c>
      <c r="BF19" s="388" t="str">
        <f>IF(คะแนนอ่านคิดเขียน!AF20="","",คะแนนอ่านคิดเขียน!AF20)</f>
        <v/>
      </c>
      <c r="BG19" s="388">
        <f>IF(คะแนนอ่านคิดเขียน!AG20="","",คะแนนอ่านคิดเขียน!AG20)</f>
        <v>85</v>
      </c>
      <c r="BH19" s="388">
        <f>IF(คะแนนอ่านคิดเขียน!AH20="","",คะแนนอ่านคิดเขียน!AH20)</f>
        <v>85</v>
      </c>
      <c r="BI19" s="136">
        <f t="shared" si="44"/>
        <v>170</v>
      </c>
      <c r="BJ19" s="136">
        <f t="shared" si="18"/>
        <v>3</v>
      </c>
      <c r="BK19" s="136" t="str">
        <f t="shared" si="19"/>
        <v>ดีเยี่ยม</v>
      </c>
      <c r="BL19" s="457" t="str">
        <f>IF(คะแนนอ่านคิดเขียน!AI20="","",คะแนนอ่านคิดเขียน!AI20)</f>
        <v/>
      </c>
      <c r="BM19" s="457">
        <f>IF(คะแนนอ่านคิดเขียน!AJ20="","",คะแนนอ่านคิดเขียน!AJ20)</f>
        <v>85</v>
      </c>
      <c r="BN19" s="457">
        <f>IF(คะแนนอ่านคิดเขียน!AK20="","",คะแนนอ่านคิดเขียน!AK20)</f>
        <v>85</v>
      </c>
      <c r="BO19" s="136">
        <f t="shared" si="45"/>
        <v>170</v>
      </c>
      <c r="BP19" s="136">
        <f t="shared" si="20"/>
        <v>3</v>
      </c>
      <c r="BQ19" s="136" t="str">
        <f t="shared" si="21"/>
        <v>ดีเยี่ยม</v>
      </c>
      <c r="BR19" s="457" t="str">
        <f>IF(คะแนนอ่านคิดเขียน!AL20="","",คะแนนอ่านคิดเขียน!AL20)</f>
        <v/>
      </c>
      <c r="BS19" s="457">
        <f>IF(คะแนนอ่านคิดเขียน!AM20="","",คะแนนอ่านคิดเขียน!AM20)</f>
        <v>85</v>
      </c>
      <c r="BT19" s="457">
        <f>IF(คะแนนอ่านคิดเขียน!AN20="","",คะแนนอ่านคิดเขียน!AN20)</f>
        <v>85</v>
      </c>
      <c r="BU19" s="136">
        <f t="shared" si="46"/>
        <v>170</v>
      </c>
      <c r="BV19" s="136">
        <f t="shared" si="22"/>
        <v>3</v>
      </c>
      <c r="BW19" s="136" t="str">
        <f t="shared" si="23"/>
        <v>ดีเยี่ยม</v>
      </c>
      <c r="BX19" s="457" t="str">
        <f>IF(คะแนนอ่านคิดเขียน!AO20="","",คะแนนอ่านคิดเขียน!AO20)</f>
        <v/>
      </c>
      <c r="BY19" s="457" t="str">
        <f>IF(คะแนนอ่านคิดเขียน!AP20="","",คะแนนอ่านคิดเขียน!AP20)</f>
        <v/>
      </c>
      <c r="BZ19" s="457" t="str">
        <f>IF(คะแนนอ่านคิดเขียน!AQ20="","",คะแนนอ่านคิดเขียน!AQ20)</f>
        <v/>
      </c>
      <c r="CA19" s="136" t="str">
        <f t="shared" si="47"/>
        <v/>
      </c>
      <c r="CB19" s="136" t="str">
        <f t="shared" si="24"/>
        <v/>
      </c>
      <c r="CC19" s="136" t="str">
        <f t="shared" si="25"/>
        <v/>
      </c>
      <c r="CD19" s="457" t="str">
        <f>IF(คะแนนอ่านคิดเขียน!AR20="","",คะแนนอ่านคิดเขียน!AR20)</f>
        <v/>
      </c>
      <c r="CE19" s="457" t="str">
        <f>IF(คะแนนอ่านคิดเขียน!AS20="","",คะแนนอ่านคิดเขียน!AS20)</f>
        <v/>
      </c>
      <c r="CF19" s="457" t="str">
        <f>IF(คะแนนอ่านคิดเขียน!AT20="","",คะแนนอ่านคิดเขียน!AT20)</f>
        <v/>
      </c>
      <c r="CG19" s="136" t="str">
        <f t="shared" si="48"/>
        <v/>
      </c>
      <c r="CH19" s="136" t="str">
        <f t="shared" si="26"/>
        <v/>
      </c>
      <c r="CI19" s="136" t="str">
        <f t="shared" si="27"/>
        <v/>
      </c>
      <c r="CJ19" s="27" t="str">
        <f>IF(คะแนนอ่านคิดเขียน!AU20="","",คะแนนอ่านคิดเขียน!AU20)</f>
        <v/>
      </c>
      <c r="CK19" s="27" t="str">
        <f>IF(คะแนนอ่านคิดเขียน!AV20="","",คะแนนอ่านคิดเขียน!AV20)</f>
        <v/>
      </c>
      <c r="CL19" s="27" t="str">
        <f>IF(คะแนนอ่านคิดเขียน!AW20="","",คะแนนอ่านคิดเขียน!AW20)</f>
        <v/>
      </c>
      <c r="CM19" s="136" t="str">
        <f t="shared" si="49"/>
        <v/>
      </c>
      <c r="CN19" s="136" t="str">
        <f t="shared" si="28"/>
        <v/>
      </c>
      <c r="CO19" s="136" t="str">
        <f t="shared" si="29"/>
        <v/>
      </c>
      <c r="CP19" s="522" t="str">
        <f t="shared" si="50"/>
        <v/>
      </c>
      <c r="CQ19" s="136" t="str">
        <f t="shared" si="30"/>
        <v/>
      </c>
      <c r="CR19" s="534" t="e">
        <f t="shared" si="51"/>
        <v>#DIV/0!</v>
      </c>
      <c r="CS19" s="535" t="e">
        <f t="shared" si="31"/>
        <v>#DIV/0!</v>
      </c>
      <c r="CT19" s="534" t="e">
        <f t="shared" si="52"/>
        <v>#DIV/0!</v>
      </c>
      <c r="CU19" s="535" t="e">
        <f t="shared" si="32"/>
        <v>#DIV/0!</v>
      </c>
      <c r="CV19" s="536" t="e">
        <f t="shared" si="53"/>
        <v>#DIV/0!</v>
      </c>
      <c r="CW19" s="136" t="str">
        <f t="shared" si="33"/>
        <v/>
      </c>
      <c r="CX19" s="136" t="str">
        <f t="shared" si="34"/>
        <v/>
      </c>
      <c r="CY19" s="85"/>
    </row>
    <row r="20" spans="1:103" s="29" customFormat="1" ht="15.95" customHeight="1">
      <c r="A20" s="130">
        <v>15</v>
      </c>
      <c r="B20" s="26">
        <f>IF(คะแนนสอบ!C20="","",คะแนนสอบ!C20)</f>
        <v>2508</v>
      </c>
      <c r="C20" s="41" t="str">
        <f>IF(คะแนนสอบ!D20="","",คะแนนสอบ!D20)</f>
        <v>เด็กชายพชรพงษ์  พงษ์นารายณ์</v>
      </c>
      <c r="D20" s="27" t="str">
        <f>IF(คะแนนอ่านคิดเขียน!E21="","",คะแนนอ่านคิดเขียน!E21)</f>
        <v/>
      </c>
      <c r="E20" s="27" t="str">
        <f>IF(คะแนนอ่านคิดเขียน!F21="","",คะแนนอ่านคิดเขียน!F21)</f>
        <v/>
      </c>
      <c r="F20" s="27" t="str">
        <f>IF(คะแนนอ่านคิดเขียน!G21="","",คะแนนอ่านคิดเขียน!G21)</f>
        <v/>
      </c>
      <c r="G20" s="136" t="str">
        <f t="shared" si="35"/>
        <v/>
      </c>
      <c r="H20" s="136" t="str">
        <f t="shared" si="0"/>
        <v/>
      </c>
      <c r="I20" s="136" t="str">
        <f t="shared" si="1"/>
        <v/>
      </c>
      <c r="J20" s="27" t="str">
        <f>IF(คะแนนอ่านคิดเขียน!H21="","",คะแนนอ่านคิดเขียน!H21)</f>
        <v/>
      </c>
      <c r="K20" s="27" t="str">
        <f>IF(คะแนนอ่านคิดเขียน!I21="","",คะแนนอ่านคิดเขียน!I21)</f>
        <v/>
      </c>
      <c r="L20" s="27" t="str">
        <f>IF(คะแนนอ่านคิดเขียน!J21="","",คะแนนอ่านคิดเขียน!J21)</f>
        <v/>
      </c>
      <c r="M20" s="136" t="str">
        <f t="shared" si="36"/>
        <v/>
      </c>
      <c r="N20" s="136" t="str">
        <f t="shared" si="2"/>
        <v/>
      </c>
      <c r="O20" s="136" t="str">
        <f t="shared" si="3"/>
        <v/>
      </c>
      <c r="P20" s="27" t="str">
        <f>IF(คะแนนอ่านคิดเขียน!K21="","",คะแนนอ่านคิดเขียน!K21)</f>
        <v/>
      </c>
      <c r="Q20" s="27" t="str">
        <f>IF(คะแนนอ่านคิดเขียน!L21="","",คะแนนอ่านคิดเขียน!L21)</f>
        <v/>
      </c>
      <c r="R20" s="27" t="str">
        <f>IF(คะแนนอ่านคิดเขียน!M21="","",คะแนนอ่านคิดเขียน!M21)</f>
        <v/>
      </c>
      <c r="S20" s="136" t="str">
        <f t="shared" si="37"/>
        <v/>
      </c>
      <c r="T20" s="136" t="str">
        <f t="shared" si="4"/>
        <v/>
      </c>
      <c r="U20" s="136" t="str">
        <f t="shared" si="5"/>
        <v/>
      </c>
      <c r="V20" s="27" t="str">
        <f>IF(คะแนนอ่านคิดเขียน!N21="","",คะแนนอ่านคิดเขียน!N21)</f>
        <v/>
      </c>
      <c r="W20" s="27" t="str">
        <f>IF(คะแนนอ่านคิดเขียน!O21="","",คะแนนอ่านคิดเขียน!O21)</f>
        <v/>
      </c>
      <c r="X20" s="27" t="str">
        <f>IF(คะแนนอ่านคิดเขียน!P21="","",คะแนนอ่านคิดเขียน!P21)</f>
        <v/>
      </c>
      <c r="Y20" s="136" t="str">
        <f t="shared" si="38"/>
        <v/>
      </c>
      <c r="Z20" s="136" t="str">
        <f t="shared" si="6"/>
        <v/>
      </c>
      <c r="AA20" s="136" t="str">
        <f t="shared" si="7"/>
        <v/>
      </c>
      <c r="AB20" s="27" t="str">
        <f>IF(คะแนนอ่านคิดเขียน!Q21="","",คะแนนอ่านคิดเขียน!Q21)</f>
        <v/>
      </c>
      <c r="AC20" s="27" t="str">
        <f>IF(คะแนนอ่านคิดเขียน!R21="","",คะแนนอ่านคิดเขียน!R21)</f>
        <v/>
      </c>
      <c r="AD20" s="27" t="str">
        <f>IF(คะแนนอ่านคิดเขียน!S21="","",คะแนนอ่านคิดเขียน!S21)</f>
        <v/>
      </c>
      <c r="AE20" s="136" t="str">
        <f t="shared" si="39"/>
        <v/>
      </c>
      <c r="AF20" s="136" t="str">
        <f t="shared" si="8"/>
        <v/>
      </c>
      <c r="AG20" s="136" t="str">
        <f t="shared" si="9"/>
        <v/>
      </c>
      <c r="AH20" s="27" t="str">
        <f>IF(คะแนนอ่านคิดเขียน!T21="","",คะแนนอ่านคิดเขียน!T21)</f>
        <v/>
      </c>
      <c r="AI20" s="27" t="str">
        <f>IF(คะแนนอ่านคิดเขียน!U21="","",คะแนนอ่านคิดเขียน!U21)</f>
        <v/>
      </c>
      <c r="AJ20" s="27" t="str">
        <f>IF(คะแนนอ่านคิดเขียน!V21="","",คะแนนอ่านคิดเขียน!V21)</f>
        <v/>
      </c>
      <c r="AK20" s="136" t="str">
        <f t="shared" si="40"/>
        <v/>
      </c>
      <c r="AL20" s="136" t="str">
        <f t="shared" si="10"/>
        <v/>
      </c>
      <c r="AM20" s="136" t="str">
        <f t="shared" si="11"/>
        <v/>
      </c>
      <c r="AN20" s="27" t="str">
        <f>IF(คะแนนอ่านคิดเขียน!W21="","",คะแนนอ่านคิดเขียน!W21)</f>
        <v/>
      </c>
      <c r="AO20" s="27" t="str">
        <f>IF(คะแนนอ่านคิดเขียน!X21="","",คะแนนอ่านคิดเขียน!X21)</f>
        <v/>
      </c>
      <c r="AP20" s="27" t="str">
        <f>IF(คะแนนอ่านคิดเขียน!Y21="","",คะแนนอ่านคิดเขียน!Y21)</f>
        <v/>
      </c>
      <c r="AQ20" s="136" t="str">
        <f t="shared" si="41"/>
        <v/>
      </c>
      <c r="AR20" s="136" t="str">
        <f t="shared" si="12"/>
        <v/>
      </c>
      <c r="AS20" s="136" t="str">
        <f t="shared" si="13"/>
        <v/>
      </c>
      <c r="AT20" s="27" t="str">
        <f>IF(คะแนนอ่านคิดเขียน!Z21="","",คะแนนอ่านคิดเขียน!Z21)</f>
        <v/>
      </c>
      <c r="AU20" s="27" t="str">
        <f>IF(คะแนนอ่านคิดเขียน!AA21="","",คะแนนอ่านคิดเขียน!AA21)</f>
        <v/>
      </c>
      <c r="AV20" s="27" t="str">
        <f>IF(คะแนนอ่านคิดเขียน!AB21="","",คะแนนอ่านคิดเขียน!AB21)</f>
        <v/>
      </c>
      <c r="AW20" s="136" t="str">
        <f t="shared" si="42"/>
        <v/>
      </c>
      <c r="AX20" s="136" t="str">
        <f t="shared" si="14"/>
        <v/>
      </c>
      <c r="AY20" s="136" t="str">
        <f t="shared" si="15"/>
        <v/>
      </c>
      <c r="AZ20" s="27" t="str">
        <f>IF(คะแนนอ่านคิดเขียน!AC21="","",คะแนนอ่านคิดเขียน!AC21)</f>
        <v/>
      </c>
      <c r="BA20" s="27" t="str">
        <f>IF(คะแนนอ่านคิดเขียน!AD21="","",คะแนนอ่านคิดเขียน!AD21)</f>
        <v/>
      </c>
      <c r="BB20" s="27" t="str">
        <f>IF(คะแนนอ่านคิดเขียน!AE21="","",คะแนนอ่านคิดเขียน!AE21)</f>
        <v/>
      </c>
      <c r="BC20" s="136" t="str">
        <f t="shared" si="43"/>
        <v/>
      </c>
      <c r="BD20" s="136" t="str">
        <f t="shared" si="16"/>
        <v/>
      </c>
      <c r="BE20" s="136" t="str">
        <f t="shared" si="17"/>
        <v/>
      </c>
      <c r="BF20" s="388" t="str">
        <f>IF(คะแนนอ่านคิดเขียน!AF21="","",คะแนนอ่านคิดเขียน!AF21)</f>
        <v/>
      </c>
      <c r="BG20" s="388" t="str">
        <f>IF(คะแนนอ่านคิดเขียน!AG21="","",คะแนนอ่านคิดเขียน!AG21)</f>
        <v/>
      </c>
      <c r="BH20" s="388" t="str">
        <f>IF(คะแนนอ่านคิดเขียน!AH21="","",คะแนนอ่านคิดเขียน!AH21)</f>
        <v/>
      </c>
      <c r="BI20" s="136" t="str">
        <f t="shared" si="44"/>
        <v/>
      </c>
      <c r="BJ20" s="136" t="str">
        <f t="shared" si="18"/>
        <v/>
      </c>
      <c r="BK20" s="136" t="str">
        <f t="shared" si="19"/>
        <v/>
      </c>
      <c r="BL20" s="457" t="str">
        <f>IF(คะแนนอ่านคิดเขียน!AI21="","",คะแนนอ่านคิดเขียน!AI21)</f>
        <v/>
      </c>
      <c r="BM20" s="457" t="str">
        <f>IF(คะแนนอ่านคิดเขียน!AJ21="","",คะแนนอ่านคิดเขียน!AJ21)</f>
        <v/>
      </c>
      <c r="BN20" s="457" t="str">
        <f>IF(คะแนนอ่านคิดเขียน!AK21="","",คะแนนอ่านคิดเขียน!AK21)</f>
        <v/>
      </c>
      <c r="BO20" s="136" t="str">
        <f t="shared" si="45"/>
        <v/>
      </c>
      <c r="BP20" s="136" t="str">
        <f t="shared" si="20"/>
        <v/>
      </c>
      <c r="BQ20" s="136" t="str">
        <f t="shared" si="21"/>
        <v/>
      </c>
      <c r="BR20" s="457" t="str">
        <f>IF(คะแนนอ่านคิดเขียน!AL21="","",คะแนนอ่านคิดเขียน!AL21)</f>
        <v/>
      </c>
      <c r="BS20" s="457" t="str">
        <f>IF(คะแนนอ่านคิดเขียน!AM21="","",คะแนนอ่านคิดเขียน!AM21)</f>
        <v/>
      </c>
      <c r="BT20" s="457" t="str">
        <f>IF(คะแนนอ่านคิดเขียน!AN21="","",คะแนนอ่านคิดเขียน!AN21)</f>
        <v/>
      </c>
      <c r="BU20" s="136" t="str">
        <f t="shared" si="46"/>
        <v/>
      </c>
      <c r="BV20" s="136" t="str">
        <f t="shared" si="22"/>
        <v/>
      </c>
      <c r="BW20" s="136" t="str">
        <f t="shared" si="23"/>
        <v/>
      </c>
      <c r="BX20" s="457" t="str">
        <f>IF(คะแนนอ่านคิดเขียน!AO21="","",คะแนนอ่านคิดเขียน!AO21)</f>
        <v/>
      </c>
      <c r="BY20" s="457" t="str">
        <f>IF(คะแนนอ่านคิดเขียน!AP21="","",คะแนนอ่านคิดเขียน!AP21)</f>
        <v/>
      </c>
      <c r="BZ20" s="457" t="str">
        <f>IF(คะแนนอ่านคิดเขียน!AQ21="","",คะแนนอ่านคิดเขียน!AQ21)</f>
        <v/>
      </c>
      <c r="CA20" s="136" t="str">
        <f t="shared" si="47"/>
        <v/>
      </c>
      <c r="CB20" s="136" t="str">
        <f t="shared" si="24"/>
        <v/>
      </c>
      <c r="CC20" s="136" t="str">
        <f t="shared" si="25"/>
        <v/>
      </c>
      <c r="CD20" s="457" t="str">
        <f>IF(คะแนนอ่านคิดเขียน!AR21="","",คะแนนอ่านคิดเขียน!AR21)</f>
        <v/>
      </c>
      <c r="CE20" s="457" t="str">
        <f>IF(คะแนนอ่านคิดเขียน!AS21="","",คะแนนอ่านคิดเขียน!AS21)</f>
        <v/>
      </c>
      <c r="CF20" s="457" t="str">
        <f>IF(คะแนนอ่านคิดเขียน!AT21="","",คะแนนอ่านคิดเขียน!AT21)</f>
        <v/>
      </c>
      <c r="CG20" s="136" t="str">
        <f t="shared" si="48"/>
        <v/>
      </c>
      <c r="CH20" s="136" t="str">
        <f t="shared" si="26"/>
        <v/>
      </c>
      <c r="CI20" s="136" t="str">
        <f t="shared" si="27"/>
        <v/>
      </c>
      <c r="CJ20" s="27" t="str">
        <f>IF(คะแนนอ่านคิดเขียน!AU21="","",คะแนนอ่านคิดเขียน!AU21)</f>
        <v/>
      </c>
      <c r="CK20" s="27" t="str">
        <f>IF(คะแนนอ่านคิดเขียน!AV21="","",คะแนนอ่านคิดเขียน!AV21)</f>
        <v/>
      </c>
      <c r="CL20" s="27" t="str">
        <f>IF(คะแนนอ่านคิดเขียน!AW21="","",คะแนนอ่านคิดเขียน!AW21)</f>
        <v/>
      </c>
      <c r="CM20" s="136" t="str">
        <f t="shared" si="49"/>
        <v/>
      </c>
      <c r="CN20" s="136" t="str">
        <f t="shared" si="28"/>
        <v/>
      </c>
      <c r="CO20" s="136" t="str">
        <f t="shared" si="29"/>
        <v/>
      </c>
      <c r="CP20" s="522" t="str">
        <f t="shared" si="50"/>
        <v/>
      </c>
      <c r="CQ20" s="136" t="str">
        <f t="shared" si="30"/>
        <v/>
      </c>
      <c r="CR20" s="534" t="str">
        <f t="shared" si="51"/>
        <v/>
      </c>
      <c r="CS20" s="535" t="str">
        <f t="shared" si="31"/>
        <v/>
      </c>
      <c r="CT20" s="534" t="str">
        <f t="shared" si="52"/>
        <v/>
      </c>
      <c r="CU20" s="535" t="str">
        <f t="shared" si="32"/>
        <v/>
      </c>
      <c r="CV20" s="536" t="str">
        <f t="shared" si="53"/>
        <v/>
      </c>
      <c r="CW20" s="136" t="str">
        <f t="shared" si="33"/>
        <v/>
      </c>
      <c r="CX20" s="136" t="str">
        <f t="shared" si="34"/>
        <v/>
      </c>
      <c r="CY20" s="85"/>
    </row>
    <row r="21" spans="1:103" s="29" customFormat="1" ht="15.95" customHeight="1">
      <c r="A21" s="130">
        <v>16</v>
      </c>
      <c r="B21" s="26">
        <f>IF(คะแนนสอบ!C21="","",คะแนนสอบ!C21)</f>
        <v>2509</v>
      </c>
      <c r="C21" s="41" t="str">
        <f>IF(คะแนนสอบ!D21="","",คะแนนสอบ!D21)</f>
        <v>เด็กชายวัชรากรณ์  ดวงดี</v>
      </c>
      <c r="D21" s="27" t="str">
        <f>IF(คะแนนอ่านคิดเขียน!E22="","",คะแนนอ่านคิดเขียน!E22)</f>
        <v/>
      </c>
      <c r="E21" s="27" t="str">
        <f>IF(คะแนนอ่านคิดเขียน!F22="","",คะแนนอ่านคิดเขียน!F22)</f>
        <v/>
      </c>
      <c r="F21" s="27" t="str">
        <f>IF(คะแนนอ่านคิดเขียน!G22="","",คะแนนอ่านคิดเขียน!G22)</f>
        <v/>
      </c>
      <c r="G21" s="136" t="str">
        <f t="shared" si="35"/>
        <v/>
      </c>
      <c r="H21" s="136" t="str">
        <f t="shared" si="0"/>
        <v/>
      </c>
      <c r="I21" s="136" t="str">
        <f t="shared" si="1"/>
        <v/>
      </c>
      <c r="J21" s="27" t="str">
        <f>IF(คะแนนอ่านคิดเขียน!H22="","",คะแนนอ่านคิดเขียน!H22)</f>
        <v/>
      </c>
      <c r="K21" s="27" t="str">
        <f>IF(คะแนนอ่านคิดเขียน!I22="","",คะแนนอ่านคิดเขียน!I22)</f>
        <v/>
      </c>
      <c r="L21" s="27" t="str">
        <f>IF(คะแนนอ่านคิดเขียน!J22="","",คะแนนอ่านคิดเขียน!J22)</f>
        <v/>
      </c>
      <c r="M21" s="136" t="str">
        <f t="shared" si="36"/>
        <v/>
      </c>
      <c r="N21" s="136" t="str">
        <f t="shared" si="2"/>
        <v/>
      </c>
      <c r="O21" s="136" t="str">
        <f t="shared" si="3"/>
        <v/>
      </c>
      <c r="P21" s="27" t="str">
        <f>IF(คะแนนอ่านคิดเขียน!K22="","",คะแนนอ่านคิดเขียน!K22)</f>
        <v/>
      </c>
      <c r="Q21" s="27" t="str">
        <f>IF(คะแนนอ่านคิดเขียน!L22="","",คะแนนอ่านคิดเขียน!L22)</f>
        <v/>
      </c>
      <c r="R21" s="27" t="str">
        <f>IF(คะแนนอ่านคิดเขียน!M22="","",คะแนนอ่านคิดเขียน!M22)</f>
        <v/>
      </c>
      <c r="S21" s="136" t="str">
        <f t="shared" si="37"/>
        <v/>
      </c>
      <c r="T21" s="136" t="str">
        <f t="shared" si="4"/>
        <v/>
      </c>
      <c r="U21" s="136" t="str">
        <f t="shared" si="5"/>
        <v/>
      </c>
      <c r="V21" s="27" t="str">
        <f>IF(คะแนนอ่านคิดเขียน!N22="","",คะแนนอ่านคิดเขียน!N22)</f>
        <v/>
      </c>
      <c r="W21" s="27" t="str">
        <f>IF(คะแนนอ่านคิดเขียน!O22="","",คะแนนอ่านคิดเขียน!O22)</f>
        <v/>
      </c>
      <c r="X21" s="27" t="str">
        <f>IF(คะแนนอ่านคิดเขียน!P22="","",คะแนนอ่านคิดเขียน!P22)</f>
        <v/>
      </c>
      <c r="Y21" s="136" t="str">
        <f t="shared" si="38"/>
        <v/>
      </c>
      <c r="Z21" s="136" t="str">
        <f t="shared" si="6"/>
        <v/>
      </c>
      <c r="AA21" s="136" t="str">
        <f t="shared" si="7"/>
        <v/>
      </c>
      <c r="AB21" s="27" t="str">
        <f>IF(คะแนนอ่านคิดเขียน!Q22="","",คะแนนอ่านคิดเขียน!Q22)</f>
        <v/>
      </c>
      <c r="AC21" s="27" t="str">
        <f>IF(คะแนนอ่านคิดเขียน!R22="","",คะแนนอ่านคิดเขียน!R22)</f>
        <v/>
      </c>
      <c r="AD21" s="27" t="str">
        <f>IF(คะแนนอ่านคิดเขียน!S22="","",คะแนนอ่านคิดเขียน!S22)</f>
        <v/>
      </c>
      <c r="AE21" s="136" t="str">
        <f t="shared" si="39"/>
        <v/>
      </c>
      <c r="AF21" s="136" t="str">
        <f t="shared" si="8"/>
        <v/>
      </c>
      <c r="AG21" s="136" t="str">
        <f t="shared" si="9"/>
        <v/>
      </c>
      <c r="AH21" s="27" t="str">
        <f>IF(คะแนนอ่านคิดเขียน!T22="","",คะแนนอ่านคิดเขียน!T22)</f>
        <v/>
      </c>
      <c r="AI21" s="27" t="str">
        <f>IF(คะแนนอ่านคิดเขียน!U22="","",คะแนนอ่านคิดเขียน!U22)</f>
        <v/>
      </c>
      <c r="AJ21" s="27" t="str">
        <f>IF(คะแนนอ่านคิดเขียน!V22="","",คะแนนอ่านคิดเขียน!V22)</f>
        <v/>
      </c>
      <c r="AK21" s="136" t="str">
        <f t="shared" si="40"/>
        <v/>
      </c>
      <c r="AL21" s="136" t="str">
        <f t="shared" si="10"/>
        <v/>
      </c>
      <c r="AM21" s="136" t="str">
        <f t="shared" si="11"/>
        <v/>
      </c>
      <c r="AN21" s="27" t="str">
        <f>IF(คะแนนอ่านคิดเขียน!W22="","",คะแนนอ่านคิดเขียน!W22)</f>
        <v/>
      </c>
      <c r="AO21" s="27" t="str">
        <f>IF(คะแนนอ่านคิดเขียน!X22="","",คะแนนอ่านคิดเขียน!X22)</f>
        <v/>
      </c>
      <c r="AP21" s="27" t="str">
        <f>IF(คะแนนอ่านคิดเขียน!Y22="","",คะแนนอ่านคิดเขียน!Y22)</f>
        <v/>
      </c>
      <c r="AQ21" s="136" t="str">
        <f t="shared" si="41"/>
        <v/>
      </c>
      <c r="AR21" s="136" t="str">
        <f t="shared" si="12"/>
        <v/>
      </c>
      <c r="AS21" s="136" t="str">
        <f t="shared" si="13"/>
        <v/>
      </c>
      <c r="AT21" s="27" t="str">
        <f>IF(คะแนนอ่านคิดเขียน!Z22="","",คะแนนอ่านคิดเขียน!Z22)</f>
        <v/>
      </c>
      <c r="AU21" s="27" t="str">
        <f>IF(คะแนนอ่านคิดเขียน!AA22="","",คะแนนอ่านคิดเขียน!AA22)</f>
        <v/>
      </c>
      <c r="AV21" s="27" t="str">
        <f>IF(คะแนนอ่านคิดเขียน!AB22="","",คะแนนอ่านคิดเขียน!AB22)</f>
        <v/>
      </c>
      <c r="AW21" s="136" t="str">
        <f t="shared" si="42"/>
        <v/>
      </c>
      <c r="AX21" s="136" t="str">
        <f t="shared" si="14"/>
        <v/>
      </c>
      <c r="AY21" s="136" t="str">
        <f t="shared" si="15"/>
        <v/>
      </c>
      <c r="AZ21" s="27" t="str">
        <f>IF(คะแนนอ่านคิดเขียน!AC22="","",คะแนนอ่านคิดเขียน!AC22)</f>
        <v/>
      </c>
      <c r="BA21" s="27" t="str">
        <f>IF(คะแนนอ่านคิดเขียน!AD22="","",คะแนนอ่านคิดเขียน!AD22)</f>
        <v/>
      </c>
      <c r="BB21" s="27" t="str">
        <f>IF(คะแนนอ่านคิดเขียน!AE22="","",คะแนนอ่านคิดเขียน!AE22)</f>
        <v/>
      </c>
      <c r="BC21" s="136" t="str">
        <f t="shared" si="43"/>
        <v/>
      </c>
      <c r="BD21" s="136" t="str">
        <f t="shared" si="16"/>
        <v/>
      </c>
      <c r="BE21" s="136" t="str">
        <f t="shared" si="17"/>
        <v/>
      </c>
      <c r="BF21" s="388" t="str">
        <f>IF(คะแนนอ่านคิดเขียน!AF22="","",คะแนนอ่านคิดเขียน!AF22)</f>
        <v/>
      </c>
      <c r="BG21" s="388" t="str">
        <f>IF(คะแนนอ่านคิดเขียน!AG22="","",คะแนนอ่านคิดเขียน!AG22)</f>
        <v/>
      </c>
      <c r="BH21" s="388" t="str">
        <f>IF(คะแนนอ่านคิดเขียน!AH22="","",คะแนนอ่านคิดเขียน!AH22)</f>
        <v/>
      </c>
      <c r="BI21" s="136" t="str">
        <f t="shared" si="44"/>
        <v/>
      </c>
      <c r="BJ21" s="136" t="str">
        <f t="shared" si="18"/>
        <v/>
      </c>
      <c r="BK21" s="136" t="str">
        <f t="shared" si="19"/>
        <v/>
      </c>
      <c r="BL21" s="457" t="str">
        <f>IF(คะแนนอ่านคิดเขียน!AI22="","",คะแนนอ่านคิดเขียน!AI22)</f>
        <v/>
      </c>
      <c r="BM21" s="457" t="str">
        <f>IF(คะแนนอ่านคิดเขียน!AJ22="","",คะแนนอ่านคิดเขียน!AJ22)</f>
        <v/>
      </c>
      <c r="BN21" s="457" t="str">
        <f>IF(คะแนนอ่านคิดเขียน!AK22="","",คะแนนอ่านคิดเขียน!AK22)</f>
        <v/>
      </c>
      <c r="BO21" s="136" t="str">
        <f t="shared" si="45"/>
        <v/>
      </c>
      <c r="BP21" s="136" t="str">
        <f t="shared" si="20"/>
        <v/>
      </c>
      <c r="BQ21" s="136" t="str">
        <f t="shared" si="21"/>
        <v/>
      </c>
      <c r="BR21" s="457" t="str">
        <f>IF(คะแนนอ่านคิดเขียน!AL22="","",คะแนนอ่านคิดเขียน!AL22)</f>
        <v/>
      </c>
      <c r="BS21" s="457" t="str">
        <f>IF(คะแนนอ่านคิดเขียน!AM22="","",คะแนนอ่านคิดเขียน!AM22)</f>
        <v/>
      </c>
      <c r="BT21" s="457" t="str">
        <f>IF(คะแนนอ่านคิดเขียน!AN22="","",คะแนนอ่านคิดเขียน!AN22)</f>
        <v/>
      </c>
      <c r="BU21" s="136" t="str">
        <f t="shared" si="46"/>
        <v/>
      </c>
      <c r="BV21" s="136" t="str">
        <f t="shared" si="22"/>
        <v/>
      </c>
      <c r="BW21" s="136" t="str">
        <f t="shared" si="23"/>
        <v/>
      </c>
      <c r="BX21" s="457" t="str">
        <f>IF(คะแนนอ่านคิดเขียน!AO22="","",คะแนนอ่านคิดเขียน!AO22)</f>
        <v/>
      </c>
      <c r="BY21" s="457" t="str">
        <f>IF(คะแนนอ่านคิดเขียน!AP22="","",คะแนนอ่านคิดเขียน!AP22)</f>
        <v/>
      </c>
      <c r="BZ21" s="457" t="str">
        <f>IF(คะแนนอ่านคิดเขียน!AQ22="","",คะแนนอ่านคิดเขียน!AQ22)</f>
        <v/>
      </c>
      <c r="CA21" s="136" t="str">
        <f t="shared" si="47"/>
        <v/>
      </c>
      <c r="CB21" s="136" t="str">
        <f t="shared" si="24"/>
        <v/>
      </c>
      <c r="CC21" s="136" t="str">
        <f t="shared" si="25"/>
        <v/>
      </c>
      <c r="CD21" s="457" t="str">
        <f>IF(คะแนนอ่านคิดเขียน!AR22="","",คะแนนอ่านคิดเขียน!AR22)</f>
        <v/>
      </c>
      <c r="CE21" s="457" t="str">
        <f>IF(คะแนนอ่านคิดเขียน!AS22="","",คะแนนอ่านคิดเขียน!AS22)</f>
        <v/>
      </c>
      <c r="CF21" s="457" t="str">
        <f>IF(คะแนนอ่านคิดเขียน!AT22="","",คะแนนอ่านคิดเขียน!AT22)</f>
        <v/>
      </c>
      <c r="CG21" s="136" t="str">
        <f t="shared" si="48"/>
        <v/>
      </c>
      <c r="CH21" s="136" t="str">
        <f t="shared" si="26"/>
        <v/>
      </c>
      <c r="CI21" s="136" t="str">
        <f t="shared" si="27"/>
        <v/>
      </c>
      <c r="CJ21" s="27" t="str">
        <f>IF(คะแนนอ่านคิดเขียน!AU22="","",คะแนนอ่านคิดเขียน!AU22)</f>
        <v/>
      </c>
      <c r="CK21" s="27" t="str">
        <f>IF(คะแนนอ่านคิดเขียน!AV22="","",คะแนนอ่านคิดเขียน!AV22)</f>
        <v/>
      </c>
      <c r="CL21" s="27" t="str">
        <f>IF(คะแนนอ่านคิดเขียน!AW22="","",คะแนนอ่านคิดเขียน!AW22)</f>
        <v/>
      </c>
      <c r="CM21" s="136" t="str">
        <f t="shared" si="49"/>
        <v/>
      </c>
      <c r="CN21" s="136" t="str">
        <f t="shared" si="28"/>
        <v/>
      </c>
      <c r="CO21" s="136" t="str">
        <f t="shared" si="29"/>
        <v/>
      </c>
      <c r="CP21" s="522" t="str">
        <f t="shared" si="50"/>
        <v/>
      </c>
      <c r="CQ21" s="136" t="str">
        <f t="shared" si="30"/>
        <v/>
      </c>
      <c r="CR21" s="534" t="str">
        <f t="shared" si="51"/>
        <v/>
      </c>
      <c r="CS21" s="535" t="str">
        <f t="shared" si="31"/>
        <v/>
      </c>
      <c r="CT21" s="534" t="str">
        <f t="shared" si="52"/>
        <v/>
      </c>
      <c r="CU21" s="535" t="str">
        <f t="shared" si="32"/>
        <v/>
      </c>
      <c r="CV21" s="536" t="str">
        <f t="shared" si="53"/>
        <v/>
      </c>
      <c r="CW21" s="136" t="str">
        <f t="shared" si="33"/>
        <v/>
      </c>
      <c r="CX21" s="136" t="str">
        <f t="shared" si="34"/>
        <v/>
      </c>
      <c r="CY21" s="85"/>
    </row>
    <row r="22" spans="1:103" s="29" customFormat="1" ht="15.95" customHeight="1">
      <c r="A22" s="130">
        <v>17</v>
      </c>
      <c r="B22" s="26">
        <f>IF(คะแนนสอบ!C22="","",คะแนนสอบ!C22)</f>
        <v>2510</v>
      </c>
      <c r="C22" s="41" t="str">
        <f>IF(คะแนนสอบ!D22="","",คะแนนสอบ!D22)</f>
        <v>เด็กชายกลวัชร  เพตรา</v>
      </c>
      <c r="D22" s="27" t="str">
        <f>IF(คะแนนอ่านคิดเขียน!E23="","",คะแนนอ่านคิดเขียน!E23)</f>
        <v/>
      </c>
      <c r="E22" s="27" t="str">
        <f>IF(คะแนนอ่านคิดเขียน!F23="","",คะแนนอ่านคิดเขียน!F23)</f>
        <v/>
      </c>
      <c r="F22" s="27" t="str">
        <f>IF(คะแนนอ่านคิดเขียน!G23="","",คะแนนอ่านคิดเขียน!G23)</f>
        <v/>
      </c>
      <c r="G22" s="136" t="str">
        <f t="shared" si="35"/>
        <v/>
      </c>
      <c r="H22" s="136" t="str">
        <f t="shared" si="0"/>
        <v/>
      </c>
      <c r="I22" s="136" t="str">
        <f t="shared" si="1"/>
        <v/>
      </c>
      <c r="J22" s="27" t="str">
        <f>IF(คะแนนอ่านคิดเขียน!H23="","",คะแนนอ่านคิดเขียน!H23)</f>
        <v/>
      </c>
      <c r="K22" s="27" t="str">
        <f>IF(คะแนนอ่านคิดเขียน!I23="","",คะแนนอ่านคิดเขียน!I23)</f>
        <v/>
      </c>
      <c r="L22" s="27" t="str">
        <f>IF(คะแนนอ่านคิดเขียน!J23="","",คะแนนอ่านคิดเขียน!J23)</f>
        <v/>
      </c>
      <c r="M22" s="136" t="str">
        <f t="shared" si="36"/>
        <v/>
      </c>
      <c r="N22" s="136" t="str">
        <f t="shared" si="2"/>
        <v/>
      </c>
      <c r="O22" s="136" t="str">
        <f t="shared" si="3"/>
        <v/>
      </c>
      <c r="P22" s="27" t="str">
        <f>IF(คะแนนอ่านคิดเขียน!K23="","",คะแนนอ่านคิดเขียน!K23)</f>
        <v/>
      </c>
      <c r="Q22" s="27" t="str">
        <f>IF(คะแนนอ่านคิดเขียน!L23="","",คะแนนอ่านคิดเขียน!L23)</f>
        <v/>
      </c>
      <c r="R22" s="27" t="str">
        <f>IF(คะแนนอ่านคิดเขียน!M23="","",คะแนนอ่านคิดเขียน!M23)</f>
        <v/>
      </c>
      <c r="S22" s="136" t="str">
        <f t="shared" si="37"/>
        <v/>
      </c>
      <c r="T22" s="136" t="str">
        <f t="shared" si="4"/>
        <v/>
      </c>
      <c r="U22" s="136" t="str">
        <f t="shared" si="5"/>
        <v/>
      </c>
      <c r="V22" s="27" t="str">
        <f>IF(คะแนนอ่านคิดเขียน!N23="","",คะแนนอ่านคิดเขียน!N23)</f>
        <v/>
      </c>
      <c r="W22" s="27" t="str">
        <f>IF(คะแนนอ่านคิดเขียน!O23="","",คะแนนอ่านคิดเขียน!O23)</f>
        <v/>
      </c>
      <c r="X22" s="27" t="str">
        <f>IF(คะแนนอ่านคิดเขียน!P23="","",คะแนนอ่านคิดเขียน!P23)</f>
        <v/>
      </c>
      <c r="Y22" s="136" t="str">
        <f t="shared" si="38"/>
        <v/>
      </c>
      <c r="Z22" s="136" t="str">
        <f t="shared" si="6"/>
        <v/>
      </c>
      <c r="AA22" s="136" t="str">
        <f t="shared" si="7"/>
        <v/>
      </c>
      <c r="AB22" s="27" t="str">
        <f>IF(คะแนนอ่านคิดเขียน!Q23="","",คะแนนอ่านคิดเขียน!Q23)</f>
        <v/>
      </c>
      <c r="AC22" s="27" t="str">
        <f>IF(คะแนนอ่านคิดเขียน!R23="","",คะแนนอ่านคิดเขียน!R23)</f>
        <v/>
      </c>
      <c r="AD22" s="27" t="str">
        <f>IF(คะแนนอ่านคิดเขียน!S23="","",คะแนนอ่านคิดเขียน!S23)</f>
        <v/>
      </c>
      <c r="AE22" s="136" t="str">
        <f t="shared" si="39"/>
        <v/>
      </c>
      <c r="AF22" s="136" t="str">
        <f t="shared" si="8"/>
        <v/>
      </c>
      <c r="AG22" s="136" t="str">
        <f t="shared" si="9"/>
        <v/>
      </c>
      <c r="AH22" s="27" t="str">
        <f>IF(คะแนนอ่านคิดเขียน!T23="","",คะแนนอ่านคิดเขียน!T23)</f>
        <v/>
      </c>
      <c r="AI22" s="27" t="str">
        <f>IF(คะแนนอ่านคิดเขียน!U23="","",คะแนนอ่านคิดเขียน!U23)</f>
        <v/>
      </c>
      <c r="AJ22" s="27" t="str">
        <f>IF(คะแนนอ่านคิดเขียน!V23="","",คะแนนอ่านคิดเขียน!V23)</f>
        <v/>
      </c>
      <c r="AK22" s="136" t="str">
        <f t="shared" si="40"/>
        <v/>
      </c>
      <c r="AL22" s="136" t="str">
        <f t="shared" si="10"/>
        <v/>
      </c>
      <c r="AM22" s="136" t="str">
        <f t="shared" si="11"/>
        <v/>
      </c>
      <c r="AN22" s="27" t="str">
        <f>IF(คะแนนอ่านคิดเขียน!W23="","",คะแนนอ่านคิดเขียน!W23)</f>
        <v/>
      </c>
      <c r="AO22" s="27" t="str">
        <f>IF(คะแนนอ่านคิดเขียน!X23="","",คะแนนอ่านคิดเขียน!X23)</f>
        <v/>
      </c>
      <c r="AP22" s="27" t="str">
        <f>IF(คะแนนอ่านคิดเขียน!Y23="","",คะแนนอ่านคิดเขียน!Y23)</f>
        <v/>
      </c>
      <c r="AQ22" s="136" t="str">
        <f t="shared" si="41"/>
        <v/>
      </c>
      <c r="AR22" s="136" t="str">
        <f t="shared" si="12"/>
        <v/>
      </c>
      <c r="AS22" s="136" t="str">
        <f t="shared" si="13"/>
        <v/>
      </c>
      <c r="AT22" s="27" t="str">
        <f>IF(คะแนนอ่านคิดเขียน!Z23="","",คะแนนอ่านคิดเขียน!Z23)</f>
        <v/>
      </c>
      <c r="AU22" s="27" t="str">
        <f>IF(คะแนนอ่านคิดเขียน!AA23="","",คะแนนอ่านคิดเขียน!AA23)</f>
        <v/>
      </c>
      <c r="AV22" s="27" t="str">
        <f>IF(คะแนนอ่านคิดเขียน!AB23="","",คะแนนอ่านคิดเขียน!AB23)</f>
        <v/>
      </c>
      <c r="AW22" s="136" t="str">
        <f t="shared" si="42"/>
        <v/>
      </c>
      <c r="AX22" s="136" t="str">
        <f t="shared" si="14"/>
        <v/>
      </c>
      <c r="AY22" s="136" t="str">
        <f t="shared" si="15"/>
        <v/>
      </c>
      <c r="AZ22" s="27" t="str">
        <f>IF(คะแนนอ่านคิดเขียน!AC23="","",คะแนนอ่านคิดเขียน!AC23)</f>
        <v/>
      </c>
      <c r="BA22" s="27" t="str">
        <f>IF(คะแนนอ่านคิดเขียน!AD23="","",คะแนนอ่านคิดเขียน!AD23)</f>
        <v/>
      </c>
      <c r="BB22" s="27" t="str">
        <f>IF(คะแนนอ่านคิดเขียน!AE23="","",คะแนนอ่านคิดเขียน!AE23)</f>
        <v/>
      </c>
      <c r="BC22" s="136" t="str">
        <f t="shared" si="43"/>
        <v/>
      </c>
      <c r="BD22" s="136" t="str">
        <f t="shared" si="16"/>
        <v/>
      </c>
      <c r="BE22" s="136" t="str">
        <f t="shared" si="17"/>
        <v/>
      </c>
      <c r="BF22" s="388" t="str">
        <f>IF(คะแนนอ่านคิดเขียน!AF23="","",คะแนนอ่านคิดเขียน!AF23)</f>
        <v/>
      </c>
      <c r="BG22" s="388" t="str">
        <f>IF(คะแนนอ่านคิดเขียน!AG23="","",คะแนนอ่านคิดเขียน!AG23)</f>
        <v/>
      </c>
      <c r="BH22" s="388" t="str">
        <f>IF(คะแนนอ่านคิดเขียน!AH23="","",คะแนนอ่านคิดเขียน!AH23)</f>
        <v/>
      </c>
      <c r="BI22" s="136" t="str">
        <f t="shared" si="44"/>
        <v/>
      </c>
      <c r="BJ22" s="136" t="str">
        <f t="shared" si="18"/>
        <v/>
      </c>
      <c r="BK22" s="136" t="str">
        <f t="shared" si="19"/>
        <v/>
      </c>
      <c r="BL22" s="457" t="str">
        <f>IF(คะแนนอ่านคิดเขียน!AI23="","",คะแนนอ่านคิดเขียน!AI23)</f>
        <v/>
      </c>
      <c r="BM22" s="457" t="str">
        <f>IF(คะแนนอ่านคิดเขียน!AJ23="","",คะแนนอ่านคิดเขียน!AJ23)</f>
        <v/>
      </c>
      <c r="BN22" s="457" t="str">
        <f>IF(คะแนนอ่านคิดเขียน!AK23="","",คะแนนอ่านคิดเขียน!AK23)</f>
        <v/>
      </c>
      <c r="BO22" s="136" t="str">
        <f t="shared" si="45"/>
        <v/>
      </c>
      <c r="BP22" s="136" t="str">
        <f t="shared" si="20"/>
        <v/>
      </c>
      <c r="BQ22" s="136" t="str">
        <f t="shared" si="21"/>
        <v/>
      </c>
      <c r="BR22" s="457" t="str">
        <f>IF(คะแนนอ่านคิดเขียน!AL23="","",คะแนนอ่านคิดเขียน!AL23)</f>
        <v/>
      </c>
      <c r="BS22" s="457" t="str">
        <f>IF(คะแนนอ่านคิดเขียน!AM23="","",คะแนนอ่านคิดเขียน!AM23)</f>
        <v/>
      </c>
      <c r="BT22" s="457" t="str">
        <f>IF(คะแนนอ่านคิดเขียน!AN23="","",คะแนนอ่านคิดเขียน!AN23)</f>
        <v/>
      </c>
      <c r="BU22" s="136" t="str">
        <f t="shared" si="46"/>
        <v/>
      </c>
      <c r="BV22" s="136" t="str">
        <f t="shared" si="22"/>
        <v/>
      </c>
      <c r="BW22" s="136" t="str">
        <f t="shared" si="23"/>
        <v/>
      </c>
      <c r="BX22" s="457" t="str">
        <f>IF(คะแนนอ่านคิดเขียน!AO23="","",คะแนนอ่านคิดเขียน!AO23)</f>
        <v/>
      </c>
      <c r="BY22" s="457" t="str">
        <f>IF(คะแนนอ่านคิดเขียน!AP23="","",คะแนนอ่านคิดเขียน!AP23)</f>
        <v/>
      </c>
      <c r="BZ22" s="457" t="str">
        <f>IF(คะแนนอ่านคิดเขียน!AQ23="","",คะแนนอ่านคิดเขียน!AQ23)</f>
        <v/>
      </c>
      <c r="CA22" s="136" t="str">
        <f t="shared" si="47"/>
        <v/>
      </c>
      <c r="CB22" s="136" t="str">
        <f t="shared" si="24"/>
        <v/>
      </c>
      <c r="CC22" s="136" t="str">
        <f t="shared" si="25"/>
        <v/>
      </c>
      <c r="CD22" s="457" t="str">
        <f>IF(คะแนนอ่านคิดเขียน!AR23="","",คะแนนอ่านคิดเขียน!AR23)</f>
        <v/>
      </c>
      <c r="CE22" s="457" t="str">
        <f>IF(คะแนนอ่านคิดเขียน!AS23="","",คะแนนอ่านคิดเขียน!AS23)</f>
        <v/>
      </c>
      <c r="CF22" s="457" t="str">
        <f>IF(คะแนนอ่านคิดเขียน!AT23="","",คะแนนอ่านคิดเขียน!AT23)</f>
        <v/>
      </c>
      <c r="CG22" s="136" t="str">
        <f t="shared" si="48"/>
        <v/>
      </c>
      <c r="CH22" s="136" t="str">
        <f t="shared" si="26"/>
        <v/>
      </c>
      <c r="CI22" s="136" t="str">
        <f t="shared" si="27"/>
        <v/>
      </c>
      <c r="CJ22" s="27" t="str">
        <f>IF(คะแนนอ่านคิดเขียน!AU23="","",คะแนนอ่านคิดเขียน!AU23)</f>
        <v/>
      </c>
      <c r="CK22" s="27" t="str">
        <f>IF(คะแนนอ่านคิดเขียน!AV23="","",คะแนนอ่านคิดเขียน!AV23)</f>
        <v/>
      </c>
      <c r="CL22" s="27" t="str">
        <f>IF(คะแนนอ่านคิดเขียน!AW23="","",คะแนนอ่านคิดเขียน!AW23)</f>
        <v/>
      </c>
      <c r="CM22" s="136" t="str">
        <f t="shared" si="49"/>
        <v/>
      </c>
      <c r="CN22" s="136" t="str">
        <f t="shared" si="28"/>
        <v/>
      </c>
      <c r="CO22" s="136" t="str">
        <f t="shared" si="29"/>
        <v/>
      </c>
      <c r="CP22" s="522" t="str">
        <f t="shared" si="50"/>
        <v/>
      </c>
      <c r="CQ22" s="136" t="str">
        <f t="shared" si="30"/>
        <v/>
      </c>
      <c r="CR22" s="534" t="str">
        <f t="shared" si="51"/>
        <v/>
      </c>
      <c r="CS22" s="535" t="str">
        <f t="shared" si="31"/>
        <v/>
      </c>
      <c r="CT22" s="534" t="str">
        <f t="shared" si="52"/>
        <v/>
      </c>
      <c r="CU22" s="535" t="str">
        <f t="shared" si="32"/>
        <v/>
      </c>
      <c r="CV22" s="536" t="str">
        <f t="shared" si="53"/>
        <v/>
      </c>
      <c r="CW22" s="136" t="str">
        <f t="shared" si="33"/>
        <v/>
      </c>
      <c r="CX22" s="136" t="str">
        <f t="shared" si="34"/>
        <v/>
      </c>
      <c r="CY22" s="85"/>
    </row>
    <row r="23" spans="1:103" s="29" customFormat="1" ht="15.95" customHeight="1">
      <c r="A23" s="130">
        <v>18</v>
      </c>
      <c r="B23" s="26">
        <f>IF(คะแนนสอบ!C23="","",คะแนนสอบ!C23)</f>
        <v>2511</v>
      </c>
      <c r="C23" s="41" t="str">
        <f>IF(คะแนนสอบ!D23="","",คะแนนสอบ!D23)</f>
        <v>เด็กชายภมรเทพ  พวงมาลัย</v>
      </c>
      <c r="D23" s="27" t="str">
        <f>IF(คะแนนอ่านคิดเขียน!E24="","",คะแนนอ่านคิดเขียน!E24)</f>
        <v/>
      </c>
      <c r="E23" s="27" t="str">
        <f>IF(คะแนนอ่านคิดเขียน!F24="","",คะแนนอ่านคิดเขียน!F24)</f>
        <v/>
      </c>
      <c r="F23" s="27" t="str">
        <f>IF(คะแนนอ่านคิดเขียน!G24="","",คะแนนอ่านคิดเขียน!G24)</f>
        <v/>
      </c>
      <c r="G23" s="136" t="str">
        <f t="shared" si="35"/>
        <v/>
      </c>
      <c r="H23" s="136" t="str">
        <f t="shared" si="0"/>
        <v/>
      </c>
      <c r="I23" s="136" t="str">
        <f t="shared" si="1"/>
        <v/>
      </c>
      <c r="J23" s="27" t="str">
        <f>IF(คะแนนอ่านคิดเขียน!H24="","",คะแนนอ่านคิดเขียน!H24)</f>
        <v/>
      </c>
      <c r="K23" s="27" t="str">
        <f>IF(คะแนนอ่านคิดเขียน!I24="","",คะแนนอ่านคิดเขียน!I24)</f>
        <v/>
      </c>
      <c r="L23" s="27" t="str">
        <f>IF(คะแนนอ่านคิดเขียน!J24="","",คะแนนอ่านคิดเขียน!J24)</f>
        <v/>
      </c>
      <c r="M23" s="136" t="str">
        <f t="shared" si="36"/>
        <v/>
      </c>
      <c r="N23" s="136" t="str">
        <f t="shared" si="2"/>
        <v/>
      </c>
      <c r="O23" s="136" t="str">
        <f t="shared" si="3"/>
        <v/>
      </c>
      <c r="P23" s="27" t="str">
        <f>IF(คะแนนอ่านคิดเขียน!K24="","",คะแนนอ่านคิดเขียน!K24)</f>
        <v/>
      </c>
      <c r="Q23" s="27" t="str">
        <f>IF(คะแนนอ่านคิดเขียน!L24="","",คะแนนอ่านคิดเขียน!L24)</f>
        <v/>
      </c>
      <c r="R23" s="27" t="str">
        <f>IF(คะแนนอ่านคิดเขียน!M24="","",คะแนนอ่านคิดเขียน!M24)</f>
        <v/>
      </c>
      <c r="S23" s="136" t="str">
        <f t="shared" si="37"/>
        <v/>
      </c>
      <c r="T23" s="136" t="str">
        <f t="shared" si="4"/>
        <v/>
      </c>
      <c r="U23" s="136" t="str">
        <f t="shared" si="5"/>
        <v/>
      </c>
      <c r="V23" s="27" t="str">
        <f>IF(คะแนนอ่านคิดเขียน!N24="","",คะแนนอ่านคิดเขียน!N24)</f>
        <v/>
      </c>
      <c r="W23" s="27" t="str">
        <f>IF(คะแนนอ่านคิดเขียน!O24="","",คะแนนอ่านคิดเขียน!O24)</f>
        <v/>
      </c>
      <c r="X23" s="27" t="str">
        <f>IF(คะแนนอ่านคิดเขียน!P24="","",คะแนนอ่านคิดเขียน!P24)</f>
        <v/>
      </c>
      <c r="Y23" s="136" t="str">
        <f t="shared" si="38"/>
        <v/>
      </c>
      <c r="Z23" s="136" t="str">
        <f t="shared" si="6"/>
        <v/>
      </c>
      <c r="AA23" s="136" t="str">
        <f t="shared" si="7"/>
        <v/>
      </c>
      <c r="AB23" s="27" t="str">
        <f>IF(คะแนนอ่านคิดเขียน!Q24="","",คะแนนอ่านคิดเขียน!Q24)</f>
        <v/>
      </c>
      <c r="AC23" s="27" t="str">
        <f>IF(คะแนนอ่านคิดเขียน!R24="","",คะแนนอ่านคิดเขียน!R24)</f>
        <v/>
      </c>
      <c r="AD23" s="27" t="str">
        <f>IF(คะแนนอ่านคิดเขียน!S24="","",คะแนนอ่านคิดเขียน!S24)</f>
        <v/>
      </c>
      <c r="AE23" s="136" t="str">
        <f t="shared" si="39"/>
        <v/>
      </c>
      <c r="AF23" s="136" t="str">
        <f t="shared" si="8"/>
        <v/>
      </c>
      <c r="AG23" s="136" t="str">
        <f t="shared" si="9"/>
        <v/>
      </c>
      <c r="AH23" s="27" t="str">
        <f>IF(คะแนนอ่านคิดเขียน!T24="","",คะแนนอ่านคิดเขียน!T24)</f>
        <v/>
      </c>
      <c r="AI23" s="27" t="str">
        <f>IF(คะแนนอ่านคิดเขียน!U24="","",คะแนนอ่านคิดเขียน!U24)</f>
        <v/>
      </c>
      <c r="AJ23" s="27" t="str">
        <f>IF(คะแนนอ่านคิดเขียน!V24="","",คะแนนอ่านคิดเขียน!V24)</f>
        <v/>
      </c>
      <c r="AK23" s="136" t="str">
        <f t="shared" si="40"/>
        <v/>
      </c>
      <c r="AL23" s="136" t="str">
        <f t="shared" si="10"/>
        <v/>
      </c>
      <c r="AM23" s="136" t="str">
        <f t="shared" si="11"/>
        <v/>
      </c>
      <c r="AN23" s="27" t="str">
        <f>IF(คะแนนอ่านคิดเขียน!W24="","",คะแนนอ่านคิดเขียน!W24)</f>
        <v/>
      </c>
      <c r="AO23" s="27" t="str">
        <f>IF(คะแนนอ่านคิดเขียน!X24="","",คะแนนอ่านคิดเขียน!X24)</f>
        <v/>
      </c>
      <c r="AP23" s="27" t="str">
        <f>IF(คะแนนอ่านคิดเขียน!Y24="","",คะแนนอ่านคิดเขียน!Y24)</f>
        <v/>
      </c>
      <c r="AQ23" s="136" t="str">
        <f t="shared" si="41"/>
        <v/>
      </c>
      <c r="AR23" s="136" t="str">
        <f t="shared" si="12"/>
        <v/>
      </c>
      <c r="AS23" s="136" t="str">
        <f t="shared" si="13"/>
        <v/>
      </c>
      <c r="AT23" s="27" t="str">
        <f>IF(คะแนนอ่านคิดเขียน!Z24="","",คะแนนอ่านคิดเขียน!Z24)</f>
        <v/>
      </c>
      <c r="AU23" s="27" t="str">
        <f>IF(คะแนนอ่านคิดเขียน!AA24="","",คะแนนอ่านคิดเขียน!AA24)</f>
        <v/>
      </c>
      <c r="AV23" s="27" t="str">
        <f>IF(คะแนนอ่านคิดเขียน!AB24="","",คะแนนอ่านคิดเขียน!AB24)</f>
        <v/>
      </c>
      <c r="AW23" s="136" t="str">
        <f t="shared" si="42"/>
        <v/>
      </c>
      <c r="AX23" s="136" t="str">
        <f t="shared" si="14"/>
        <v/>
      </c>
      <c r="AY23" s="136" t="str">
        <f t="shared" si="15"/>
        <v/>
      </c>
      <c r="AZ23" s="27" t="str">
        <f>IF(คะแนนอ่านคิดเขียน!AC24="","",คะแนนอ่านคิดเขียน!AC24)</f>
        <v/>
      </c>
      <c r="BA23" s="27" t="str">
        <f>IF(คะแนนอ่านคิดเขียน!AD24="","",คะแนนอ่านคิดเขียน!AD24)</f>
        <v/>
      </c>
      <c r="BB23" s="27" t="str">
        <f>IF(คะแนนอ่านคิดเขียน!AE24="","",คะแนนอ่านคิดเขียน!AE24)</f>
        <v/>
      </c>
      <c r="BC23" s="136" t="str">
        <f t="shared" si="43"/>
        <v/>
      </c>
      <c r="BD23" s="136" t="str">
        <f t="shared" si="16"/>
        <v/>
      </c>
      <c r="BE23" s="136" t="str">
        <f t="shared" si="17"/>
        <v/>
      </c>
      <c r="BF23" s="388" t="str">
        <f>IF(คะแนนอ่านคิดเขียน!AF24="","",คะแนนอ่านคิดเขียน!AF24)</f>
        <v/>
      </c>
      <c r="BG23" s="388" t="str">
        <f>IF(คะแนนอ่านคิดเขียน!AG24="","",คะแนนอ่านคิดเขียน!AG24)</f>
        <v/>
      </c>
      <c r="BH23" s="388" t="str">
        <f>IF(คะแนนอ่านคิดเขียน!AH24="","",คะแนนอ่านคิดเขียน!AH24)</f>
        <v/>
      </c>
      <c r="BI23" s="136" t="str">
        <f t="shared" si="44"/>
        <v/>
      </c>
      <c r="BJ23" s="136" t="str">
        <f t="shared" si="18"/>
        <v/>
      </c>
      <c r="BK23" s="136" t="str">
        <f t="shared" si="19"/>
        <v/>
      </c>
      <c r="BL23" s="457" t="str">
        <f>IF(คะแนนอ่านคิดเขียน!AI24="","",คะแนนอ่านคิดเขียน!AI24)</f>
        <v/>
      </c>
      <c r="BM23" s="457" t="str">
        <f>IF(คะแนนอ่านคิดเขียน!AJ24="","",คะแนนอ่านคิดเขียน!AJ24)</f>
        <v/>
      </c>
      <c r="BN23" s="457" t="str">
        <f>IF(คะแนนอ่านคิดเขียน!AK24="","",คะแนนอ่านคิดเขียน!AK24)</f>
        <v/>
      </c>
      <c r="BO23" s="136" t="str">
        <f t="shared" si="45"/>
        <v/>
      </c>
      <c r="BP23" s="136" t="str">
        <f t="shared" si="20"/>
        <v/>
      </c>
      <c r="BQ23" s="136" t="str">
        <f t="shared" si="21"/>
        <v/>
      </c>
      <c r="BR23" s="457" t="str">
        <f>IF(คะแนนอ่านคิดเขียน!AL24="","",คะแนนอ่านคิดเขียน!AL24)</f>
        <v/>
      </c>
      <c r="BS23" s="457" t="str">
        <f>IF(คะแนนอ่านคิดเขียน!AM24="","",คะแนนอ่านคิดเขียน!AM24)</f>
        <v/>
      </c>
      <c r="BT23" s="457" t="str">
        <f>IF(คะแนนอ่านคิดเขียน!AN24="","",คะแนนอ่านคิดเขียน!AN24)</f>
        <v/>
      </c>
      <c r="BU23" s="136" t="str">
        <f t="shared" si="46"/>
        <v/>
      </c>
      <c r="BV23" s="136" t="str">
        <f t="shared" si="22"/>
        <v/>
      </c>
      <c r="BW23" s="136" t="str">
        <f t="shared" si="23"/>
        <v/>
      </c>
      <c r="BX23" s="457" t="str">
        <f>IF(คะแนนอ่านคิดเขียน!AO24="","",คะแนนอ่านคิดเขียน!AO24)</f>
        <v/>
      </c>
      <c r="BY23" s="457" t="str">
        <f>IF(คะแนนอ่านคิดเขียน!AP24="","",คะแนนอ่านคิดเขียน!AP24)</f>
        <v/>
      </c>
      <c r="BZ23" s="457" t="str">
        <f>IF(คะแนนอ่านคิดเขียน!AQ24="","",คะแนนอ่านคิดเขียน!AQ24)</f>
        <v/>
      </c>
      <c r="CA23" s="136" t="str">
        <f t="shared" si="47"/>
        <v/>
      </c>
      <c r="CB23" s="136" t="str">
        <f t="shared" si="24"/>
        <v/>
      </c>
      <c r="CC23" s="136" t="str">
        <f t="shared" si="25"/>
        <v/>
      </c>
      <c r="CD23" s="457" t="str">
        <f>IF(คะแนนอ่านคิดเขียน!AR24="","",คะแนนอ่านคิดเขียน!AR24)</f>
        <v/>
      </c>
      <c r="CE23" s="457" t="str">
        <f>IF(คะแนนอ่านคิดเขียน!AS24="","",คะแนนอ่านคิดเขียน!AS24)</f>
        <v/>
      </c>
      <c r="CF23" s="457" t="str">
        <f>IF(คะแนนอ่านคิดเขียน!AT24="","",คะแนนอ่านคิดเขียน!AT24)</f>
        <v/>
      </c>
      <c r="CG23" s="136" t="str">
        <f t="shared" si="48"/>
        <v/>
      </c>
      <c r="CH23" s="136" t="str">
        <f t="shared" si="26"/>
        <v/>
      </c>
      <c r="CI23" s="136" t="str">
        <f t="shared" si="27"/>
        <v/>
      </c>
      <c r="CJ23" s="27" t="str">
        <f>IF(คะแนนอ่านคิดเขียน!AU24="","",คะแนนอ่านคิดเขียน!AU24)</f>
        <v/>
      </c>
      <c r="CK23" s="27" t="str">
        <f>IF(คะแนนอ่านคิดเขียน!AV24="","",คะแนนอ่านคิดเขียน!AV24)</f>
        <v/>
      </c>
      <c r="CL23" s="27" t="str">
        <f>IF(คะแนนอ่านคิดเขียน!AW24="","",คะแนนอ่านคิดเขียน!AW24)</f>
        <v/>
      </c>
      <c r="CM23" s="136" t="str">
        <f t="shared" si="49"/>
        <v/>
      </c>
      <c r="CN23" s="136" t="str">
        <f t="shared" si="28"/>
        <v/>
      </c>
      <c r="CO23" s="136" t="str">
        <f t="shared" si="29"/>
        <v/>
      </c>
      <c r="CP23" s="522" t="str">
        <f t="shared" si="50"/>
        <v/>
      </c>
      <c r="CQ23" s="136" t="str">
        <f t="shared" si="30"/>
        <v/>
      </c>
      <c r="CR23" s="534" t="str">
        <f t="shared" si="51"/>
        <v/>
      </c>
      <c r="CS23" s="535" t="str">
        <f t="shared" si="31"/>
        <v/>
      </c>
      <c r="CT23" s="534" t="str">
        <f t="shared" si="52"/>
        <v/>
      </c>
      <c r="CU23" s="535" t="str">
        <f t="shared" si="32"/>
        <v/>
      </c>
      <c r="CV23" s="536" t="str">
        <f t="shared" si="53"/>
        <v/>
      </c>
      <c r="CW23" s="136" t="str">
        <f t="shared" si="33"/>
        <v/>
      </c>
      <c r="CX23" s="136" t="str">
        <f t="shared" si="34"/>
        <v/>
      </c>
      <c r="CY23" s="85"/>
    </row>
    <row r="24" spans="1:103" s="29" customFormat="1" ht="15.95" customHeight="1">
      <c r="A24" s="130">
        <v>19</v>
      </c>
      <c r="B24" s="26">
        <f>IF(คะแนนสอบ!C24="","",คะแนนสอบ!C24)</f>
        <v>2512</v>
      </c>
      <c r="C24" s="41" t="str">
        <f>IF(คะแนนสอบ!D24="","",คะแนนสอบ!D24)</f>
        <v>เด็กชายสิรภัทร  สุขนิล</v>
      </c>
      <c r="D24" s="27" t="str">
        <f>IF(คะแนนอ่านคิดเขียน!E25="","",คะแนนอ่านคิดเขียน!E25)</f>
        <v/>
      </c>
      <c r="E24" s="27" t="str">
        <f>IF(คะแนนอ่านคิดเขียน!F25="","",คะแนนอ่านคิดเขียน!F25)</f>
        <v/>
      </c>
      <c r="F24" s="27" t="str">
        <f>IF(คะแนนอ่านคิดเขียน!G25="","",คะแนนอ่านคิดเขียน!G25)</f>
        <v/>
      </c>
      <c r="G24" s="136" t="str">
        <f t="shared" si="35"/>
        <v/>
      </c>
      <c r="H24" s="136" t="str">
        <f t="shared" si="0"/>
        <v/>
      </c>
      <c r="I24" s="136" t="str">
        <f t="shared" si="1"/>
        <v/>
      </c>
      <c r="J24" s="27" t="str">
        <f>IF(คะแนนอ่านคิดเขียน!H25="","",คะแนนอ่านคิดเขียน!H25)</f>
        <v/>
      </c>
      <c r="K24" s="27" t="str">
        <f>IF(คะแนนอ่านคิดเขียน!I25="","",คะแนนอ่านคิดเขียน!I25)</f>
        <v/>
      </c>
      <c r="L24" s="27" t="str">
        <f>IF(คะแนนอ่านคิดเขียน!J25="","",คะแนนอ่านคิดเขียน!J25)</f>
        <v/>
      </c>
      <c r="M24" s="136" t="str">
        <f t="shared" si="36"/>
        <v/>
      </c>
      <c r="N24" s="136" t="str">
        <f t="shared" si="2"/>
        <v/>
      </c>
      <c r="O24" s="136" t="str">
        <f t="shared" si="3"/>
        <v/>
      </c>
      <c r="P24" s="27" t="str">
        <f>IF(คะแนนอ่านคิดเขียน!K25="","",คะแนนอ่านคิดเขียน!K25)</f>
        <v/>
      </c>
      <c r="Q24" s="27" t="str">
        <f>IF(คะแนนอ่านคิดเขียน!L25="","",คะแนนอ่านคิดเขียน!L25)</f>
        <v/>
      </c>
      <c r="R24" s="27" t="str">
        <f>IF(คะแนนอ่านคิดเขียน!M25="","",คะแนนอ่านคิดเขียน!M25)</f>
        <v/>
      </c>
      <c r="S24" s="136" t="str">
        <f t="shared" si="37"/>
        <v/>
      </c>
      <c r="T24" s="136" t="str">
        <f t="shared" si="4"/>
        <v/>
      </c>
      <c r="U24" s="136" t="str">
        <f t="shared" si="5"/>
        <v/>
      </c>
      <c r="V24" s="27" t="str">
        <f>IF(คะแนนอ่านคิดเขียน!N25="","",คะแนนอ่านคิดเขียน!N25)</f>
        <v/>
      </c>
      <c r="W24" s="27" t="str">
        <f>IF(คะแนนอ่านคิดเขียน!O25="","",คะแนนอ่านคิดเขียน!O25)</f>
        <v/>
      </c>
      <c r="X24" s="27" t="str">
        <f>IF(คะแนนอ่านคิดเขียน!P25="","",คะแนนอ่านคิดเขียน!P25)</f>
        <v/>
      </c>
      <c r="Y24" s="136" t="str">
        <f t="shared" si="38"/>
        <v/>
      </c>
      <c r="Z24" s="136" t="str">
        <f t="shared" si="6"/>
        <v/>
      </c>
      <c r="AA24" s="136" t="str">
        <f t="shared" si="7"/>
        <v/>
      </c>
      <c r="AB24" s="27" t="str">
        <f>IF(คะแนนอ่านคิดเขียน!Q25="","",คะแนนอ่านคิดเขียน!Q25)</f>
        <v/>
      </c>
      <c r="AC24" s="27" t="str">
        <f>IF(คะแนนอ่านคิดเขียน!R25="","",คะแนนอ่านคิดเขียน!R25)</f>
        <v/>
      </c>
      <c r="AD24" s="27" t="str">
        <f>IF(คะแนนอ่านคิดเขียน!S25="","",คะแนนอ่านคิดเขียน!S25)</f>
        <v/>
      </c>
      <c r="AE24" s="136" t="str">
        <f t="shared" si="39"/>
        <v/>
      </c>
      <c r="AF24" s="136" t="str">
        <f t="shared" si="8"/>
        <v/>
      </c>
      <c r="AG24" s="136" t="str">
        <f t="shared" si="9"/>
        <v/>
      </c>
      <c r="AH24" s="27" t="str">
        <f>IF(คะแนนอ่านคิดเขียน!T25="","",คะแนนอ่านคิดเขียน!T25)</f>
        <v/>
      </c>
      <c r="AI24" s="27" t="str">
        <f>IF(คะแนนอ่านคิดเขียน!U25="","",คะแนนอ่านคิดเขียน!U25)</f>
        <v/>
      </c>
      <c r="AJ24" s="27" t="str">
        <f>IF(คะแนนอ่านคิดเขียน!V25="","",คะแนนอ่านคิดเขียน!V25)</f>
        <v/>
      </c>
      <c r="AK24" s="136" t="str">
        <f t="shared" si="40"/>
        <v/>
      </c>
      <c r="AL24" s="136" t="str">
        <f t="shared" si="10"/>
        <v/>
      </c>
      <c r="AM24" s="136" t="str">
        <f t="shared" si="11"/>
        <v/>
      </c>
      <c r="AN24" s="27" t="str">
        <f>IF(คะแนนอ่านคิดเขียน!W25="","",คะแนนอ่านคิดเขียน!W25)</f>
        <v/>
      </c>
      <c r="AO24" s="27" t="str">
        <f>IF(คะแนนอ่านคิดเขียน!X25="","",คะแนนอ่านคิดเขียน!X25)</f>
        <v/>
      </c>
      <c r="AP24" s="27" t="str">
        <f>IF(คะแนนอ่านคิดเขียน!Y25="","",คะแนนอ่านคิดเขียน!Y25)</f>
        <v/>
      </c>
      <c r="AQ24" s="136" t="str">
        <f t="shared" si="41"/>
        <v/>
      </c>
      <c r="AR24" s="136" t="str">
        <f t="shared" si="12"/>
        <v/>
      </c>
      <c r="AS24" s="136" t="str">
        <f t="shared" si="13"/>
        <v/>
      </c>
      <c r="AT24" s="27" t="str">
        <f>IF(คะแนนอ่านคิดเขียน!Z25="","",คะแนนอ่านคิดเขียน!Z25)</f>
        <v/>
      </c>
      <c r="AU24" s="27" t="str">
        <f>IF(คะแนนอ่านคิดเขียน!AA25="","",คะแนนอ่านคิดเขียน!AA25)</f>
        <v/>
      </c>
      <c r="AV24" s="27" t="str">
        <f>IF(คะแนนอ่านคิดเขียน!AB25="","",คะแนนอ่านคิดเขียน!AB25)</f>
        <v/>
      </c>
      <c r="AW24" s="136" t="str">
        <f t="shared" si="42"/>
        <v/>
      </c>
      <c r="AX24" s="136" t="str">
        <f t="shared" si="14"/>
        <v/>
      </c>
      <c r="AY24" s="136" t="str">
        <f t="shared" si="15"/>
        <v/>
      </c>
      <c r="AZ24" s="27" t="str">
        <f>IF(คะแนนอ่านคิดเขียน!AC25="","",คะแนนอ่านคิดเขียน!AC25)</f>
        <v/>
      </c>
      <c r="BA24" s="27" t="str">
        <f>IF(คะแนนอ่านคิดเขียน!AD25="","",คะแนนอ่านคิดเขียน!AD25)</f>
        <v/>
      </c>
      <c r="BB24" s="27" t="str">
        <f>IF(คะแนนอ่านคิดเขียน!AE25="","",คะแนนอ่านคิดเขียน!AE25)</f>
        <v/>
      </c>
      <c r="BC24" s="136" t="str">
        <f t="shared" si="43"/>
        <v/>
      </c>
      <c r="BD24" s="136" t="str">
        <f t="shared" si="16"/>
        <v/>
      </c>
      <c r="BE24" s="136" t="str">
        <f t="shared" si="17"/>
        <v/>
      </c>
      <c r="BF24" s="388" t="str">
        <f>IF(คะแนนอ่านคิดเขียน!AF25="","",คะแนนอ่านคิดเขียน!AF25)</f>
        <v/>
      </c>
      <c r="BG24" s="388" t="str">
        <f>IF(คะแนนอ่านคิดเขียน!AG25="","",คะแนนอ่านคิดเขียน!AG25)</f>
        <v/>
      </c>
      <c r="BH24" s="388" t="str">
        <f>IF(คะแนนอ่านคิดเขียน!AH25="","",คะแนนอ่านคิดเขียน!AH25)</f>
        <v/>
      </c>
      <c r="BI24" s="136" t="str">
        <f t="shared" si="44"/>
        <v/>
      </c>
      <c r="BJ24" s="136" t="str">
        <f t="shared" si="18"/>
        <v/>
      </c>
      <c r="BK24" s="136" t="str">
        <f t="shared" si="19"/>
        <v/>
      </c>
      <c r="BL24" s="457" t="str">
        <f>IF(คะแนนอ่านคิดเขียน!AI25="","",คะแนนอ่านคิดเขียน!AI25)</f>
        <v/>
      </c>
      <c r="BM24" s="457" t="str">
        <f>IF(คะแนนอ่านคิดเขียน!AJ25="","",คะแนนอ่านคิดเขียน!AJ25)</f>
        <v/>
      </c>
      <c r="BN24" s="457" t="str">
        <f>IF(คะแนนอ่านคิดเขียน!AK25="","",คะแนนอ่านคิดเขียน!AK25)</f>
        <v/>
      </c>
      <c r="BO24" s="136" t="str">
        <f t="shared" si="45"/>
        <v/>
      </c>
      <c r="BP24" s="136" t="str">
        <f t="shared" si="20"/>
        <v/>
      </c>
      <c r="BQ24" s="136" t="str">
        <f t="shared" si="21"/>
        <v/>
      </c>
      <c r="BR24" s="457" t="str">
        <f>IF(คะแนนอ่านคิดเขียน!AL25="","",คะแนนอ่านคิดเขียน!AL25)</f>
        <v/>
      </c>
      <c r="BS24" s="457" t="str">
        <f>IF(คะแนนอ่านคิดเขียน!AM25="","",คะแนนอ่านคิดเขียน!AM25)</f>
        <v/>
      </c>
      <c r="BT24" s="457" t="str">
        <f>IF(คะแนนอ่านคิดเขียน!AN25="","",คะแนนอ่านคิดเขียน!AN25)</f>
        <v/>
      </c>
      <c r="BU24" s="136" t="str">
        <f t="shared" si="46"/>
        <v/>
      </c>
      <c r="BV24" s="136" t="str">
        <f t="shared" si="22"/>
        <v/>
      </c>
      <c r="BW24" s="136" t="str">
        <f t="shared" si="23"/>
        <v/>
      </c>
      <c r="BX24" s="457" t="str">
        <f>IF(คะแนนอ่านคิดเขียน!AO25="","",คะแนนอ่านคิดเขียน!AO25)</f>
        <v/>
      </c>
      <c r="BY24" s="457" t="str">
        <f>IF(คะแนนอ่านคิดเขียน!AP25="","",คะแนนอ่านคิดเขียน!AP25)</f>
        <v/>
      </c>
      <c r="BZ24" s="457" t="str">
        <f>IF(คะแนนอ่านคิดเขียน!AQ25="","",คะแนนอ่านคิดเขียน!AQ25)</f>
        <v/>
      </c>
      <c r="CA24" s="136" t="str">
        <f t="shared" si="47"/>
        <v/>
      </c>
      <c r="CB24" s="136" t="str">
        <f t="shared" si="24"/>
        <v/>
      </c>
      <c r="CC24" s="136" t="str">
        <f t="shared" si="25"/>
        <v/>
      </c>
      <c r="CD24" s="457" t="str">
        <f>IF(คะแนนอ่านคิดเขียน!AR25="","",คะแนนอ่านคิดเขียน!AR25)</f>
        <v/>
      </c>
      <c r="CE24" s="457" t="str">
        <f>IF(คะแนนอ่านคิดเขียน!AS25="","",คะแนนอ่านคิดเขียน!AS25)</f>
        <v/>
      </c>
      <c r="CF24" s="457" t="str">
        <f>IF(คะแนนอ่านคิดเขียน!AT25="","",คะแนนอ่านคิดเขียน!AT25)</f>
        <v/>
      </c>
      <c r="CG24" s="136" t="str">
        <f t="shared" si="48"/>
        <v/>
      </c>
      <c r="CH24" s="136" t="str">
        <f t="shared" si="26"/>
        <v/>
      </c>
      <c r="CI24" s="136" t="str">
        <f t="shared" si="27"/>
        <v/>
      </c>
      <c r="CJ24" s="27" t="str">
        <f>IF(คะแนนอ่านคิดเขียน!AU25="","",คะแนนอ่านคิดเขียน!AU25)</f>
        <v/>
      </c>
      <c r="CK24" s="27" t="str">
        <f>IF(คะแนนอ่านคิดเขียน!AV25="","",คะแนนอ่านคิดเขียน!AV25)</f>
        <v/>
      </c>
      <c r="CL24" s="27" t="str">
        <f>IF(คะแนนอ่านคิดเขียน!AW25="","",คะแนนอ่านคิดเขียน!AW25)</f>
        <v/>
      </c>
      <c r="CM24" s="136" t="str">
        <f t="shared" si="49"/>
        <v/>
      </c>
      <c r="CN24" s="136" t="str">
        <f t="shared" si="28"/>
        <v/>
      </c>
      <c r="CO24" s="136" t="str">
        <f t="shared" si="29"/>
        <v/>
      </c>
      <c r="CP24" s="522" t="str">
        <f t="shared" si="50"/>
        <v/>
      </c>
      <c r="CQ24" s="136" t="str">
        <f t="shared" si="30"/>
        <v/>
      </c>
      <c r="CR24" s="534" t="str">
        <f t="shared" si="51"/>
        <v/>
      </c>
      <c r="CS24" s="535" t="str">
        <f t="shared" si="31"/>
        <v/>
      </c>
      <c r="CT24" s="534" t="str">
        <f t="shared" si="52"/>
        <v/>
      </c>
      <c r="CU24" s="535" t="str">
        <f t="shared" si="32"/>
        <v/>
      </c>
      <c r="CV24" s="536" t="str">
        <f t="shared" si="53"/>
        <v/>
      </c>
      <c r="CW24" s="136" t="str">
        <f t="shared" si="33"/>
        <v/>
      </c>
      <c r="CX24" s="136" t="str">
        <f t="shared" si="34"/>
        <v/>
      </c>
      <c r="CY24" s="85"/>
    </row>
    <row r="25" spans="1:103" s="29" customFormat="1" ht="15.95" customHeight="1">
      <c r="A25" s="130">
        <v>20</v>
      </c>
      <c r="B25" s="26">
        <f>IF(คะแนนสอบ!C25="","",คะแนนสอบ!C25)</f>
        <v>2513</v>
      </c>
      <c r="C25" s="41" t="str">
        <f>IF(คะแนนสอบ!D25="","",คะแนนสอบ!D25)</f>
        <v>เด็กชายธเนศ  ช้างจั่น</v>
      </c>
      <c r="D25" s="27" t="str">
        <f>IF(คะแนนอ่านคิดเขียน!E26="","",คะแนนอ่านคิดเขียน!E26)</f>
        <v/>
      </c>
      <c r="E25" s="27" t="str">
        <f>IF(คะแนนอ่านคิดเขียน!F26="","",คะแนนอ่านคิดเขียน!F26)</f>
        <v/>
      </c>
      <c r="F25" s="27" t="str">
        <f>IF(คะแนนอ่านคิดเขียน!G26="","",คะแนนอ่านคิดเขียน!G26)</f>
        <v/>
      </c>
      <c r="G25" s="136" t="str">
        <f t="shared" si="35"/>
        <v/>
      </c>
      <c r="H25" s="136" t="str">
        <f t="shared" si="0"/>
        <v/>
      </c>
      <c r="I25" s="136" t="str">
        <f t="shared" si="1"/>
        <v/>
      </c>
      <c r="J25" s="27" t="str">
        <f>IF(คะแนนอ่านคิดเขียน!H26="","",คะแนนอ่านคิดเขียน!H26)</f>
        <v/>
      </c>
      <c r="K25" s="27" t="str">
        <f>IF(คะแนนอ่านคิดเขียน!I26="","",คะแนนอ่านคิดเขียน!I26)</f>
        <v/>
      </c>
      <c r="L25" s="27" t="str">
        <f>IF(คะแนนอ่านคิดเขียน!J26="","",คะแนนอ่านคิดเขียน!J26)</f>
        <v/>
      </c>
      <c r="M25" s="136" t="str">
        <f t="shared" si="36"/>
        <v/>
      </c>
      <c r="N25" s="136" t="str">
        <f t="shared" si="2"/>
        <v/>
      </c>
      <c r="O25" s="136" t="str">
        <f t="shared" si="3"/>
        <v/>
      </c>
      <c r="P25" s="27" t="str">
        <f>IF(คะแนนอ่านคิดเขียน!K26="","",คะแนนอ่านคิดเขียน!K26)</f>
        <v/>
      </c>
      <c r="Q25" s="27" t="str">
        <f>IF(คะแนนอ่านคิดเขียน!L26="","",คะแนนอ่านคิดเขียน!L26)</f>
        <v/>
      </c>
      <c r="R25" s="27" t="str">
        <f>IF(คะแนนอ่านคิดเขียน!M26="","",คะแนนอ่านคิดเขียน!M26)</f>
        <v/>
      </c>
      <c r="S25" s="136" t="str">
        <f t="shared" si="37"/>
        <v/>
      </c>
      <c r="T25" s="136" t="str">
        <f t="shared" si="4"/>
        <v/>
      </c>
      <c r="U25" s="136" t="str">
        <f t="shared" si="5"/>
        <v/>
      </c>
      <c r="V25" s="27" t="str">
        <f>IF(คะแนนอ่านคิดเขียน!N26="","",คะแนนอ่านคิดเขียน!N26)</f>
        <v/>
      </c>
      <c r="W25" s="27" t="str">
        <f>IF(คะแนนอ่านคิดเขียน!O26="","",คะแนนอ่านคิดเขียน!O26)</f>
        <v/>
      </c>
      <c r="X25" s="27" t="str">
        <f>IF(คะแนนอ่านคิดเขียน!P26="","",คะแนนอ่านคิดเขียน!P26)</f>
        <v/>
      </c>
      <c r="Y25" s="136" t="str">
        <f t="shared" si="38"/>
        <v/>
      </c>
      <c r="Z25" s="136" t="str">
        <f t="shared" si="6"/>
        <v/>
      </c>
      <c r="AA25" s="136" t="str">
        <f t="shared" si="7"/>
        <v/>
      </c>
      <c r="AB25" s="27" t="str">
        <f>IF(คะแนนอ่านคิดเขียน!Q26="","",คะแนนอ่านคิดเขียน!Q26)</f>
        <v/>
      </c>
      <c r="AC25" s="27" t="str">
        <f>IF(คะแนนอ่านคิดเขียน!R26="","",คะแนนอ่านคิดเขียน!R26)</f>
        <v/>
      </c>
      <c r="AD25" s="27" t="str">
        <f>IF(คะแนนอ่านคิดเขียน!S26="","",คะแนนอ่านคิดเขียน!S26)</f>
        <v/>
      </c>
      <c r="AE25" s="136" t="str">
        <f t="shared" si="39"/>
        <v/>
      </c>
      <c r="AF25" s="136" t="str">
        <f t="shared" si="8"/>
        <v/>
      </c>
      <c r="AG25" s="136" t="str">
        <f t="shared" si="9"/>
        <v/>
      </c>
      <c r="AH25" s="27" t="str">
        <f>IF(คะแนนอ่านคิดเขียน!T26="","",คะแนนอ่านคิดเขียน!T26)</f>
        <v/>
      </c>
      <c r="AI25" s="27" t="str">
        <f>IF(คะแนนอ่านคิดเขียน!U26="","",คะแนนอ่านคิดเขียน!U26)</f>
        <v/>
      </c>
      <c r="AJ25" s="27" t="str">
        <f>IF(คะแนนอ่านคิดเขียน!V26="","",คะแนนอ่านคิดเขียน!V26)</f>
        <v/>
      </c>
      <c r="AK25" s="136" t="str">
        <f t="shared" si="40"/>
        <v/>
      </c>
      <c r="AL25" s="136" t="str">
        <f t="shared" si="10"/>
        <v/>
      </c>
      <c r="AM25" s="136" t="str">
        <f t="shared" si="11"/>
        <v/>
      </c>
      <c r="AN25" s="27" t="str">
        <f>IF(คะแนนอ่านคิดเขียน!W26="","",คะแนนอ่านคิดเขียน!W26)</f>
        <v/>
      </c>
      <c r="AO25" s="27" t="str">
        <f>IF(คะแนนอ่านคิดเขียน!X26="","",คะแนนอ่านคิดเขียน!X26)</f>
        <v/>
      </c>
      <c r="AP25" s="27" t="str">
        <f>IF(คะแนนอ่านคิดเขียน!Y26="","",คะแนนอ่านคิดเขียน!Y26)</f>
        <v/>
      </c>
      <c r="AQ25" s="136" t="str">
        <f t="shared" si="41"/>
        <v/>
      </c>
      <c r="AR25" s="136" t="str">
        <f t="shared" si="12"/>
        <v/>
      </c>
      <c r="AS25" s="136" t="str">
        <f t="shared" si="13"/>
        <v/>
      </c>
      <c r="AT25" s="27" t="str">
        <f>IF(คะแนนอ่านคิดเขียน!Z26="","",คะแนนอ่านคิดเขียน!Z26)</f>
        <v/>
      </c>
      <c r="AU25" s="27" t="str">
        <f>IF(คะแนนอ่านคิดเขียน!AA26="","",คะแนนอ่านคิดเขียน!AA26)</f>
        <v/>
      </c>
      <c r="AV25" s="27" t="str">
        <f>IF(คะแนนอ่านคิดเขียน!AB26="","",คะแนนอ่านคิดเขียน!AB26)</f>
        <v/>
      </c>
      <c r="AW25" s="136" t="str">
        <f t="shared" si="42"/>
        <v/>
      </c>
      <c r="AX25" s="136" t="str">
        <f t="shared" si="14"/>
        <v/>
      </c>
      <c r="AY25" s="136" t="str">
        <f t="shared" si="15"/>
        <v/>
      </c>
      <c r="AZ25" s="27" t="str">
        <f>IF(คะแนนอ่านคิดเขียน!AC26="","",คะแนนอ่านคิดเขียน!AC26)</f>
        <v/>
      </c>
      <c r="BA25" s="27" t="str">
        <f>IF(คะแนนอ่านคิดเขียน!AD26="","",คะแนนอ่านคิดเขียน!AD26)</f>
        <v/>
      </c>
      <c r="BB25" s="27" t="str">
        <f>IF(คะแนนอ่านคิดเขียน!AE26="","",คะแนนอ่านคิดเขียน!AE26)</f>
        <v/>
      </c>
      <c r="BC25" s="136" t="str">
        <f t="shared" si="43"/>
        <v/>
      </c>
      <c r="BD25" s="136" t="str">
        <f t="shared" si="16"/>
        <v/>
      </c>
      <c r="BE25" s="136" t="str">
        <f t="shared" si="17"/>
        <v/>
      </c>
      <c r="BF25" s="388" t="str">
        <f>IF(คะแนนอ่านคิดเขียน!AF26="","",คะแนนอ่านคิดเขียน!AF26)</f>
        <v/>
      </c>
      <c r="BG25" s="388" t="str">
        <f>IF(คะแนนอ่านคิดเขียน!AG26="","",คะแนนอ่านคิดเขียน!AG26)</f>
        <v/>
      </c>
      <c r="BH25" s="388" t="str">
        <f>IF(คะแนนอ่านคิดเขียน!AH26="","",คะแนนอ่านคิดเขียน!AH26)</f>
        <v/>
      </c>
      <c r="BI25" s="136" t="str">
        <f t="shared" si="44"/>
        <v/>
      </c>
      <c r="BJ25" s="136" t="str">
        <f t="shared" si="18"/>
        <v/>
      </c>
      <c r="BK25" s="136" t="str">
        <f t="shared" si="19"/>
        <v/>
      </c>
      <c r="BL25" s="457" t="str">
        <f>IF(คะแนนอ่านคิดเขียน!AI26="","",คะแนนอ่านคิดเขียน!AI26)</f>
        <v/>
      </c>
      <c r="BM25" s="457" t="str">
        <f>IF(คะแนนอ่านคิดเขียน!AJ26="","",คะแนนอ่านคิดเขียน!AJ26)</f>
        <v/>
      </c>
      <c r="BN25" s="457" t="str">
        <f>IF(คะแนนอ่านคิดเขียน!AK26="","",คะแนนอ่านคิดเขียน!AK26)</f>
        <v/>
      </c>
      <c r="BO25" s="136" t="str">
        <f t="shared" si="45"/>
        <v/>
      </c>
      <c r="BP25" s="136" t="str">
        <f t="shared" si="20"/>
        <v/>
      </c>
      <c r="BQ25" s="136" t="str">
        <f t="shared" si="21"/>
        <v/>
      </c>
      <c r="BR25" s="457" t="str">
        <f>IF(คะแนนอ่านคิดเขียน!AL26="","",คะแนนอ่านคิดเขียน!AL26)</f>
        <v/>
      </c>
      <c r="BS25" s="457" t="str">
        <f>IF(คะแนนอ่านคิดเขียน!AM26="","",คะแนนอ่านคิดเขียน!AM26)</f>
        <v/>
      </c>
      <c r="BT25" s="457" t="str">
        <f>IF(คะแนนอ่านคิดเขียน!AN26="","",คะแนนอ่านคิดเขียน!AN26)</f>
        <v/>
      </c>
      <c r="BU25" s="136" t="str">
        <f t="shared" si="46"/>
        <v/>
      </c>
      <c r="BV25" s="136" t="str">
        <f t="shared" si="22"/>
        <v/>
      </c>
      <c r="BW25" s="136" t="str">
        <f t="shared" si="23"/>
        <v/>
      </c>
      <c r="BX25" s="457" t="str">
        <f>IF(คะแนนอ่านคิดเขียน!AO26="","",คะแนนอ่านคิดเขียน!AO26)</f>
        <v/>
      </c>
      <c r="BY25" s="457" t="str">
        <f>IF(คะแนนอ่านคิดเขียน!AP26="","",คะแนนอ่านคิดเขียน!AP26)</f>
        <v/>
      </c>
      <c r="BZ25" s="457" t="str">
        <f>IF(คะแนนอ่านคิดเขียน!AQ26="","",คะแนนอ่านคิดเขียน!AQ26)</f>
        <v/>
      </c>
      <c r="CA25" s="136" t="str">
        <f t="shared" si="47"/>
        <v/>
      </c>
      <c r="CB25" s="136" t="str">
        <f t="shared" si="24"/>
        <v/>
      </c>
      <c r="CC25" s="136" t="str">
        <f t="shared" si="25"/>
        <v/>
      </c>
      <c r="CD25" s="457" t="str">
        <f>IF(คะแนนอ่านคิดเขียน!AR26="","",คะแนนอ่านคิดเขียน!AR26)</f>
        <v/>
      </c>
      <c r="CE25" s="457" t="str">
        <f>IF(คะแนนอ่านคิดเขียน!AS26="","",คะแนนอ่านคิดเขียน!AS26)</f>
        <v/>
      </c>
      <c r="CF25" s="457" t="str">
        <f>IF(คะแนนอ่านคิดเขียน!AT26="","",คะแนนอ่านคิดเขียน!AT26)</f>
        <v/>
      </c>
      <c r="CG25" s="136" t="str">
        <f t="shared" si="48"/>
        <v/>
      </c>
      <c r="CH25" s="136" t="str">
        <f t="shared" si="26"/>
        <v/>
      </c>
      <c r="CI25" s="136" t="str">
        <f t="shared" si="27"/>
        <v/>
      </c>
      <c r="CJ25" s="27" t="str">
        <f>IF(คะแนนอ่านคิดเขียน!AU26="","",คะแนนอ่านคิดเขียน!AU26)</f>
        <v/>
      </c>
      <c r="CK25" s="27" t="str">
        <f>IF(คะแนนอ่านคิดเขียน!AV26="","",คะแนนอ่านคิดเขียน!AV26)</f>
        <v/>
      </c>
      <c r="CL25" s="27" t="str">
        <f>IF(คะแนนอ่านคิดเขียน!AW26="","",คะแนนอ่านคิดเขียน!AW26)</f>
        <v/>
      </c>
      <c r="CM25" s="136" t="str">
        <f t="shared" si="49"/>
        <v/>
      </c>
      <c r="CN25" s="136" t="str">
        <f t="shared" si="28"/>
        <v/>
      </c>
      <c r="CO25" s="136" t="str">
        <f t="shared" si="29"/>
        <v/>
      </c>
      <c r="CP25" s="522" t="str">
        <f t="shared" si="50"/>
        <v/>
      </c>
      <c r="CQ25" s="136" t="str">
        <f t="shared" si="30"/>
        <v/>
      </c>
      <c r="CR25" s="534" t="str">
        <f t="shared" si="51"/>
        <v/>
      </c>
      <c r="CS25" s="535" t="str">
        <f t="shared" si="31"/>
        <v/>
      </c>
      <c r="CT25" s="534" t="str">
        <f t="shared" si="52"/>
        <v/>
      </c>
      <c r="CU25" s="535" t="str">
        <f t="shared" si="32"/>
        <v/>
      </c>
      <c r="CV25" s="536" t="str">
        <f t="shared" si="53"/>
        <v/>
      </c>
      <c r="CW25" s="136" t="str">
        <f t="shared" si="33"/>
        <v/>
      </c>
      <c r="CX25" s="136" t="str">
        <f t="shared" si="34"/>
        <v/>
      </c>
      <c r="CY25" s="85"/>
    </row>
    <row r="26" spans="1:103" s="29" customFormat="1" ht="15.95" customHeight="1">
      <c r="A26" s="130">
        <v>21</v>
      </c>
      <c r="B26" s="26">
        <f>IF(คะแนนสอบ!C26="","",คะแนนสอบ!C26)</f>
        <v>2514</v>
      </c>
      <c r="C26" s="41" t="str">
        <f>IF(คะแนนสอบ!D26="","",คะแนนสอบ!D26)</f>
        <v>เด็กชายวัชรากร  จูงาม</v>
      </c>
      <c r="D26" s="27" t="str">
        <f>IF(คะแนนอ่านคิดเขียน!E27="","",คะแนนอ่านคิดเขียน!E27)</f>
        <v/>
      </c>
      <c r="E26" s="27" t="str">
        <f>IF(คะแนนอ่านคิดเขียน!F27="","",คะแนนอ่านคิดเขียน!F27)</f>
        <v/>
      </c>
      <c r="F26" s="27" t="str">
        <f>IF(คะแนนอ่านคิดเขียน!G27="","",คะแนนอ่านคิดเขียน!G27)</f>
        <v/>
      </c>
      <c r="G26" s="136" t="str">
        <f t="shared" si="35"/>
        <v/>
      </c>
      <c r="H26" s="136" t="str">
        <f t="shared" si="0"/>
        <v/>
      </c>
      <c r="I26" s="136" t="str">
        <f t="shared" si="1"/>
        <v/>
      </c>
      <c r="J26" s="27" t="str">
        <f>IF(คะแนนอ่านคิดเขียน!H27="","",คะแนนอ่านคิดเขียน!H27)</f>
        <v/>
      </c>
      <c r="K26" s="27" t="str">
        <f>IF(คะแนนอ่านคิดเขียน!I27="","",คะแนนอ่านคิดเขียน!I27)</f>
        <v/>
      </c>
      <c r="L26" s="27" t="str">
        <f>IF(คะแนนอ่านคิดเขียน!J27="","",คะแนนอ่านคิดเขียน!J27)</f>
        <v/>
      </c>
      <c r="M26" s="136" t="str">
        <f t="shared" si="36"/>
        <v/>
      </c>
      <c r="N26" s="136" t="str">
        <f t="shared" si="2"/>
        <v/>
      </c>
      <c r="O26" s="136" t="str">
        <f t="shared" si="3"/>
        <v/>
      </c>
      <c r="P26" s="27" t="str">
        <f>IF(คะแนนอ่านคิดเขียน!K27="","",คะแนนอ่านคิดเขียน!K27)</f>
        <v/>
      </c>
      <c r="Q26" s="27" t="str">
        <f>IF(คะแนนอ่านคิดเขียน!L27="","",คะแนนอ่านคิดเขียน!L27)</f>
        <v/>
      </c>
      <c r="R26" s="27" t="str">
        <f>IF(คะแนนอ่านคิดเขียน!M27="","",คะแนนอ่านคิดเขียน!M27)</f>
        <v/>
      </c>
      <c r="S26" s="136" t="str">
        <f t="shared" si="37"/>
        <v/>
      </c>
      <c r="T26" s="136" t="str">
        <f t="shared" si="4"/>
        <v/>
      </c>
      <c r="U26" s="136" t="str">
        <f t="shared" si="5"/>
        <v/>
      </c>
      <c r="V26" s="27" t="str">
        <f>IF(คะแนนอ่านคิดเขียน!N27="","",คะแนนอ่านคิดเขียน!N27)</f>
        <v/>
      </c>
      <c r="W26" s="27" t="str">
        <f>IF(คะแนนอ่านคิดเขียน!O27="","",คะแนนอ่านคิดเขียน!O27)</f>
        <v/>
      </c>
      <c r="X26" s="27" t="str">
        <f>IF(คะแนนอ่านคิดเขียน!P27="","",คะแนนอ่านคิดเขียน!P27)</f>
        <v/>
      </c>
      <c r="Y26" s="136" t="str">
        <f t="shared" si="38"/>
        <v/>
      </c>
      <c r="Z26" s="136" t="str">
        <f t="shared" si="6"/>
        <v/>
      </c>
      <c r="AA26" s="136" t="str">
        <f t="shared" si="7"/>
        <v/>
      </c>
      <c r="AB26" s="27" t="str">
        <f>IF(คะแนนอ่านคิดเขียน!Q27="","",คะแนนอ่านคิดเขียน!Q27)</f>
        <v/>
      </c>
      <c r="AC26" s="27" t="str">
        <f>IF(คะแนนอ่านคิดเขียน!R27="","",คะแนนอ่านคิดเขียน!R27)</f>
        <v/>
      </c>
      <c r="AD26" s="27" t="str">
        <f>IF(คะแนนอ่านคิดเขียน!S27="","",คะแนนอ่านคิดเขียน!S27)</f>
        <v/>
      </c>
      <c r="AE26" s="136" t="str">
        <f t="shared" si="39"/>
        <v/>
      </c>
      <c r="AF26" s="136" t="str">
        <f t="shared" si="8"/>
        <v/>
      </c>
      <c r="AG26" s="136" t="str">
        <f t="shared" si="9"/>
        <v/>
      </c>
      <c r="AH26" s="27" t="str">
        <f>IF(คะแนนอ่านคิดเขียน!T27="","",คะแนนอ่านคิดเขียน!T27)</f>
        <v/>
      </c>
      <c r="AI26" s="27" t="str">
        <f>IF(คะแนนอ่านคิดเขียน!U27="","",คะแนนอ่านคิดเขียน!U27)</f>
        <v/>
      </c>
      <c r="AJ26" s="27" t="str">
        <f>IF(คะแนนอ่านคิดเขียน!V27="","",คะแนนอ่านคิดเขียน!V27)</f>
        <v/>
      </c>
      <c r="AK26" s="136" t="str">
        <f t="shared" si="40"/>
        <v/>
      </c>
      <c r="AL26" s="136" t="str">
        <f t="shared" si="10"/>
        <v/>
      </c>
      <c r="AM26" s="136" t="str">
        <f t="shared" si="11"/>
        <v/>
      </c>
      <c r="AN26" s="27" t="str">
        <f>IF(คะแนนอ่านคิดเขียน!W27="","",คะแนนอ่านคิดเขียน!W27)</f>
        <v/>
      </c>
      <c r="AO26" s="27" t="str">
        <f>IF(คะแนนอ่านคิดเขียน!X27="","",คะแนนอ่านคิดเขียน!X27)</f>
        <v/>
      </c>
      <c r="AP26" s="27" t="str">
        <f>IF(คะแนนอ่านคิดเขียน!Y27="","",คะแนนอ่านคิดเขียน!Y27)</f>
        <v/>
      </c>
      <c r="AQ26" s="136" t="str">
        <f t="shared" si="41"/>
        <v/>
      </c>
      <c r="AR26" s="136" t="str">
        <f t="shared" si="12"/>
        <v/>
      </c>
      <c r="AS26" s="136" t="str">
        <f t="shared" si="13"/>
        <v/>
      </c>
      <c r="AT26" s="27" t="str">
        <f>IF(คะแนนอ่านคิดเขียน!Z27="","",คะแนนอ่านคิดเขียน!Z27)</f>
        <v/>
      </c>
      <c r="AU26" s="27" t="str">
        <f>IF(คะแนนอ่านคิดเขียน!AA27="","",คะแนนอ่านคิดเขียน!AA27)</f>
        <v/>
      </c>
      <c r="AV26" s="27" t="str">
        <f>IF(คะแนนอ่านคิดเขียน!AB27="","",คะแนนอ่านคิดเขียน!AB27)</f>
        <v/>
      </c>
      <c r="AW26" s="136" t="str">
        <f t="shared" si="42"/>
        <v/>
      </c>
      <c r="AX26" s="136" t="str">
        <f t="shared" si="14"/>
        <v/>
      </c>
      <c r="AY26" s="136" t="str">
        <f t="shared" si="15"/>
        <v/>
      </c>
      <c r="AZ26" s="27" t="str">
        <f>IF(คะแนนอ่านคิดเขียน!AC27="","",คะแนนอ่านคิดเขียน!AC27)</f>
        <v/>
      </c>
      <c r="BA26" s="27" t="str">
        <f>IF(คะแนนอ่านคิดเขียน!AD27="","",คะแนนอ่านคิดเขียน!AD27)</f>
        <v/>
      </c>
      <c r="BB26" s="27" t="str">
        <f>IF(คะแนนอ่านคิดเขียน!AE27="","",คะแนนอ่านคิดเขียน!AE27)</f>
        <v/>
      </c>
      <c r="BC26" s="136" t="str">
        <f t="shared" si="43"/>
        <v/>
      </c>
      <c r="BD26" s="136" t="str">
        <f t="shared" si="16"/>
        <v/>
      </c>
      <c r="BE26" s="136" t="str">
        <f t="shared" si="17"/>
        <v/>
      </c>
      <c r="BF26" s="388" t="str">
        <f>IF(คะแนนอ่านคิดเขียน!AF27="","",คะแนนอ่านคิดเขียน!AF27)</f>
        <v/>
      </c>
      <c r="BG26" s="388" t="str">
        <f>IF(คะแนนอ่านคิดเขียน!AG27="","",คะแนนอ่านคิดเขียน!AG27)</f>
        <v/>
      </c>
      <c r="BH26" s="388" t="str">
        <f>IF(คะแนนอ่านคิดเขียน!AH27="","",คะแนนอ่านคิดเขียน!AH27)</f>
        <v/>
      </c>
      <c r="BI26" s="136" t="str">
        <f t="shared" si="44"/>
        <v/>
      </c>
      <c r="BJ26" s="136" t="str">
        <f t="shared" si="18"/>
        <v/>
      </c>
      <c r="BK26" s="136" t="str">
        <f t="shared" si="19"/>
        <v/>
      </c>
      <c r="BL26" s="457" t="str">
        <f>IF(คะแนนอ่านคิดเขียน!AI27="","",คะแนนอ่านคิดเขียน!AI27)</f>
        <v/>
      </c>
      <c r="BM26" s="457" t="str">
        <f>IF(คะแนนอ่านคิดเขียน!AJ27="","",คะแนนอ่านคิดเขียน!AJ27)</f>
        <v/>
      </c>
      <c r="BN26" s="457" t="str">
        <f>IF(คะแนนอ่านคิดเขียน!AK27="","",คะแนนอ่านคิดเขียน!AK27)</f>
        <v/>
      </c>
      <c r="BO26" s="136" t="str">
        <f t="shared" si="45"/>
        <v/>
      </c>
      <c r="BP26" s="136" t="str">
        <f t="shared" si="20"/>
        <v/>
      </c>
      <c r="BQ26" s="136" t="str">
        <f t="shared" si="21"/>
        <v/>
      </c>
      <c r="BR26" s="457" t="str">
        <f>IF(คะแนนอ่านคิดเขียน!AL27="","",คะแนนอ่านคิดเขียน!AL27)</f>
        <v/>
      </c>
      <c r="BS26" s="457" t="str">
        <f>IF(คะแนนอ่านคิดเขียน!AM27="","",คะแนนอ่านคิดเขียน!AM27)</f>
        <v/>
      </c>
      <c r="BT26" s="457" t="str">
        <f>IF(คะแนนอ่านคิดเขียน!AN27="","",คะแนนอ่านคิดเขียน!AN27)</f>
        <v/>
      </c>
      <c r="BU26" s="136" t="str">
        <f t="shared" si="46"/>
        <v/>
      </c>
      <c r="BV26" s="136" t="str">
        <f t="shared" si="22"/>
        <v/>
      </c>
      <c r="BW26" s="136" t="str">
        <f t="shared" si="23"/>
        <v/>
      </c>
      <c r="BX26" s="457" t="str">
        <f>IF(คะแนนอ่านคิดเขียน!AO27="","",คะแนนอ่านคิดเขียน!AO27)</f>
        <v/>
      </c>
      <c r="BY26" s="457" t="str">
        <f>IF(คะแนนอ่านคิดเขียน!AP27="","",คะแนนอ่านคิดเขียน!AP27)</f>
        <v/>
      </c>
      <c r="BZ26" s="457" t="str">
        <f>IF(คะแนนอ่านคิดเขียน!AQ27="","",คะแนนอ่านคิดเขียน!AQ27)</f>
        <v/>
      </c>
      <c r="CA26" s="136" t="str">
        <f t="shared" si="47"/>
        <v/>
      </c>
      <c r="CB26" s="136" t="str">
        <f t="shared" si="24"/>
        <v/>
      </c>
      <c r="CC26" s="136" t="str">
        <f t="shared" si="25"/>
        <v/>
      </c>
      <c r="CD26" s="457" t="str">
        <f>IF(คะแนนอ่านคิดเขียน!AR27="","",คะแนนอ่านคิดเขียน!AR27)</f>
        <v/>
      </c>
      <c r="CE26" s="457" t="str">
        <f>IF(คะแนนอ่านคิดเขียน!AS27="","",คะแนนอ่านคิดเขียน!AS27)</f>
        <v/>
      </c>
      <c r="CF26" s="457" t="str">
        <f>IF(คะแนนอ่านคิดเขียน!AT27="","",คะแนนอ่านคิดเขียน!AT27)</f>
        <v/>
      </c>
      <c r="CG26" s="136" t="str">
        <f t="shared" si="48"/>
        <v/>
      </c>
      <c r="CH26" s="136" t="str">
        <f t="shared" si="26"/>
        <v/>
      </c>
      <c r="CI26" s="136" t="str">
        <f t="shared" si="27"/>
        <v/>
      </c>
      <c r="CJ26" s="27" t="str">
        <f>IF(คะแนนอ่านคิดเขียน!AU27="","",คะแนนอ่านคิดเขียน!AU27)</f>
        <v/>
      </c>
      <c r="CK26" s="27" t="str">
        <f>IF(คะแนนอ่านคิดเขียน!AV27="","",คะแนนอ่านคิดเขียน!AV27)</f>
        <v/>
      </c>
      <c r="CL26" s="27" t="str">
        <f>IF(คะแนนอ่านคิดเขียน!AW27="","",คะแนนอ่านคิดเขียน!AW27)</f>
        <v/>
      </c>
      <c r="CM26" s="136" t="str">
        <f t="shared" si="49"/>
        <v/>
      </c>
      <c r="CN26" s="136" t="str">
        <f t="shared" si="28"/>
        <v/>
      </c>
      <c r="CO26" s="136" t="str">
        <f t="shared" si="29"/>
        <v/>
      </c>
      <c r="CP26" s="522" t="str">
        <f t="shared" si="50"/>
        <v/>
      </c>
      <c r="CQ26" s="136" t="str">
        <f t="shared" si="30"/>
        <v/>
      </c>
      <c r="CR26" s="534" t="str">
        <f t="shared" si="51"/>
        <v/>
      </c>
      <c r="CS26" s="535" t="str">
        <f t="shared" si="31"/>
        <v/>
      </c>
      <c r="CT26" s="534" t="str">
        <f t="shared" si="52"/>
        <v/>
      </c>
      <c r="CU26" s="535" t="str">
        <f t="shared" si="32"/>
        <v/>
      </c>
      <c r="CV26" s="536" t="str">
        <f t="shared" si="53"/>
        <v/>
      </c>
      <c r="CW26" s="136" t="str">
        <f t="shared" si="33"/>
        <v/>
      </c>
      <c r="CX26" s="136" t="str">
        <f t="shared" si="34"/>
        <v/>
      </c>
      <c r="CY26" s="85"/>
    </row>
    <row r="27" spans="1:103" s="29" customFormat="1" ht="15.95" customHeight="1">
      <c r="A27" s="130">
        <v>22</v>
      </c>
      <c r="B27" s="26">
        <f>IF(คะแนนสอบ!C27="","",คะแนนสอบ!C27)</f>
        <v>2515</v>
      </c>
      <c r="C27" s="41" t="str">
        <f>IF(คะแนนสอบ!D27="","",คะแนนสอบ!D27)</f>
        <v>เด็กชายวรกันต์  ยิ้มคุณ</v>
      </c>
      <c r="D27" s="27" t="str">
        <f>IF(คะแนนอ่านคิดเขียน!E28="","",คะแนนอ่านคิดเขียน!E28)</f>
        <v/>
      </c>
      <c r="E27" s="27" t="str">
        <f>IF(คะแนนอ่านคิดเขียน!F28="","",คะแนนอ่านคิดเขียน!F28)</f>
        <v/>
      </c>
      <c r="F27" s="27" t="str">
        <f>IF(คะแนนอ่านคิดเขียน!G28="","",คะแนนอ่านคิดเขียน!G28)</f>
        <v/>
      </c>
      <c r="G27" s="136" t="str">
        <f t="shared" si="35"/>
        <v/>
      </c>
      <c r="H27" s="136" t="str">
        <f t="shared" si="0"/>
        <v/>
      </c>
      <c r="I27" s="136" t="str">
        <f t="shared" si="1"/>
        <v/>
      </c>
      <c r="J27" s="27" t="str">
        <f>IF(คะแนนอ่านคิดเขียน!H28="","",คะแนนอ่านคิดเขียน!H28)</f>
        <v/>
      </c>
      <c r="K27" s="27" t="str">
        <f>IF(คะแนนอ่านคิดเขียน!I28="","",คะแนนอ่านคิดเขียน!I28)</f>
        <v/>
      </c>
      <c r="L27" s="27" t="str">
        <f>IF(คะแนนอ่านคิดเขียน!J28="","",คะแนนอ่านคิดเขียน!J28)</f>
        <v/>
      </c>
      <c r="M27" s="136" t="str">
        <f t="shared" si="36"/>
        <v/>
      </c>
      <c r="N27" s="136" t="str">
        <f t="shared" si="2"/>
        <v/>
      </c>
      <c r="O27" s="136" t="str">
        <f t="shared" si="3"/>
        <v/>
      </c>
      <c r="P27" s="27" t="str">
        <f>IF(คะแนนอ่านคิดเขียน!K28="","",คะแนนอ่านคิดเขียน!K28)</f>
        <v/>
      </c>
      <c r="Q27" s="27" t="str">
        <f>IF(คะแนนอ่านคิดเขียน!L28="","",คะแนนอ่านคิดเขียน!L28)</f>
        <v/>
      </c>
      <c r="R27" s="27" t="str">
        <f>IF(คะแนนอ่านคิดเขียน!M28="","",คะแนนอ่านคิดเขียน!M28)</f>
        <v/>
      </c>
      <c r="S27" s="136" t="str">
        <f t="shared" si="37"/>
        <v/>
      </c>
      <c r="T27" s="136" t="str">
        <f t="shared" si="4"/>
        <v/>
      </c>
      <c r="U27" s="136" t="str">
        <f t="shared" si="5"/>
        <v/>
      </c>
      <c r="V27" s="27" t="str">
        <f>IF(คะแนนอ่านคิดเขียน!N28="","",คะแนนอ่านคิดเขียน!N28)</f>
        <v/>
      </c>
      <c r="W27" s="27" t="str">
        <f>IF(คะแนนอ่านคิดเขียน!O28="","",คะแนนอ่านคิดเขียน!O28)</f>
        <v/>
      </c>
      <c r="X27" s="27" t="str">
        <f>IF(คะแนนอ่านคิดเขียน!P28="","",คะแนนอ่านคิดเขียน!P28)</f>
        <v/>
      </c>
      <c r="Y27" s="136" t="str">
        <f t="shared" si="38"/>
        <v/>
      </c>
      <c r="Z27" s="136" t="str">
        <f t="shared" si="6"/>
        <v/>
      </c>
      <c r="AA27" s="136" t="str">
        <f t="shared" si="7"/>
        <v/>
      </c>
      <c r="AB27" s="27" t="str">
        <f>IF(คะแนนอ่านคิดเขียน!Q28="","",คะแนนอ่านคิดเขียน!Q28)</f>
        <v/>
      </c>
      <c r="AC27" s="27" t="str">
        <f>IF(คะแนนอ่านคิดเขียน!R28="","",คะแนนอ่านคิดเขียน!R28)</f>
        <v/>
      </c>
      <c r="AD27" s="27" t="str">
        <f>IF(คะแนนอ่านคิดเขียน!S28="","",คะแนนอ่านคิดเขียน!S28)</f>
        <v/>
      </c>
      <c r="AE27" s="136" t="str">
        <f t="shared" si="39"/>
        <v/>
      </c>
      <c r="AF27" s="136" t="str">
        <f t="shared" si="8"/>
        <v/>
      </c>
      <c r="AG27" s="136" t="str">
        <f t="shared" si="9"/>
        <v/>
      </c>
      <c r="AH27" s="27" t="str">
        <f>IF(คะแนนอ่านคิดเขียน!T28="","",คะแนนอ่านคิดเขียน!T28)</f>
        <v/>
      </c>
      <c r="AI27" s="27" t="str">
        <f>IF(คะแนนอ่านคิดเขียน!U28="","",คะแนนอ่านคิดเขียน!U28)</f>
        <v/>
      </c>
      <c r="AJ27" s="27" t="str">
        <f>IF(คะแนนอ่านคิดเขียน!V28="","",คะแนนอ่านคิดเขียน!V28)</f>
        <v/>
      </c>
      <c r="AK27" s="136" t="str">
        <f t="shared" si="40"/>
        <v/>
      </c>
      <c r="AL27" s="136" t="str">
        <f t="shared" si="10"/>
        <v/>
      </c>
      <c r="AM27" s="136" t="str">
        <f t="shared" si="11"/>
        <v/>
      </c>
      <c r="AN27" s="27" t="str">
        <f>IF(คะแนนอ่านคิดเขียน!W28="","",คะแนนอ่านคิดเขียน!W28)</f>
        <v/>
      </c>
      <c r="AO27" s="27" t="str">
        <f>IF(คะแนนอ่านคิดเขียน!X28="","",คะแนนอ่านคิดเขียน!X28)</f>
        <v/>
      </c>
      <c r="AP27" s="27" t="str">
        <f>IF(คะแนนอ่านคิดเขียน!Y28="","",คะแนนอ่านคิดเขียน!Y28)</f>
        <v/>
      </c>
      <c r="AQ27" s="136" t="str">
        <f t="shared" si="41"/>
        <v/>
      </c>
      <c r="AR27" s="136" t="str">
        <f t="shared" si="12"/>
        <v/>
      </c>
      <c r="AS27" s="136" t="str">
        <f t="shared" si="13"/>
        <v/>
      </c>
      <c r="AT27" s="27" t="str">
        <f>IF(คะแนนอ่านคิดเขียน!Z28="","",คะแนนอ่านคิดเขียน!Z28)</f>
        <v/>
      </c>
      <c r="AU27" s="27" t="str">
        <f>IF(คะแนนอ่านคิดเขียน!AA28="","",คะแนนอ่านคิดเขียน!AA28)</f>
        <v/>
      </c>
      <c r="AV27" s="27" t="str">
        <f>IF(คะแนนอ่านคิดเขียน!AB28="","",คะแนนอ่านคิดเขียน!AB28)</f>
        <v/>
      </c>
      <c r="AW27" s="136" t="str">
        <f t="shared" si="42"/>
        <v/>
      </c>
      <c r="AX27" s="136" t="str">
        <f t="shared" si="14"/>
        <v/>
      </c>
      <c r="AY27" s="136" t="str">
        <f t="shared" si="15"/>
        <v/>
      </c>
      <c r="AZ27" s="27" t="str">
        <f>IF(คะแนนอ่านคิดเขียน!AC28="","",คะแนนอ่านคิดเขียน!AC28)</f>
        <v/>
      </c>
      <c r="BA27" s="27" t="str">
        <f>IF(คะแนนอ่านคิดเขียน!AD28="","",คะแนนอ่านคิดเขียน!AD28)</f>
        <v/>
      </c>
      <c r="BB27" s="27" t="str">
        <f>IF(คะแนนอ่านคิดเขียน!AE28="","",คะแนนอ่านคิดเขียน!AE28)</f>
        <v/>
      </c>
      <c r="BC27" s="136" t="str">
        <f t="shared" si="43"/>
        <v/>
      </c>
      <c r="BD27" s="136" t="str">
        <f t="shared" si="16"/>
        <v/>
      </c>
      <c r="BE27" s="136" t="str">
        <f t="shared" si="17"/>
        <v/>
      </c>
      <c r="BF27" s="388" t="str">
        <f>IF(คะแนนอ่านคิดเขียน!AF28="","",คะแนนอ่านคิดเขียน!AF28)</f>
        <v/>
      </c>
      <c r="BG27" s="388" t="str">
        <f>IF(คะแนนอ่านคิดเขียน!AG28="","",คะแนนอ่านคิดเขียน!AG28)</f>
        <v/>
      </c>
      <c r="BH27" s="388" t="str">
        <f>IF(คะแนนอ่านคิดเขียน!AH28="","",คะแนนอ่านคิดเขียน!AH28)</f>
        <v/>
      </c>
      <c r="BI27" s="136" t="str">
        <f t="shared" si="44"/>
        <v/>
      </c>
      <c r="BJ27" s="136" t="str">
        <f t="shared" si="18"/>
        <v/>
      </c>
      <c r="BK27" s="136" t="str">
        <f t="shared" si="19"/>
        <v/>
      </c>
      <c r="BL27" s="457" t="str">
        <f>IF(คะแนนอ่านคิดเขียน!AI28="","",คะแนนอ่านคิดเขียน!AI28)</f>
        <v/>
      </c>
      <c r="BM27" s="457" t="str">
        <f>IF(คะแนนอ่านคิดเขียน!AJ28="","",คะแนนอ่านคิดเขียน!AJ28)</f>
        <v/>
      </c>
      <c r="BN27" s="457" t="str">
        <f>IF(คะแนนอ่านคิดเขียน!AK28="","",คะแนนอ่านคิดเขียน!AK28)</f>
        <v/>
      </c>
      <c r="BO27" s="136" t="str">
        <f t="shared" si="45"/>
        <v/>
      </c>
      <c r="BP27" s="136" t="str">
        <f t="shared" si="20"/>
        <v/>
      </c>
      <c r="BQ27" s="136" t="str">
        <f t="shared" si="21"/>
        <v/>
      </c>
      <c r="BR27" s="457" t="str">
        <f>IF(คะแนนอ่านคิดเขียน!AL28="","",คะแนนอ่านคิดเขียน!AL28)</f>
        <v/>
      </c>
      <c r="BS27" s="457" t="str">
        <f>IF(คะแนนอ่านคิดเขียน!AM28="","",คะแนนอ่านคิดเขียน!AM28)</f>
        <v/>
      </c>
      <c r="BT27" s="457" t="str">
        <f>IF(คะแนนอ่านคิดเขียน!AN28="","",คะแนนอ่านคิดเขียน!AN28)</f>
        <v/>
      </c>
      <c r="BU27" s="136" t="str">
        <f t="shared" si="46"/>
        <v/>
      </c>
      <c r="BV27" s="136" t="str">
        <f t="shared" si="22"/>
        <v/>
      </c>
      <c r="BW27" s="136" t="str">
        <f t="shared" si="23"/>
        <v/>
      </c>
      <c r="BX27" s="457" t="str">
        <f>IF(คะแนนอ่านคิดเขียน!AO28="","",คะแนนอ่านคิดเขียน!AO28)</f>
        <v/>
      </c>
      <c r="BY27" s="457" t="str">
        <f>IF(คะแนนอ่านคิดเขียน!AP28="","",คะแนนอ่านคิดเขียน!AP28)</f>
        <v/>
      </c>
      <c r="BZ27" s="457" t="str">
        <f>IF(คะแนนอ่านคิดเขียน!AQ28="","",คะแนนอ่านคิดเขียน!AQ28)</f>
        <v/>
      </c>
      <c r="CA27" s="136" t="str">
        <f t="shared" si="47"/>
        <v/>
      </c>
      <c r="CB27" s="136" t="str">
        <f t="shared" si="24"/>
        <v/>
      </c>
      <c r="CC27" s="136" t="str">
        <f t="shared" si="25"/>
        <v/>
      </c>
      <c r="CD27" s="457" t="str">
        <f>IF(คะแนนอ่านคิดเขียน!AR28="","",คะแนนอ่านคิดเขียน!AR28)</f>
        <v/>
      </c>
      <c r="CE27" s="457" t="str">
        <f>IF(คะแนนอ่านคิดเขียน!AS28="","",คะแนนอ่านคิดเขียน!AS28)</f>
        <v/>
      </c>
      <c r="CF27" s="457" t="str">
        <f>IF(คะแนนอ่านคิดเขียน!AT28="","",คะแนนอ่านคิดเขียน!AT28)</f>
        <v/>
      </c>
      <c r="CG27" s="136" t="str">
        <f t="shared" si="48"/>
        <v/>
      </c>
      <c r="CH27" s="136" t="str">
        <f t="shared" si="26"/>
        <v/>
      </c>
      <c r="CI27" s="136" t="str">
        <f t="shared" si="27"/>
        <v/>
      </c>
      <c r="CJ27" s="27" t="str">
        <f>IF(คะแนนอ่านคิดเขียน!AU28="","",คะแนนอ่านคิดเขียน!AU28)</f>
        <v/>
      </c>
      <c r="CK27" s="27" t="str">
        <f>IF(คะแนนอ่านคิดเขียน!AV28="","",คะแนนอ่านคิดเขียน!AV28)</f>
        <v/>
      </c>
      <c r="CL27" s="27" t="str">
        <f>IF(คะแนนอ่านคิดเขียน!AW28="","",คะแนนอ่านคิดเขียน!AW28)</f>
        <v/>
      </c>
      <c r="CM27" s="136" t="str">
        <f t="shared" si="49"/>
        <v/>
      </c>
      <c r="CN27" s="136" t="str">
        <f t="shared" si="28"/>
        <v/>
      </c>
      <c r="CO27" s="136" t="str">
        <f t="shared" si="29"/>
        <v/>
      </c>
      <c r="CP27" s="522" t="str">
        <f t="shared" si="50"/>
        <v/>
      </c>
      <c r="CQ27" s="136" t="str">
        <f t="shared" si="30"/>
        <v/>
      </c>
      <c r="CR27" s="534" t="str">
        <f t="shared" si="51"/>
        <v/>
      </c>
      <c r="CS27" s="535" t="str">
        <f t="shared" si="31"/>
        <v/>
      </c>
      <c r="CT27" s="534" t="str">
        <f t="shared" si="52"/>
        <v/>
      </c>
      <c r="CU27" s="535" t="str">
        <f t="shared" si="32"/>
        <v/>
      </c>
      <c r="CV27" s="536" t="str">
        <f t="shared" si="53"/>
        <v/>
      </c>
      <c r="CW27" s="136" t="str">
        <f t="shared" si="33"/>
        <v/>
      </c>
      <c r="CX27" s="136" t="str">
        <f t="shared" si="34"/>
        <v/>
      </c>
      <c r="CY27" s="85"/>
    </row>
    <row r="28" spans="1:103" s="29" customFormat="1" ht="15.95" customHeight="1">
      <c r="A28" s="130">
        <v>23</v>
      </c>
      <c r="B28" s="26">
        <f>IF(คะแนนสอบ!C28="","",คะแนนสอบ!C28)</f>
        <v>2516</v>
      </c>
      <c r="C28" s="41" t="str">
        <f>IF(คะแนนสอบ!D28="","",คะแนนสอบ!D28)</f>
        <v>เด็กชายขจรศักดิ์  ศรีเพียงจันทร์</v>
      </c>
      <c r="D28" s="27" t="str">
        <f>IF(คะแนนอ่านคิดเขียน!E29="","",คะแนนอ่านคิดเขียน!E29)</f>
        <v/>
      </c>
      <c r="E28" s="27" t="str">
        <f>IF(คะแนนอ่านคิดเขียน!F29="","",คะแนนอ่านคิดเขียน!F29)</f>
        <v/>
      </c>
      <c r="F28" s="27" t="str">
        <f>IF(คะแนนอ่านคิดเขียน!G29="","",คะแนนอ่านคิดเขียน!G29)</f>
        <v/>
      </c>
      <c r="G28" s="136" t="str">
        <f t="shared" si="35"/>
        <v/>
      </c>
      <c r="H28" s="136" t="str">
        <f t="shared" si="0"/>
        <v/>
      </c>
      <c r="I28" s="136" t="str">
        <f t="shared" si="1"/>
        <v/>
      </c>
      <c r="J28" s="27" t="str">
        <f>IF(คะแนนอ่านคิดเขียน!H29="","",คะแนนอ่านคิดเขียน!H29)</f>
        <v/>
      </c>
      <c r="K28" s="27" t="str">
        <f>IF(คะแนนอ่านคิดเขียน!I29="","",คะแนนอ่านคิดเขียน!I29)</f>
        <v/>
      </c>
      <c r="L28" s="27" t="str">
        <f>IF(คะแนนอ่านคิดเขียน!J29="","",คะแนนอ่านคิดเขียน!J29)</f>
        <v/>
      </c>
      <c r="M28" s="136" t="str">
        <f t="shared" si="36"/>
        <v/>
      </c>
      <c r="N28" s="136" t="str">
        <f t="shared" si="2"/>
        <v/>
      </c>
      <c r="O28" s="136" t="str">
        <f t="shared" si="3"/>
        <v/>
      </c>
      <c r="P28" s="27" t="str">
        <f>IF(คะแนนอ่านคิดเขียน!K29="","",คะแนนอ่านคิดเขียน!K29)</f>
        <v/>
      </c>
      <c r="Q28" s="27" t="str">
        <f>IF(คะแนนอ่านคิดเขียน!L29="","",คะแนนอ่านคิดเขียน!L29)</f>
        <v/>
      </c>
      <c r="R28" s="27" t="str">
        <f>IF(คะแนนอ่านคิดเขียน!M29="","",คะแนนอ่านคิดเขียน!M29)</f>
        <v/>
      </c>
      <c r="S28" s="136" t="str">
        <f t="shared" si="37"/>
        <v/>
      </c>
      <c r="T28" s="136" t="str">
        <f t="shared" si="4"/>
        <v/>
      </c>
      <c r="U28" s="136" t="str">
        <f t="shared" si="5"/>
        <v/>
      </c>
      <c r="V28" s="27" t="str">
        <f>IF(คะแนนอ่านคิดเขียน!N29="","",คะแนนอ่านคิดเขียน!N29)</f>
        <v/>
      </c>
      <c r="W28" s="27" t="str">
        <f>IF(คะแนนอ่านคิดเขียน!O29="","",คะแนนอ่านคิดเขียน!O29)</f>
        <v/>
      </c>
      <c r="X28" s="27" t="str">
        <f>IF(คะแนนอ่านคิดเขียน!P29="","",คะแนนอ่านคิดเขียน!P29)</f>
        <v/>
      </c>
      <c r="Y28" s="136" t="str">
        <f t="shared" si="38"/>
        <v/>
      </c>
      <c r="Z28" s="136" t="str">
        <f t="shared" si="6"/>
        <v/>
      </c>
      <c r="AA28" s="136" t="str">
        <f t="shared" si="7"/>
        <v/>
      </c>
      <c r="AB28" s="27" t="str">
        <f>IF(คะแนนอ่านคิดเขียน!Q29="","",คะแนนอ่านคิดเขียน!Q29)</f>
        <v/>
      </c>
      <c r="AC28" s="27" t="str">
        <f>IF(คะแนนอ่านคิดเขียน!R29="","",คะแนนอ่านคิดเขียน!R29)</f>
        <v/>
      </c>
      <c r="AD28" s="27" t="str">
        <f>IF(คะแนนอ่านคิดเขียน!S29="","",คะแนนอ่านคิดเขียน!S29)</f>
        <v/>
      </c>
      <c r="AE28" s="136" t="str">
        <f t="shared" si="39"/>
        <v/>
      </c>
      <c r="AF28" s="136" t="str">
        <f t="shared" si="8"/>
        <v/>
      </c>
      <c r="AG28" s="136" t="str">
        <f t="shared" si="9"/>
        <v/>
      </c>
      <c r="AH28" s="27" t="str">
        <f>IF(คะแนนอ่านคิดเขียน!T29="","",คะแนนอ่านคิดเขียน!T29)</f>
        <v/>
      </c>
      <c r="AI28" s="27" t="str">
        <f>IF(คะแนนอ่านคิดเขียน!U29="","",คะแนนอ่านคิดเขียน!U29)</f>
        <v/>
      </c>
      <c r="AJ28" s="27" t="str">
        <f>IF(คะแนนอ่านคิดเขียน!V29="","",คะแนนอ่านคิดเขียน!V29)</f>
        <v/>
      </c>
      <c r="AK28" s="136" t="str">
        <f t="shared" si="40"/>
        <v/>
      </c>
      <c r="AL28" s="136" t="str">
        <f t="shared" si="10"/>
        <v/>
      </c>
      <c r="AM28" s="136" t="str">
        <f t="shared" si="11"/>
        <v/>
      </c>
      <c r="AN28" s="27" t="str">
        <f>IF(คะแนนอ่านคิดเขียน!W29="","",คะแนนอ่านคิดเขียน!W29)</f>
        <v/>
      </c>
      <c r="AO28" s="27" t="str">
        <f>IF(คะแนนอ่านคิดเขียน!X29="","",คะแนนอ่านคิดเขียน!X29)</f>
        <v/>
      </c>
      <c r="AP28" s="27" t="str">
        <f>IF(คะแนนอ่านคิดเขียน!Y29="","",คะแนนอ่านคิดเขียน!Y29)</f>
        <v/>
      </c>
      <c r="AQ28" s="136" t="str">
        <f t="shared" si="41"/>
        <v/>
      </c>
      <c r="AR28" s="136" t="str">
        <f t="shared" si="12"/>
        <v/>
      </c>
      <c r="AS28" s="136" t="str">
        <f t="shared" si="13"/>
        <v/>
      </c>
      <c r="AT28" s="27" t="str">
        <f>IF(คะแนนอ่านคิดเขียน!Z29="","",คะแนนอ่านคิดเขียน!Z29)</f>
        <v/>
      </c>
      <c r="AU28" s="27" t="str">
        <f>IF(คะแนนอ่านคิดเขียน!AA29="","",คะแนนอ่านคิดเขียน!AA29)</f>
        <v/>
      </c>
      <c r="AV28" s="27" t="str">
        <f>IF(คะแนนอ่านคิดเขียน!AB29="","",คะแนนอ่านคิดเขียน!AB29)</f>
        <v/>
      </c>
      <c r="AW28" s="136" t="str">
        <f t="shared" si="42"/>
        <v/>
      </c>
      <c r="AX28" s="136" t="str">
        <f t="shared" si="14"/>
        <v/>
      </c>
      <c r="AY28" s="136" t="str">
        <f t="shared" si="15"/>
        <v/>
      </c>
      <c r="AZ28" s="27" t="str">
        <f>IF(คะแนนอ่านคิดเขียน!AC29="","",คะแนนอ่านคิดเขียน!AC29)</f>
        <v/>
      </c>
      <c r="BA28" s="27" t="str">
        <f>IF(คะแนนอ่านคิดเขียน!AD29="","",คะแนนอ่านคิดเขียน!AD29)</f>
        <v/>
      </c>
      <c r="BB28" s="27" t="str">
        <f>IF(คะแนนอ่านคิดเขียน!AE29="","",คะแนนอ่านคิดเขียน!AE29)</f>
        <v/>
      </c>
      <c r="BC28" s="136" t="str">
        <f t="shared" si="43"/>
        <v/>
      </c>
      <c r="BD28" s="136" t="str">
        <f t="shared" si="16"/>
        <v/>
      </c>
      <c r="BE28" s="136" t="str">
        <f t="shared" si="17"/>
        <v/>
      </c>
      <c r="BF28" s="388" t="str">
        <f>IF(คะแนนอ่านคิดเขียน!AF29="","",คะแนนอ่านคิดเขียน!AF29)</f>
        <v/>
      </c>
      <c r="BG28" s="388" t="str">
        <f>IF(คะแนนอ่านคิดเขียน!AG29="","",คะแนนอ่านคิดเขียน!AG29)</f>
        <v/>
      </c>
      <c r="BH28" s="388" t="str">
        <f>IF(คะแนนอ่านคิดเขียน!AH29="","",คะแนนอ่านคิดเขียน!AH29)</f>
        <v/>
      </c>
      <c r="BI28" s="136" t="str">
        <f t="shared" si="44"/>
        <v/>
      </c>
      <c r="BJ28" s="136" t="str">
        <f t="shared" si="18"/>
        <v/>
      </c>
      <c r="BK28" s="136" t="str">
        <f t="shared" si="19"/>
        <v/>
      </c>
      <c r="BL28" s="457" t="str">
        <f>IF(คะแนนอ่านคิดเขียน!AI29="","",คะแนนอ่านคิดเขียน!AI29)</f>
        <v/>
      </c>
      <c r="BM28" s="457" t="str">
        <f>IF(คะแนนอ่านคิดเขียน!AJ29="","",คะแนนอ่านคิดเขียน!AJ29)</f>
        <v/>
      </c>
      <c r="BN28" s="457" t="str">
        <f>IF(คะแนนอ่านคิดเขียน!AK29="","",คะแนนอ่านคิดเขียน!AK29)</f>
        <v/>
      </c>
      <c r="BO28" s="136" t="str">
        <f t="shared" si="45"/>
        <v/>
      </c>
      <c r="BP28" s="136" t="str">
        <f t="shared" si="20"/>
        <v/>
      </c>
      <c r="BQ28" s="136" t="str">
        <f t="shared" si="21"/>
        <v/>
      </c>
      <c r="BR28" s="457" t="str">
        <f>IF(คะแนนอ่านคิดเขียน!AL29="","",คะแนนอ่านคิดเขียน!AL29)</f>
        <v/>
      </c>
      <c r="BS28" s="457" t="str">
        <f>IF(คะแนนอ่านคิดเขียน!AM29="","",คะแนนอ่านคิดเขียน!AM29)</f>
        <v/>
      </c>
      <c r="BT28" s="457" t="str">
        <f>IF(คะแนนอ่านคิดเขียน!AN29="","",คะแนนอ่านคิดเขียน!AN29)</f>
        <v/>
      </c>
      <c r="BU28" s="136" t="str">
        <f t="shared" si="46"/>
        <v/>
      </c>
      <c r="BV28" s="136" t="str">
        <f t="shared" si="22"/>
        <v/>
      </c>
      <c r="BW28" s="136" t="str">
        <f t="shared" si="23"/>
        <v/>
      </c>
      <c r="BX28" s="457" t="str">
        <f>IF(คะแนนอ่านคิดเขียน!AO29="","",คะแนนอ่านคิดเขียน!AO29)</f>
        <v/>
      </c>
      <c r="BY28" s="457" t="str">
        <f>IF(คะแนนอ่านคิดเขียน!AP29="","",คะแนนอ่านคิดเขียน!AP29)</f>
        <v/>
      </c>
      <c r="BZ28" s="457" t="str">
        <f>IF(คะแนนอ่านคิดเขียน!AQ29="","",คะแนนอ่านคิดเขียน!AQ29)</f>
        <v/>
      </c>
      <c r="CA28" s="136" t="str">
        <f t="shared" si="47"/>
        <v/>
      </c>
      <c r="CB28" s="136" t="str">
        <f t="shared" si="24"/>
        <v/>
      </c>
      <c r="CC28" s="136" t="str">
        <f t="shared" si="25"/>
        <v/>
      </c>
      <c r="CD28" s="457" t="str">
        <f>IF(คะแนนอ่านคิดเขียน!AR29="","",คะแนนอ่านคิดเขียน!AR29)</f>
        <v/>
      </c>
      <c r="CE28" s="457" t="str">
        <f>IF(คะแนนอ่านคิดเขียน!AS29="","",คะแนนอ่านคิดเขียน!AS29)</f>
        <v/>
      </c>
      <c r="CF28" s="457" t="str">
        <f>IF(คะแนนอ่านคิดเขียน!AT29="","",คะแนนอ่านคิดเขียน!AT29)</f>
        <v/>
      </c>
      <c r="CG28" s="136" t="str">
        <f t="shared" si="48"/>
        <v/>
      </c>
      <c r="CH28" s="136" t="str">
        <f t="shared" si="26"/>
        <v/>
      </c>
      <c r="CI28" s="136" t="str">
        <f t="shared" si="27"/>
        <v/>
      </c>
      <c r="CJ28" s="27" t="str">
        <f>IF(คะแนนอ่านคิดเขียน!AU29="","",คะแนนอ่านคิดเขียน!AU29)</f>
        <v/>
      </c>
      <c r="CK28" s="27" t="str">
        <f>IF(คะแนนอ่านคิดเขียน!AV29="","",คะแนนอ่านคิดเขียน!AV29)</f>
        <v/>
      </c>
      <c r="CL28" s="27" t="str">
        <f>IF(คะแนนอ่านคิดเขียน!AW29="","",คะแนนอ่านคิดเขียน!AW29)</f>
        <v/>
      </c>
      <c r="CM28" s="136" t="str">
        <f t="shared" si="49"/>
        <v/>
      </c>
      <c r="CN28" s="136" t="str">
        <f t="shared" si="28"/>
        <v/>
      </c>
      <c r="CO28" s="136" t="str">
        <f t="shared" si="29"/>
        <v/>
      </c>
      <c r="CP28" s="522" t="str">
        <f t="shared" si="50"/>
        <v/>
      </c>
      <c r="CQ28" s="136" t="str">
        <f t="shared" si="30"/>
        <v/>
      </c>
      <c r="CR28" s="534" t="str">
        <f t="shared" si="51"/>
        <v/>
      </c>
      <c r="CS28" s="535" t="str">
        <f t="shared" si="31"/>
        <v/>
      </c>
      <c r="CT28" s="534" t="str">
        <f t="shared" si="52"/>
        <v/>
      </c>
      <c r="CU28" s="535" t="str">
        <f t="shared" si="32"/>
        <v/>
      </c>
      <c r="CV28" s="536" t="str">
        <f t="shared" si="53"/>
        <v/>
      </c>
      <c r="CW28" s="136" t="str">
        <f t="shared" si="33"/>
        <v/>
      </c>
      <c r="CX28" s="136" t="str">
        <f t="shared" si="34"/>
        <v/>
      </c>
      <c r="CY28" s="85"/>
    </row>
    <row r="29" spans="1:103" s="29" customFormat="1" ht="15.95" customHeight="1">
      <c r="A29" s="130">
        <v>24</v>
      </c>
      <c r="B29" s="26">
        <f>IF(คะแนนสอบ!C29="","",คะแนนสอบ!C29)</f>
        <v>2517</v>
      </c>
      <c r="C29" s="41" t="str">
        <f>IF(คะแนนสอบ!D29="","",คะแนนสอบ!D29)</f>
        <v>เด็กชายรัชชานนท์  ยิ้มจันทร์</v>
      </c>
      <c r="D29" s="27" t="str">
        <f>IF(คะแนนอ่านคิดเขียน!E30="","",คะแนนอ่านคิดเขียน!E30)</f>
        <v/>
      </c>
      <c r="E29" s="27" t="str">
        <f>IF(คะแนนอ่านคิดเขียน!F30="","",คะแนนอ่านคิดเขียน!F30)</f>
        <v/>
      </c>
      <c r="F29" s="27" t="str">
        <f>IF(คะแนนอ่านคิดเขียน!G30="","",คะแนนอ่านคิดเขียน!G30)</f>
        <v/>
      </c>
      <c r="G29" s="136" t="str">
        <f t="shared" si="35"/>
        <v/>
      </c>
      <c r="H29" s="136" t="str">
        <f t="shared" si="0"/>
        <v/>
      </c>
      <c r="I29" s="136" t="str">
        <f t="shared" si="1"/>
        <v/>
      </c>
      <c r="J29" s="27" t="str">
        <f>IF(คะแนนอ่านคิดเขียน!H30="","",คะแนนอ่านคิดเขียน!H30)</f>
        <v/>
      </c>
      <c r="K29" s="27" t="str">
        <f>IF(คะแนนอ่านคิดเขียน!I30="","",คะแนนอ่านคิดเขียน!I30)</f>
        <v/>
      </c>
      <c r="L29" s="27" t="str">
        <f>IF(คะแนนอ่านคิดเขียน!J30="","",คะแนนอ่านคิดเขียน!J30)</f>
        <v/>
      </c>
      <c r="M29" s="136" t="str">
        <f t="shared" si="36"/>
        <v/>
      </c>
      <c r="N29" s="136" t="str">
        <f t="shared" si="2"/>
        <v/>
      </c>
      <c r="O29" s="136" t="str">
        <f t="shared" si="3"/>
        <v/>
      </c>
      <c r="P29" s="27" t="str">
        <f>IF(คะแนนอ่านคิดเขียน!K30="","",คะแนนอ่านคิดเขียน!K30)</f>
        <v/>
      </c>
      <c r="Q29" s="27" t="str">
        <f>IF(คะแนนอ่านคิดเขียน!L30="","",คะแนนอ่านคิดเขียน!L30)</f>
        <v/>
      </c>
      <c r="R29" s="27" t="str">
        <f>IF(คะแนนอ่านคิดเขียน!M30="","",คะแนนอ่านคิดเขียน!M30)</f>
        <v/>
      </c>
      <c r="S29" s="136" t="str">
        <f t="shared" si="37"/>
        <v/>
      </c>
      <c r="T29" s="136" t="str">
        <f t="shared" si="4"/>
        <v/>
      </c>
      <c r="U29" s="136" t="str">
        <f t="shared" si="5"/>
        <v/>
      </c>
      <c r="V29" s="27" t="str">
        <f>IF(คะแนนอ่านคิดเขียน!N30="","",คะแนนอ่านคิดเขียน!N30)</f>
        <v/>
      </c>
      <c r="W29" s="27" t="str">
        <f>IF(คะแนนอ่านคิดเขียน!O30="","",คะแนนอ่านคิดเขียน!O30)</f>
        <v/>
      </c>
      <c r="X29" s="27" t="str">
        <f>IF(คะแนนอ่านคิดเขียน!P30="","",คะแนนอ่านคิดเขียน!P30)</f>
        <v/>
      </c>
      <c r="Y29" s="136" t="str">
        <f t="shared" si="38"/>
        <v/>
      </c>
      <c r="Z29" s="136" t="str">
        <f t="shared" si="6"/>
        <v/>
      </c>
      <c r="AA29" s="136" t="str">
        <f t="shared" si="7"/>
        <v/>
      </c>
      <c r="AB29" s="27" t="str">
        <f>IF(คะแนนอ่านคิดเขียน!Q30="","",คะแนนอ่านคิดเขียน!Q30)</f>
        <v/>
      </c>
      <c r="AC29" s="27" t="str">
        <f>IF(คะแนนอ่านคิดเขียน!R30="","",คะแนนอ่านคิดเขียน!R30)</f>
        <v/>
      </c>
      <c r="AD29" s="27" t="str">
        <f>IF(คะแนนอ่านคิดเขียน!S30="","",คะแนนอ่านคิดเขียน!S30)</f>
        <v/>
      </c>
      <c r="AE29" s="136" t="str">
        <f t="shared" si="39"/>
        <v/>
      </c>
      <c r="AF29" s="136" t="str">
        <f t="shared" si="8"/>
        <v/>
      </c>
      <c r="AG29" s="136" t="str">
        <f t="shared" si="9"/>
        <v/>
      </c>
      <c r="AH29" s="27" t="str">
        <f>IF(คะแนนอ่านคิดเขียน!T30="","",คะแนนอ่านคิดเขียน!T30)</f>
        <v/>
      </c>
      <c r="AI29" s="27" t="str">
        <f>IF(คะแนนอ่านคิดเขียน!U30="","",คะแนนอ่านคิดเขียน!U30)</f>
        <v/>
      </c>
      <c r="AJ29" s="27" t="str">
        <f>IF(คะแนนอ่านคิดเขียน!V30="","",คะแนนอ่านคิดเขียน!V30)</f>
        <v/>
      </c>
      <c r="AK29" s="136" t="str">
        <f t="shared" si="40"/>
        <v/>
      </c>
      <c r="AL29" s="136" t="str">
        <f t="shared" si="10"/>
        <v/>
      </c>
      <c r="AM29" s="136" t="str">
        <f t="shared" si="11"/>
        <v/>
      </c>
      <c r="AN29" s="27" t="str">
        <f>IF(คะแนนอ่านคิดเขียน!W30="","",คะแนนอ่านคิดเขียน!W30)</f>
        <v/>
      </c>
      <c r="AO29" s="27" t="str">
        <f>IF(คะแนนอ่านคิดเขียน!X30="","",คะแนนอ่านคิดเขียน!X30)</f>
        <v/>
      </c>
      <c r="AP29" s="27" t="str">
        <f>IF(คะแนนอ่านคิดเขียน!Y30="","",คะแนนอ่านคิดเขียน!Y30)</f>
        <v/>
      </c>
      <c r="AQ29" s="136" t="str">
        <f t="shared" si="41"/>
        <v/>
      </c>
      <c r="AR29" s="136" t="str">
        <f t="shared" si="12"/>
        <v/>
      </c>
      <c r="AS29" s="136" t="str">
        <f t="shared" si="13"/>
        <v/>
      </c>
      <c r="AT29" s="27" t="str">
        <f>IF(คะแนนอ่านคิดเขียน!Z30="","",คะแนนอ่านคิดเขียน!Z30)</f>
        <v/>
      </c>
      <c r="AU29" s="27" t="str">
        <f>IF(คะแนนอ่านคิดเขียน!AA30="","",คะแนนอ่านคิดเขียน!AA30)</f>
        <v/>
      </c>
      <c r="AV29" s="27" t="str">
        <f>IF(คะแนนอ่านคิดเขียน!AB30="","",คะแนนอ่านคิดเขียน!AB30)</f>
        <v/>
      </c>
      <c r="AW29" s="136" t="str">
        <f t="shared" si="42"/>
        <v/>
      </c>
      <c r="AX29" s="136" t="str">
        <f t="shared" si="14"/>
        <v/>
      </c>
      <c r="AY29" s="136" t="str">
        <f t="shared" si="15"/>
        <v/>
      </c>
      <c r="AZ29" s="27" t="str">
        <f>IF(คะแนนอ่านคิดเขียน!AC30="","",คะแนนอ่านคิดเขียน!AC30)</f>
        <v/>
      </c>
      <c r="BA29" s="27" t="str">
        <f>IF(คะแนนอ่านคิดเขียน!AD30="","",คะแนนอ่านคิดเขียน!AD30)</f>
        <v/>
      </c>
      <c r="BB29" s="27" t="str">
        <f>IF(คะแนนอ่านคิดเขียน!AE30="","",คะแนนอ่านคิดเขียน!AE30)</f>
        <v/>
      </c>
      <c r="BC29" s="136" t="str">
        <f t="shared" si="43"/>
        <v/>
      </c>
      <c r="BD29" s="136" t="str">
        <f t="shared" si="16"/>
        <v/>
      </c>
      <c r="BE29" s="136" t="str">
        <f t="shared" si="17"/>
        <v/>
      </c>
      <c r="BF29" s="388" t="str">
        <f>IF(คะแนนอ่านคิดเขียน!AF30="","",คะแนนอ่านคิดเขียน!AF30)</f>
        <v/>
      </c>
      <c r="BG29" s="388" t="str">
        <f>IF(คะแนนอ่านคิดเขียน!AG30="","",คะแนนอ่านคิดเขียน!AG30)</f>
        <v/>
      </c>
      <c r="BH29" s="388" t="str">
        <f>IF(คะแนนอ่านคิดเขียน!AH30="","",คะแนนอ่านคิดเขียน!AH30)</f>
        <v/>
      </c>
      <c r="BI29" s="136" t="str">
        <f t="shared" si="44"/>
        <v/>
      </c>
      <c r="BJ29" s="136" t="str">
        <f t="shared" si="18"/>
        <v/>
      </c>
      <c r="BK29" s="136" t="str">
        <f t="shared" si="19"/>
        <v/>
      </c>
      <c r="BL29" s="457" t="str">
        <f>IF(คะแนนอ่านคิดเขียน!AI30="","",คะแนนอ่านคิดเขียน!AI30)</f>
        <v/>
      </c>
      <c r="BM29" s="457" t="str">
        <f>IF(คะแนนอ่านคิดเขียน!AJ30="","",คะแนนอ่านคิดเขียน!AJ30)</f>
        <v/>
      </c>
      <c r="BN29" s="457" t="str">
        <f>IF(คะแนนอ่านคิดเขียน!AK30="","",คะแนนอ่านคิดเขียน!AK30)</f>
        <v/>
      </c>
      <c r="BO29" s="136" t="str">
        <f t="shared" si="45"/>
        <v/>
      </c>
      <c r="BP29" s="136" t="str">
        <f t="shared" si="20"/>
        <v/>
      </c>
      <c r="BQ29" s="136" t="str">
        <f t="shared" si="21"/>
        <v/>
      </c>
      <c r="BR29" s="457" t="str">
        <f>IF(คะแนนอ่านคิดเขียน!AL30="","",คะแนนอ่านคิดเขียน!AL30)</f>
        <v/>
      </c>
      <c r="BS29" s="457" t="str">
        <f>IF(คะแนนอ่านคิดเขียน!AM30="","",คะแนนอ่านคิดเขียน!AM30)</f>
        <v/>
      </c>
      <c r="BT29" s="457" t="str">
        <f>IF(คะแนนอ่านคิดเขียน!AN30="","",คะแนนอ่านคิดเขียน!AN30)</f>
        <v/>
      </c>
      <c r="BU29" s="136" t="str">
        <f t="shared" si="46"/>
        <v/>
      </c>
      <c r="BV29" s="136" t="str">
        <f t="shared" si="22"/>
        <v/>
      </c>
      <c r="BW29" s="136" t="str">
        <f t="shared" si="23"/>
        <v/>
      </c>
      <c r="BX29" s="457" t="str">
        <f>IF(คะแนนอ่านคิดเขียน!AO30="","",คะแนนอ่านคิดเขียน!AO30)</f>
        <v/>
      </c>
      <c r="BY29" s="457" t="str">
        <f>IF(คะแนนอ่านคิดเขียน!AP30="","",คะแนนอ่านคิดเขียน!AP30)</f>
        <v/>
      </c>
      <c r="BZ29" s="457" t="str">
        <f>IF(คะแนนอ่านคิดเขียน!AQ30="","",คะแนนอ่านคิดเขียน!AQ30)</f>
        <v/>
      </c>
      <c r="CA29" s="136" t="str">
        <f t="shared" si="47"/>
        <v/>
      </c>
      <c r="CB29" s="136" t="str">
        <f t="shared" si="24"/>
        <v/>
      </c>
      <c r="CC29" s="136" t="str">
        <f t="shared" si="25"/>
        <v/>
      </c>
      <c r="CD29" s="457" t="str">
        <f>IF(คะแนนอ่านคิดเขียน!AR30="","",คะแนนอ่านคิดเขียน!AR30)</f>
        <v/>
      </c>
      <c r="CE29" s="457" t="str">
        <f>IF(คะแนนอ่านคิดเขียน!AS30="","",คะแนนอ่านคิดเขียน!AS30)</f>
        <v/>
      </c>
      <c r="CF29" s="457" t="str">
        <f>IF(คะแนนอ่านคิดเขียน!AT30="","",คะแนนอ่านคิดเขียน!AT30)</f>
        <v/>
      </c>
      <c r="CG29" s="136" t="str">
        <f t="shared" si="48"/>
        <v/>
      </c>
      <c r="CH29" s="136" t="str">
        <f t="shared" si="26"/>
        <v/>
      </c>
      <c r="CI29" s="136" t="str">
        <f t="shared" si="27"/>
        <v/>
      </c>
      <c r="CJ29" s="27" t="str">
        <f>IF(คะแนนอ่านคิดเขียน!AU30="","",คะแนนอ่านคิดเขียน!AU30)</f>
        <v/>
      </c>
      <c r="CK29" s="27" t="str">
        <f>IF(คะแนนอ่านคิดเขียน!AV30="","",คะแนนอ่านคิดเขียน!AV30)</f>
        <v/>
      </c>
      <c r="CL29" s="27" t="str">
        <f>IF(คะแนนอ่านคิดเขียน!AW30="","",คะแนนอ่านคิดเขียน!AW30)</f>
        <v/>
      </c>
      <c r="CM29" s="136" t="str">
        <f t="shared" si="49"/>
        <v/>
      </c>
      <c r="CN29" s="136" t="str">
        <f t="shared" si="28"/>
        <v/>
      </c>
      <c r="CO29" s="136" t="str">
        <f t="shared" si="29"/>
        <v/>
      </c>
      <c r="CP29" s="522" t="str">
        <f t="shared" si="50"/>
        <v/>
      </c>
      <c r="CQ29" s="136" t="str">
        <f t="shared" si="30"/>
        <v/>
      </c>
      <c r="CR29" s="534" t="str">
        <f t="shared" si="51"/>
        <v/>
      </c>
      <c r="CS29" s="535" t="str">
        <f t="shared" si="31"/>
        <v/>
      </c>
      <c r="CT29" s="534" t="str">
        <f t="shared" si="52"/>
        <v/>
      </c>
      <c r="CU29" s="535" t="str">
        <f t="shared" si="32"/>
        <v/>
      </c>
      <c r="CV29" s="536" t="str">
        <f t="shared" si="53"/>
        <v/>
      </c>
      <c r="CW29" s="136" t="str">
        <f t="shared" si="33"/>
        <v/>
      </c>
      <c r="CX29" s="136" t="str">
        <f t="shared" si="34"/>
        <v/>
      </c>
      <c r="CY29" s="85"/>
    </row>
    <row r="30" spans="1:103" s="29" customFormat="1" ht="15.95" customHeight="1">
      <c r="A30" s="130">
        <v>25</v>
      </c>
      <c r="B30" s="26">
        <f>IF(คะแนนสอบ!C30="","",คะแนนสอบ!C30)</f>
        <v>2518</v>
      </c>
      <c r="C30" s="41" t="str">
        <f>IF(คะแนนสอบ!D30="","",คะแนนสอบ!D30)</f>
        <v>เด็กหญิงวรัญญา  สืบสะอาด</v>
      </c>
      <c r="D30" s="27" t="str">
        <f>IF(คะแนนอ่านคิดเขียน!E31="","",คะแนนอ่านคิดเขียน!E31)</f>
        <v/>
      </c>
      <c r="E30" s="27" t="str">
        <f>IF(คะแนนอ่านคิดเขียน!F31="","",คะแนนอ่านคิดเขียน!F31)</f>
        <v/>
      </c>
      <c r="F30" s="27" t="str">
        <f>IF(คะแนนอ่านคิดเขียน!G31="","",คะแนนอ่านคิดเขียน!G31)</f>
        <v/>
      </c>
      <c r="G30" s="136" t="str">
        <f t="shared" si="35"/>
        <v/>
      </c>
      <c r="H30" s="136" t="str">
        <f t="shared" si="0"/>
        <v/>
      </c>
      <c r="I30" s="136" t="str">
        <f t="shared" si="1"/>
        <v/>
      </c>
      <c r="J30" s="27" t="str">
        <f>IF(คะแนนอ่านคิดเขียน!H31="","",คะแนนอ่านคิดเขียน!H31)</f>
        <v/>
      </c>
      <c r="K30" s="27" t="str">
        <f>IF(คะแนนอ่านคิดเขียน!I31="","",คะแนนอ่านคิดเขียน!I31)</f>
        <v/>
      </c>
      <c r="L30" s="27" t="str">
        <f>IF(คะแนนอ่านคิดเขียน!J31="","",คะแนนอ่านคิดเขียน!J31)</f>
        <v/>
      </c>
      <c r="M30" s="136" t="str">
        <f t="shared" si="36"/>
        <v/>
      </c>
      <c r="N30" s="136" t="str">
        <f t="shared" si="2"/>
        <v/>
      </c>
      <c r="O30" s="136" t="str">
        <f t="shared" si="3"/>
        <v/>
      </c>
      <c r="P30" s="27" t="str">
        <f>IF(คะแนนอ่านคิดเขียน!K31="","",คะแนนอ่านคิดเขียน!K31)</f>
        <v/>
      </c>
      <c r="Q30" s="27" t="str">
        <f>IF(คะแนนอ่านคิดเขียน!L31="","",คะแนนอ่านคิดเขียน!L31)</f>
        <v/>
      </c>
      <c r="R30" s="27" t="str">
        <f>IF(คะแนนอ่านคิดเขียน!M31="","",คะแนนอ่านคิดเขียน!M31)</f>
        <v/>
      </c>
      <c r="S30" s="136" t="str">
        <f t="shared" si="37"/>
        <v/>
      </c>
      <c r="T30" s="136" t="str">
        <f t="shared" si="4"/>
        <v/>
      </c>
      <c r="U30" s="136" t="str">
        <f t="shared" si="5"/>
        <v/>
      </c>
      <c r="V30" s="27" t="str">
        <f>IF(คะแนนอ่านคิดเขียน!N31="","",คะแนนอ่านคิดเขียน!N31)</f>
        <v/>
      </c>
      <c r="W30" s="27" t="str">
        <f>IF(คะแนนอ่านคิดเขียน!O31="","",คะแนนอ่านคิดเขียน!O31)</f>
        <v/>
      </c>
      <c r="X30" s="27" t="str">
        <f>IF(คะแนนอ่านคิดเขียน!P31="","",คะแนนอ่านคิดเขียน!P31)</f>
        <v/>
      </c>
      <c r="Y30" s="136" t="str">
        <f t="shared" si="38"/>
        <v/>
      </c>
      <c r="Z30" s="136" t="str">
        <f t="shared" si="6"/>
        <v/>
      </c>
      <c r="AA30" s="136" t="str">
        <f t="shared" si="7"/>
        <v/>
      </c>
      <c r="AB30" s="27" t="str">
        <f>IF(คะแนนอ่านคิดเขียน!Q31="","",คะแนนอ่านคิดเขียน!Q31)</f>
        <v/>
      </c>
      <c r="AC30" s="27" t="str">
        <f>IF(คะแนนอ่านคิดเขียน!R31="","",คะแนนอ่านคิดเขียน!R31)</f>
        <v/>
      </c>
      <c r="AD30" s="27" t="str">
        <f>IF(คะแนนอ่านคิดเขียน!S31="","",คะแนนอ่านคิดเขียน!S31)</f>
        <v/>
      </c>
      <c r="AE30" s="136" t="str">
        <f t="shared" si="39"/>
        <v/>
      </c>
      <c r="AF30" s="136" t="str">
        <f t="shared" si="8"/>
        <v/>
      </c>
      <c r="AG30" s="136" t="str">
        <f t="shared" si="9"/>
        <v/>
      </c>
      <c r="AH30" s="27" t="str">
        <f>IF(คะแนนอ่านคิดเขียน!T31="","",คะแนนอ่านคิดเขียน!T31)</f>
        <v/>
      </c>
      <c r="AI30" s="27" t="str">
        <f>IF(คะแนนอ่านคิดเขียน!U31="","",คะแนนอ่านคิดเขียน!U31)</f>
        <v/>
      </c>
      <c r="AJ30" s="27" t="str">
        <f>IF(คะแนนอ่านคิดเขียน!V31="","",คะแนนอ่านคิดเขียน!V31)</f>
        <v/>
      </c>
      <c r="AK30" s="136" t="str">
        <f t="shared" si="40"/>
        <v/>
      </c>
      <c r="AL30" s="136" t="str">
        <f t="shared" si="10"/>
        <v/>
      </c>
      <c r="AM30" s="136" t="str">
        <f t="shared" si="11"/>
        <v/>
      </c>
      <c r="AN30" s="27" t="str">
        <f>IF(คะแนนอ่านคิดเขียน!W31="","",คะแนนอ่านคิดเขียน!W31)</f>
        <v/>
      </c>
      <c r="AO30" s="27" t="str">
        <f>IF(คะแนนอ่านคิดเขียน!X31="","",คะแนนอ่านคิดเขียน!X31)</f>
        <v/>
      </c>
      <c r="AP30" s="27" t="str">
        <f>IF(คะแนนอ่านคิดเขียน!Y31="","",คะแนนอ่านคิดเขียน!Y31)</f>
        <v/>
      </c>
      <c r="AQ30" s="136" t="str">
        <f t="shared" si="41"/>
        <v/>
      </c>
      <c r="AR30" s="136" t="str">
        <f t="shared" si="12"/>
        <v/>
      </c>
      <c r="AS30" s="136" t="str">
        <f t="shared" si="13"/>
        <v/>
      </c>
      <c r="AT30" s="27" t="str">
        <f>IF(คะแนนอ่านคิดเขียน!Z31="","",คะแนนอ่านคิดเขียน!Z31)</f>
        <v/>
      </c>
      <c r="AU30" s="27" t="str">
        <f>IF(คะแนนอ่านคิดเขียน!AA31="","",คะแนนอ่านคิดเขียน!AA31)</f>
        <v/>
      </c>
      <c r="AV30" s="27" t="str">
        <f>IF(คะแนนอ่านคิดเขียน!AB31="","",คะแนนอ่านคิดเขียน!AB31)</f>
        <v/>
      </c>
      <c r="AW30" s="136" t="str">
        <f t="shared" si="42"/>
        <v/>
      </c>
      <c r="AX30" s="136" t="str">
        <f t="shared" si="14"/>
        <v/>
      </c>
      <c r="AY30" s="136" t="str">
        <f t="shared" si="15"/>
        <v/>
      </c>
      <c r="AZ30" s="27" t="str">
        <f>IF(คะแนนอ่านคิดเขียน!AC31="","",คะแนนอ่านคิดเขียน!AC31)</f>
        <v/>
      </c>
      <c r="BA30" s="27" t="str">
        <f>IF(คะแนนอ่านคิดเขียน!AD31="","",คะแนนอ่านคิดเขียน!AD31)</f>
        <v/>
      </c>
      <c r="BB30" s="27" t="str">
        <f>IF(คะแนนอ่านคิดเขียน!AE31="","",คะแนนอ่านคิดเขียน!AE31)</f>
        <v/>
      </c>
      <c r="BC30" s="136" t="str">
        <f t="shared" si="43"/>
        <v/>
      </c>
      <c r="BD30" s="136" t="str">
        <f t="shared" si="16"/>
        <v/>
      </c>
      <c r="BE30" s="136" t="str">
        <f t="shared" si="17"/>
        <v/>
      </c>
      <c r="BF30" s="388" t="str">
        <f>IF(คะแนนอ่านคิดเขียน!AF31="","",คะแนนอ่านคิดเขียน!AF31)</f>
        <v/>
      </c>
      <c r="BG30" s="388" t="str">
        <f>IF(คะแนนอ่านคิดเขียน!AG31="","",คะแนนอ่านคิดเขียน!AG31)</f>
        <v/>
      </c>
      <c r="BH30" s="388" t="str">
        <f>IF(คะแนนอ่านคิดเขียน!AH31="","",คะแนนอ่านคิดเขียน!AH31)</f>
        <v/>
      </c>
      <c r="BI30" s="136" t="str">
        <f t="shared" si="44"/>
        <v/>
      </c>
      <c r="BJ30" s="136" t="str">
        <f t="shared" si="18"/>
        <v/>
      </c>
      <c r="BK30" s="136" t="str">
        <f t="shared" si="19"/>
        <v/>
      </c>
      <c r="BL30" s="457" t="str">
        <f>IF(คะแนนอ่านคิดเขียน!AI31="","",คะแนนอ่านคิดเขียน!AI31)</f>
        <v/>
      </c>
      <c r="BM30" s="457" t="str">
        <f>IF(คะแนนอ่านคิดเขียน!AJ31="","",คะแนนอ่านคิดเขียน!AJ31)</f>
        <v/>
      </c>
      <c r="BN30" s="457" t="str">
        <f>IF(คะแนนอ่านคิดเขียน!AK31="","",คะแนนอ่านคิดเขียน!AK31)</f>
        <v/>
      </c>
      <c r="BO30" s="136" t="str">
        <f t="shared" si="45"/>
        <v/>
      </c>
      <c r="BP30" s="136" t="str">
        <f t="shared" si="20"/>
        <v/>
      </c>
      <c r="BQ30" s="136" t="str">
        <f t="shared" si="21"/>
        <v/>
      </c>
      <c r="BR30" s="457" t="str">
        <f>IF(คะแนนอ่านคิดเขียน!AL31="","",คะแนนอ่านคิดเขียน!AL31)</f>
        <v/>
      </c>
      <c r="BS30" s="457" t="str">
        <f>IF(คะแนนอ่านคิดเขียน!AM31="","",คะแนนอ่านคิดเขียน!AM31)</f>
        <v/>
      </c>
      <c r="BT30" s="457" t="str">
        <f>IF(คะแนนอ่านคิดเขียน!AN31="","",คะแนนอ่านคิดเขียน!AN31)</f>
        <v/>
      </c>
      <c r="BU30" s="136" t="str">
        <f t="shared" si="46"/>
        <v/>
      </c>
      <c r="BV30" s="136" t="str">
        <f t="shared" si="22"/>
        <v/>
      </c>
      <c r="BW30" s="136" t="str">
        <f t="shared" si="23"/>
        <v/>
      </c>
      <c r="BX30" s="457" t="str">
        <f>IF(คะแนนอ่านคิดเขียน!AO31="","",คะแนนอ่านคิดเขียน!AO31)</f>
        <v/>
      </c>
      <c r="BY30" s="457" t="str">
        <f>IF(คะแนนอ่านคิดเขียน!AP31="","",คะแนนอ่านคิดเขียน!AP31)</f>
        <v/>
      </c>
      <c r="BZ30" s="457" t="str">
        <f>IF(คะแนนอ่านคิดเขียน!AQ31="","",คะแนนอ่านคิดเขียน!AQ31)</f>
        <v/>
      </c>
      <c r="CA30" s="136" t="str">
        <f t="shared" si="47"/>
        <v/>
      </c>
      <c r="CB30" s="136" t="str">
        <f t="shared" si="24"/>
        <v/>
      </c>
      <c r="CC30" s="136" t="str">
        <f t="shared" si="25"/>
        <v/>
      </c>
      <c r="CD30" s="457" t="str">
        <f>IF(คะแนนอ่านคิดเขียน!AR31="","",คะแนนอ่านคิดเขียน!AR31)</f>
        <v/>
      </c>
      <c r="CE30" s="457" t="str">
        <f>IF(คะแนนอ่านคิดเขียน!AS31="","",คะแนนอ่านคิดเขียน!AS31)</f>
        <v/>
      </c>
      <c r="CF30" s="457" t="str">
        <f>IF(คะแนนอ่านคิดเขียน!AT31="","",คะแนนอ่านคิดเขียน!AT31)</f>
        <v/>
      </c>
      <c r="CG30" s="136" t="str">
        <f t="shared" si="48"/>
        <v/>
      </c>
      <c r="CH30" s="136" t="str">
        <f t="shared" si="26"/>
        <v/>
      </c>
      <c r="CI30" s="136" t="str">
        <f t="shared" si="27"/>
        <v/>
      </c>
      <c r="CJ30" s="27" t="str">
        <f>IF(คะแนนอ่านคิดเขียน!AU31="","",คะแนนอ่านคิดเขียน!AU31)</f>
        <v/>
      </c>
      <c r="CK30" s="27" t="str">
        <f>IF(คะแนนอ่านคิดเขียน!AV31="","",คะแนนอ่านคิดเขียน!AV31)</f>
        <v/>
      </c>
      <c r="CL30" s="27" t="str">
        <f>IF(คะแนนอ่านคิดเขียน!AW31="","",คะแนนอ่านคิดเขียน!AW31)</f>
        <v/>
      </c>
      <c r="CM30" s="136" t="str">
        <f t="shared" si="49"/>
        <v/>
      </c>
      <c r="CN30" s="136" t="str">
        <f t="shared" si="28"/>
        <v/>
      </c>
      <c r="CO30" s="136" t="str">
        <f t="shared" si="29"/>
        <v/>
      </c>
      <c r="CP30" s="522" t="str">
        <f t="shared" si="50"/>
        <v/>
      </c>
      <c r="CQ30" s="136" t="str">
        <f t="shared" si="30"/>
        <v/>
      </c>
      <c r="CR30" s="534" t="str">
        <f t="shared" si="51"/>
        <v/>
      </c>
      <c r="CS30" s="535" t="str">
        <f t="shared" si="31"/>
        <v/>
      </c>
      <c r="CT30" s="534" t="str">
        <f t="shared" si="52"/>
        <v/>
      </c>
      <c r="CU30" s="535" t="str">
        <f t="shared" si="32"/>
        <v/>
      </c>
      <c r="CV30" s="536" t="str">
        <f t="shared" si="53"/>
        <v/>
      </c>
      <c r="CW30" s="136" t="str">
        <f t="shared" si="33"/>
        <v/>
      </c>
      <c r="CX30" s="136" t="str">
        <f t="shared" si="34"/>
        <v/>
      </c>
      <c r="CY30" s="85"/>
    </row>
    <row r="31" spans="1:103" s="29" customFormat="1" ht="15.95" customHeight="1">
      <c r="A31" s="130">
        <v>26</v>
      </c>
      <c r="B31" s="26">
        <f>IF(คะแนนสอบ!C31="","",คะแนนสอบ!C31)</f>
        <v>2519</v>
      </c>
      <c r="C31" s="41" t="str">
        <f>IF(คะแนนสอบ!D31="","",คะแนนสอบ!D31)</f>
        <v>เด็กหญิงสุพิชฌาย์  อินหอม</v>
      </c>
      <c r="D31" s="27" t="str">
        <f>IF(คะแนนอ่านคิดเขียน!E32="","",คะแนนอ่านคิดเขียน!E32)</f>
        <v/>
      </c>
      <c r="E31" s="27" t="str">
        <f>IF(คะแนนอ่านคิดเขียน!F32="","",คะแนนอ่านคิดเขียน!F32)</f>
        <v/>
      </c>
      <c r="F31" s="27" t="str">
        <f>IF(คะแนนอ่านคิดเขียน!G32="","",คะแนนอ่านคิดเขียน!G32)</f>
        <v/>
      </c>
      <c r="G31" s="136" t="str">
        <f t="shared" si="35"/>
        <v/>
      </c>
      <c r="H31" s="136" t="str">
        <f t="shared" si="0"/>
        <v/>
      </c>
      <c r="I31" s="136" t="str">
        <f t="shared" si="1"/>
        <v/>
      </c>
      <c r="J31" s="27" t="str">
        <f>IF(คะแนนอ่านคิดเขียน!H32="","",คะแนนอ่านคิดเขียน!H32)</f>
        <v/>
      </c>
      <c r="K31" s="27" t="str">
        <f>IF(คะแนนอ่านคิดเขียน!I32="","",คะแนนอ่านคิดเขียน!I32)</f>
        <v/>
      </c>
      <c r="L31" s="27" t="str">
        <f>IF(คะแนนอ่านคิดเขียน!J32="","",คะแนนอ่านคิดเขียน!J32)</f>
        <v/>
      </c>
      <c r="M31" s="136" t="str">
        <f t="shared" si="36"/>
        <v/>
      </c>
      <c r="N31" s="136" t="str">
        <f t="shared" si="2"/>
        <v/>
      </c>
      <c r="O31" s="136" t="str">
        <f t="shared" si="3"/>
        <v/>
      </c>
      <c r="P31" s="27" t="str">
        <f>IF(คะแนนอ่านคิดเขียน!K32="","",คะแนนอ่านคิดเขียน!K32)</f>
        <v/>
      </c>
      <c r="Q31" s="27" t="str">
        <f>IF(คะแนนอ่านคิดเขียน!L32="","",คะแนนอ่านคิดเขียน!L32)</f>
        <v/>
      </c>
      <c r="R31" s="27" t="str">
        <f>IF(คะแนนอ่านคิดเขียน!M32="","",คะแนนอ่านคิดเขียน!M32)</f>
        <v/>
      </c>
      <c r="S31" s="136" t="str">
        <f t="shared" si="37"/>
        <v/>
      </c>
      <c r="T31" s="136" t="str">
        <f t="shared" si="4"/>
        <v/>
      </c>
      <c r="U31" s="136" t="str">
        <f t="shared" si="5"/>
        <v/>
      </c>
      <c r="V31" s="27" t="str">
        <f>IF(คะแนนอ่านคิดเขียน!N32="","",คะแนนอ่านคิดเขียน!N32)</f>
        <v/>
      </c>
      <c r="W31" s="27" t="str">
        <f>IF(คะแนนอ่านคิดเขียน!O32="","",คะแนนอ่านคิดเขียน!O32)</f>
        <v/>
      </c>
      <c r="X31" s="27" t="str">
        <f>IF(คะแนนอ่านคิดเขียน!P32="","",คะแนนอ่านคิดเขียน!P32)</f>
        <v/>
      </c>
      <c r="Y31" s="136" t="str">
        <f t="shared" si="38"/>
        <v/>
      </c>
      <c r="Z31" s="136" t="str">
        <f t="shared" si="6"/>
        <v/>
      </c>
      <c r="AA31" s="136" t="str">
        <f t="shared" si="7"/>
        <v/>
      </c>
      <c r="AB31" s="27" t="str">
        <f>IF(คะแนนอ่านคิดเขียน!Q32="","",คะแนนอ่านคิดเขียน!Q32)</f>
        <v/>
      </c>
      <c r="AC31" s="27" t="str">
        <f>IF(คะแนนอ่านคิดเขียน!R32="","",คะแนนอ่านคิดเขียน!R32)</f>
        <v/>
      </c>
      <c r="AD31" s="27" t="str">
        <f>IF(คะแนนอ่านคิดเขียน!S32="","",คะแนนอ่านคิดเขียน!S32)</f>
        <v/>
      </c>
      <c r="AE31" s="136" t="str">
        <f t="shared" si="39"/>
        <v/>
      </c>
      <c r="AF31" s="136" t="str">
        <f t="shared" si="8"/>
        <v/>
      </c>
      <c r="AG31" s="136" t="str">
        <f t="shared" si="9"/>
        <v/>
      </c>
      <c r="AH31" s="27" t="str">
        <f>IF(คะแนนอ่านคิดเขียน!T32="","",คะแนนอ่านคิดเขียน!T32)</f>
        <v/>
      </c>
      <c r="AI31" s="27" t="str">
        <f>IF(คะแนนอ่านคิดเขียน!U32="","",คะแนนอ่านคิดเขียน!U32)</f>
        <v/>
      </c>
      <c r="AJ31" s="27" t="str">
        <f>IF(คะแนนอ่านคิดเขียน!V32="","",คะแนนอ่านคิดเขียน!V32)</f>
        <v/>
      </c>
      <c r="AK31" s="136" t="str">
        <f t="shared" si="40"/>
        <v/>
      </c>
      <c r="AL31" s="136" t="str">
        <f t="shared" si="10"/>
        <v/>
      </c>
      <c r="AM31" s="136" t="str">
        <f t="shared" si="11"/>
        <v/>
      </c>
      <c r="AN31" s="27" t="str">
        <f>IF(คะแนนอ่านคิดเขียน!W32="","",คะแนนอ่านคิดเขียน!W32)</f>
        <v/>
      </c>
      <c r="AO31" s="27" t="str">
        <f>IF(คะแนนอ่านคิดเขียน!X32="","",คะแนนอ่านคิดเขียน!X32)</f>
        <v/>
      </c>
      <c r="AP31" s="27" t="str">
        <f>IF(คะแนนอ่านคิดเขียน!Y32="","",คะแนนอ่านคิดเขียน!Y32)</f>
        <v/>
      </c>
      <c r="AQ31" s="136" t="str">
        <f t="shared" si="41"/>
        <v/>
      </c>
      <c r="AR31" s="136" t="str">
        <f t="shared" si="12"/>
        <v/>
      </c>
      <c r="AS31" s="136" t="str">
        <f t="shared" si="13"/>
        <v/>
      </c>
      <c r="AT31" s="27" t="str">
        <f>IF(คะแนนอ่านคิดเขียน!Z32="","",คะแนนอ่านคิดเขียน!Z32)</f>
        <v/>
      </c>
      <c r="AU31" s="27" t="str">
        <f>IF(คะแนนอ่านคิดเขียน!AA32="","",คะแนนอ่านคิดเขียน!AA32)</f>
        <v/>
      </c>
      <c r="AV31" s="27" t="str">
        <f>IF(คะแนนอ่านคิดเขียน!AB32="","",คะแนนอ่านคิดเขียน!AB32)</f>
        <v/>
      </c>
      <c r="AW31" s="136" t="str">
        <f t="shared" si="42"/>
        <v/>
      </c>
      <c r="AX31" s="136" t="str">
        <f t="shared" si="14"/>
        <v/>
      </c>
      <c r="AY31" s="136" t="str">
        <f t="shared" si="15"/>
        <v/>
      </c>
      <c r="AZ31" s="27" t="str">
        <f>IF(คะแนนอ่านคิดเขียน!AC32="","",คะแนนอ่านคิดเขียน!AC32)</f>
        <v/>
      </c>
      <c r="BA31" s="27" t="str">
        <f>IF(คะแนนอ่านคิดเขียน!AD32="","",คะแนนอ่านคิดเขียน!AD32)</f>
        <v/>
      </c>
      <c r="BB31" s="27" t="str">
        <f>IF(คะแนนอ่านคิดเขียน!AE32="","",คะแนนอ่านคิดเขียน!AE32)</f>
        <v/>
      </c>
      <c r="BC31" s="136" t="str">
        <f t="shared" si="43"/>
        <v/>
      </c>
      <c r="BD31" s="136" t="str">
        <f t="shared" si="16"/>
        <v/>
      </c>
      <c r="BE31" s="136" t="str">
        <f t="shared" si="17"/>
        <v/>
      </c>
      <c r="BF31" s="388" t="str">
        <f>IF(คะแนนอ่านคิดเขียน!AF32="","",คะแนนอ่านคิดเขียน!AF32)</f>
        <v/>
      </c>
      <c r="BG31" s="388" t="str">
        <f>IF(คะแนนอ่านคิดเขียน!AG32="","",คะแนนอ่านคิดเขียน!AG32)</f>
        <v/>
      </c>
      <c r="BH31" s="388" t="str">
        <f>IF(คะแนนอ่านคิดเขียน!AH32="","",คะแนนอ่านคิดเขียน!AH32)</f>
        <v/>
      </c>
      <c r="BI31" s="136" t="str">
        <f t="shared" si="44"/>
        <v/>
      </c>
      <c r="BJ31" s="136" t="str">
        <f t="shared" si="18"/>
        <v/>
      </c>
      <c r="BK31" s="136" t="str">
        <f t="shared" si="19"/>
        <v/>
      </c>
      <c r="BL31" s="457" t="str">
        <f>IF(คะแนนอ่านคิดเขียน!AI32="","",คะแนนอ่านคิดเขียน!AI32)</f>
        <v/>
      </c>
      <c r="BM31" s="457" t="str">
        <f>IF(คะแนนอ่านคิดเขียน!AJ32="","",คะแนนอ่านคิดเขียน!AJ32)</f>
        <v/>
      </c>
      <c r="BN31" s="457" t="str">
        <f>IF(คะแนนอ่านคิดเขียน!AK32="","",คะแนนอ่านคิดเขียน!AK32)</f>
        <v/>
      </c>
      <c r="BO31" s="136" t="str">
        <f t="shared" si="45"/>
        <v/>
      </c>
      <c r="BP31" s="136" t="str">
        <f t="shared" si="20"/>
        <v/>
      </c>
      <c r="BQ31" s="136" t="str">
        <f t="shared" si="21"/>
        <v/>
      </c>
      <c r="BR31" s="457" t="str">
        <f>IF(คะแนนอ่านคิดเขียน!AL32="","",คะแนนอ่านคิดเขียน!AL32)</f>
        <v/>
      </c>
      <c r="BS31" s="457" t="str">
        <f>IF(คะแนนอ่านคิดเขียน!AM32="","",คะแนนอ่านคิดเขียน!AM32)</f>
        <v/>
      </c>
      <c r="BT31" s="457" t="str">
        <f>IF(คะแนนอ่านคิดเขียน!AN32="","",คะแนนอ่านคิดเขียน!AN32)</f>
        <v/>
      </c>
      <c r="BU31" s="136" t="str">
        <f t="shared" si="46"/>
        <v/>
      </c>
      <c r="BV31" s="136" t="str">
        <f t="shared" si="22"/>
        <v/>
      </c>
      <c r="BW31" s="136" t="str">
        <f t="shared" si="23"/>
        <v/>
      </c>
      <c r="BX31" s="457" t="str">
        <f>IF(คะแนนอ่านคิดเขียน!AO32="","",คะแนนอ่านคิดเขียน!AO32)</f>
        <v/>
      </c>
      <c r="BY31" s="457" t="str">
        <f>IF(คะแนนอ่านคิดเขียน!AP32="","",คะแนนอ่านคิดเขียน!AP32)</f>
        <v/>
      </c>
      <c r="BZ31" s="457" t="str">
        <f>IF(คะแนนอ่านคิดเขียน!AQ32="","",คะแนนอ่านคิดเขียน!AQ32)</f>
        <v/>
      </c>
      <c r="CA31" s="136" t="str">
        <f t="shared" si="47"/>
        <v/>
      </c>
      <c r="CB31" s="136" t="str">
        <f t="shared" si="24"/>
        <v/>
      </c>
      <c r="CC31" s="136" t="str">
        <f t="shared" si="25"/>
        <v/>
      </c>
      <c r="CD31" s="457" t="str">
        <f>IF(คะแนนอ่านคิดเขียน!AR32="","",คะแนนอ่านคิดเขียน!AR32)</f>
        <v/>
      </c>
      <c r="CE31" s="457" t="str">
        <f>IF(คะแนนอ่านคิดเขียน!AS32="","",คะแนนอ่านคิดเขียน!AS32)</f>
        <v/>
      </c>
      <c r="CF31" s="457" t="str">
        <f>IF(คะแนนอ่านคิดเขียน!AT32="","",คะแนนอ่านคิดเขียน!AT32)</f>
        <v/>
      </c>
      <c r="CG31" s="136" t="str">
        <f t="shared" si="48"/>
        <v/>
      </c>
      <c r="CH31" s="136" t="str">
        <f t="shared" si="26"/>
        <v/>
      </c>
      <c r="CI31" s="136" t="str">
        <f t="shared" si="27"/>
        <v/>
      </c>
      <c r="CJ31" s="27" t="str">
        <f>IF(คะแนนอ่านคิดเขียน!AU32="","",คะแนนอ่านคิดเขียน!AU32)</f>
        <v/>
      </c>
      <c r="CK31" s="27" t="str">
        <f>IF(คะแนนอ่านคิดเขียน!AV32="","",คะแนนอ่านคิดเขียน!AV32)</f>
        <v/>
      </c>
      <c r="CL31" s="27" t="str">
        <f>IF(คะแนนอ่านคิดเขียน!AW32="","",คะแนนอ่านคิดเขียน!AW32)</f>
        <v/>
      </c>
      <c r="CM31" s="136" t="str">
        <f t="shared" si="49"/>
        <v/>
      </c>
      <c r="CN31" s="136" t="str">
        <f t="shared" si="28"/>
        <v/>
      </c>
      <c r="CO31" s="136" t="str">
        <f t="shared" si="29"/>
        <v/>
      </c>
      <c r="CP31" s="522" t="str">
        <f t="shared" si="50"/>
        <v/>
      </c>
      <c r="CQ31" s="136" t="str">
        <f t="shared" si="30"/>
        <v/>
      </c>
      <c r="CR31" s="534" t="str">
        <f t="shared" si="51"/>
        <v/>
      </c>
      <c r="CS31" s="535" t="str">
        <f t="shared" si="31"/>
        <v/>
      </c>
      <c r="CT31" s="534" t="str">
        <f t="shared" si="52"/>
        <v/>
      </c>
      <c r="CU31" s="535" t="str">
        <f t="shared" si="32"/>
        <v/>
      </c>
      <c r="CV31" s="536" t="str">
        <f t="shared" si="53"/>
        <v/>
      </c>
      <c r="CW31" s="136" t="str">
        <f t="shared" si="33"/>
        <v/>
      </c>
      <c r="CX31" s="136" t="str">
        <f t="shared" si="34"/>
        <v/>
      </c>
      <c r="CY31" s="85"/>
    </row>
    <row r="32" spans="1:103" s="29" customFormat="1" ht="15.95" customHeight="1">
      <c r="A32" s="130">
        <v>27</v>
      </c>
      <c r="B32" s="26">
        <f>IF(คะแนนสอบ!C32="","",คะแนนสอบ!C32)</f>
        <v>2520</v>
      </c>
      <c r="C32" s="41" t="str">
        <f>IF(คะแนนสอบ!D32="","",คะแนนสอบ!D32)</f>
        <v>เด็กหญิงดิษญา  กลิ่นหอม</v>
      </c>
      <c r="D32" s="27" t="str">
        <f>IF(คะแนนอ่านคิดเขียน!E33="","",คะแนนอ่านคิดเขียน!E33)</f>
        <v/>
      </c>
      <c r="E32" s="27" t="str">
        <f>IF(คะแนนอ่านคิดเขียน!F33="","",คะแนนอ่านคิดเขียน!F33)</f>
        <v/>
      </c>
      <c r="F32" s="27" t="str">
        <f>IF(คะแนนอ่านคิดเขียน!G33="","",คะแนนอ่านคิดเขียน!G33)</f>
        <v/>
      </c>
      <c r="G32" s="136" t="str">
        <f t="shared" si="35"/>
        <v/>
      </c>
      <c r="H32" s="136" t="str">
        <f t="shared" si="0"/>
        <v/>
      </c>
      <c r="I32" s="136" t="str">
        <f t="shared" si="1"/>
        <v/>
      </c>
      <c r="J32" s="27" t="str">
        <f>IF(คะแนนอ่านคิดเขียน!H33="","",คะแนนอ่านคิดเขียน!H33)</f>
        <v/>
      </c>
      <c r="K32" s="27" t="str">
        <f>IF(คะแนนอ่านคิดเขียน!I33="","",คะแนนอ่านคิดเขียน!I33)</f>
        <v/>
      </c>
      <c r="L32" s="27" t="str">
        <f>IF(คะแนนอ่านคิดเขียน!J33="","",คะแนนอ่านคิดเขียน!J33)</f>
        <v/>
      </c>
      <c r="M32" s="136" t="str">
        <f t="shared" si="36"/>
        <v/>
      </c>
      <c r="N32" s="136" t="str">
        <f t="shared" si="2"/>
        <v/>
      </c>
      <c r="O32" s="136" t="str">
        <f t="shared" si="3"/>
        <v/>
      </c>
      <c r="P32" s="27" t="str">
        <f>IF(คะแนนอ่านคิดเขียน!K33="","",คะแนนอ่านคิดเขียน!K33)</f>
        <v/>
      </c>
      <c r="Q32" s="27" t="str">
        <f>IF(คะแนนอ่านคิดเขียน!L33="","",คะแนนอ่านคิดเขียน!L33)</f>
        <v/>
      </c>
      <c r="R32" s="27" t="str">
        <f>IF(คะแนนอ่านคิดเขียน!M33="","",คะแนนอ่านคิดเขียน!M33)</f>
        <v/>
      </c>
      <c r="S32" s="136" t="str">
        <f t="shared" si="37"/>
        <v/>
      </c>
      <c r="T32" s="136" t="str">
        <f t="shared" si="4"/>
        <v/>
      </c>
      <c r="U32" s="136" t="str">
        <f t="shared" si="5"/>
        <v/>
      </c>
      <c r="V32" s="27" t="str">
        <f>IF(คะแนนอ่านคิดเขียน!N33="","",คะแนนอ่านคิดเขียน!N33)</f>
        <v/>
      </c>
      <c r="W32" s="27" t="str">
        <f>IF(คะแนนอ่านคิดเขียน!O33="","",คะแนนอ่านคิดเขียน!O33)</f>
        <v/>
      </c>
      <c r="X32" s="27" t="str">
        <f>IF(คะแนนอ่านคิดเขียน!P33="","",คะแนนอ่านคิดเขียน!P33)</f>
        <v/>
      </c>
      <c r="Y32" s="136" t="str">
        <f t="shared" si="38"/>
        <v/>
      </c>
      <c r="Z32" s="136" t="str">
        <f t="shared" si="6"/>
        <v/>
      </c>
      <c r="AA32" s="136" t="str">
        <f t="shared" si="7"/>
        <v/>
      </c>
      <c r="AB32" s="27" t="str">
        <f>IF(คะแนนอ่านคิดเขียน!Q33="","",คะแนนอ่านคิดเขียน!Q33)</f>
        <v/>
      </c>
      <c r="AC32" s="27" t="str">
        <f>IF(คะแนนอ่านคิดเขียน!R33="","",คะแนนอ่านคิดเขียน!R33)</f>
        <v/>
      </c>
      <c r="AD32" s="27" t="str">
        <f>IF(คะแนนอ่านคิดเขียน!S33="","",คะแนนอ่านคิดเขียน!S33)</f>
        <v/>
      </c>
      <c r="AE32" s="136" t="str">
        <f t="shared" si="39"/>
        <v/>
      </c>
      <c r="AF32" s="136" t="str">
        <f t="shared" si="8"/>
        <v/>
      </c>
      <c r="AG32" s="136" t="str">
        <f t="shared" si="9"/>
        <v/>
      </c>
      <c r="AH32" s="27" t="str">
        <f>IF(คะแนนอ่านคิดเขียน!T33="","",คะแนนอ่านคิดเขียน!T33)</f>
        <v/>
      </c>
      <c r="AI32" s="27" t="str">
        <f>IF(คะแนนอ่านคิดเขียน!U33="","",คะแนนอ่านคิดเขียน!U33)</f>
        <v/>
      </c>
      <c r="AJ32" s="27" t="str">
        <f>IF(คะแนนอ่านคิดเขียน!V33="","",คะแนนอ่านคิดเขียน!V33)</f>
        <v/>
      </c>
      <c r="AK32" s="136" t="str">
        <f t="shared" si="40"/>
        <v/>
      </c>
      <c r="AL32" s="136" t="str">
        <f t="shared" si="10"/>
        <v/>
      </c>
      <c r="AM32" s="136" t="str">
        <f t="shared" si="11"/>
        <v/>
      </c>
      <c r="AN32" s="27" t="str">
        <f>IF(คะแนนอ่านคิดเขียน!W33="","",คะแนนอ่านคิดเขียน!W33)</f>
        <v/>
      </c>
      <c r="AO32" s="27" t="str">
        <f>IF(คะแนนอ่านคิดเขียน!X33="","",คะแนนอ่านคิดเขียน!X33)</f>
        <v/>
      </c>
      <c r="AP32" s="27" t="str">
        <f>IF(คะแนนอ่านคิดเขียน!Y33="","",คะแนนอ่านคิดเขียน!Y33)</f>
        <v/>
      </c>
      <c r="AQ32" s="136" t="str">
        <f t="shared" si="41"/>
        <v/>
      </c>
      <c r="AR32" s="136" t="str">
        <f t="shared" si="12"/>
        <v/>
      </c>
      <c r="AS32" s="136" t="str">
        <f t="shared" si="13"/>
        <v/>
      </c>
      <c r="AT32" s="27" t="str">
        <f>IF(คะแนนอ่านคิดเขียน!Z33="","",คะแนนอ่านคิดเขียน!Z33)</f>
        <v/>
      </c>
      <c r="AU32" s="27" t="str">
        <f>IF(คะแนนอ่านคิดเขียน!AA33="","",คะแนนอ่านคิดเขียน!AA33)</f>
        <v/>
      </c>
      <c r="AV32" s="27" t="str">
        <f>IF(คะแนนอ่านคิดเขียน!AB33="","",คะแนนอ่านคิดเขียน!AB33)</f>
        <v/>
      </c>
      <c r="AW32" s="136" t="str">
        <f t="shared" si="42"/>
        <v/>
      </c>
      <c r="AX32" s="136" t="str">
        <f t="shared" si="14"/>
        <v/>
      </c>
      <c r="AY32" s="136" t="str">
        <f t="shared" si="15"/>
        <v/>
      </c>
      <c r="AZ32" s="27" t="str">
        <f>IF(คะแนนอ่านคิดเขียน!AC33="","",คะแนนอ่านคิดเขียน!AC33)</f>
        <v/>
      </c>
      <c r="BA32" s="27" t="str">
        <f>IF(คะแนนอ่านคิดเขียน!AD33="","",คะแนนอ่านคิดเขียน!AD33)</f>
        <v/>
      </c>
      <c r="BB32" s="27" t="str">
        <f>IF(คะแนนอ่านคิดเขียน!AE33="","",คะแนนอ่านคิดเขียน!AE33)</f>
        <v/>
      </c>
      <c r="BC32" s="136" t="str">
        <f t="shared" si="43"/>
        <v/>
      </c>
      <c r="BD32" s="136" t="str">
        <f t="shared" si="16"/>
        <v/>
      </c>
      <c r="BE32" s="136" t="str">
        <f t="shared" si="17"/>
        <v/>
      </c>
      <c r="BF32" s="388" t="str">
        <f>IF(คะแนนอ่านคิดเขียน!AF33="","",คะแนนอ่านคิดเขียน!AF33)</f>
        <v/>
      </c>
      <c r="BG32" s="388" t="str">
        <f>IF(คะแนนอ่านคิดเขียน!AG33="","",คะแนนอ่านคิดเขียน!AG33)</f>
        <v/>
      </c>
      <c r="BH32" s="388" t="str">
        <f>IF(คะแนนอ่านคิดเขียน!AH33="","",คะแนนอ่านคิดเขียน!AH33)</f>
        <v/>
      </c>
      <c r="BI32" s="136" t="str">
        <f t="shared" si="44"/>
        <v/>
      </c>
      <c r="BJ32" s="136" t="str">
        <f t="shared" si="18"/>
        <v/>
      </c>
      <c r="BK32" s="136" t="str">
        <f t="shared" si="19"/>
        <v/>
      </c>
      <c r="BL32" s="457" t="str">
        <f>IF(คะแนนอ่านคิดเขียน!AI33="","",คะแนนอ่านคิดเขียน!AI33)</f>
        <v/>
      </c>
      <c r="BM32" s="457" t="str">
        <f>IF(คะแนนอ่านคิดเขียน!AJ33="","",คะแนนอ่านคิดเขียน!AJ33)</f>
        <v/>
      </c>
      <c r="BN32" s="457" t="str">
        <f>IF(คะแนนอ่านคิดเขียน!AK33="","",คะแนนอ่านคิดเขียน!AK33)</f>
        <v/>
      </c>
      <c r="BO32" s="136" t="str">
        <f t="shared" si="45"/>
        <v/>
      </c>
      <c r="BP32" s="136" t="str">
        <f t="shared" si="20"/>
        <v/>
      </c>
      <c r="BQ32" s="136" t="str">
        <f t="shared" si="21"/>
        <v/>
      </c>
      <c r="BR32" s="457" t="str">
        <f>IF(คะแนนอ่านคิดเขียน!AL33="","",คะแนนอ่านคิดเขียน!AL33)</f>
        <v/>
      </c>
      <c r="BS32" s="457" t="str">
        <f>IF(คะแนนอ่านคิดเขียน!AM33="","",คะแนนอ่านคิดเขียน!AM33)</f>
        <v/>
      </c>
      <c r="BT32" s="457" t="str">
        <f>IF(คะแนนอ่านคิดเขียน!AN33="","",คะแนนอ่านคิดเขียน!AN33)</f>
        <v/>
      </c>
      <c r="BU32" s="136" t="str">
        <f t="shared" si="46"/>
        <v/>
      </c>
      <c r="BV32" s="136" t="str">
        <f t="shared" si="22"/>
        <v/>
      </c>
      <c r="BW32" s="136" t="str">
        <f t="shared" si="23"/>
        <v/>
      </c>
      <c r="BX32" s="457" t="str">
        <f>IF(คะแนนอ่านคิดเขียน!AO33="","",คะแนนอ่านคิดเขียน!AO33)</f>
        <v/>
      </c>
      <c r="BY32" s="457" t="str">
        <f>IF(คะแนนอ่านคิดเขียน!AP33="","",คะแนนอ่านคิดเขียน!AP33)</f>
        <v/>
      </c>
      <c r="BZ32" s="457" t="str">
        <f>IF(คะแนนอ่านคิดเขียน!AQ33="","",คะแนนอ่านคิดเขียน!AQ33)</f>
        <v/>
      </c>
      <c r="CA32" s="136" t="str">
        <f t="shared" si="47"/>
        <v/>
      </c>
      <c r="CB32" s="136" t="str">
        <f t="shared" si="24"/>
        <v/>
      </c>
      <c r="CC32" s="136" t="str">
        <f t="shared" si="25"/>
        <v/>
      </c>
      <c r="CD32" s="457" t="str">
        <f>IF(คะแนนอ่านคิดเขียน!AR33="","",คะแนนอ่านคิดเขียน!AR33)</f>
        <v/>
      </c>
      <c r="CE32" s="457" t="str">
        <f>IF(คะแนนอ่านคิดเขียน!AS33="","",คะแนนอ่านคิดเขียน!AS33)</f>
        <v/>
      </c>
      <c r="CF32" s="457" t="str">
        <f>IF(คะแนนอ่านคิดเขียน!AT33="","",คะแนนอ่านคิดเขียน!AT33)</f>
        <v/>
      </c>
      <c r="CG32" s="136" t="str">
        <f t="shared" si="48"/>
        <v/>
      </c>
      <c r="CH32" s="136" t="str">
        <f t="shared" si="26"/>
        <v/>
      </c>
      <c r="CI32" s="136" t="str">
        <f t="shared" si="27"/>
        <v/>
      </c>
      <c r="CJ32" s="27" t="str">
        <f>IF(คะแนนอ่านคิดเขียน!AU33="","",คะแนนอ่านคิดเขียน!AU33)</f>
        <v/>
      </c>
      <c r="CK32" s="27" t="str">
        <f>IF(คะแนนอ่านคิดเขียน!AV33="","",คะแนนอ่านคิดเขียน!AV33)</f>
        <v/>
      </c>
      <c r="CL32" s="27" t="str">
        <f>IF(คะแนนอ่านคิดเขียน!AW33="","",คะแนนอ่านคิดเขียน!AW33)</f>
        <v/>
      </c>
      <c r="CM32" s="136" t="str">
        <f t="shared" si="49"/>
        <v/>
      </c>
      <c r="CN32" s="136" t="str">
        <f t="shared" si="28"/>
        <v/>
      </c>
      <c r="CO32" s="136" t="str">
        <f t="shared" si="29"/>
        <v/>
      </c>
      <c r="CP32" s="522" t="str">
        <f t="shared" si="50"/>
        <v/>
      </c>
      <c r="CQ32" s="136" t="str">
        <f t="shared" si="30"/>
        <v/>
      </c>
      <c r="CR32" s="534" t="str">
        <f t="shared" si="51"/>
        <v/>
      </c>
      <c r="CS32" s="535" t="str">
        <f t="shared" si="31"/>
        <v/>
      </c>
      <c r="CT32" s="534" t="str">
        <f t="shared" si="52"/>
        <v/>
      </c>
      <c r="CU32" s="535" t="str">
        <f t="shared" si="32"/>
        <v/>
      </c>
      <c r="CV32" s="536" t="str">
        <f t="shared" si="53"/>
        <v/>
      </c>
      <c r="CW32" s="136" t="str">
        <f t="shared" si="33"/>
        <v/>
      </c>
      <c r="CX32" s="136" t="str">
        <f t="shared" si="34"/>
        <v/>
      </c>
      <c r="CY32" s="85"/>
    </row>
    <row r="33" spans="1:103" s="29" customFormat="1" ht="15.95" customHeight="1">
      <c r="A33" s="130">
        <v>28</v>
      </c>
      <c r="B33" s="26">
        <f>IF(คะแนนสอบ!C33="","",คะแนนสอบ!C33)</f>
        <v>2521</v>
      </c>
      <c r="C33" s="41" t="str">
        <f>IF(คะแนนสอบ!D33="","",คะแนนสอบ!D33)</f>
        <v>เด็กหญิงลลิตา  ทองยาลา</v>
      </c>
      <c r="D33" s="27" t="str">
        <f>IF(คะแนนอ่านคิดเขียน!E34="","",คะแนนอ่านคิดเขียน!E34)</f>
        <v/>
      </c>
      <c r="E33" s="27" t="str">
        <f>IF(คะแนนอ่านคิดเขียน!F34="","",คะแนนอ่านคิดเขียน!F34)</f>
        <v/>
      </c>
      <c r="F33" s="27" t="str">
        <f>IF(คะแนนอ่านคิดเขียน!G34="","",คะแนนอ่านคิดเขียน!G34)</f>
        <v/>
      </c>
      <c r="G33" s="136" t="str">
        <f t="shared" si="35"/>
        <v/>
      </c>
      <c r="H33" s="136" t="str">
        <f t="shared" si="0"/>
        <v/>
      </c>
      <c r="I33" s="136" t="str">
        <f t="shared" si="1"/>
        <v/>
      </c>
      <c r="J33" s="27" t="str">
        <f>IF(คะแนนอ่านคิดเขียน!H34="","",คะแนนอ่านคิดเขียน!H34)</f>
        <v/>
      </c>
      <c r="K33" s="27" t="str">
        <f>IF(คะแนนอ่านคิดเขียน!I34="","",คะแนนอ่านคิดเขียน!I34)</f>
        <v/>
      </c>
      <c r="L33" s="27" t="str">
        <f>IF(คะแนนอ่านคิดเขียน!J34="","",คะแนนอ่านคิดเขียน!J34)</f>
        <v/>
      </c>
      <c r="M33" s="136" t="str">
        <f t="shared" si="36"/>
        <v/>
      </c>
      <c r="N33" s="136" t="str">
        <f t="shared" si="2"/>
        <v/>
      </c>
      <c r="O33" s="136" t="str">
        <f t="shared" si="3"/>
        <v/>
      </c>
      <c r="P33" s="27" t="str">
        <f>IF(คะแนนอ่านคิดเขียน!K34="","",คะแนนอ่านคิดเขียน!K34)</f>
        <v/>
      </c>
      <c r="Q33" s="27" t="str">
        <f>IF(คะแนนอ่านคิดเขียน!L34="","",คะแนนอ่านคิดเขียน!L34)</f>
        <v/>
      </c>
      <c r="R33" s="27" t="str">
        <f>IF(คะแนนอ่านคิดเขียน!M34="","",คะแนนอ่านคิดเขียน!M34)</f>
        <v/>
      </c>
      <c r="S33" s="136" t="str">
        <f t="shared" si="37"/>
        <v/>
      </c>
      <c r="T33" s="136" t="str">
        <f t="shared" si="4"/>
        <v/>
      </c>
      <c r="U33" s="136" t="str">
        <f t="shared" si="5"/>
        <v/>
      </c>
      <c r="V33" s="27" t="str">
        <f>IF(คะแนนอ่านคิดเขียน!N34="","",คะแนนอ่านคิดเขียน!N34)</f>
        <v/>
      </c>
      <c r="W33" s="27" t="str">
        <f>IF(คะแนนอ่านคิดเขียน!O34="","",คะแนนอ่านคิดเขียน!O34)</f>
        <v/>
      </c>
      <c r="X33" s="27" t="str">
        <f>IF(คะแนนอ่านคิดเขียน!P34="","",คะแนนอ่านคิดเขียน!P34)</f>
        <v/>
      </c>
      <c r="Y33" s="136" t="str">
        <f t="shared" si="38"/>
        <v/>
      </c>
      <c r="Z33" s="136" t="str">
        <f t="shared" si="6"/>
        <v/>
      </c>
      <c r="AA33" s="136" t="str">
        <f t="shared" si="7"/>
        <v/>
      </c>
      <c r="AB33" s="27" t="str">
        <f>IF(คะแนนอ่านคิดเขียน!Q34="","",คะแนนอ่านคิดเขียน!Q34)</f>
        <v/>
      </c>
      <c r="AC33" s="27" t="str">
        <f>IF(คะแนนอ่านคิดเขียน!R34="","",คะแนนอ่านคิดเขียน!R34)</f>
        <v/>
      </c>
      <c r="AD33" s="27" t="str">
        <f>IF(คะแนนอ่านคิดเขียน!S34="","",คะแนนอ่านคิดเขียน!S34)</f>
        <v/>
      </c>
      <c r="AE33" s="136" t="str">
        <f t="shared" si="39"/>
        <v/>
      </c>
      <c r="AF33" s="136" t="str">
        <f t="shared" si="8"/>
        <v/>
      </c>
      <c r="AG33" s="136" t="str">
        <f t="shared" si="9"/>
        <v/>
      </c>
      <c r="AH33" s="27" t="str">
        <f>IF(คะแนนอ่านคิดเขียน!T34="","",คะแนนอ่านคิดเขียน!T34)</f>
        <v/>
      </c>
      <c r="AI33" s="27" t="str">
        <f>IF(คะแนนอ่านคิดเขียน!U34="","",คะแนนอ่านคิดเขียน!U34)</f>
        <v/>
      </c>
      <c r="AJ33" s="27" t="str">
        <f>IF(คะแนนอ่านคิดเขียน!V34="","",คะแนนอ่านคิดเขียน!V34)</f>
        <v/>
      </c>
      <c r="AK33" s="136" t="str">
        <f t="shared" si="40"/>
        <v/>
      </c>
      <c r="AL33" s="136" t="str">
        <f t="shared" si="10"/>
        <v/>
      </c>
      <c r="AM33" s="136" t="str">
        <f t="shared" si="11"/>
        <v/>
      </c>
      <c r="AN33" s="27" t="str">
        <f>IF(คะแนนอ่านคิดเขียน!W34="","",คะแนนอ่านคิดเขียน!W34)</f>
        <v/>
      </c>
      <c r="AO33" s="27" t="str">
        <f>IF(คะแนนอ่านคิดเขียน!X34="","",คะแนนอ่านคิดเขียน!X34)</f>
        <v/>
      </c>
      <c r="AP33" s="27" t="str">
        <f>IF(คะแนนอ่านคิดเขียน!Y34="","",คะแนนอ่านคิดเขียน!Y34)</f>
        <v/>
      </c>
      <c r="AQ33" s="136" t="str">
        <f t="shared" si="41"/>
        <v/>
      </c>
      <c r="AR33" s="136" t="str">
        <f t="shared" si="12"/>
        <v/>
      </c>
      <c r="AS33" s="136" t="str">
        <f t="shared" si="13"/>
        <v/>
      </c>
      <c r="AT33" s="27" t="str">
        <f>IF(คะแนนอ่านคิดเขียน!Z34="","",คะแนนอ่านคิดเขียน!Z34)</f>
        <v/>
      </c>
      <c r="AU33" s="27" t="str">
        <f>IF(คะแนนอ่านคิดเขียน!AA34="","",คะแนนอ่านคิดเขียน!AA34)</f>
        <v/>
      </c>
      <c r="AV33" s="27" t="str">
        <f>IF(คะแนนอ่านคิดเขียน!AB34="","",คะแนนอ่านคิดเขียน!AB34)</f>
        <v/>
      </c>
      <c r="AW33" s="136" t="str">
        <f t="shared" si="42"/>
        <v/>
      </c>
      <c r="AX33" s="136" t="str">
        <f t="shared" si="14"/>
        <v/>
      </c>
      <c r="AY33" s="136" t="str">
        <f t="shared" si="15"/>
        <v/>
      </c>
      <c r="AZ33" s="27" t="str">
        <f>IF(คะแนนอ่านคิดเขียน!AC34="","",คะแนนอ่านคิดเขียน!AC34)</f>
        <v/>
      </c>
      <c r="BA33" s="27" t="str">
        <f>IF(คะแนนอ่านคิดเขียน!AD34="","",คะแนนอ่านคิดเขียน!AD34)</f>
        <v/>
      </c>
      <c r="BB33" s="27" t="str">
        <f>IF(คะแนนอ่านคิดเขียน!AE34="","",คะแนนอ่านคิดเขียน!AE34)</f>
        <v/>
      </c>
      <c r="BC33" s="136" t="str">
        <f t="shared" si="43"/>
        <v/>
      </c>
      <c r="BD33" s="136" t="str">
        <f t="shared" si="16"/>
        <v/>
      </c>
      <c r="BE33" s="136" t="str">
        <f t="shared" si="17"/>
        <v/>
      </c>
      <c r="BF33" s="388" t="str">
        <f>IF(คะแนนอ่านคิดเขียน!AF34="","",คะแนนอ่านคิดเขียน!AF34)</f>
        <v/>
      </c>
      <c r="BG33" s="388" t="str">
        <f>IF(คะแนนอ่านคิดเขียน!AG34="","",คะแนนอ่านคิดเขียน!AG34)</f>
        <v/>
      </c>
      <c r="BH33" s="388" t="str">
        <f>IF(คะแนนอ่านคิดเขียน!AH34="","",คะแนนอ่านคิดเขียน!AH34)</f>
        <v/>
      </c>
      <c r="BI33" s="136" t="str">
        <f t="shared" si="44"/>
        <v/>
      </c>
      <c r="BJ33" s="136" t="str">
        <f t="shared" si="18"/>
        <v/>
      </c>
      <c r="BK33" s="136" t="str">
        <f t="shared" si="19"/>
        <v/>
      </c>
      <c r="BL33" s="457" t="str">
        <f>IF(คะแนนอ่านคิดเขียน!AI34="","",คะแนนอ่านคิดเขียน!AI34)</f>
        <v/>
      </c>
      <c r="BM33" s="457" t="str">
        <f>IF(คะแนนอ่านคิดเขียน!AJ34="","",คะแนนอ่านคิดเขียน!AJ34)</f>
        <v/>
      </c>
      <c r="BN33" s="457" t="str">
        <f>IF(คะแนนอ่านคิดเขียน!AK34="","",คะแนนอ่านคิดเขียน!AK34)</f>
        <v/>
      </c>
      <c r="BO33" s="136" t="str">
        <f t="shared" si="45"/>
        <v/>
      </c>
      <c r="BP33" s="136" t="str">
        <f t="shared" si="20"/>
        <v/>
      </c>
      <c r="BQ33" s="136" t="str">
        <f t="shared" si="21"/>
        <v/>
      </c>
      <c r="BR33" s="457" t="str">
        <f>IF(คะแนนอ่านคิดเขียน!AL34="","",คะแนนอ่านคิดเขียน!AL34)</f>
        <v/>
      </c>
      <c r="BS33" s="457" t="str">
        <f>IF(คะแนนอ่านคิดเขียน!AM34="","",คะแนนอ่านคิดเขียน!AM34)</f>
        <v/>
      </c>
      <c r="BT33" s="457" t="str">
        <f>IF(คะแนนอ่านคิดเขียน!AN34="","",คะแนนอ่านคิดเขียน!AN34)</f>
        <v/>
      </c>
      <c r="BU33" s="136" t="str">
        <f t="shared" si="46"/>
        <v/>
      </c>
      <c r="BV33" s="136" t="str">
        <f t="shared" si="22"/>
        <v/>
      </c>
      <c r="BW33" s="136" t="str">
        <f t="shared" si="23"/>
        <v/>
      </c>
      <c r="BX33" s="457" t="str">
        <f>IF(คะแนนอ่านคิดเขียน!AO34="","",คะแนนอ่านคิดเขียน!AO34)</f>
        <v/>
      </c>
      <c r="BY33" s="457" t="str">
        <f>IF(คะแนนอ่านคิดเขียน!AP34="","",คะแนนอ่านคิดเขียน!AP34)</f>
        <v/>
      </c>
      <c r="BZ33" s="457" t="str">
        <f>IF(คะแนนอ่านคิดเขียน!AQ34="","",คะแนนอ่านคิดเขียน!AQ34)</f>
        <v/>
      </c>
      <c r="CA33" s="136" t="str">
        <f t="shared" si="47"/>
        <v/>
      </c>
      <c r="CB33" s="136" t="str">
        <f t="shared" si="24"/>
        <v/>
      </c>
      <c r="CC33" s="136" t="str">
        <f t="shared" si="25"/>
        <v/>
      </c>
      <c r="CD33" s="457" t="str">
        <f>IF(คะแนนอ่านคิดเขียน!AR34="","",คะแนนอ่านคิดเขียน!AR34)</f>
        <v/>
      </c>
      <c r="CE33" s="457" t="str">
        <f>IF(คะแนนอ่านคิดเขียน!AS34="","",คะแนนอ่านคิดเขียน!AS34)</f>
        <v/>
      </c>
      <c r="CF33" s="457" t="str">
        <f>IF(คะแนนอ่านคิดเขียน!AT34="","",คะแนนอ่านคิดเขียน!AT34)</f>
        <v/>
      </c>
      <c r="CG33" s="136" t="str">
        <f t="shared" si="48"/>
        <v/>
      </c>
      <c r="CH33" s="136" t="str">
        <f t="shared" si="26"/>
        <v/>
      </c>
      <c r="CI33" s="136" t="str">
        <f t="shared" si="27"/>
        <v/>
      </c>
      <c r="CJ33" s="27" t="str">
        <f>IF(คะแนนอ่านคิดเขียน!AU34="","",คะแนนอ่านคิดเขียน!AU34)</f>
        <v/>
      </c>
      <c r="CK33" s="27" t="str">
        <f>IF(คะแนนอ่านคิดเขียน!AV34="","",คะแนนอ่านคิดเขียน!AV34)</f>
        <v/>
      </c>
      <c r="CL33" s="27" t="str">
        <f>IF(คะแนนอ่านคิดเขียน!AW34="","",คะแนนอ่านคิดเขียน!AW34)</f>
        <v/>
      </c>
      <c r="CM33" s="136" t="str">
        <f t="shared" si="49"/>
        <v/>
      </c>
      <c r="CN33" s="136" t="str">
        <f t="shared" si="28"/>
        <v/>
      </c>
      <c r="CO33" s="136" t="str">
        <f t="shared" si="29"/>
        <v/>
      </c>
      <c r="CP33" s="522" t="str">
        <f t="shared" si="50"/>
        <v/>
      </c>
      <c r="CQ33" s="136" t="str">
        <f t="shared" si="30"/>
        <v/>
      </c>
      <c r="CR33" s="534" t="str">
        <f t="shared" si="51"/>
        <v/>
      </c>
      <c r="CS33" s="535" t="str">
        <f t="shared" si="31"/>
        <v/>
      </c>
      <c r="CT33" s="534" t="str">
        <f t="shared" si="52"/>
        <v/>
      </c>
      <c r="CU33" s="535" t="str">
        <f t="shared" si="32"/>
        <v/>
      </c>
      <c r="CV33" s="536" t="str">
        <f t="shared" si="53"/>
        <v/>
      </c>
      <c r="CW33" s="136" t="str">
        <f t="shared" si="33"/>
        <v/>
      </c>
      <c r="CX33" s="136" t="str">
        <f t="shared" si="34"/>
        <v/>
      </c>
      <c r="CY33" s="85"/>
    </row>
    <row r="34" spans="1:103" s="29" customFormat="1" ht="15.95" customHeight="1">
      <c r="A34" s="130">
        <v>29</v>
      </c>
      <c r="B34" s="26">
        <f>IF(คะแนนสอบ!C34="","",คะแนนสอบ!C34)</f>
        <v>2522</v>
      </c>
      <c r="C34" s="41" t="str">
        <f>IF(คะแนนสอบ!D34="","",คะแนนสอบ!D34)</f>
        <v>เด็กหญิงวรดา  บุญประจวบ</v>
      </c>
      <c r="D34" s="27" t="str">
        <f>IF(คะแนนอ่านคิดเขียน!E35="","",คะแนนอ่านคิดเขียน!E35)</f>
        <v/>
      </c>
      <c r="E34" s="27" t="str">
        <f>IF(คะแนนอ่านคิดเขียน!F35="","",คะแนนอ่านคิดเขียน!F35)</f>
        <v/>
      </c>
      <c r="F34" s="27" t="str">
        <f>IF(คะแนนอ่านคิดเขียน!G35="","",คะแนนอ่านคิดเขียน!G35)</f>
        <v/>
      </c>
      <c r="G34" s="136" t="str">
        <f t="shared" si="35"/>
        <v/>
      </c>
      <c r="H34" s="136" t="str">
        <f t="shared" si="0"/>
        <v/>
      </c>
      <c r="I34" s="136" t="str">
        <f t="shared" si="1"/>
        <v/>
      </c>
      <c r="J34" s="27" t="str">
        <f>IF(คะแนนอ่านคิดเขียน!H35="","",คะแนนอ่านคิดเขียน!H35)</f>
        <v/>
      </c>
      <c r="K34" s="27" t="str">
        <f>IF(คะแนนอ่านคิดเขียน!I35="","",คะแนนอ่านคิดเขียน!I35)</f>
        <v/>
      </c>
      <c r="L34" s="27" t="str">
        <f>IF(คะแนนอ่านคิดเขียน!J35="","",คะแนนอ่านคิดเขียน!J35)</f>
        <v/>
      </c>
      <c r="M34" s="136" t="str">
        <f t="shared" si="36"/>
        <v/>
      </c>
      <c r="N34" s="136" t="str">
        <f t="shared" si="2"/>
        <v/>
      </c>
      <c r="O34" s="136" t="str">
        <f t="shared" si="3"/>
        <v/>
      </c>
      <c r="P34" s="27" t="str">
        <f>IF(คะแนนอ่านคิดเขียน!K35="","",คะแนนอ่านคิดเขียน!K35)</f>
        <v/>
      </c>
      <c r="Q34" s="27" t="str">
        <f>IF(คะแนนอ่านคิดเขียน!L35="","",คะแนนอ่านคิดเขียน!L35)</f>
        <v/>
      </c>
      <c r="R34" s="27" t="str">
        <f>IF(คะแนนอ่านคิดเขียน!M35="","",คะแนนอ่านคิดเขียน!M35)</f>
        <v/>
      </c>
      <c r="S34" s="136" t="str">
        <f t="shared" si="37"/>
        <v/>
      </c>
      <c r="T34" s="136" t="str">
        <f t="shared" si="4"/>
        <v/>
      </c>
      <c r="U34" s="136" t="str">
        <f t="shared" si="5"/>
        <v/>
      </c>
      <c r="V34" s="27" t="str">
        <f>IF(คะแนนอ่านคิดเขียน!N35="","",คะแนนอ่านคิดเขียน!N35)</f>
        <v/>
      </c>
      <c r="W34" s="27" t="str">
        <f>IF(คะแนนอ่านคิดเขียน!O35="","",คะแนนอ่านคิดเขียน!O35)</f>
        <v/>
      </c>
      <c r="X34" s="27" t="str">
        <f>IF(คะแนนอ่านคิดเขียน!P35="","",คะแนนอ่านคิดเขียน!P35)</f>
        <v/>
      </c>
      <c r="Y34" s="136" t="str">
        <f t="shared" si="38"/>
        <v/>
      </c>
      <c r="Z34" s="136" t="str">
        <f t="shared" si="6"/>
        <v/>
      </c>
      <c r="AA34" s="136" t="str">
        <f t="shared" si="7"/>
        <v/>
      </c>
      <c r="AB34" s="27" t="str">
        <f>IF(คะแนนอ่านคิดเขียน!Q35="","",คะแนนอ่านคิดเขียน!Q35)</f>
        <v/>
      </c>
      <c r="AC34" s="27" t="str">
        <f>IF(คะแนนอ่านคิดเขียน!R35="","",คะแนนอ่านคิดเขียน!R35)</f>
        <v/>
      </c>
      <c r="AD34" s="27" t="str">
        <f>IF(คะแนนอ่านคิดเขียน!S35="","",คะแนนอ่านคิดเขียน!S35)</f>
        <v/>
      </c>
      <c r="AE34" s="136" t="str">
        <f t="shared" si="39"/>
        <v/>
      </c>
      <c r="AF34" s="136" t="str">
        <f t="shared" si="8"/>
        <v/>
      </c>
      <c r="AG34" s="136" t="str">
        <f t="shared" si="9"/>
        <v/>
      </c>
      <c r="AH34" s="27" t="str">
        <f>IF(คะแนนอ่านคิดเขียน!T35="","",คะแนนอ่านคิดเขียน!T35)</f>
        <v/>
      </c>
      <c r="AI34" s="27" t="str">
        <f>IF(คะแนนอ่านคิดเขียน!U35="","",คะแนนอ่านคิดเขียน!U35)</f>
        <v/>
      </c>
      <c r="AJ34" s="27" t="str">
        <f>IF(คะแนนอ่านคิดเขียน!V35="","",คะแนนอ่านคิดเขียน!V35)</f>
        <v/>
      </c>
      <c r="AK34" s="136" t="str">
        <f t="shared" si="40"/>
        <v/>
      </c>
      <c r="AL34" s="136" t="str">
        <f t="shared" si="10"/>
        <v/>
      </c>
      <c r="AM34" s="136" t="str">
        <f t="shared" si="11"/>
        <v/>
      </c>
      <c r="AN34" s="27" t="str">
        <f>IF(คะแนนอ่านคิดเขียน!W35="","",คะแนนอ่านคิดเขียน!W35)</f>
        <v/>
      </c>
      <c r="AO34" s="27" t="str">
        <f>IF(คะแนนอ่านคิดเขียน!X35="","",คะแนนอ่านคิดเขียน!X35)</f>
        <v/>
      </c>
      <c r="AP34" s="27" t="str">
        <f>IF(คะแนนอ่านคิดเขียน!Y35="","",คะแนนอ่านคิดเขียน!Y35)</f>
        <v/>
      </c>
      <c r="AQ34" s="136" t="str">
        <f t="shared" si="41"/>
        <v/>
      </c>
      <c r="AR34" s="136" t="str">
        <f t="shared" si="12"/>
        <v/>
      </c>
      <c r="AS34" s="136" t="str">
        <f t="shared" si="13"/>
        <v/>
      </c>
      <c r="AT34" s="27" t="str">
        <f>IF(คะแนนอ่านคิดเขียน!Z35="","",คะแนนอ่านคิดเขียน!Z35)</f>
        <v/>
      </c>
      <c r="AU34" s="27" t="str">
        <f>IF(คะแนนอ่านคิดเขียน!AA35="","",คะแนนอ่านคิดเขียน!AA35)</f>
        <v/>
      </c>
      <c r="AV34" s="27" t="str">
        <f>IF(คะแนนอ่านคิดเขียน!AB35="","",คะแนนอ่านคิดเขียน!AB35)</f>
        <v/>
      </c>
      <c r="AW34" s="136" t="str">
        <f t="shared" si="42"/>
        <v/>
      </c>
      <c r="AX34" s="136" t="str">
        <f t="shared" si="14"/>
        <v/>
      </c>
      <c r="AY34" s="136" t="str">
        <f t="shared" si="15"/>
        <v/>
      </c>
      <c r="AZ34" s="27" t="str">
        <f>IF(คะแนนอ่านคิดเขียน!AC35="","",คะแนนอ่านคิดเขียน!AC35)</f>
        <v/>
      </c>
      <c r="BA34" s="27" t="str">
        <f>IF(คะแนนอ่านคิดเขียน!AD35="","",คะแนนอ่านคิดเขียน!AD35)</f>
        <v/>
      </c>
      <c r="BB34" s="27" t="str">
        <f>IF(คะแนนอ่านคิดเขียน!AE35="","",คะแนนอ่านคิดเขียน!AE35)</f>
        <v/>
      </c>
      <c r="BC34" s="136" t="str">
        <f t="shared" si="43"/>
        <v/>
      </c>
      <c r="BD34" s="136" t="str">
        <f t="shared" si="16"/>
        <v/>
      </c>
      <c r="BE34" s="136" t="str">
        <f t="shared" si="17"/>
        <v/>
      </c>
      <c r="BF34" s="388" t="str">
        <f>IF(คะแนนอ่านคิดเขียน!AF35="","",คะแนนอ่านคิดเขียน!AF35)</f>
        <v/>
      </c>
      <c r="BG34" s="388" t="str">
        <f>IF(คะแนนอ่านคิดเขียน!AG35="","",คะแนนอ่านคิดเขียน!AG35)</f>
        <v/>
      </c>
      <c r="BH34" s="388" t="str">
        <f>IF(คะแนนอ่านคิดเขียน!AH35="","",คะแนนอ่านคิดเขียน!AH35)</f>
        <v/>
      </c>
      <c r="BI34" s="136" t="str">
        <f t="shared" si="44"/>
        <v/>
      </c>
      <c r="BJ34" s="136" t="str">
        <f t="shared" si="18"/>
        <v/>
      </c>
      <c r="BK34" s="136" t="str">
        <f t="shared" si="19"/>
        <v/>
      </c>
      <c r="BL34" s="457" t="str">
        <f>IF(คะแนนอ่านคิดเขียน!AI35="","",คะแนนอ่านคิดเขียน!AI35)</f>
        <v/>
      </c>
      <c r="BM34" s="457" t="str">
        <f>IF(คะแนนอ่านคิดเขียน!AJ35="","",คะแนนอ่านคิดเขียน!AJ35)</f>
        <v/>
      </c>
      <c r="BN34" s="457" t="str">
        <f>IF(คะแนนอ่านคิดเขียน!AK35="","",คะแนนอ่านคิดเขียน!AK35)</f>
        <v/>
      </c>
      <c r="BO34" s="136" t="str">
        <f t="shared" si="45"/>
        <v/>
      </c>
      <c r="BP34" s="136" t="str">
        <f t="shared" si="20"/>
        <v/>
      </c>
      <c r="BQ34" s="136" t="str">
        <f t="shared" si="21"/>
        <v/>
      </c>
      <c r="BR34" s="457" t="str">
        <f>IF(คะแนนอ่านคิดเขียน!AL35="","",คะแนนอ่านคิดเขียน!AL35)</f>
        <v/>
      </c>
      <c r="BS34" s="457" t="str">
        <f>IF(คะแนนอ่านคิดเขียน!AM35="","",คะแนนอ่านคิดเขียน!AM35)</f>
        <v/>
      </c>
      <c r="BT34" s="457" t="str">
        <f>IF(คะแนนอ่านคิดเขียน!AN35="","",คะแนนอ่านคิดเขียน!AN35)</f>
        <v/>
      </c>
      <c r="BU34" s="136" t="str">
        <f t="shared" si="46"/>
        <v/>
      </c>
      <c r="BV34" s="136" t="str">
        <f t="shared" si="22"/>
        <v/>
      </c>
      <c r="BW34" s="136" t="str">
        <f t="shared" si="23"/>
        <v/>
      </c>
      <c r="BX34" s="457" t="str">
        <f>IF(คะแนนอ่านคิดเขียน!AO35="","",คะแนนอ่านคิดเขียน!AO35)</f>
        <v/>
      </c>
      <c r="BY34" s="457" t="str">
        <f>IF(คะแนนอ่านคิดเขียน!AP35="","",คะแนนอ่านคิดเขียน!AP35)</f>
        <v/>
      </c>
      <c r="BZ34" s="457" t="str">
        <f>IF(คะแนนอ่านคิดเขียน!AQ35="","",คะแนนอ่านคิดเขียน!AQ35)</f>
        <v/>
      </c>
      <c r="CA34" s="136" t="str">
        <f t="shared" si="47"/>
        <v/>
      </c>
      <c r="CB34" s="136" t="str">
        <f t="shared" si="24"/>
        <v/>
      </c>
      <c r="CC34" s="136" t="str">
        <f t="shared" si="25"/>
        <v/>
      </c>
      <c r="CD34" s="457" t="str">
        <f>IF(คะแนนอ่านคิดเขียน!AR35="","",คะแนนอ่านคิดเขียน!AR35)</f>
        <v/>
      </c>
      <c r="CE34" s="457" t="str">
        <f>IF(คะแนนอ่านคิดเขียน!AS35="","",คะแนนอ่านคิดเขียน!AS35)</f>
        <v/>
      </c>
      <c r="CF34" s="457" t="str">
        <f>IF(คะแนนอ่านคิดเขียน!AT35="","",คะแนนอ่านคิดเขียน!AT35)</f>
        <v/>
      </c>
      <c r="CG34" s="136" t="str">
        <f t="shared" si="48"/>
        <v/>
      </c>
      <c r="CH34" s="136" t="str">
        <f t="shared" si="26"/>
        <v/>
      </c>
      <c r="CI34" s="136" t="str">
        <f t="shared" si="27"/>
        <v/>
      </c>
      <c r="CJ34" s="27" t="str">
        <f>IF(คะแนนอ่านคิดเขียน!AU35="","",คะแนนอ่านคิดเขียน!AU35)</f>
        <v/>
      </c>
      <c r="CK34" s="27" t="str">
        <f>IF(คะแนนอ่านคิดเขียน!AV35="","",คะแนนอ่านคิดเขียน!AV35)</f>
        <v/>
      </c>
      <c r="CL34" s="27" t="str">
        <f>IF(คะแนนอ่านคิดเขียน!AW35="","",คะแนนอ่านคิดเขียน!AW35)</f>
        <v/>
      </c>
      <c r="CM34" s="136" t="str">
        <f t="shared" si="49"/>
        <v/>
      </c>
      <c r="CN34" s="136" t="str">
        <f t="shared" si="28"/>
        <v/>
      </c>
      <c r="CO34" s="136" t="str">
        <f t="shared" si="29"/>
        <v/>
      </c>
      <c r="CP34" s="522" t="str">
        <f t="shared" si="50"/>
        <v/>
      </c>
      <c r="CQ34" s="136" t="str">
        <f t="shared" si="30"/>
        <v/>
      </c>
      <c r="CR34" s="534" t="str">
        <f t="shared" si="51"/>
        <v/>
      </c>
      <c r="CS34" s="535" t="str">
        <f t="shared" si="31"/>
        <v/>
      </c>
      <c r="CT34" s="534" t="str">
        <f t="shared" si="52"/>
        <v/>
      </c>
      <c r="CU34" s="535" t="str">
        <f t="shared" si="32"/>
        <v/>
      </c>
      <c r="CV34" s="536" t="str">
        <f t="shared" si="53"/>
        <v/>
      </c>
      <c r="CW34" s="136" t="str">
        <f t="shared" si="33"/>
        <v/>
      </c>
      <c r="CX34" s="136" t="str">
        <f t="shared" si="34"/>
        <v/>
      </c>
      <c r="CY34" s="85"/>
    </row>
    <row r="35" spans="1:103" s="29" customFormat="1" ht="15.95" customHeight="1">
      <c r="A35" s="130">
        <v>30</v>
      </c>
      <c r="B35" s="26">
        <f>IF(คะแนนสอบ!C35="","",คะแนนสอบ!C35)</f>
        <v>2523</v>
      </c>
      <c r="C35" s="41" t="str">
        <f>IF(คะแนนสอบ!D35="","",คะแนนสอบ!D35)</f>
        <v>เด็กหญิงอรจิรา  โต๊ะน้อย</v>
      </c>
      <c r="D35" s="27" t="str">
        <f>IF(คะแนนอ่านคิดเขียน!E36="","",คะแนนอ่านคิดเขียน!E36)</f>
        <v/>
      </c>
      <c r="E35" s="27" t="str">
        <f>IF(คะแนนอ่านคิดเขียน!F36="","",คะแนนอ่านคิดเขียน!F36)</f>
        <v/>
      </c>
      <c r="F35" s="27" t="str">
        <f>IF(คะแนนอ่านคิดเขียน!G36="","",คะแนนอ่านคิดเขียน!G36)</f>
        <v/>
      </c>
      <c r="G35" s="136" t="str">
        <f t="shared" si="35"/>
        <v/>
      </c>
      <c r="H35" s="136" t="str">
        <f t="shared" si="0"/>
        <v/>
      </c>
      <c r="I35" s="136" t="str">
        <f t="shared" si="1"/>
        <v/>
      </c>
      <c r="J35" s="27" t="str">
        <f>IF(คะแนนอ่านคิดเขียน!H36="","",คะแนนอ่านคิดเขียน!H36)</f>
        <v/>
      </c>
      <c r="K35" s="27" t="str">
        <f>IF(คะแนนอ่านคิดเขียน!I36="","",คะแนนอ่านคิดเขียน!I36)</f>
        <v/>
      </c>
      <c r="L35" s="27" t="str">
        <f>IF(คะแนนอ่านคิดเขียน!J36="","",คะแนนอ่านคิดเขียน!J36)</f>
        <v/>
      </c>
      <c r="M35" s="136" t="str">
        <f t="shared" si="36"/>
        <v/>
      </c>
      <c r="N35" s="136" t="str">
        <f t="shared" si="2"/>
        <v/>
      </c>
      <c r="O35" s="136" t="str">
        <f t="shared" si="3"/>
        <v/>
      </c>
      <c r="P35" s="27" t="str">
        <f>IF(คะแนนอ่านคิดเขียน!K36="","",คะแนนอ่านคิดเขียน!K36)</f>
        <v/>
      </c>
      <c r="Q35" s="27" t="str">
        <f>IF(คะแนนอ่านคิดเขียน!L36="","",คะแนนอ่านคิดเขียน!L36)</f>
        <v/>
      </c>
      <c r="R35" s="27" t="str">
        <f>IF(คะแนนอ่านคิดเขียน!M36="","",คะแนนอ่านคิดเขียน!M36)</f>
        <v/>
      </c>
      <c r="S35" s="136" t="str">
        <f t="shared" si="37"/>
        <v/>
      </c>
      <c r="T35" s="136" t="str">
        <f t="shared" si="4"/>
        <v/>
      </c>
      <c r="U35" s="136" t="str">
        <f t="shared" si="5"/>
        <v/>
      </c>
      <c r="V35" s="27" t="str">
        <f>IF(คะแนนอ่านคิดเขียน!N36="","",คะแนนอ่านคิดเขียน!N36)</f>
        <v/>
      </c>
      <c r="W35" s="27" t="str">
        <f>IF(คะแนนอ่านคิดเขียน!O36="","",คะแนนอ่านคิดเขียน!O36)</f>
        <v/>
      </c>
      <c r="X35" s="27" t="str">
        <f>IF(คะแนนอ่านคิดเขียน!P36="","",คะแนนอ่านคิดเขียน!P36)</f>
        <v/>
      </c>
      <c r="Y35" s="136" t="str">
        <f t="shared" si="38"/>
        <v/>
      </c>
      <c r="Z35" s="136" t="str">
        <f t="shared" si="6"/>
        <v/>
      </c>
      <c r="AA35" s="136" t="str">
        <f t="shared" si="7"/>
        <v/>
      </c>
      <c r="AB35" s="27" t="str">
        <f>IF(คะแนนอ่านคิดเขียน!Q36="","",คะแนนอ่านคิดเขียน!Q36)</f>
        <v/>
      </c>
      <c r="AC35" s="27" t="str">
        <f>IF(คะแนนอ่านคิดเขียน!R36="","",คะแนนอ่านคิดเขียน!R36)</f>
        <v/>
      </c>
      <c r="AD35" s="27" t="str">
        <f>IF(คะแนนอ่านคิดเขียน!S36="","",คะแนนอ่านคิดเขียน!S36)</f>
        <v/>
      </c>
      <c r="AE35" s="136" t="str">
        <f t="shared" si="39"/>
        <v/>
      </c>
      <c r="AF35" s="136" t="str">
        <f t="shared" si="8"/>
        <v/>
      </c>
      <c r="AG35" s="136" t="str">
        <f t="shared" si="9"/>
        <v/>
      </c>
      <c r="AH35" s="27" t="str">
        <f>IF(คะแนนอ่านคิดเขียน!T36="","",คะแนนอ่านคิดเขียน!T36)</f>
        <v/>
      </c>
      <c r="AI35" s="27" t="str">
        <f>IF(คะแนนอ่านคิดเขียน!U36="","",คะแนนอ่านคิดเขียน!U36)</f>
        <v/>
      </c>
      <c r="AJ35" s="27" t="str">
        <f>IF(คะแนนอ่านคิดเขียน!V36="","",คะแนนอ่านคิดเขียน!V36)</f>
        <v/>
      </c>
      <c r="AK35" s="136" t="str">
        <f t="shared" si="40"/>
        <v/>
      </c>
      <c r="AL35" s="136" t="str">
        <f t="shared" si="10"/>
        <v/>
      </c>
      <c r="AM35" s="136" t="str">
        <f t="shared" si="11"/>
        <v/>
      </c>
      <c r="AN35" s="27" t="str">
        <f>IF(คะแนนอ่านคิดเขียน!W36="","",คะแนนอ่านคิดเขียน!W36)</f>
        <v/>
      </c>
      <c r="AO35" s="27" t="str">
        <f>IF(คะแนนอ่านคิดเขียน!X36="","",คะแนนอ่านคิดเขียน!X36)</f>
        <v/>
      </c>
      <c r="AP35" s="27" t="str">
        <f>IF(คะแนนอ่านคิดเขียน!Y36="","",คะแนนอ่านคิดเขียน!Y36)</f>
        <v/>
      </c>
      <c r="AQ35" s="136" t="str">
        <f t="shared" si="41"/>
        <v/>
      </c>
      <c r="AR35" s="136" t="str">
        <f t="shared" si="12"/>
        <v/>
      </c>
      <c r="AS35" s="136" t="str">
        <f t="shared" si="13"/>
        <v/>
      </c>
      <c r="AT35" s="27" t="str">
        <f>IF(คะแนนอ่านคิดเขียน!Z36="","",คะแนนอ่านคิดเขียน!Z36)</f>
        <v/>
      </c>
      <c r="AU35" s="27" t="str">
        <f>IF(คะแนนอ่านคิดเขียน!AA36="","",คะแนนอ่านคิดเขียน!AA36)</f>
        <v/>
      </c>
      <c r="AV35" s="27" t="str">
        <f>IF(คะแนนอ่านคิดเขียน!AB36="","",คะแนนอ่านคิดเขียน!AB36)</f>
        <v/>
      </c>
      <c r="AW35" s="136" t="str">
        <f t="shared" si="42"/>
        <v/>
      </c>
      <c r="AX35" s="136" t="str">
        <f t="shared" si="14"/>
        <v/>
      </c>
      <c r="AY35" s="136" t="str">
        <f t="shared" si="15"/>
        <v/>
      </c>
      <c r="AZ35" s="27" t="str">
        <f>IF(คะแนนอ่านคิดเขียน!AC36="","",คะแนนอ่านคิดเขียน!AC36)</f>
        <v/>
      </c>
      <c r="BA35" s="27" t="str">
        <f>IF(คะแนนอ่านคิดเขียน!AD36="","",คะแนนอ่านคิดเขียน!AD36)</f>
        <v/>
      </c>
      <c r="BB35" s="27" t="str">
        <f>IF(คะแนนอ่านคิดเขียน!AE36="","",คะแนนอ่านคิดเขียน!AE36)</f>
        <v/>
      </c>
      <c r="BC35" s="136" t="str">
        <f t="shared" si="43"/>
        <v/>
      </c>
      <c r="BD35" s="136" t="str">
        <f t="shared" si="16"/>
        <v/>
      </c>
      <c r="BE35" s="136" t="str">
        <f t="shared" si="17"/>
        <v/>
      </c>
      <c r="BF35" s="388" t="str">
        <f>IF(คะแนนอ่านคิดเขียน!AF36="","",คะแนนอ่านคิดเขียน!AF36)</f>
        <v/>
      </c>
      <c r="BG35" s="388" t="str">
        <f>IF(คะแนนอ่านคิดเขียน!AG36="","",คะแนนอ่านคิดเขียน!AG36)</f>
        <v/>
      </c>
      <c r="BH35" s="388" t="str">
        <f>IF(คะแนนอ่านคิดเขียน!AH36="","",คะแนนอ่านคิดเขียน!AH36)</f>
        <v/>
      </c>
      <c r="BI35" s="136" t="str">
        <f t="shared" si="44"/>
        <v/>
      </c>
      <c r="BJ35" s="136" t="str">
        <f t="shared" si="18"/>
        <v/>
      </c>
      <c r="BK35" s="136" t="str">
        <f t="shared" si="19"/>
        <v/>
      </c>
      <c r="BL35" s="457" t="str">
        <f>IF(คะแนนอ่านคิดเขียน!AI36="","",คะแนนอ่านคิดเขียน!AI36)</f>
        <v/>
      </c>
      <c r="BM35" s="457" t="str">
        <f>IF(คะแนนอ่านคิดเขียน!AJ36="","",คะแนนอ่านคิดเขียน!AJ36)</f>
        <v/>
      </c>
      <c r="BN35" s="457" t="str">
        <f>IF(คะแนนอ่านคิดเขียน!AK36="","",คะแนนอ่านคิดเขียน!AK36)</f>
        <v/>
      </c>
      <c r="BO35" s="136" t="str">
        <f t="shared" si="45"/>
        <v/>
      </c>
      <c r="BP35" s="136" t="str">
        <f t="shared" si="20"/>
        <v/>
      </c>
      <c r="BQ35" s="136" t="str">
        <f t="shared" si="21"/>
        <v/>
      </c>
      <c r="BR35" s="457" t="str">
        <f>IF(คะแนนอ่านคิดเขียน!AL36="","",คะแนนอ่านคิดเขียน!AL36)</f>
        <v/>
      </c>
      <c r="BS35" s="457" t="str">
        <f>IF(คะแนนอ่านคิดเขียน!AM36="","",คะแนนอ่านคิดเขียน!AM36)</f>
        <v/>
      </c>
      <c r="BT35" s="457" t="str">
        <f>IF(คะแนนอ่านคิดเขียน!AN36="","",คะแนนอ่านคิดเขียน!AN36)</f>
        <v/>
      </c>
      <c r="BU35" s="136" t="str">
        <f t="shared" si="46"/>
        <v/>
      </c>
      <c r="BV35" s="136" t="str">
        <f t="shared" si="22"/>
        <v/>
      </c>
      <c r="BW35" s="136" t="str">
        <f t="shared" si="23"/>
        <v/>
      </c>
      <c r="BX35" s="457" t="str">
        <f>IF(คะแนนอ่านคิดเขียน!AO36="","",คะแนนอ่านคิดเขียน!AO36)</f>
        <v/>
      </c>
      <c r="BY35" s="457" t="str">
        <f>IF(คะแนนอ่านคิดเขียน!AP36="","",คะแนนอ่านคิดเขียน!AP36)</f>
        <v/>
      </c>
      <c r="BZ35" s="457" t="str">
        <f>IF(คะแนนอ่านคิดเขียน!AQ36="","",คะแนนอ่านคิดเขียน!AQ36)</f>
        <v/>
      </c>
      <c r="CA35" s="136" t="str">
        <f t="shared" si="47"/>
        <v/>
      </c>
      <c r="CB35" s="136" t="str">
        <f t="shared" si="24"/>
        <v/>
      </c>
      <c r="CC35" s="136" t="str">
        <f t="shared" si="25"/>
        <v/>
      </c>
      <c r="CD35" s="457" t="str">
        <f>IF(คะแนนอ่านคิดเขียน!AR36="","",คะแนนอ่านคิดเขียน!AR36)</f>
        <v/>
      </c>
      <c r="CE35" s="457" t="str">
        <f>IF(คะแนนอ่านคิดเขียน!AS36="","",คะแนนอ่านคิดเขียน!AS36)</f>
        <v/>
      </c>
      <c r="CF35" s="457" t="str">
        <f>IF(คะแนนอ่านคิดเขียน!AT36="","",คะแนนอ่านคิดเขียน!AT36)</f>
        <v/>
      </c>
      <c r="CG35" s="136" t="str">
        <f t="shared" si="48"/>
        <v/>
      </c>
      <c r="CH35" s="136" t="str">
        <f t="shared" si="26"/>
        <v/>
      </c>
      <c r="CI35" s="136" t="str">
        <f t="shared" si="27"/>
        <v/>
      </c>
      <c r="CJ35" s="27" t="str">
        <f>IF(คะแนนอ่านคิดเขียน!AU36="","",คะแนนอ่านคิดเขียน!AU36)</f>
        <v/>
      </c>
      <c r="CK35" s="27" t="str">
        <f>IF(คะแนนอ่านคิดเขียน!AV36="","",คะแนนอ่านคิดเขียน!AV36)</f>
        <v/>
      </c>
      <c r="CL35" s="27" t="str">
        <f>IF(คะแนนอ่านคิดเขียน!AW36="","",คะแนนอ่านคิดเขียน!AW36)</f>
        <v/>
      </c>
      <c r="CM35" s="136" t="str">
        <f t="shared" si="49"/>
        <v/>
      </c>
      <c r="CN35" s="136" t="str">
        <f t="shared" si="28"/>
        <v/>
      </c>
      <c r="CO35" s="136" t="str">
        <f t="shared" si="29"/>
        <v/>
      </c>
      <c r="CP35" s="522" t="str">
        <f t="shared" si="50"/>
        <v/>
      </c>
      <c r="CQ35" s="136" t="str">
        <f t="shared" si="30"/>
        <v/>
      </c>
      <c r="CR35" s="534" t="str">
        <f t="shared" si="51"/>
        <v/>
      </c>
      <c r="CS35" s="535" t="str">
        <f t="shared" si="31"/>
        <v/>
      </c>
      <c r="CT35" s="534" t="str">
        <f t="shared" si="52"/>
        <v/>
      </c>
      <c r="CU35" s="535" t="str">
        <f t="shared" si="32"/>
        <v/>
      </c>
      <c r="CV35" s="536" t="str">
        <f t="shared" si="53"/>
        <v/>
      </c>
      <c r="CW35" s="136" t="str">
        <f t="shared" si="33"/>
        <v/>
      </c>
      <c r="CX35" s="136" t="str">
        <f t="shared" si="34"/>
        <v/>
      </c>
      <c r="CY35" s="85"/>
    </row>
    <row r="36" spans="1:103" s="29" customFormat="1" ht="15.95" customHeight="1">
      <c r="A36" s="130">
        <v>31</v>
      </c>
      <c r="B36" s="26">
        <f>IF(คะแนนสอบ!C36="","",คะแนนสอบ!C36)</f>
        <v>2524</v>
      </c>
      <c r="C36" s="41" t="str">
        <f>IF(คะแนนสอบ!D36="","",คะแนนสอบ!D36)</f>
        <v>เด็กหญิงนุชจรีย์  ยิ้มจันทร์</v>
      </c>
      <c r="D36" s="27" t="str">
        <f>IF(คะแนนอ่านคิดเขียน!E37="","",คะแนนอ่านคิดเขียน!E37)</f>
        <v/>
      </c>
      <c r="E36" s="27" t="str">
        <f>IF(คะแนนอ่านคิดเขียน!F37="","",คะแนนอ่านคิดเขียน!F37)</f>
        <v/>
      </c>
      <c r="F36" s="27" t="str">
        <f>IF(คะแนนอ่านคิดเขียน!G37="","",คะแนนอ่านคิดเขียน!G37)</f>
        <v/>
      </c>
      <c r="G36" s="136" t="str">
        <f t="shared" si="35"/>
        <v/>
      </c>
      <c r="H36" s="136" t="str">
        <f t="shared" si="0"/>
        <v/>
      </c>
      <c r="I36" s="136" t="str">
        <f t="shared" si="1"/>
        <v/>
      </c>
      <c r="J36" s="27" t="str">
        <f>IF(คะแนนอ่านคิดเขียน!H37="","",คะแนนอ่านคิดเขียน!H37)</f>
        <v/>
      </c>
      <c r="K36" s="27" t="str">
        <f>IF(คะแนนอ่านคิดเขียน!I37="","",คะแนนอ่านคิดเขียน!I37)</f>
        <v/>
      </c>
      <c r="L36" s="27" t="str">
        <f>IF(คะแนนอ่านคิดเขียน!J37="","",คะแนนอ่านคิดเขียน!J37)</f>
        <v/>
      </c>
      <c r="M36" s="136" t="str">
        <f t="shared" si="36"/>
        <v/>
      </c>
      <c r="N36" s="136" t="str">
        <f t="shared" si="2"/>
        <v/>
      </c>
      <c r="O36" s="136" t="str">
        <f t="shared" si="3"/>
        <v/>
      </c>
      <c r="P36" s="27" t="str">
        <f>IF(คะแนนอ่านคิดเขียน!K37="","",คะแนนอ่านคิดเขียน!K37)</f>
        <v/>
      </c>
      <c r="Q36" s="27" t="str">
        <f>IF(คะแนนอ่านคิดเขียน!L37="","",คะแนนอ่านคิดเขียน!L37)</f>
        <v/>
      </c>
      <c r="R36" s="27" t="str">
        <f>IF(คะแนนอ่านคิดเขียน!M37="","",คะแนนอ่านคิดเขียน!M37)</f>
        <v/>
      </c>
      <c r="S36" s="136" t="str">
        <f t="shared" si="37"/>
        <v/>
      </c>
      <c r="T36" s="136" t="str">
        <f t="shared" si="4"/>
        <v/>
      </c>
      <c r="U36" s="136" t="str">
        <f t="shared" si="5"/>
        <v/>
      </c>
      <c r="V36" s="27" t="str">
        <f>IF(คะแนนอ่านคิดเขียน!N37="","",คะแนนอ่านคิดเขียน!N37)</f>
        <v/>
      </c>
      <c r="W36" s="27" t="str">
        <f>IF(คะแนนอ่านคิดเขียน!O37="","",คะแนนอ่านคิดเขียน!O37)</f>
        <v/>
      </c>
      <c r="X36" s="27" t="str">
        <f>IF(คะแนนอ่านคิดเขียน!P37="","",คะแนนอ่านคิดเขียน!P37)</f>
        <v/>
      </c>
      <c r="Y36" s="136" t="str">
        <f t="shared" si="38"/>
        <v/>
      </c>
      <c r="Z36" s="136" t="str">
        <f t="shared" si="6"/>
        <v/>
      </c>
      <c r="AA36" s="136" t="str">
        <f t="shared" si="7"/>
        <v/>
      </c>
      <c r="AB36" s="27" t="str">
        <f>IF(คะแนนอ่านคิดเขียน!Q37="","",คะแนนอ่านคิดเขียน!Q37)</f>
        <v/>
      </c>
      <c r="AC36" s="27" t="str">
        <f>IF(คะแนนอ่านคิดเขียน!R37="","",คะแนนอ่านคิดเขียน!R37)</f>
        <v/>
      </c>
      <c r="AD36" s="27" t="str">
        <f>IF(คะแนนอ่านคิดเขียน!S37="","",คะแนนอ่านคิดเขียน!S37)</f>
        <v/>
      </c>
      <c r="AE36" s="136" t="str">
        <f t="shared" si="39"/>
        <v/>
      </c>
      <c r="AF36" s="136" t="str">
        <f t="shared" si="8"/>
        <v/>
      </c>
      <c r="AG36" s="136" t="str">
        <f t="shared" si="9"/>
        <v/>
      </c>
      <c r="AH36" s="27" t="str">
        <f>IF(คะแนนอ่านคิดเขียน!T37="","",คะแนนอ่านคิดเขียน!T37)</f>
        <v/>
      </c>
      <c r="AI36" s="27" t="str">
        <f>IF(คะแนนอ่านคิดเขียน!U37="","",คะแนนอ่านคิดเขียน!U37)</f>
        <v/>
      </c>
      <c r="AJ36" s="27" t="str">
        <f>IF(คะแนนอ่านคิดเขียน!V37="","",คะแนนอ่านคิดเขียน!V37)</f>
        <v/>
      </c>
      <c r="AK36" s="136" t="str">
        <f t="shared" si="40"/>
        <v/>
      </c>
      <c r="AL36" s="136" t="str">
        <f t="shared" si="10"/>
        <v/>
      </c>
      <c r="AM36" s="136" t="str">
        <f t="shared" si="11"/>
        <v/>
      </c>
      <c r="AN36" s="27" t="str">
        <f>IF(คะแนนอ่านคิดเขียน!W37="","",คะแนนอ่านคิดเขียน!W37)</f>
        <v/>
      </c>
      <c r="AO36" s="27" t="str">
        <f>IF(คะแนนอ่านคิดเขียน!X37="","",คะแนนอ่านคิดเขียน!X37)</f>
        <v/>
      </c>
      <c r="AP36" s="27" t="str">
        <f>IF(คะแนนอ่านคิดเขียน!Y37="","",คะแนนอ่านคิดเขียน!Y37)</f>
        <v/>
      </c>
      <c r="AQ36" s="136" t="str">
        <f t="shared" si="41"/>
        <v/>
      </c>
      <c r="AR36" s="136" t="str">
        <f t="shared" si="12"/>
        <v/>
      </c>
      <c r="AS36" s="136" t="str">
        <f t="shared" si="13"/>
        <v/>
      </c>
      <c r="AT36" s="27" t="str">
        <f>IF(คะแนนอ่านคิดเขียน!Z37="","",คะแนนอ่านคิดเขียน!Z37)</f>
        <v/>
      </c>
      <c r="AU36" s="27" t="str">
        <f>IF(คะแนนอ่านคิดเขียน!AA37="","",คะแนนอ่านคิดเขียน!AA37)</f>
        <v/>
      </c>
      <c r="AV36" s="27" t="str">
        <f>IF(คะแนนอ่านคิดเขียน!AB37="","",คะแนนอ่านคิดเขียน!AB37)</f>
        <v/>
      </c>
      <c r="AW36" s="136" t="str">
        <f t="shared" si="42"/>
        <v/>
      </c>
      <c r="AX36" s="136" t="str">
        <f t="shared" si="14"/>
        <v/>
      </c>
      <c r="AY36" s="136" t="str">
        <f t="shared" si="15"/>
        <v/>
      </c>
      <c r="AZ36" s="27" t="str">
        <f>IF(คะแนนอ่านคิดเขียน!AC37="","",คะแนนอ่านคิดเขียน!AC37)</f>
        <v/>
      </c>
      <c r="BA36" s="27" t="str">
        <f>IF(คะแนนอ่านคิดเขียน!AD37="","",คะแนนอ่านคิดเขียน!AD37)</f>
        <v/>
      </c>
      <c r="BB36" s="27" t="str">
        <f>IF(คะแนนอ่านคิดเขียน!AE37="","",คะแนนอ่านคิดเขียน!AE37)</f>
        <v/>
      </c>
      <c r="BC36" s="136" t="str">
        <f t="shared" si="43"/>
        <v/>
      </c>
      <c r="BD36" s="136" t="str">
        <f t="shared" si="16"/>
        <v/>
      </c>
      <c r="BE36" s="136" t="str">
        <f t="shared" si="17"/>
        <v/>
      </c>
      <c r="BF36" s="388" t="str">
        <f>IF(คะแนนอ่านคิดเขียน!AF37="","",คะแนนอ่านคิดเขียน!AF37)</f>
        <v/>
      </c>
      <c r="BG36" s="388" t="str">
        <f>IF(คะแนนอ่านคิดเขียน!AG37="","",คะแนนอ่านคิดเขียน!AG37)</f>
        <v/>
      </c>
      <c r="BH36" s="388" t="str">
        <f>IF(คะแนนอ่านคิดเขียน!AH37="","",คะแนนอ่านคิดเขียน!AH37)</f>
        <v/>
      </c>
      <c r="BI36" s="136" t="str">
        <f t="shared" si="44"/>
        <v/>
      </c>
      <c r="BJ36" s="136" t="str">
        <f t="shared" si="18"/>
        <v/>
      </c>
      <c r="BK36" s="136" t="str">
        <f t="shared" si="19"/>
        <v/>
      </c>
      <c r="BL36" s="457" t="str">
        <f>IF(คะแนนอ่านคิดเขียน!AI37="","",คะแนนอ่านคิดเขียน!AI37)</f>
        <v/>
      </c>
      <c r="BM36" s="457" t="str">
        <f>IF(คะแนนอ่านคิดเขียน!AJ37="","",คะแนนอ่านคิดเขียน!AJ37)</f>
        <v/>
      </c>
      <c r="BN36" s="457" t="str">
        <f>IF(คะแนนอ่านคิดเขียน!AK37="","",คะแนนอ่านคิดเขียน!AK37)</f>
        <v/>
      </c>
      <c r="BO36" s="136" t="str">
        <f t="shared" si="45"/>
        <v/>
      </c>
      <c r="BP36" s="136" t="str">
        <f t="shared" si="20"/>
        <v/>
      </c>
      <c r="BQ36" s="136" t="str">
        <f t="shared" si="21"/>
        <v/>
      </c>
      <c r="BR36" s="457" t="str">
        <f>IF(คะแนนอ่านคิดเขียน!AL37="","",คะแนนอ่านคิดเขียน!AL37)</f>
        <v/>
      </c>
      <c r="BS36" s="457" t="str">
        <f>IF(คะแนนอ่านคิดเขียน!AM37="","",คะแนนอ่านคิดเขียน!AM37)</f>
        <v/>
      </c>
      <c r="BT36" s="457" t="str">
        <f>IF(คะแนนอ่านคิดเขียน!AN37="","",คะแนนอ่านคิดเขียน!AN37)</f>
        <v/>
      </c>
      <c r="BU36" s="136" t="str">
        <f t="shared" si="46"/>
        <v/>
      </c>
      <c r="BV36" s="136" t="str">
        <f t="shared" si="22"/>
        <v/>
      </c>
      <c r="BW36" s="136" t="str">
        <f t="shared" si="23"/>
        <v/>
      </c>
      <c r="BX36" s="457" t="str">
        <f>IF(คะแนนอ่านคิดเขียน!AO37="","",คะแนนอ่านคิดเขียน!AO37)</f>
        <v/>
      </c>
      <c r="BY36" s="457" t="str">
        <f>IF(คะแนนอ่านคิดเขียน!AP37="","",คะแนนอ่านคิดเขียน!AP37)</f>
        <v/>
      </c>
      <c r="BZ36" s="457" t="str">
        <f>IF(คะแนนอ่านคิดเขียน!AQ37="","",คะแนนอ่านคิดเขียน!AQ37)</f>
        <v/>
      </c>
      <c r="CA36" s="136" t="str">
        <f t="shared" si="47"/>
        <v/>
      </c>
      <c r="CB36" s="136" t="str">
        <f t="shared" si="24"/>
        <v/>
      </c>
      <c r="CC36" s="136" t="str">
        <f t="shared" si="25"/>
        <v/>
      </c>
      <c r="CD36" s="457" t="str">
        <f>IF(คะแนนอ่านคิดเขียน!AR37="","",คะแนนอ่านคิดเขียน!AR37)</f>
        <v/>
      </c>
      <c r="CE36" s="457" t="str">
        <f>IF(คะแนนอ่านคิดเขียน!AS37="","",คะแนนอ่านคิดเขียน!AS37)</f>
        <v/>
      </c>
      <c r="CF36" s="457" t="str">
        <f>IF(คะแนนอ่านคิดเขียน!AT37="","",คะแนนอ่านคิดเขียน!AT37)</f>
        <v/>
      </c>
      <c r="CG36" s="136" t="str">
        <f t="shared" si="48"/>
        <v/>
      </c>
      <c r="CH36" s="136" t="str">
        <f t="shared" si="26"/>
        <v/>
      </c>
      <c r="CI36" s="136" t="str">
        <f t="shared" si="27"/>
        <v/>
      </c>
      <c r="CJ36" s="27" t="str">
        <f>IF(คะแนนอ่านคิดเขียน!AU37="","",คะแนนอ่านคิดเขียน!AU37)</f>
        <v/>
      </c>
      <c r="CK36" s="27" t="str">
        <f>IF(คะแนนอ่านคิดเขียน!AV37="","",คะแนนอ่านคิดเขียน!AV37)</f>
        <v/>
      </c>
      <c r="CL36" s="27" t="str">
        <f>IF(คะแนนอ่านคิดเขียน!AW37="","",คะแนนอ่านคิดเขียน!AW37)</f>
        <v/>
      </c>
      <c r="CM36" s="136" t="str">
        <f t="shared" si="49"/>
        <v/>
      </c>
      <c r="CN36" s="136" t="str">
        <f t="shared" si="28"/>
        <v/>
      </c>
      <c r="CO36" s="136" t="str">
        <f t="shared" si="29"/>
        <v/>
      </c>
      <c r="CP36" s="522" t="str">
        <f t="shared" si="50"/>
        <v/>
      </c>
      <c r="CQ36" s="136" t="str">
        <f t="shared" si="30"/>
        <v/>
      </c>
      <c r="CR36" s="534" t="str">
        <f t="shared" si="51"/>
        <v/>
      </c>
      <c r="CS36" s="535" t="str">
        <f t="shared" si="31"/>
        <v/>
      </c>
      <c r="CT36" s="534" t="str">
        <f t="shared" si="52"/>
        <v/>
      </c>
      <c r="CU36" s="535" t="str">
        <f t="shared" si="32"/>
        <v/>
      </c>
      <c r="CV36" s="536" t="str">
        <f t="shared" si="53"/>
        <v/>
      </c>
      <c r="CW36" s="136" t="str">
        <f t="shared" si="33"/>
        <v/>
      </c>
      <c r="CX36" s="136" t="str">
        <f t="shared" si="34"/>
        <v/>
      </c>
      <c r="CY36" s="85"/>
    </row>
    <row r="37" spans="1:103" s="29" customFormat="1" ht="15.95" customHeight="1">
      <c r="A37" s="130">
        <v>32</v>
      </c>
      <c r="B37" s="26">
        <f>IF(คะแนนสอบ!C37="","",คะแนนสอบ!C37)</f>
        <v>2525</v>
      </c>
      <c r="C37" s="41" t="str">
        <f>IF(คะแนนสอบ!D37="","",คะแนนสอบ!D37)</f>
        <v>เด็กหญิงชนัญชิดา  ไพรีรณ</v>
      </c>
      <c r="D37" s="27" t="str">
        <f>IF(คะแนนอ่านคิดเขียน!E38="","",คะแนนอ่านคิดเขียน!E38)</f>
        <v/>
      </c>
      <c r="E37" s="27" t="str">
        <f>IF(คะแนนอ่านคิดเขียน!F38="","",คะแนนอ่านคิดเขียน!F38)</f>
        <v/>
      </c>
      <c r="F37" s="27" t="str">
        <f>IF(คะแนนอ่านคิดเขียน!G38="","",คะแนนอ่านคิดเขียน!G38)</f>
        <v/>
      </c>
      <c r="G37" s="136" t="str">
        <f t="shared" si="35"/>
        <v/>
      </c>
      <c r="H37" s="136" t="str">
        <f t="shared" si="0"/>
        <v/>
      </c>
      <c r="I37" s="136" t="str">
        <f t="shared" si="1"/>
        <v/>
      </c>
      <c r="J37" s="27" t="str">
        <f>IF(คะแนนอ่านคิดเขียน!H38="","",คะแนนอ่านคิดเขียน!H38)</f>
        <v/>
      </c>
      <c r="K37" s="27" t="str">
        <f>IF(คะแนนอ่านคิดเขียน!I38="","",คะแนนอ่านคิดเขียน!I38)</f>
        <v/>
      </c>
      <c r="L37" s="27" t="str">
        <f>IF(คะแนนอ่านคิดเขียน!J38="","",คะแนนอ่านคิดเขียน!J38)</f>
        <v/>
      </c>
      <c r="M37" s="136" t="str">
        <f t="shared" si="36"/>
        <v/>
      </c>
      <c r="N37" s="136" t="str">
        <f t="shared" si="2"/>
        <v/>
      </c>
      <c r="O37" s="136" t="str">
        <f t="shared" si="3"/>
        <v/>
      </c>
      <c r="P37" s="27" t="str">
        <f>IF(คะแนนอ่านคิดเขียน!K38="","",คะแนนอ่านคิดเขียน!K38)</f>
        <v/>
      </c>
      <c r="Q37" s="27" t="str">
        <f>IF(คะแนนอ่านคิดเขียน!L38="","",คะแนนอ่านคิดเขียน!L38)</f>
        <v/>
      </c>
      <c r="R37" s="27" t="str">
        <f>IF(คะแนนอ่านคิดเขียน!M38="","",คะแนนอ่านคิดเขียน!M38)</f>
        <v/>
      </c>
      <c r="S37" s="136" t="str">
        <f t="shared" si="37"/>
        <v/>
      </c>
      <c r="T37" s="136" t="str">
        <f t="shared" si="4"/>
        <v/>
      </c>
      <c r="U37" s="136" t="str">
        <f t="shared" si="5"/>
        <v/>
      </c>
      <c r="V37" s="27" t="str">
        <f>IF(คะแนนอ่านคิดเขียน!N38="","",คะแนนอ่านคิดเขียน!N38)</f>
        <v/>
      </c>
      <c r="W37" s="27" t="str">
        <f>IF(คะแนนอ่านคิดเขียน!O38="","",คะแนนอ่านคิดเขียน!O38)</f>
        <v/>
      </c>
      <c r="X37" s="27" t="str">
        <f>IF(คะแนนอ่านคิดเขียน!P38="","",คะแนนอ่านคิดเขียน!P38)</f>
        <v/>
      </c>
      <c r="Y37" s="136" t="str">
        <f t="shared" si="38"/>
        <v/>
      </c>
      <c r="Z37" s="136" t="str">
        <f t="shared" si="6"/>
        <v/>
      </c>
      <c r="AA37" s="136" t="str">
        <f t="shared" si="7"/>
        <v/>
      </c>
      <c r="AB37" s="27" t="str">
        <f>IF(คะแนนอ่านคิดเขียน!Q38="","",คะแนนอ่านคิดเขียน!Q38)</f>
        <v/>
      </c>
      <c r="AC37" s="27" t="str">
        <f>IF(คะแนนอ่านคิดเขียน!R38="","",คะแนนอ่านคิดเขียน!R38)</f>
        <v/>
      </c>
      <c r="AD37" s="27" t="str">
        <f>IF(คะแนนอ่านคิดเขียน!S38="","",คะแนนอ่านคิดเขียน!S38)</f>
        <v/>
      </c>
      <c r="AE37" s="136" t="str">
        <f t="shared" si="39"/>
        <v/>
      </c>
      <c r="AF37" s="136" t="str">
        <f t="shared" si="8"/>
        <v/>
      </c>
      <c r="AG37" s="136" t="str">
        <f t="shared" si="9"/>
        <v/>
      </c>
      <c r="AH37" s="27" t="str">
        <f>IF(คะแนนอ่านคิดเขียน!T38="","",คะแนนอ่านคิดเขียน!T38)</f>
        <v/>
      </c>
      <c r="AI37" s="27" t="str">
        <f>IF(คะแนนอ่านคิดเขียน!U38="","",คะแนนอ่านคิดเขียน!U38)</f>
        <v/>
      </c>
      <c r="AJ37" s="27" t="str">
        <f>IF(คะแนนอ่านคิดเขียน!V38="","",คะแนนอ่านคิดเขียน!V38)</f>
        <v/>
      </c>
      <c r="AK37" s="136" t="str">
        <f t="shared" si="40"/>
        <v/>
      </c>
      <c r="AL37" s="136" t="str">
        <f t="shared" si="10"/>
        <v/>
      </c>
      <c r="AM37" s="136" t="str">
        <f t="shared" si="11"/>
        <v/>
      </c>
      <c r="AN37" s="27" t="str">
        <f>IF(คะแนนอ่านคิดเขียน!W38="","",คะแนนอ่านคิดเขียน!W38)</f>
        <v/>
      </c>
      <c r="AO37" s="27" t="str">
        <f>IF(คะแนนอ่านคิดเขียน!X38="","",คะแนนอ่านคิดเขียน!X38)</f>
        <v/>
      </c>
      <c r="AP37" s="27" t="str">
        <f>IF(คะแนนอ่านคิดเขียน!Y38="","",คะแนนอ่านคิดเขียน!Y38)</f>
        <v/>
      </c>
      <c r="AQ37" s="136" t="str">
        <f t="shared" si="41"/>
        <v/>
      </c>
      <c r="AR37" s="136" t="str">
        <f t="shared" si="12"/>
        <v/>
      </c>
      <c r="AS37" s="136" t="str">
        <f t="shared" si="13"/>
        <v/>
      </c>
      <c r="AT37" s="27" t="str">
        <f>IF(คะแนนอ่านคิดเขียน!Z38="","",คะแนนอ่านคิดเขียน!Z38)</f>
        <v/>
      </c>
      <c r="AU37" s="27" t="str">
        <f>IF(คะแนนอ่านคิดเขียน!AA38="","",คะแนนอ่านคิดเขียน!AA38)</f>
        <v/>
      </c>
      <c r="AV37" s="27" t="str">
        <f>IF(คะแนนอ่านคิดเขียน!AB38="","",คะแนนอ่านคิดเขียน!AB38)</f>
        <v/>
      </c>
      <c r="AW37" s="136" t="str">
        <f t="shared" si="42"/>
        <v/>
      </c>
      <c r="AX37" s="136" t="str">
        <f t="shared" si="14"/>
        <v/>
      </c>
      <c r="AY37" s="136" t="str">
        <f t="shared" si="15"/>
        <v/>
      </c>
      <c r="AZ37" s="27" t="str">
        <f>IF(คะแนนอ่านคิดเขียน!AC38="","",คะแนนอ่านคิดเขียน!AC38)</f>
        <v/>
      </c>
      <c r="BA37" s="27" t="str">
        <f>IF(คะแนนอ่านคิดเขียน!AD38="","",คะแนนอ่านคิดเขียน!AD38)</f>
        <v/>
      </c>
      <c r="BB37" s="27" t="str">
        <f>IF(คะแนนอ่านคิดเขียน!AE38="","",คะแนนอ่านคิดเขียน!AE38)</f>
        <v/>
      </c>
      <c r="BC37" s="136" t="str">
        <f t="shared" si="43"/>
        <v/>
      </c>
      <c r="BD37" s="136" t="str">
        <f t="shared" si="16"/>
        <v/>
      </c>
      <c r="BE37" s="136" t="str">
        <f t="shared" si="17"/>
        <v/>
      </c>
      <c r="BF37" s="388" t="str">
        <f>IF(คะแนนอ่านคิดเขียน!AF38="","",คะแนนอ่านคิดเขียน!AF38)</f>
        <v/>
      </c>
      <c r="BG37" s="388" t="str">
        <f>IF(คะแนนอ่านคิดเขียน!AG38="","",คะแนนอ่านคิดเขียน!AG38)</f>
        <v/>
      </c>
      <c r="BH37" s="388" t="str">
        <f>IF(คะแนนอ่านคิดเขียน!AH38="","",คะแนนอ่านคิดเขียน!AH38)</f>
        <v/>
      </c>
      <c r="BI37" s="136" t="str">
        <f t="shared" si="44"/>
        <v/>
      </c>
      <c r="BJ37" s="136" t="str">
        <f t="shared" si="18"/>
        <v/>
      </c>
      <c r="BK37" s="136" t="str">
        <f t="shared" si="19"/>
        <v/>
      </c>
      <c r="BL37" s="457" t="str">
        <f>IF(คะแนนอ่านคิดเขียน!AI38="","",คะแนนอ่านคิดเขียน!AI38)</f>
        <v/>
      </c>
      <c r="BM37" s="457" t="str">
        <f>IF(คะแนนอ่านคิดเขียน!AJ38="","",คะแนนอ่านคิดเขียน!AJ38)</f>
        <v/>
      </c>
      <c r="BN37" s="457" t="str">
        <f>IF(คะแนนอ่านคิดเขียน!AK38="","",คะแนนอ่านคิดเขียน!AK38)</f>
        <v/>
      </c>
      <c r="BO37" s="136" t="str">
        <f t="shared" si="45"/>
        <v/>
      </c>
      <c r="BP37" s="136" t="str">
        <f t="shared" si="20"/>
        <v/>
      </c>
      <c r="BQ37" s="136" t="str">
        <f t="shared" si="21"/>
        <v/>
      </c>
      <c r="BR37" s="457" t="str">
        <f>IF(คะแนนอ่านคิดเขียน!AL38="","",คะแนนอ่านคิดเขียน!AL38)</f>
        <v/>
      </c>
      <c r="BS37" s="457" t="str">
        <f>IF(คะแนนอ่านคิดเขียน!AM38="","",คะแนนอ่านคิดเขียน!AM38)</f>
        <v/>
      </c>
      <c r="BT37" s="457" t="str">
        <f>IF(คะแนนอ่านคิดเขียน!AN38="","",คะแนนอ่านคิดเขียน!AN38)</f>
        <v/>
      </c>
      <c r="BU37" s="136" t="str">
        <f t="shared" si="46"/>
        <v/>
      </c>
      <c r="BV37" s="136" t="str">
        <f t="shared" si="22"/>
        <v/>
      </c>
      <c r="BW37" s="136" t="str">
        <f t="shared" si="23"/>
        <v/>
      </c>
      <c r="BX37" s="457" t="str">
        <f>IF(คะแนนอ่านคิดเขียน!AO38="","",คะแนนอ่านคิดเขียน!AO38)</f>
        <v/>
      </c>
      <c r="BY37" s="457" t="str">
        <f>IF(คะแนนอ่านคิดเขียน!AP38="","",คะแนนอ่านคิดเขียน!AP38)</f>
        <v/>
      </c>
      <c r="BZ37" s="457" t="str">
        <f>IF(คะแนนอ่านคิดเขียน!AQ38="","",คะแนนอ่านคิดเขียน!AQ38)</f>
        <v/>
      </c>
      <c r="CA37" s="136" t="str">
        <f t="shared" si="47"/>
        <v/>
      </c>
      <c r="CB37" s="136" t="str">
        <f t="shared" si="24"/>
        <v/>
      </c>
      <c r="CC37" s="136" t="str">
        <f t="shared" si="25"/>
        <v/>
      </c>
      <c r="CD37" s="457" t="str">
        <f>IF(คะแนนอ่านคิดเขียน!AR38="","",คะแนนอ่านคิดเขียน!AR38)</f>
        <v/>
      </c>
      <c r="CE37" s="457" t="str">
        <f>IF(คะแนนอ่านคิดเขียน!AS38="","",คะแนนอ่านคิดเขียน!AS38)</f>
        <v/>
      </c>
      <c r="CF37" s="457" t="str">
        <f>IF(คะแนนอ่านคิดเขียน!AT38="","",คะแนนอ่านคิดเขียน!AT38)</f>
        <v/>
      </c>
      <c r="CG37" s="136" t="str">
        <f t="shared" si="48"/>
        <v/>
      </c>
      <c r="CH37" s="136" t="str">
        <f t="shared" si="26"/>
        <v/>
      </c>
      <c r="CI37" s="136" t="str">
        <f t="shared" si="27"/>
        <v/>
      </c>
      <c r="CJ37" s="27" t="str">
        <f>IF(คะแนนอ่านคิดเขียน!AU38="","",คะแนนอ่านคิดเขียน!AU38)</f>
        <v/>
      </c>
      <c r="CK37" s="27" t="str">
        <f>IF(คะแนนอ่านคิดเขียน!AV38="","",คะแนนอ่านคิดเขียน!AV38)</f>
        <v/>
      </c>
      <c r="CL37" s="27" t="str">
        <f>IF(คะแนนอ่านคิดเขียน!AW38="","",คะแนนอ่านคิดเขียน!AW38)</f>
        <v/>
      </c>
      <c r="CM37" s="136" t="str">
        <f t="shared" si="49"/>
        <v/>
      </c>
      <c r="CN37" s="136" t="str">
        <f t="shared" si="28"/>
        <v/>
      </c>
      <c r="CO37" s="136" t="str">
        <f t="shared" si="29"/>
        <v/>
      </c>
      <c r="CP37" s="522" t="str">
        <f t="shared" si="50"/>
        <v/>
      </c>
      <c r="CQ37" s="136" t="str">
        <f t="shared" si="30"/>
        <v/>
      </c>
      <c r="CR37" s="534" t="str">
        <f t="shared" si="51"/>
        <v/>
      </c>
      <c r="CS37" s="535" t="str">
        <f t="shared" si="31"/>
        <v/>
      </c>
      <c r="CT37" s="534" t="str">
        <f t="shared" si="52"/>
        <v/>
      </c>
      <c r="CU37" s="535" t="str">
        <f t="shared" si="32"/>
        <v/>
      </c>
      <c r="CV37" s="536" t="str">
        <f t="shared" si="53"/>
        <v/>
      </c>
      <c r="CW37" s="136" t="str">
        <f t="shared" si="33"/>
        <v/>
      </c>
      <c r="CX37" s="136" t="str">
        <f t="shared" si="34"/>
        <v/>
      </c>
      <c r="CY37" s="85"/>
    </row>
    <row r="38" spans="1:103" s="29" customFormat="1" ht="15.95" customHeight="1">
      <c r="A38" s="130">
        <v>33</v>
      </c>
      <c r="B38" s="26">
        <f>IF(คะแนนสอบ!C38="","",คะแนนสอบ!C38)</f>
        <v>2526</v>
      </c>
      <c r="C38" s="41" t="str">
        <f>IF(คะแนนสอบ!D38="","",คะแนนสอบ!D38)</f>
        <v>เด็กหญิงกัณฐิกา  เพตรา</v>
      </c>
      <c r="D38" s="27" t="str">
        <f>IF(คะแนนอ่านคิดเขียน!E39="","",คะแนนอ่านคิดเขียน!E39)</f>
        <v/>
      </c>
      <c r="E38" s="27" t="str">
        <f>IF(คะแนนอ่านคิดเขียน!F39="","",คะแนนอ่านคิดเขียน!F39)</f>
        <v/>
      </c>
      <c r="F38" s="27" t="str">
        <f>IF(คะแนนอ่านคิดเขียน!G39="","",คะแนนอ่านคิดเขียน!G39)</f>
        <v/>
      </c>
      <c r="G38" s="136" t="str">
        <f t="shared" si="35"/>
        <v/>
      </c>
      <c r="H38" s="136" t="str">
        <f t="shared" si="0"/>
        <v/>
      </c>
      <c r="I38" s="136" t="str">
        <f t="shared" si="1"/>
        <v/>
      </c>
      <c r="J38" s="27" t="str">
        <f>IF(คะแนนอ่านคิดเขียน!H39="","",คะแนนอ่านคิดเขียน!H39)</f>
        <v/>
      </c>
      <c r="K38" s="27" t="str">
        <f>IF(คะแนนอ่านคิดเขียน!I39="","",คะแนนอ่านคิดเขียน!I39)</f>
        <v/>
      </c>
      <c r="L38" s="27" t="str">
        <f>IF(คะแนนอ่านคิดเขียน!J39="","",คะแนนอ่านคิดเขียน!J39)</f>
        <v/>
      </c>
      <c r="M38" s="136" t="str">
        <f t="shared" si="36"/>
        <v/>
      </c>
      <c r="N38" s="136" t="str">
        <f t="shared" si="2"/>
        <v/>
      </c>
      <c r="O38" s="136" t="str">
        <f t="shared" si="3"/>
        <v/>
      </c>
      <c r="P38" s="27" t="str">
        <f>IF(คะแนนอ่านคิดเขียน!K39="","",คะแนนอ่านคิดเขียน!K39)</f>
        <v/>
      </c>
      <c r="Q38" s="27" t="str">
        <f>IF(คะแนนอ่านคิดเขียน!L39="","",คะแนนอ่านคิดเขียน!L39)</f>
        <v/>
      </c>
      <c r="R38" s="27" t="str">
        <f>IF(คะแนนอ่านคิดเขียน!M39="","",คะแนนอ่านคิดเขียน!M39)</f>
        <v/>
      </c>
      <c r="S38" s="136" t="str">
        <f t="shared" si="37"/>
        <v/>
      </c>
      <c r="T38" s="136" t="str">
        <f t="shared" si="4"/>
        <v/>
      </c>
      <c r="U38" s="136" t="str">
        <f t="shared" si="5"/>
        <v/>
      </c>
      <c r="V38" s="27" t="str">
        <f>IF(คะแนนอ่านคิดเขียน!N39="","",คะแนนอ่านคิดเขียน!N39)</f>
        <v/>
      </c>
      <c r="W38" s="27" t="str">
        <f>IF(คะแนนอ่านคิดเขียน!O39="","",คะแนนอ่านคิดเขียน!O39)</f>
        <v/>
      </c>
      <c r="X38" s="27" t="str">
        <f>IF(คะแนนอ่านคิดเขียน!P39="","",คะแนนอ่านคิดเขียน!P39)</f>
        <v/>
      </c>
      <c r="Y38" s="136" t="str">
        <f t="shared" si="38"/>
        <v/>
      </c>
      <c r="Z38" s="136" t="str">
        <f t="shared" si="6"/>
        <v/>
      </c>
      <c r="AA38" s="136" t="str">
        <f t="shared" si="7"/>
        <v/>
      </c>
      <c r="AB38" s="27" t="str">
        <f>IF(คะแนนอ่านคิดเขียน!Q39="","",คะแนนอ่านคิดเขียน!Q39)</f>
        <v/>
      </c>
      <c r="AC38" s="27" t="str">
        <f>IF(คะแนนอ่านคิดเขียน!R39="","",คะแนนอ่านคิดเขียน!R39)</f>
        <v/>
      </c>
      <c r="AD38" s="27" t="str">
        <f>IF(คะแนนอ่านคิดเขียน!S39="","",คะแนนอ่านคิดเขียน!S39)</f>
        <v/>
      </c>
      <c r="AE38" s="136" t="str">
        <f t="shared" si="39"/>
        <v/>
      </c>
      <c r="AF38" s="136" t="str">
        <f t="shared" si="8"/>
        <v/>
      </c>
      <c r="AG38" s="136" t="str">
        <f t="shared" si="9"/>
        <v/>
      </c>
      <c r="AH38" s="27" t="str">
        <f>IF(คะแนนอ่านคิดเขียน!T39="","",คะแนนอ่านคิดเขียน!T39)</f>
        <v/>
      </c>
      <c r="AI38" s="27" t="str">
        <f>IF(คะแนนอ่านคิดเขียน!U39="","",คะแนนอ่านคิดเขียน!U39)</f>
        <v/>
      </c>
      <c r="AJ38" s="27" t="str">
        <f>IF(คะแนนอ่านคิดเขียน!V39="","",คะแนนอ่านคิดเขียน!V39)</f>
        <v/>
      </c>
      <c r="AK38" s="136" t="str">
        <f t="shared" si="40"/>
        <v/>
      </c>
      <c r="AL38" s="136" t="str">
        <f t="shared" si="10"/>
        <v/>
      </c>
      <c r="AM38" s="136" t="str">
        <f t="shared" si="11"/>
        <v/>
      </c>
      <c r="AN38" s="27" t="str">
        <f>IF(คะแนนอ่านคิดเขียน!W39="","",คะแนนอ่านคิดเขียน!W39)</f>
        <v/>
      </c>
      <c r="AO38" s="27" t="str">
        <f>IF(คะแนนอ่านคิดเขียน!X39="","",คะแนนอ่านคิดเขียน!X39)</f>
        <v/>
      </c>
      <c r="AP38" s="27" t="str">
        <f>IF(คะแนนอ่านคิดเขียน!Y39="","",คะแนนอ่านคิดเขียน!Y39)</f>
        <v/>
      </c>
      <c r="AQ38" s="136" t="str">
        <f t="shared" si="41"/>
        <v/>
      </c>
      <c r="AR38" s="136" t="str">
        <f t="shared" si="12"/>
        <v/>
      </c>
      <c r="AS38" s="136" t="str">
        <f t="shared" si="13"/>
        <v/>
      </c>
      <c r="AT38" s="27" t="str">
        <f>IF(คะแนนอ่านคิดเขียน!Z39="","",คะแนนอ่านคิดเขียน!Z39)</f>
        <v/>
      </c>
      <c r="AU38" s="27" t="str">
        <f>IF(คะแนนอ่านคิดเขียน!AA39="","",คะแนนอ่านคิดเขียน!AA39)</f>
        <v/>
      </c>
      <c r="AV38" s="27" t="str">
        <f>IF(คะแนนอ่านคิดเขียน!AB39="","",คะแนนอ่านคิดเขียน!AB39)</f>
        <v/>
      </c>
      <c r="AW38" s="136" t="str">
        <f t="shared" si="42"/>
        <v/>
      </c>
      <c r="AX38" s="136" t="str">
        <f t="shared" si="14"/>
        <v/>
      </c>
      <c r="AY38" s="136" t="str">
        <f t="shared" si="15"/>
        <v/>
      </c>
      <c r="AZ38" s="27" t="str">
        <f>IF(คะแนนอ่านคิดเขียน!AC39="","",คะแนนอ่านคิดเขียน!AC39)</f>
        <v/>
      </c>
      <c r="BA38" s="27" t="str">
        <f>IF(คะแนนอ่านคิดเขียน!AD39="","",คะแนนอ่านคิดเขียน!AD39)</f>
        <v/>
      </c>
      <c r="BB38" s="27" t="str">
        <f>IF(คะแนนอ่านคิดเขียน!AE39="","",คะแนนอ่านคิดเขียน!AE39)</f>
        <v/>
      </c>
      <c r="BC38" s="136" t="str">
        <f t="shared" si="43"/>
        <v/>
      </c>
      <c r="BD38" s="136" t="str">
        <f t="shared" si="16"/>
        <v/>
      </c>
      <c r="BE38" s="136" t="str">
        <f t="shared" si="17"/>
        <v/>
      </c>
      <c r="BF38" s="388" t="str">
        <f>IF(คะแนนอ่านคิดเขียน!AF39="","",คะแนนอ่านคิดเขียน!AF39)</f>
        <v/>
      </c>
      <c r="BG38" s="388" t="str">
        <f>IF(คะแนนอ่านคิดเขียน!AG39="","",คะแนนอ่านคิดเขียน!AG39)</f>
        <v/>
      </c>
      <c r="BH38" s="388" t="str">
        <f>IF(คะแนนอ่านคิดเขียน!AH39="","",คะแนนอ่านคิดเขียน!AH39)</f>
        <v/>
      </c>
      <c r="BI38" s="136" t="str">
        <f t="shared" si="44"/>
        <v/>
      </c>
      <c r="BJ38" s="136" t="str">
        <f t="shared" si="18"/>
        <v/>
      </c>
      <c r="BK38" s="136" t="str">
        <f t="shared" si="19"/>
        <v/>
      </c>
      <c r="BL38" s="457" t="str">
        <f>IF(คะแนนอ่านคิดเขียน!AI39="","",คะแนนอ่านคิดเขียน!AI39)</f>
        <v/>
      </c>
      <c r="BM38" s="457" t="str">
        <f>IF(คะแนนอ่านคิดเขียน!AJ39="","",คะแนนอ่านคิดเขียน!AJ39)</f>
        <v/>
      </c>
      <c r="BN38" s="457" t="str">
        <f>IF(คะแนนอ่านคิดเขียน!AK39="","",คะแนนอ่านคิดเขียน!AK39)</f>
        <v/>
      </c>
      <c r="BO38" s="136" t="str">
        <f t="shared" si="45"/>
        <v/>
      </c>
      <c r="BP38" s="136" t="str">
        <f t="shared" si="20"/>
        <v/>
      </c>
      <c r="BQ38" s="136" t="str">
        <f t="shared" si="21"/>
        <v/>
      </c>
      <c r="BR38" s="457" t="str">
        <f>IF(คะแนนอ่านคิดเขียน!AL39="","",คะแนนอ่านคิดเขียน!AL39)</f>
        <v/>
      </c>
      <c r="BS38" s="457" t="str">
        <f>IF(คะแนนอ่านคิดเขียน!AM39="","",คะแนนอ่านคิดเขียน!AM39)</f>
        <v/>
      </c>
      <c r="BT38" s="457" t="str">
        <f>IF(คะแนนอ่านคิดเขียน!AN39="","",คะแนนอ่านคิดเขียน!AN39)</f>
        <v/>
      </c>
      <c r="BU38" s="136" t="str">
        <f t="shared" si="46"/>
        <v/>
      </c>
      <c r="BV38" s="136" t="str">
        <f t="shared" si="22"/>
        <v/>
      </c>
      <c r="BW38" s="136" t="str">
        <f t="shared" si="23"/>
        <v/>
      </c>
      <c r="BX38" s="457" t="str">
        <f>IF(คะแนนอ่านคิดเขียน!AO39="","",คะแนนอ่านคิดเขียน!AO39)</f>
        <v/>
      </c>
      <c r="BY38" s="457" t="str">
        <f>IF(คะแนนอ่านคิดเขียน!AP39="","",คะแนนอ่านคิดเขียน!AP39)</f>
        <v/>
      </c>
      <c r="BZ38" s="457" t="str">
        <f>IF(คะแนนอ่านคิดเขียน!AQ39="","",คะแนนอ่านคิดเขียน!AQ39)</f>
        <v/>
      </c>
      <c r="CA38" s="136" t="str">
        <f t="shared" si="47"/>
        <v/>
      </c>
      <c r="CB38" s="136" t="str">
        <f t="shared" si="24"/>
        <v/>
      </c>
      <c r="CC38" s="136" t="str">
        <f t="shared" si="25"/>
        <v/>
      </c>
      <c r="CD38" s="457" t="str">
        <f>IF(คะแนนอ่านคิดเขียน!AR39="","",คะแนนอ่านคิดเขียน!AR39)</f>
        <v/>
      </c>
      <c r="CE38" s="457" t="str">
        <f>IF(คะแนนอ่านคิดเขียน!AS39="","",คะแนนอ่านคิดเขียน!AS39)</f>
        <v/>
      </c>
      <c r="CF38" s="457" t="str">
        <f>IF(คะแนนอ่านคิดเขียน!AT39="","",คะแนนอ่านคิดเขียน!AT39)</f>
        <v/>
      </c>
      <c r="CG38" s="136" t="str">
        <f t="shared" si="48"/>
        <v/>
      </c>
      <c r="CH38" s="136" t="str">
        <f t="shared" si="26"/>
        <v/>
      </c>
      <c r="CI38" s="136" t="str">
        <f t="shared" si="27"/>
        <v/>
      </c>
      <c r="CJ38" s="27" t="str">
        <f>IF(คะแนนอ่านคิดเขียน!AU39="","",คะแนนอ่านคิดเขียน!AU39)</f>
        <v/>
      </c>
      <c r="CK38" s="27" t="str">
        <f>IF(คะแนนอ่านคิดเขียน!AV39="","",คะแนนอ่านคิดเขียน!AV39)</f>
        <v/>
      </c>
      <c r="CL38" s="27" t="str">
        <f>IF(คะแนนอ่านคิดเขียน!AW39="","",คะแนนอ่านคิดเขียน!AW39)</f>
        <v/>
      </c>
      <c r="CM38" s="136" t="str">
        <f t="shared" si="49"/>
        <v/>
      </c>
      <c r="CN38" s="136" t="str">
        <f t="shared" si="28"/>
        <v/>
      </c>
      <c r="CO38" s="136" t="str">
        <f t="shared" si="29"/>
        <v/>
      </c>
      <c r="CP38" s="522" t="str">
        <f t="shared" si="50"/>
        <v/>
      </c>
      <c r="CQ38" s="136" t="str">
        <f t="shared" si="30"/>
        <v/>
      </c>
      <c r="CR38" s="534" t="str">
        <f t="shared" si="51"/>
        <v/>
      </c>
      <c r="CS38" s="535" t="str">
        <f t="shared" si="31"/>
        <v/>
      </c>
      <c r="CT38" s="534" t="str">
        <f t="shared" si="52"/>
        <v/>
      </c>
      <c r="CU38" s="535" t="str">
        <f t="shared" si="32"/>
        <v/>
      </c>
      <c r="CV38" s="536" t="str">
        <f t="shared" si="53"/>
        <v/>
      </c>
      <c r="CW38" s="136" t="str">
        <f t="shared" ref="CW38:CW55" si="54">IF(CP38="","",VLOOKUP(CP38,grad03,5,TRUE))</f>
        <v/>
      </c>
      <c r="CX38" s="136" t="str">
        <f t="shared" ref="CX38:CX55" si="55">IF(CP38="","",VLOOKUP(CP38,grad03,4,TRUE))</f>
        <v/>
      </c>
      <c r="CY38" s="85"/>
    </row>
    <row r="39" spans="1:103" s="29" customFormat="1" ht="15.95" customHeight="1">
      <c r="A39" s="130">
        <v>34</v>
      </c>
      <c r="B39" s="26">
        <f>IF(คะแนนสอบ!C39="","",คะแนนสอบ!C39)</f>
        <v>2353</v>
      </c>
      <c r="C39" s="41" t="str">
        <f>IF(คะแนนสอบ!D39="","",คะแนนสอบ!D39)</f>
        <v>เด็กชายรฐนนท์  มุกสิกพันธ์</v>
      </c>
      <c r="D39" s="27" t="str">
        <f>IF(คะแนนอ่านคิดเขียน!E40="","",คะแนนอ่านคิดเขียน!E40)</f>
        <v/>
      </c>
      <c r="E39" s="27" t="str">
        <f>IF(คะแนนอ่านคิดเขียน!F40="","",คะแนนอ่านคิดเขียน!F40)</f>
        <v/>
      </c>
      <c r="F39" s="27" t="str">
        <f>IF(คะแนนอ่านคิดเขียน!G40="","",คะแนนอ่านคิดเขียน!G40)</f>
        <v/>
      </c>
      <c r="G39" s="136" t="str">
        <f t="shared" si="35"/>
        <v/>
      </c>
      <c r="H39" s="136" t="str">
        <f t="shared" si="0"/>
        <v/>
      </c>
      <c r="I39" s="136" t="str">
        <f t="shared" si="1"/>
        <v/>
      </c>
      <c r="J39" s="27" t="str">
        <f>IF(คะแนนอ่านคิดเขียน!H40="","",คะแนนอ่านคิดเขียน!H40)</f>
        <v/>
      </c>
      <c r="K39" s="27" t="str">
        <f>IF(คะแนนอ่านคิดเขียน!I40="","",คะแนนอ่านคิดเขียน!I40)</f>
        <v/>
      </c>
      <c r="L39" s="27" t="str">
        <f>IF(คะแนนอ่านคิดเขียน!J40="","",คะแนนอ่านคิดเขียน!J40)</f>
        <v/>
      </c>
      <c r="M39" s="136" t="str">
        <f t="shared" si="36"/>
        <v/>
      </c>
      <c r="N39" s="136" t="str">
        <f t="shared" si="2"/>
        <v/>
      </c>
      <c r="O39" s="136" t="str">
        <f t="shared" si="3"/>
        <v/>
      </c>
      <c r="P39" s="27" t="str">
        <f>IF(คะแนนอ่านคิดเขียน!K40="","",คะแนนอ่านคิดเขียน!K40)</f>
        <v/>
      </c>
      <c r="Q39" s="27" t="str">
        <f>IF(คะแนนอ่านคิดเขียน!L40="","",คะแนนอ่านคิดเขียน!L40)</f>
        <v/>
      </c>
      <c r="R39" s="27" t="str">
        <f>IF(คะแนนอ่านคิดเขียน!M40="","",คะแนนอ่านคิดเขียน!M40)</f>
        <v/>
      </c>
      <c r="S39" s="136" t="str">
        <f t="shared" si="37"/>
        <v/>
      </c>
      <c r="T39" s="136" t="str">
        <f t="shared" si="4"/>
        <v/>
      </c>
      <c r="U39" s="136" t="str">
        <f t="shared" si="5"/>
        <v/>
      </c>
      <c r="V39" s="27" t="str">
        <f>IF(คะแนนอ่านคิดเขียน!N40="","",คะแนนอ่านคิดเขียน!N40)</f>
        <v/>
      </c>
      <c r="W39" s="27" t="str">
        <f>IF(คะแนนอ่านคิดเขียน!O40="","",คะแนนอ่านคิดเขียน!O40)</f>
        <v/>
      </c>
      <c r="X39" s="27" t="str">
        <f>IF(คะแนนอ่านคิดเขียน!P40="","",คะแนนอ่านคิดเขียน!P40)</f>
        <v/>
      </c>
      <c r="Y39" s="136" t="str">
        <f t="shared" si="38"/>
        <v/>
      </c>
      <c r="Z39" s="136" t="str">
        <f t="shared" si="6"/>
        <v/>
      </c>
      <c r="AA39" s="136" t="str">
        <f t="shared" si="7"/>
        <v/>
      </c>
      <c r="AB39" s="27" t="str">
        <f>IF(คะแนนอ่านคิดเขียน!Q40="","",คะแนนอ่านคิดเขียน!Q40)</f>
        <v/>
      </c>
      <c r="AC39" s="27" t="str">
        <f>IF(คะแนนอ่านคิดเขียน!R40="","",คะแนนอ่านคิดเขียน!R40)</f>
        <v/>
      </c>
      <c r="AD39" s="27" t="str">
        <f>IF(คะแนนอ่านคิดเขียน!S40="","",คะแนนอ่านคิดเขียน!S40)</f>
        <v/>
      </c>
      <c r="AE39" s="136" t="str">
        <f t="shared" si="39"/>
        <v/>
      </c>
      <c r="AF39" s="136" t="str">
        <f t="shared" si="8"/>
        <v/>
      </c>
      <c r="AG39" s="136" t="str">
        <f t="shared" si="9"/>
        <v/>
      </c>
      <c r="AH39" s="27" t="str">
        <f>IF(คะแนนอ่านคิดเขียน!T40="","",คะแนนอ่านคิดเขียน!T40)</f>
        <v/>
      </c>
      <c r="AI39" s="27" t="str">
        <f>IF(คะแนนอ่านคิดเขียน!U40="","",คะแนนอ่านคิดเขียน!U40)</f>
        <v/>
      </c>
      <c r="AJ39" s="27" t="str">
        <f>IF(คะแนนอ่านคิดเขียน!V40="","",คะแนนอ่านคิดเขียน!V40)</f>
        <v/>
      </c>
      <c r="AK39" s="136" t="str">
        <f t="shared" si="40"/>
        <v/>
      </c>
      <c r="AL39" s="136" t="str">
        <f t="shared" si="10"/>
        <v/>
      </c>
      <c r="AM39" s="136" t="str">
        <f t="shared" si="11"/>
        <v/>
      </c>
      <c r="AN39" s="27" t="str">
        <f>IF(คะแนนอ่านคิดเขียน!W40="","",คะแนนอ่านคิดเขียน!W40)</f>
        <v/>
      </c>
      <c r="AO39" s="27" t="str">
        <f>IF(คะแนนอ่านคิดเขียน!X40="","",คะแนนอ่านคิดเขียน!X40)</f>
        <v/>
      </c>
      <c r="AP39" s="27" t="str">
        <f>IF(คะแนนอ่านคิดเขียน!Y40="","",คะแนนอ่านคิดเขียน!Y40)</f>
        <v/>
      </c>
      <c r="AQ39" s="136" t="str">
        <f t="shared" si="41"/>
        <v/>
      </c>
      <c r="AR39" s="136" t="str">
        <f t="shared" si="12"/>
        <v/>
      </c>
      <c r="AS39" s="136" t="str">
        <f t="shared" si="13"/>
        <v/>
      </c>
      <c r="AT39" s="27" t="str">
        <f>IF(คะแนนอ่านคิดเขียน!Z40="","",คะแนนอ่านคิดเขียน!Z40)</f>
        <v/>
      </c>
      <c r="AU39" s="27" t="str">
        <f>IF(คะแนนอ่านคิดเขียน!AA40="","",คะแนนอ่านคิดเขียน!AA40)</f>
        <v/>
      </c>
      <c r="AV39" s="27" t="str">
        <f>IF(คะแนนอ่านคิดเขียน!AB40="","",คะแนนอ่านคิดเขียน!AB40)</f>
        <v/>
      </c>
      <c r="AW39" s="136" t="str">
        <f t="shared" si="42"/>
        <v/>
      </c>
      <c r="AX39" s="136" t="str">
        <f t="shared" si="14"/>
        <v/>
      </c>
      <c r="AY39" s="136" t="str">
        <f t="shared" si="15"/>
        <v/>
      </c>
      <c r="AZ39" s="27" t="str">
        <f>IF(คะแนนอ่านคิดเขียน!AC40="","",คะแนนอ่านคิดเขียน!AC40)</f>
        <v/>
      </c>
      <c r="BA39" s="27" t="str">
        <f>IF(คะแนนอ่านคิดเขียน!AD40="","",คะแนนอ่านคิดเขียน!AD40)</f>
        <v/>
      </c>
      <c r="BB39" s="27" t="str">
        <f>IF(คะแนนอ่านคิดเขียน!AE40="","",คะแนนอ่านคิดเขียน!AE40)</f>
        <v/>
      </c>
      <c r="BC39" s="136" t="str">
        <f t="shared" si="43"/>
        <v/>
      </c>
      <c r="BD39" s="136" t="str">
        <f t="shared" si="16"/>
        <v/>
      </c>
      <c r="BE39" s="136" t="str">
        <f t="shared" si="17"/>
        <v/>
      </c>
      <c r="BF39" s="388" t="str">
        <f>IF(คะแนนอ่านคิดเขียน!AF40="","",คะแนนอ่านคิดเขียน!AF40)</f>
        <v/>
      </c>
      <c r="BG39" s="388" t="str">
        <f>IF(คะแนนอ่านคิดเขียน!AG40="","",คะแนนอ่านคิดเขียน!AG40)</f>
        <v/>
      </c>
      <c r="BH39" s="388" t="str">
        <f>IF(คะแนนอ่านคิดเขียน!AH40="","",คะแนนอ่านคิดเขียน!AH40)</f>
        <v/>
      </c>
      <c r="BI39" s="136" t="str">
        <f t="shared" si="44"/>
        <v/>
      </c>
      <c r="BJ39" s="136" t="str">
        <f t="shared" si="18"/>
        <v/>
      </c>
      <c r="BK39" s="136" t="str">
        <f t="shared" si="19"/>
        <v/>
      </c>
      <c r="BL39" s="457" t="str">
        <f>IF(คะแนนอ่านคิดเขียน!AI40="","",คะแนนอ่านคิดเขียน!AI40)</f>
        <v/>
      </c>
      <c r="BM39" s="457" t="str">
        <f>IF(คะแนนอ่านคิดเขียน!AJ40="","",คะแนนอ่านคิดเขียน!AJ40)</f>
        <v/>
      </c>
      <c r="BN39" s="457" t="str">
        <f>IF(คะแนนอ่านคิดเขียน!AK40="","",คะแนนอ่านคิดเขียน!AK40)</f>
        <v/>
      </c>
      <c r="BO39" s="136" t="str">
        <f t="shared" si="45"/>
        <v/>
      </c>
      <c r="BP39" s="136" t="str">
        <f t="shared" si="20"/>
        <v/>
      </c>
      <c r="BQ39" s="136" t="str">
        <f t="shared" si="21"/>
        <v/>
      </c>
      <c r="BR39" s="457" t="str">
        <f>IF(คะแนนอ่านคิดเขียน!AL40="","",คะแนนอ่านคิดเขียน!AL40)</f>
        <v/>
      </c>
      <c r="BS39" s="457" t="str">
        <f>IF(คะแนนอ่านคิดเขียน!AM40="","",คะแนนอ่านคิดเขียน!AM40)</f>
        <v/>
      </c>
      <c r="BT39" s="457" t="str">
        <f>IF(คะแนนอ่านคิดเขียน!AN40="","",คะแนนอ่านคิดเขียน!AN40)</f>
        <v/>
      </c>
      <c r="BU39" s="136" t="str">
        <f t="shared" si="46"/>
        <v/>
      </c>
      <c r="BV39" s="136" t="str">
        <f t="shared" si="22"/>
        <v/>
      </c>
      <c r="BW39" s="136" t="str">
        <f t="shared" si="23"/>
        <v/>
      </c>
      <c r="BX39" s="457" t="str">
        <f>IF(คะแนนอ่านคิดเขียน!AO40="","",คะแนนอ่านคิดเขียน!AO40)</f>
        <v/>
      </c>
      <c r="BY39" s="457" t="str">
        <f>IF(คะแนนอ่านคิดเขียน!AP40="","",คะแนนอ่านคิดเขียน!AP40)</f>
        <v/>
      </c>
      <c r="BZ39" s="457" t="str">
        <f>IF(คะแนนอ่านคิดเขียน!AQ40="","",คะแนนอ่านคิดเขียน!AQ40)</f>
        <v/>
      </c>
      <c r="CA39" s="136" t="str">
        <f t="shared" si="47"/>
        <v/>
      </c>
      <c r="CB39" s="136" t="str">
        <f t="shared" si="24"/>
        <v/>
      </c>
      <c r="CC39" s="136" t="str">
        <f t="shared" si="25"/>
        <v/>
      </c>
      <c r="CD39" s="457" t="str">
        <f>IF(คะแนนอ่านคิดเขียน!AR40="","",คะแนนอ่านคิดเขียน!AR40)</f>
        <v/>
      </c>
      <c r="CE39" s="457" t="str">
        <f>IF(คะแนนอ่านคิดเขียน!AS40="","",คะแนนอ่านคิดเขียน!AS40)</f>
        <v/>
      </c>
      <c r="CF39" s="457" t="str">
        <f>IF(คะแนนอ่านคิดเขียน!AT40="","",คะแนนอ่านคิดเขียน!AT40)</f>
        <v/>
      </c>
      <c r="CG39" s="136" t="str">
        <f t="shared" si="48"/>
        <v/>
      </c>
      <c r="CH39" s="136" t="str">
        <f t="shared" si="26"/>
        <v/>
      </c>
      <c r="CI39" s="136" t="str">
        <f t="shared" si="27"/>
        <v/>
      </c>
      <c r="CJ39" s="27" t="str">
        <f>IF(คะแนนอ่านคิดเขียน!AU40="","",คะแนนอ่านคิดเขียน!AU40)</f>
        <v/>
      </c>
      <c r="CK39" s="27" t="str">
        <f>IF(คะแนนอ่านคิดเขียน!AV40="","",คะแนนอ่านคิดเขียน!AV40)</f>
        <v/>
      </c>
      <c r="CL39" s="27" t="str">
        <f>IF(คะแนนอ่านคิดเขียน!AW40="","",คะแนนอ่านคิดเขียน!AW40)</f>
        <v/>
      </c>
      <c r="CM39" s="136" t="str">
        <f t="shared" si="49"/>
        <v/>
      </c>
      <c r="CN39" s="136" t="str">
        <f t="shared" si="28"/>
        <v/>
      </c>
      <c r="CO39" s="136" t="str">
        <f t="shared" si="29"/>
        <v/>
      </c>
      <c r="CP39" s="522" t="str">
        <f t="shared" si="50"/>
        <v/>
      </c>
      <c r="CQ39" s="136" t="str">
        <f t="shared" si="30"/>
        <v/>
      </c>
      <c r="CR39" s="534" t="str">
        <f t="shared" si="51"/>
        <v/>
      </c>
      <c r="CS39" s="535" t="str">
        <f t="shared" si="31"/>
        <v/>
      </c>
      <c r="CT39" s="534" t="str">
        <f t="shared" si="52"/>
        <v/>
      </c>
      <c r="CU39" s="535" t="str">
        <f t="shared" si="32"/>
        <v/>
      </c>
      <c r="CV39" s="536" t="str">
        <f t="shared" si="53"/>
        <v/>
      </c>
      <c r="CW39" s="136" t="str">
        <f t="shared" si="54"/>
        <v/>
      </c>
      <c r="CX39" s="136" t="str">
        <f t="shared" si="55"/>
        <v/>
      </c>
      <c r="CY39" s="85"/>
    </row>
    <row r="40" spans="1:103" s="29" customFormat="1" ht="15.95" customHeight="1">
      <c r="A40" s="130">
        <v>35</v>
      </c>
      <c r="B40" s="26" t="str">
        <f>IF(คะแนนสอบ!C40="","",คะแนนสอบ!C40)</f>
        <v/>
      </c>
      <c r="C40" s="41" t="str">
        <f>IF(คะแนนสอบ!D40="","",คะแนนสอบ!D40)</f>
        <v/>
      </c>
      <c r="D40" s="27" t="str">
        <f>IF(คะแนนอ่านคิดเขียน!E41="","",คะแนนอ่านคิดเขียน!E41)</f>
        <v/>
      </c>
      <c r="E40" s="27" t="str">
        <f>IF(คะแนนอ่านคิดเขียน!F41="","",คะแนนอ่านคิดเขียน!F41)</f>
        <v/>
      </c>
      <c r="F40" s="27" t="str">
        <f>IF(คะแนนอ่านคิดเขียน!G41="","",คะแนนอ่านคิดเขียน!G41)</f>
        <v/>
      </c>
      <c r="G40" s="136" t="str">
        <f t="shared" si="35"/>
        <v/>
      </c>
      <c r="H40" s="136" t="str">
        <f t="shared" si="0"/>
        <v/>
      </c>
      <c r="I40" s="136" t="str">
        <f t="shared" si="1"/>
        <v/>
      </c>
      <c r="J40" s="27" t="str">
        <f>IF(คะแนนอ่านคิดเขียน!H41="","",คะแนนอ่านคิดเขียน!H41)</f>
        <v/>
      </c>
      <c r="K40" s="27" t="str">
        <f>IF(คะแนนอ่านคิดเขียน!I41="","",คะแนนอ่านคิดเขียน!I41)</f>
        <v/>
      </c>
      <c r="L40" s="27" t="str">
        <f>IF(คะแนนอ่านคิดเขียน!J41="","",คะแนนอ่านคิดเขียน!J41)</f>
        <v/>
      </c>
      <c r="M40" s="136" t="str">
        <f t="shared" si="36"/>
        <v/>
      </c>
      <c r="N40" s="136" t="str">
        <f t="shared" si="2"/>
        <v/>
      </c>
      <c r="O40" s="136" t="str">
        <f t="shared" si="3"/>
        <v/>
      </c>
      <c r="P40" s="27" t="str">
        <f>IF(คะแนนอ่านคิดเขียน!K41="","",คะแนนอ่านคิดเขียน!K41)</f>
        <v/>
      </c>
      <c r="Q40" s="27" t="str">
        <f>IF(คะแนนอ่านคิดเขียน!L41="","",คะแนนอ่านคิดเขียน!L41)</f>
        <v/>
      </c>
      <c r="R40" s="27" t="str">
        <f>IF(คะแนนอ่านคิดเขียน!M41="","",คะแนนอ่านคิดเขียน!M41)</f>
        <v/>
      </c>
      <c r="S40" s="136" t="str">
        <f t="shared" si="37"/>
        <v/>
      </c>
      <c r="T40" s="136" t="str">
        <f t="shared" si="4"/>
        <v/>
      </c>
      <c r="U40" s="136" t="str">
        <f t="shared" si="5"/>
        <v/>
      </c>
      <c r="V40" s="27" t="str">
        <f>IF(คะแนนอ่านคิดเขียน!N41="","",คะแนนอ่านคิดเขียน!N41)</f>
        <v/>
      </c>
      <c r="W40" s="27" t="str">
        <f>IF(คะแนนอ่านคิดเขียน!O41="","",คะแนนอ่านคิดเขียน!O41)</f>
        <v/>
      </c>
      <c r="X40" s="27" t="str">
        <f>IF(คะแนนอ่านคิดเขียน!P41="","",คะแนนอ่านคิดเขียน!P41)</f>
        <v/>
      </c>
      <c r="Y40" s="136" t="str">
        <f t="shared" si="38"/>
        <v/>
      </c>
      <c r="Z40" s="136" t="str">
        <f t="shared" si="6"/>
        <v/>
      </c>
      <c r="AA40" s="136" t="str">
        <f t="shared" si="7"/>
        <v/>
      </c>
      <c r="AB40" s="27" t="str">
        <f>IF(คะแนนอ่านคิดเขียน!Q41="","",คะแนนอ่านคิดเขียน!Q41)</f>
        <v/>
      </c>
      <c r="AC40" s="27" t="str">
        <f>IF(คะแนนอ่านคิดเขียน!R41="","",คะแนนอ่านคิดเขียน!R41)</f>
        <v/>
      </c>
      <c r="AD40" s="27" t="str">
        <f>IF(คะแนนอ่านคิดเขียน!S41="","",คะแนนอ่านคิดเขียน!S41)</f>
        <v/>
      </c>
      <c r="AE40" s="136" t="str">
        <f t="shared" si="39"/>
        <v/>
      </c>
      <c r="AF40" s="136" t="str">
        <f t="shared" si="8"/>
        <v/>
      </c>
      <c r="AG40" s="136" t="str">
        <f t="shared" si="9"/>
        <v/>
      </c>
      <c r="AH40" s="27" t="str">
        <f>IF(คะแนนอ่านคิดเขียน!T41="","",คะแนนอ่านคิดเขียน!T41)</f>
        <v/>
      </c>
      <c r="AI40" s="27" t="str">
        <f>IF(คะแนนอ่านคิดเขียน!U41="","",คะแนนอ่านคิดเขียน!U41)</f>
        <v/>
      </c>
      <c r="AJ40" s="27" t="str">
        <f>IF(คะแนนอ่านคิดเขียน!V41="","",คะแนนอ่านคิดเขียน!V41)</f>
        <v/>
      </c>
      <c r="AK40" s="136" t="str">
        <f t="shared" si="40"/>
        <v/>
      </c>
      <c r="AL40" s="136" t="str">
        <f t="shared" si="10"/>
        <v/>
      </c>
      <c r="AM40" s="136" t="str">
        <f t="shared" si="11"/>
        <v/>
      </c>
      <c r="AN40" s="27" t="str">
        <f>IF(คะแนนอ่านคิดเขียน!W41="","",คะแนนอ่านคิดเขียน!W41)</f>
        <v/>
      </c>
      <c r="AO40" s="27" t="str">
        <f>IF(คะแนนอ่านคิดเขียน!X41="","",คะแนนอ่านคิดเขียน!X41)</f>
        <v/>
      </c>
      <c r="AP40" s="27" t="str">
        <f>IF(คะแนนอ่านคิดเขียน!Y41="","",คะแนนอ่านคิดเขียน!Y41)</f>
        <v/>
      </c>
      <c r="AQ40" s="136" t="str">
        <f t="shared" si="41"/>
        <v/>
      </c>
      <c r="AR40" s="136" t="str">
        <f t="shared" si="12"/>
        <v/>
      </c>
      <c r="AS40" s="136" t="str">
        <f t="shared" si="13"/>
        <v/>
      </c>
      <c r="AT40" s="27" t="str">
        <f>IF(คะแนนอ่านคิดเขียน!Z41="","",คะแนนอ่านคิดเขียน!Z41)</f>
        <v/>
      </c>
      <c r="AU40" s="27" t="str">
        <f>IF(คะแนนอ่านคิดเขียน!AA41="","",คะแนนอ่านคิดเขียน!AA41)</f>
        <v/>
      </c>
      <c r="AV40" s="27" t="str">
        <f>IF(คะแนนอ่านคิดเขียน!AB41="","",คะแนนอ่านคิดเขียน!AB41)</f>
        <v/>
      </c>
      <c r="AW40" s="136" t="str">
        <f t="shared" si="42"/>
        <v/>
      </c>
      <c r="AX40" s="136" t="str">
        <f t="shared" si="14"/>
        <v/>
      </c>
      <c r="AY40" s="136" t="str">
        <f t="shared" si="15"/>
        <v/>
      </c>
      <c r="AZ40" s="27" t="str">
        <f>IF(คะแนนอ่านคิดเขียน!AC41="","",คะแนนอ่านคิดเขียน!AC41)</f>
        <v/>
      </c>
      <c r="BA40" s="27" t="str">
        <f>IF(คะแนนอ่านคิดเขียน!AD41="","",คะแนนอ่านคิดเขียน!AD41)</f>
        <v/>
      </c>
      <c r="BB40" s="27" t="str">
        <f>IF(คะแนนอ่านคิดเขียน!AE41="","",คะแนนอ่านคิดเขียน!AE41)</f>
        <v/>
      </c>
      <c r="BC40" s="136" t="str">
        <f t="shared" si="43"/>
        <v/>
      </c>
      <c r="BD40" s="136" t="str">
        <f t="shared" si="16"/>
        <v/>
      </c>
      <c r="BE40" s="136" t="str">
        <f t="shared" si="17"/>
        <v/>
      </c>
      <c r="BF40" s="388" t="str">
        <f>IF(คะแนนอ่านคิดเขียน!AF41="","",คะแนนอ่านคิดเขียน!AF41)</f>
        <v/>
      </c>
      <c r="BG40" s="388" t="str">
        <f>IF(คะแนนอ่านคิดเขียน!AG41="","",คะแนนอ่านคิดเขียน!AG41)</f>
        <v/>
      </c>
      <c r="BH40" s="388" t="str">
        <f>IF(คะแนนอ่านคิดเขียน!AH41="","",คะแนนอ่านคิดเขียน!AH41)</f>
        <v/>
      </c>
      <c r="BI40" s="136" t="str">
        <f t="shared" si="44"/>
        <v/>
      </c>
      <c r="BJ40" s="136" t="str">
        <f t="shared" si="18"/>
        <v/>
      </c>
      <c r="BK40" s="136" t="str">
        <f t="shared" si="19"/>
        <v/>
      </c>
      <c r="BL40" s="457" t="str">
        <f>IF(คะแนนอ่านคิดเขียน!AI41="","",คะแนนอ่านคิดเขียน!AI41)</f>
        <v/>
      </c>
      <c r="BM40" s="457" t="str">
        <f>IF(คะแนนอ่านคิดเขียน!AJ41="","",คะแนนอ่านคิดเขียน!AJ41)</f>
        <v/>
      </c>
      <c r="BN40" s="457" t="str">
        <f>IF(คะแนนอ่านคิดเขียน!AK41="","",คะแนนอ่านคิดเขียน!AK41)</f>
        <v/>
      </c>
      <c r="BO40" s="136" t="str">
        <f t="shared" si="45"/>
        <v/>
      </c>
      <c r="BP40" s="136" t="str">
        <f t="shared" si="20"/>
        <v/>
      </c>
      <c r="BQ40" s="136" t="str">
        <f t="shared" si="21"/>
        <v/>
      </c>
      <c r="BR40" s="457" t="str">
        <f>IF(คะแนนอ่านคิดเขียน!AL41="","",คะแนนอ่านคิดเขียน!AL41)</f>
        <v/>
      </c>
      <c r="BS40" s="457" t="str">
        <f>IF(คะแนนอ่านคิดเขียน!AM41="","",คะแนนอ่านคิดเขียน!AM41)</f>
        <v/>
      </c>
      <c r="BT40" s="457" t="str">
        <f>IF(คะแนนอ่านคิดเขียน!AN41="","",คะแนนอ่านคิดเขียน!AN41)</f>
        <v/>
      </c>
      <c r="BU40" s="136" t="str">
        <f t="shared" si="46"/>
        <v/>
      </c>
      <c r="BV40" s="136" t="str">
        <f t="shared" si="22"/>
        <v/>
      </c>
      <c r="BW40" s="136" t="str">
        <f t="shared" si="23"/>
        <v/>
      </c>
      <c r="BX40" s="457" t="str">
        <f>IF(คะแนนอ่านคิดเขียน!AO41="","",คะแนนอ่านคิดเขียน!AO41)</f>
        <v/>
      </c>
      <c r="BY40" s="457" t="str">
        <f>IF(คะแนนอ่านคิดเขียน!AP41="","",คะแนนอ่านคิดเขียน!AP41)</f>
        <v/>
      </c>
      <c r="BZ40" s="457" t="str">
        <f>IF(คะแนนอ่านคิดเขียน!AQ41="","",คะแนนอ่านคิดเขียน!AQ41)</f>
        <v/>
      </c>
      <c r="CA40" s="136" t="str">
        <f t="shared" si="47"/>
        <v/>
      </c>
      <c r="CB40" s="136" t="str">
        <f t="shared" si="24"/>
        <v/>
      </c>
      <c r="CC40" s="136" t="str">
        <f t="shared" si="25"/>
        <v/>
      </c>
      <c r="CD40" s="457" t="str">
        <f>IF(คะแนนอ่านคิดเขียน!AR41="","",คะแนนอ่านคิดเขียน!AR41)</f>
        <v/>
      </c>
      <c r="CE40" s="457" t="str">
        <f>IF(คะแนนอ่านคิดเขียน!AS41="","",คะแนนอ่านคิดเขียน!AS41)</f>
        <v/>
      </c>
      <c r="CF40" s="457" t="str">
        <f>IF(คะแนนอ่านคิดเขียน!AT41="","",คะแนนอ่านคิดเขียน!AT41)</f>
        <v/>
      </c>
      <c r="CG40" s="136" t="str">
        <f t="shared" si="48"/>
        <v/>
      </c>
      <c r="CH40" s="136" t="str">
        <f t="shared" si="26"/>
        <v/>
      </c>
      <c r="CI40" s="136" t="str">
        <f t="shared" si="27"/>
        <v/>
      </c>
      <c r="CJ40" s="27" t="str">
        <f>IF(คะแนนอ่านคิดเขียน!AU41="","",คะแนนอ่านคิดเขียน!AU41)</f>
        <v/>
      </c>
      <c r="CK40" s="27" t="str">
        <f>IF(คะแนนอ่านคิดเขียน!AV41="","",คะแนนอ่านคิดเขียน!AV41)</f>
        <v/>
      </c>
      <c r="CL40" s="27" t="str">
        <f>IF(คะแนนอ่านคิดเขียน!AW41="","",คะแนนอ่านคิดเขียน!AW41)</f>
        <v/>
      </c>
      <c r="CM40" s="136" t="str">
        <f t="shared" si="49"/>
        <v/>
      </c>
      <c r="CN40" s="136" t="str">
        <f t="shared" si="28"/>
        <v/>
      </c>
      <c r="CO40" s="136" t="str">
        <f t="shared" si="29"/>
        <v/>
      </c>
      <c r="CP40" s="522" t="str">
        <f t="shared" si="50"/>
        <v/>
      </c>
      <c r="CQ40" s="136" t="str">
        <f t="shared" si="30"/>
        <v/>
      </c>
      <c r="CR40" s="534" t="str">
        <f t="shared" si="51"/>
        <v/>
      </c>
      <c r="CS40" s="535" t="str">
        <f t="shared" si="31"/>
        <v/>
      </c>
      <c r="CT40" s="534" t="str">
        <f t="shared" si="52"/>
        <v/>
      </c>
      <c r="CU40" s="535" t="str">
        <f t="shared" si="32"/>
        <v/>
      </c>
      <c r="CV40" s="536" t="str">
        <f t="shared" si="53"/>
        <v/>
      </c>
      <c r="CW40" s="136" t="str">
        <f t="shared" si="54"/>
        <v/>
      </c>
      <c r="CX40" s="136" t="str">
        <f t="shared" si="55"/>
        <v/>
      </c>
      <c r="CY40" s="85"/>
    </row>
    <row r="41" spans="1:103" s="29" customFormat="1" ht="15.95" customHeight="1">
      <c r="A41" s="130">
        <v>36</v>
      </c>
      <c r="B41" s="26" t="str">
        <f>IF(คะแนนสอบ!C41="","",คะแนนสอบ!C41)</f>
        <v/>
      </c>
      <c r="C41" s="41" t="str">
        <f>IF(คะแนนสอบ!D41="","",คะแนนสอบ!D41)</f>
        <v/>
      </c>
      <c r="D41" s="27" t="str">
        <f>IF(คะแนนอ่านคิดเขียน!E42="","",คะแนนอ่านคิดเขียน!E42)</f>
        <v/>
      </c>
      <c r="E41" s="27" t="str">
        <f>IF(คะแนนอ่านคิดเขียน!F42="","",คะแนนอ่านคิดเขียน!F42)</f>
        <v/>
      </c>
      <c r="F41" s="27" t="str">
        <f>IF(คะแนนอ่านคิดเขียน!G42="","",คะแนนอ่านคิดเขียน!G42)</f>
        <v/>
      </c>
      <c r="G41" s="136" t="str">
        <f t="shared" si="35"/>
        <v/>
      </c>
      <c r="H41" s="136" t="str">
        <f t="shared" si="0"/>
        <v/>
      </c>
      <c r="I41" s="136" t="str">
        <f t="shared" si="1"/>
        <v/>
      </c>
      <c r="J41" s="27" t="str">
        <f>IF(คะแนนอ่านคิดเขียน!H42="","",คะแนนอ่านคิดเขียน!H42)</f>
        <v/>
      </c>
      <c r="K41" s="27" t="str">
        <f>IF(คะแนนอ่านคิดเขียน!I42="","",คะแนนอ่านคิดเขียน!I42)</f>
        <v/>
      </c>
      <c r="L41" s="27" t="str">
        <f>IF(คะแนนอ่านคิดเขียน!J42="","",คะแนนอ่านคิดเขียน!J42)</f>
        <v/>
      </c>
      <c r="M41" s="136" t="str">
        <f t="shared" si="36"/>
        <v/>
      </c>
      <c r="N41" s="136" t="str">
        <f t="shared" si="2"/>
        <v/>
      </c>
      <c r="O41" s="136" t="str">
        <f t="shared" si="3"/>
        <v/>
      </c>
      <c r="P41" s="27" t="str">
        <f>IF(คะแนนอ่านคิดเขียน!K42="","",คะแนนอ่านคิดเขียน!K42)</f>
        <v/>
      </c>
      <c r="Q41" s="27" t="str">
        <f>IF(คะแนนอ่านคิดเขียน!L42="","",คะแนนอ่านคิดเขียน!L42)</f>
        <v/>
      </c>
      <c r="R41" s="27" t="str">
        <f>IF(คะแนนอ่านคิดเขียน!M42="","",คะแนนอ่านคิดเขียน!M42)</f>
        <v/>
      </c>
      <c r="S41" s="136" t="str">
        <f t="shared" si="37"/>
        <v/>
      </c>
      <c r="T41" s="136" t="str">
        <f t="shared" si="4"/>
        <v/>
      </c>
      <c r="U41" s="136" t="str">
        <f t="shared" si="5"/>
        <v/>
      </c>
      <c r="V41" s="27" t="str">
        <f>IF(คะแนนอ่านคิดเขียน!N42="","",คะแนนอ่านคิดเขียน!N42)</f>
        <v/>
      </c>
      <c r="W41" s="27" t="str">
        <f>IF(คะแนนอ่านคิดเขียน!O42="","",คะแนนอ่านคิดเขียน!O42)</f>
        <v/>
      </c>
      <c r="X41" s="27" t="str">
        <f>IF(คะแนนอ่านคิดเขียน!P42="","",คะแนนอ่านคิดเขียน!P42)</f>
        <v/>
      </c>
      <c r="Y41" s="136" t="str">
        <f t="shared" si="38"/>
        <v/>
      </c>
      <c r="Z41" s="136" t="str">
        <f t="shared" si="6"/>
        <v/>
      </c>
      <c r="AA41" s="136" t="str">
        <f t="shared" si="7"/>
        <v/>
      </c>
      <c r="AB41" s="27" t="str">
        <f>IF(คะแนนอ่านคิดเขียน!Q42="","",คะแนนอ่านคิดเขียน!Q42)</f>
        <v/>
      </c>
      <c r="AC41" s="27" t="str">
        <f>IF(คะแนนอ่านคิดเขียน!R42="","",คะแนนอ่านคิดเขียน!R42)</f>
        <v/>
      </c>
      <c r="AD41" s="27" t="str">
        <f>IF(คะแนนอ่านคิดเขียน!S42="","",คะแนนอ่านคิดเขียน!S42)</f>
        <v/>
      </c>
      <c r="AE41" s="136" t="str">
        <f t="shared" si="39"/>
        <v/>
      </c>
      <c r="AF41" s="136" t="str">
        <f t="shared" si="8"/>
        <v/>
      </c>
      <c r="AG41" s="136" t="str">
        <f t="shared" si="9"/>
        <v/>
      </c>
      <c r="AH41" s="27" t="str">
        <f>IF(คะแนนอ่านคิดเขียน!T42="","",คะแนนอ่านคิดเขียน!T42)</f>
        <v/>
      </c>
      <c r="AI41" s="27" t="str">
        <f>IF(คะแนนอ่านคิดเขียน!U42="","",คะแนนอ่านคิดเขียน!U42)</f>
        <v/>
      </c>
      <c r="AJ41" s="27" t="str">
        <f>IF(คะแนนอ่านคิดเขียน!V42="","",คะแนนอ่านคิดเขียน!V42)</f>
        <v/>
      </c>
      <c r="AK41" s="136" t="str">
        <f t="shared" si="40"/>
        <v/>
      </c>
      <c r="AL41" s="136" t="str">
        <f t="shared" si="10"/>
        <v/>
      </c>
      <c r="AM41" s="136" t="str">
        <f t="shared" si="11"/>
        <v/>
      </c>
      <c r="AN41" s="27" t="str">
        <f>IF(คะแนนอ่านคิดเขียน!W42="","",คะแนนอ่านคิดเขียน!W42)</f>
        <v/>
      </c>
      <c r="AO41" s="27" t="str">
        <f>IF(คะแนนอ่านคิดเขียน!X42="","",คะแนนอ่านคิดเขียน!X42)</f>
        <v/>
      </c>
      <c r="AP41" s="27" t="str">
        <f>IF(คะแนนอ่านคิดเขียน!Y42="","",คะแนนอ่านคิดเขียน!Y42)</f>
        <v/>
      </c>
      <c r="AQ41" s="136" t="str">
        <f t="shared" si="41"/>
        <v/>
      </c>
      <c r="AR41" s="136" t="str">
        <f t="shared" si="12"/>
        <v/>
      </c>
      <c r="AS41" s="136" t="str">
        <f t="shared" si="13"/>
        <v/>
      </c>
      <c r="AT41" s="27" t="str">
        <f>IF(คะแนนอ่านคิดเขียน!Z42="","",คะแนนอ่านคิดเขียน!Z42)</f>
        <v/>
      </c>
      <c r="AU41" s="27" t="str">
        <f>IF(คะแนนอ่านคิดเขียน!AA42="","",คะแนนอ่านคิดเขียน!AA42)</f>
        <v/>
      </c>
      <c r="AV41" s="27" t="str">
        <f>IF(คะแนนอ่านคิดเขียน!AB42="","",คะแนนอ่านคิดเขียน!AB42)</f>
        <v/>
      </c>
      <c r="AW41" s="136" t="str">
        <f t="shared" si="42"/>
        <v/>
      </c>
      <c r="AX41" s="136" t="str">
        <f t="shared" si="14"/>
        <v/>
      </c>
      <c r="AY41" s="136" t="str">
        <f t="shared" si="15"/>
        <v/>
      </c>
      <c r="AZ41" s="27" t="str">
        <f>IF(คะแนนอ่านคิดเขียน!AC42="","",คะแนนอ่านคิดเขียน!AC42)</f>
        <v/>
      </c>
      <c r="BA41" s="27" t="str">
        <f>IF(คะแนนอ่านคิดเขียน!AD42="","",คะแนนอ่านคิดเขียน!AD42)</f>
        <v/>
      </c>
      <c r="BB41" s="27" t="str">
        <f>IF(คะแนนอ่านคิดเขียน!AE42="","",คะแนนอ่านคิดเขียน!AE42)</f>
        <v/>
      </c>
      <c r="BC41" s="136" t="str">
        <f t="shared" si="43"/>
        <v/>
      </c>
      <c r="BD41" s="136" t="str">
        <f t="shared" si="16"/>
        <v/>
      </c>
      <c r="BE41" s="136" t="str">
        <f t="shared" si="17"/>
        <v/>
      </c>
      <c r="BF41" s="388" t="str">
        <f>IF(คะแนนอ่านคิดเขียน!AF42="","",คะแนนอ่านคิดเขียน!AF42)</f>
        <v/>
      </c>
      <c r="BG41" s="388" t="str">
        <f>IF(คะแนนอ่านคิดเขียน!AG42="","",คะแนนอ่านคิดเขียน!AG42)</f>
        <v/>
      </c>
      <c r="BH41" s="388" t="str">
        <f>IF(คะแนนอ่านคิดเขียน!AH42="","",คะแนนอ่านคิดเขียน!AH42)</f>
        <v/>
      </c>
      <c r="BI41" s="136" t="str">
        <f t="shared" si="44"/>
        <v/>
      </c>
      <c r="BJ41" s="136" t="str">
        <f t="shared" si="18"/>
        <v/>
      </c>
      <c r="BK41" s="136" t="str">
        <f t="shared" si="19"/>
        <v/>
      </c>
      <c r="BL41" s="457" t="str">
        <f>IF(คะแนนอ่านคิดเขียน!AI42="","",คะแนนอ่านคิดเขียน!AI42)</f>
        <v/>
      </c>
      <c r="BM41" s="457" t="str">
        <f>IF(คะแนนอ่านคิดเขียน!AJ42="","",คะแนนอ่านคิดเขียน!AJ42)</f>
        <v/>
      </c>
      <c r="BN41" s="457" t="str">
        <f>IF(คะแนนอ่านคิดเขียน!AK42="","",คะแนนอ่านคิดเขียน!AK42)</f>
        <v/>
      </c>
      <c r="BO41" s="136" t="str">
        <f t="shared" si="45"/>
        <v/>
      </c>
      <c r="BP41" s="136" t="str">
        <f t="shared" si="20"/>
        <v/>
      </c>
      <c r="BQ41" s="136" t="str">
        <f t="shared" si="21"/>
        <v/>
      </c>
      <c r="BR41" s="457" t="str">
        <f>IF(คะแนนอ่านคิดเขียน!AL42="","",คะแนนอ่านคิดเขียน!AL42)</f>
        <v/>
      </c>
      <c r="BS41" s="457" t="str">
        <f>IF(คะแนนอ่านคิดเขียน!AM42="","",คะแนนอ่านคิดเขียน!AM42)</f>
        <v/>
      </c>
      <c r="BT41" s="457" t="str">
        <f>IF(คะแนนอ่านคิดเขียน!AN42="","",คะแนนอ่านคิดเขียน!AN42)</f>
        <v/>
      </c>
      <c r="BU41" s="136" t="str">
        <f t="shared" si="46"/>
        <v/>
      </c>
      <c r="BV41" s="136" t="str">
        <f t="shared" si="22"/>
        <v/>
      </c>
      <c r="BW41" s="136" t="str">
        <f t="shared" si="23"/>
        <v/>
      </c>
      <c r="BX41" s="457" t="str">
        <f>IF(คะแนนอ่านคิดเขียน!AO42="","",คะแนนอ่านคิดเขียน!AO42)</f>
        <v/>
      </c>
      <c r="BY41" s="457" t="str">
        <f>IF(คะแนนอ่านคิดเขียน!AP42="","",คะแนนอ่านคิดเขียน!AP42)</f>
        <v/>
      </c>
      <c r="BZ41" s="457" t="str">
        <f>IF(คะแนนอ่านคิดเขียน!AQ42="","",คะแนนอ่านคิดเขียน!AQ42)</f>
        <v/>
      </c>
      <c r="CA41" s="136" t="str">
        <f t="shared" si="47"/>
        <v/>
      </c>
      <c r="CB41" s="136" t="str">
        <f t="shared" si="24"/>
        <v/>
      </c>
      <c r="CC41" s="136" t="str">
        <f t="shared" si="25"/>
        <v/>
      </c>
      <c r="CD41" s="457" t="str">
        <f>IF(คะแนนอ่านคิดเขียน!AR42="","",คะแนนอ่านคิดเขียน!AR42)</f>
        <v/>
      </c>
      <c r="CE41" s="457" t="str">
        <f>IF(คะแนนอ่านคิดเขียน!AS42="","",คะแนนอ่านคิดเขียน!AS42)</f>
        <v/>
      </c>
      <c r="CF41" s="457" t="str">
        <f>IF(คะแนนอ่านคิดเขียน!AT42="","",คะแนนอ่านคิดเขียน!AT42)</f>
        <v/>
      </c>
      <c r="CG41" s="136" t="str">
        <f t="shared" si="48"/>
        <v/>
      </c>
      <c r="CH41" s="136" t="str">
        <f t="shared" si="26"/>
        <v/>
      </c>
      <c r="CI41" s="136" t="str">
        <f t="shared" si="27"/>
        <v/>
      </c>
      <c r="CJ41" s="27" t="str">
        <f>IF(คะแนนอ่านคิดเขียน!AU42="","",คะแนนอ่านคิดเขียน!AU42)</f>
        <v/>
      </c>
      <c r="CK41" s="27" t="str">
        <f>IF(คะแนนอ่านคิดเขียน!AV42="","",คะแนนอ่านคิดเขียน!AV42)</f>
        <v/>
      </c>
      <c r="CL41" s="27" t="str">
        <f>IF(คะแนนอ่านคิดเขียน!AW42="","",คะแนนอ่านคิดเขียน!AW42)</f>
        <v/>
      </c>
      <c r="CM41" s="136" t="str">
        <f t="shared" si="49"/>
        <v/>
      </c>
      <c r="CN41" s="136" t="str">
        <f t="shared" si="28"/>
        <v/>
      </c>
      <c r="CO41" s="136" t="str">
        <f t="shared" si="29"/>
        <v/>
      </c>
      <c r="CP41" s="522" t="str">
        <f t="shared" si="50"/>
        <v/>
      </c>
      <c r="CQ41" s="136" t="str">
        <f t="shared" si="30"/>
        <v/>
      </c>
      <c r="CR41" s="534" t="str">
        <f t="shared" si="51"/>
        <v/>
      </c>
      <c r="CS41" s="535" t="str">
        <f t="shared" si="31"/>
        <v/>
      </c>
      <c r="CT41" s="534" t="str">
        <f t="shared" si="52"/>
        <v/>
      </c>
      <c r="CU41" s="535" t="str">
        <f t="shared" si="32"/>
        <v/>
      </c>
      <c r="CV41" s="536" t="str">
        <f t="shared" si="53"/>
        <v/>
      </c>
      <c r="CW41" s="136" t="str">
        <f t="shared" si="54"/>
        <v/>
      </c>
      <c r="CX41" s="136" t="str">
        <f t="shared" si="55"/>
        <v/>
      </c>
      <c r="CY41" s="85"/>
    </row>
    <row r="42" spans="1:103" s="29" customFormat="1" ht="15.95" customHeight="1">
      <c r="A42" s="130">
        <v>37</v>
      </c>
      <c r="B42" s="26" t="str">
        <f>IF(คะแนนสอบ!C42="","",คะแนนสอบ!C42)</f>
        <v/>
      </c>
      <c r="C42" s="41" t="str">
        <f>IF(คะแนนสอบ!D42="","",คะแนนสอบ!D42)</f>
        <v/>
      </c>
      <c r="D42" s="27" t="str">
        <f>IF(คะแนนอ่านคิดเขียน!E43="","",คะแนนอ่านคิดเขียน!E43)</f>
        <v/>
      </c>
      <c r="E42" s="27" t="str">
        <f>IF(คะแนนอ่านคิดเขียน!F43="","",คะแนนอ่านคิดเขียน!F43)</f>
        <v/>
      </c>
      <c r="F42" s="27" t="str">
        <f>IF(คะแนนอ่านคิดเขียน!G43="","",คะแนนอ่านคิดเขียน!G43)</f>
        <v/>
      </c>
      <c r="G42" s="136" t="str">
        <f t="shared" si="35"/>
        <v/>
      </c>
      <c r="H42" s="136" t="str">
        <f t="shared" si="0"/>
        <v/>
      </c>
      <c r="I42" s="136" t="str">
        <f t="shared" si="1"/>
        <v/>
      </c>
      <c r="J42" s="27" t="str">
        <f>IF(คะแนนอ่านคิดเขียน!H43="","",คะแนนอ่านคิดเขียน!H43)</f>
        <v/>
      </c>
      <c r="K42" s="27" t="str">
        <f>IF(คะแนนอ่านคิดเขียน!I43="","",คะแนนอ่านคิดเขียน!I43)</f>
        <v/>
      </c>
      <c r="L42" s="27" t="str">
        <f>IF(คะแนนอ่านคิดเขียน!J43="","",คะแนนอ่านคิดเขียน!J43)</f>
        <v/>
      </c>
      <c r="M42" s="136" t="str">
        <f t="shared" si="36"/>
        <v/>
      </c>
      <c r="N42" s="136" t="str">
        <f t="shared" si="2"/>
        <v/>
      </c>
      <c r="O42" s="136" t="str">
        <f t="shared" si="3"/>
        <v/>
      </c>
      <c r="P42" s="27" t="str">
        <f>IF(คะแนนอ่านคิดเขียน!K43="","",คะแนนอ่านคิดเขียน!K43)</f>
        <v/>
      </c>
      <c r="Q42" s="27" t="str">
        <f>IF(คะแนนอ่านคิดเขียน!L43="","",คะแนนอ่านคิดเขียน!L43)</f>
        <v/>
      </c>
      <c r="R42" s="27" t="str">
        <f>IF(คะแนนอ่านคิดเขียน!M43="","",คะแนนอ่านคิดเขียน!M43)</f>
        <v/>
      </c>
      <c r="S42" s="136" t="str">
        <f t="shared" si="37"/>
        <v/>
      </c>
      <c r="T42" s="136" t="str">
        <f t="shared" si="4"/>
        <v/>
      </c>
      <c r="U42" s="136" t="str">
        <f t="shared" si="5"/>
        <v/>
      </c>
      <c r="V42" s="27" t="str">
        <f>IF(คะแนนอ่านคิดเขียน!N43="","",คะแนนอ่านคิดเขียน!N43)</f>
        <v/>
      </c>
      <c r="W42" s="27" t="str">
        <f>IF(คะแนนอ่านคิดเขียน!O43="","",คะแนนอ่านคิดเขียน!O43)</f>
        <v/>
      </c>
      <c r="X42" s="27" t="str">
        <f>IF(คะแนนอ่านคิดเขียน!P43="","",คะแนนอ่านคิดเขียน!P43)</f>
        <v/>
      </c>
      <c r="Y42" s="136" t="str">
        <f t="shared" si="38"/>
        <v/>
      </c>
      <c r="Z42" s="136" t="str">
        <f t="shared" si="6"/>
        <v/>
      </c>
      <c r="AA42" s="136" t="str">
        <f t="shared" si="7"/>
        <v/>
      </c>
      <c r="AB42" s="27" t="str">
        <f>IF(คะแนนอ่านคิดเขียน!Q43="","",คะแนนอ่านคิดเขียน!Q43)</f>
        <v/>
      </c>
      <c r="AC42" s="27" t="str">
        <f>IF(คะแนนอ่านคิดเขียน!R43="","",คะแนนอ่านคิดเขียน!R43)</f>
        <v/>
      </c>
      <c r="AD42" s="27" t="str">
        <f>IF(คะแนนอ่านคิดเขียน!S43="","",คะแนนอ่านคิดเขียน!S43)</f>
        <v/>
      </c>
      <c r="AE42" s="136" t="str">
        <f t="shared" si="39"/>
        <v/>
      </c>
      <c r="AF42" s="136" t="str">
        <f t="shared" si="8"/>
        <v/>
      </c>
      <c r="AG42" s="136" t="str">
        <f t="shared" si="9"/>
        <v/>
      </c>
      <c r="AH42" s="27" t="str">
        <f>IF(คะแนนอ่านคิดเขียน!T43="","",คะแนนอ่านคิดเขียน!T43)</f>
        <v/>
      </c>
      <c r="AI42" s="27" t="str">
        <f>IF(คะแนนอ่านคิดเขียน!U43="","",คะแนนอ่านคิดเขียน!U43)</f>
        <v/>
      </c>
      <c r="AJ42" s="27" t="str">
        <f>IF(คะแนนอ่านคิดเขียน!V43="","",คะแนนอ่านคิดเขียน!V43)</f>
        <v/>
      </c>
      <c r="AK42" s="136" t="str">
        <f t="shared" si="40"/>
        <v/>
      </c>
      <c r="AL42" s="136" t="str">
        <f t="shared" si="10"/>
        <v/>
      </c>
      <c r="AM42" s="136" t="str">
        <f t="shared" si="11"/>
        <v/>
      </c>
      <c r="AN42" s="27" t="str">
        <f>IF(คะแนนอ่านคิดเขียน!W43="","",คะแนนอ่านคิดเขียน!W43)</f>
        <v/>
      </c>
      <c r="AO42" s="27" t="str">
        <f>IF(คะแนนอ่านคิดเขียน!X43="","",คะแนนอ่านคิดเขียน!X43)</f>
        <v/>
      </c>
      <c r="AP42" s="27" t="str">
        <f>IF(คะแนนอ่านคิดเขียน!Y43="","",คะแนนอ่านคิดเขียน!Y43)</f>
        <v/>
      </c>
      <c r="AQ42" s="136" t="str">
        <f t="shared" si="41"/>
        <v/>
      </c>
      <c r="AR42" s="136" t="str">
        <f t="shared" si="12"/>
        <v/>
      </c>
      <c r="AS42" s="136" t="str">
        <f t="shared" si="13"/>
        <v/>
      </c>
      <c r="AT42" s="27" t="str">
        <f>IF(คะแนนอ่านคิดเขียน!Z43="","",คะแนนอ่านคิดเขียน!Z43)</f>
        <v/>
      </c>
      <c r="AU42" s="27" t="str">
        <f>IF(คะแนนอ่านคิดเขียน!AA43="","",คะแนนอ่านคิดเขียน!AA43)</f>
        <v/>
      </c>
      <c r="AV42" s="27" t="str">
        <f>IF(คะแนนอ่านคิดเขียน!AB43="","",คะแนนอ่านคิดเขียน!AB43)</f>
        <v/>
      </c>
      <c r="AW42" s="136" t="str">
        <f t="shared" si="42"/>
        <v/>
      </c>
      <c r="AX42" s="136" t="str">
        <f t="shared" si="14"/>
        <v/>
      </c>
      <c r="AY42" s="136" t="str">
        <f t="shared" si="15"/>
        <v/>
      </c>
      <c r="AZ42" s="27" t="str">
        <f>IF(คะแนนอ่านคิดเขียน!AC43="","",คะแนนอ่านคิดเขียน!AC43)</f>
        <v/>
      </c>
      <c r="BA42" s="27" t="str">
        <f>IF(คะแนนอ่านคิดเขียน!AD43="","",คะแนนอ่านคิดเขียน!AD43)</f>
        <v/>
      </c>
      <c r="BB42" s="27" t="str">
        <f>IF(คะแนนอ่านคิดเขียน!AE43="","",คะแนนอ่านคิดเขียน!AE43)</f>
        <v/>
      </c>
      <c r="BC42" s="136" t="str">
        <f t="shared" si="43"/>
        <v/>
      </c>
      <c r="BD42" s="136" t="str">
        <f t="shared" si="16"/>
        <v/>
      </c>
      <c r="BE42" s="136" t="str">
        <f t="shared" si="17"/>
        <v/>
      </c>
      <c r="BF42" s="388" t="str">
        <f>IF(คะแนนอ่านคิดเขียน!AF43="","",คะแนนอ่านคิดเขียน!AF43)</f>
        <v/>
      </c>
      <c r="BG42" s="388" t="str">
        <f>IF(คะแนนอ่านคิดเขียน!AG43="","",คะแนนอ่านคิดเขียน!AG43)</f>
        <v/>
      </c>
      <c r="BH42" s="388" t="str">
        <f>IF(คะแนนอ่านคิดเขียน!AH43="","",คะแนนอ่านคิดเขียน!AH43)</f>
        <v/>
      </c>
      <c r="BI42" s="136" t="str">
        <f t="shared" si="44"/>
        <v/>
      </c>
      <c r="BJ42" s="136" t="str">
        <f t="shared" si="18"/>
        <v/>
      </c>
      <c r="BK42" s="136" t="str">
        <f t="shared" si="19"/>
        <v/>
      </c>
      <c r="BL42" s="457" t="str">
        <f>IF(คะแนนอ่านคิดเขียน!AI43="","",คะแนนอ่านคิดเขียน!AI43)</f>
        <v/>
      </c>
      <c r="BM42" s="457" t="str">
        <f>IF(คะแนนอ่านคิดเขียน!AJ43="","",คะแนนอ่านคิดเขียน!AJ43)</f>
        <v/>
      </c>
      <c r="BN42" s="457" t="str">
        <f>IF(คะแนนอ่านคิดเขียน!AK43="","",คะแนนอ่านคิดเขียน!AK43)</f>
        <v/>
      </c>
      <c r="BO42" s="136" t="str">
        <f t="shared" si="45"/>
        <v/>
      </c>
      <c r="BP42" s="136" t="str">
        <f t="shared" si="20"/>
        <v/>
      </c>
      <c r="BQ42" s="136" t="str">
        <f t="shared" si="21"/>
        <v/>
      </c>
      <c r="BR42" s="457" t="str">
        <f>IF(คะแนนอ่านคิดเขียน!AL43="","",คะแนนอ่านคิดเขียน!AL43)</f>
        <v/>
      </c>
      <c r="BS42" s="457" t="str">
        <f>IF(คะแนนอ่านคิดเขียน!AM43="","",คะแนนอ่านคิดเขียน!AM43)</f>
        <v/>
      </c>
      <c r="BT42" s="457" t="str">
        <f>IF(คะแนนอ่านคิดเขียน!AN43="","",คะแนนอ่านคิดเขียน!AN43)</f>
        <v/>
      </c>
      <c r="BU42" s="136" t="str">
        <f t="shared" si="46"/>
        <v/>
      </c>
      <c r="BV42" s="136" t="str">
        <f t="shared" si="22"/>
        <v/>
      </c>
      <c r="BW42" s="136" t="str">
        <f t="shared" si="23"/>
        <v/>
      </c>
      <c r="BX42" s="457" t="str">
        <f>IF(คะแนนอ่านคิดเขียน!AO43="","",คะแนนอ่านคิดเขียน!AO43)</f>
        <v/>
      </c>
      <c r="BY42" s="457" t="str">
        <f>IF(คะแนนอ่านคิดเขียน!AP43="","",คะแนนอ่านคิดเขียน!AP43)</f>
        <v/>
      </c>
      <c r="BZ42" s="457" t="str">
        <f>IF(คะแนนอ่านคิดเขียน!AQ43="","",คะแนนอ่านคิดเขียน!AQ43)</f>
        <v/>
      </c>
      <c r="CA42" s="136" t="str">
        <f t="shared" si="47"/>
        <v/>
      </c>
      <c r="CB42" s="136" t="str">
        <f t="shared" si="24"/>
        <v/>
      </c>
      <c r="CC42" s="136" t="str">
        <f t="shared" si="25"/>
        <v/>
      </c>
      <c r="CD42" s="457" t="str">
        <f>IF(คะแนนอ่านคิดเขียน!AR43="","",คะแนนอ่านคิดเขียน!AR43)</f>
        <v/>
      </c>
      <c r="CE42" s="457" t="str">
        <f>IF(คะแนนอ่านคิดเขียน!AS43="","",คะแนนอ่านคิดเขียน!AS43)</f>
        <v/>
      </c>
      <c r="CF42" s="457" t="str">
        <f>IF(คะแนนอ่านคิดเขียน!AT43="","",คะแนนอ่านคิดเขียน!AT43)</f>
        <v/>
      </c>
      <c r="CG42" s="136" t="str">
        <f t="shared" si="48"/>
        <v/>
      </c>
      <c r="CH42" s="136" t="str">
        <f t="shared" si="26"/>
        <v/>
      </c>
      <c r="CI42" s="136" t="str">
        <f t="shared" si="27"/>
        <v/>
      </c>
      <c r="CJ42" s="27" t="str">
        <f>IF(คะแนนอ่านคิดเขียน!AU43="","",คะแนนอ่านคิดเขียน!AU43)</f>
        <v/>
      </c>
      <c r="CK42" s="27" t="str">
        <f>IF(คะแนนอ่านคิดเขียน!AV43="","",คะแนนอ่านคิดเขียน!AV43)</f>
        <v/>
      </c>
      <c r="CL42" s="27" t="str">
        <f>IF(คะแนนอ่านคิดเขียน!AW43="","",คะแนนอ่านคิดเขียน!AW43)</f>
        <v/>
      </c>
      <c r="CM42" s="136" t="str">
        <f t="shared" si="49"/>
        <v/>
      </c>
      <c r="CN42" s="136" t="str">
        <f t="shared" si="28"/>
        <v/>
      </c>
      <c r="CO42" s="136" t="str">
        <f t="shared" si="29"/>
        <v/>
      </c>
      <c r="CP42" s="522" t="str">
        <f t="shared" si="50"/>
        <v/>
      </c>
      <c r="CQ42" s="136" t="str">
        <f t="shared" si="30"/>
        <v/>
      </c>
      <c r="CR42" s="534" t="str">
        <f t="shared" si="51"/>
        <v/>
      </c>
      <c r="CS42" s="535" t="str">
        <f t="shared" si="31"/>
        <v/>
      </c>
      <c r="CT42" s="534" t="str">
        <f t="shared" si="52"/>
        <v/>
      </c>
      <c r="CU42" s="535" t="str">
        <f t="shared" si="32"/>
        <v/>
      </c>
      <c r="CV42" s="536" t="str">
        <f t="shared" si="53"/>
        <v/>
      </c>
      <c r="CW42" s="136" t="str">
        <f t="shared" si="54"/>
        <v/>
      </c>
      <c r="CX42" s="136" t="str">
        <f t="shared" si="55"/>
        <v/>
      </c>
      <c r="CY42" s="85"/>
    </row>
    <row r="43" spans="1:103" s="29" customFormat="1" ht="15.95" customHeight="1">
      <c r="A43" s="130">
        <v>38</v>
      </c>
      <c r="B43" s="26" t="str">
        <f>IF(คะแนนสอบ!C43="","",คะแนนสอบ!C43)</f>
        <v/>
      </c>
      <c r="C43" s="41" t="str">
        <f>IF(คะแนนสอบ!D43="","",คะแนนสอบ!D43)</f>
        <v/>
      </c>
      <c r="D43" s="27" t="str">
        <f>IF(คะแนนอ่านคิดเขียน!E44="","",คะแนนอ่านคิดเขียน!E44)</f>
        <v/>
      </c>
      <c r="E43" s="27" t="str">
        <f>IF(คะแนนอ่านคิดเขียน!F44="","",คะแนนอ่านคิดเขียน!F44)</f>
        <v/>
      </c>
      <c r="F43" s="27" t="str">
        <f>IF(คะแนนอ่านคิดเขียน!G44="","",คะแนนอ่านคิดเขียน!G44)</f>
        <v/>
      </c>
      <c r="G43" s="136" t="str">
        <f t="shared" si="35"/>
        <v/>
      </c>
      <c r="H43" s="136" t="str">
        <f t="shared" si="0"/>
        <v/>
      </c>
      <c r="I43" s="136" t="str">
        <f t="shared" si="1"/>
        <v/>
      </c>
      <c r="J43" s="27" t="str">
        <f>IF(คะแนนอ่านคิดเขียน!H44="","",คะแนนอ่านคิดเขียน!H44)</f>
        <v/>
      </c>
      <c r="K43" s="27" t="str">
        <f>IF(คะแนนอ่านคิดเขียน!I44="","",คะแนนอ่านคิดเขียน!I44)</f>
        <v/>
      </c>
      <c r="L43" s="27" t="str">
        <f>IF(คะแนนอ่านคิดเขียน!J44="","",คะแนนอ่านคิดเขียน!J44)</f>
        <v/>
      </c>
      <c r="M43" s="136" t="str">
        <f t="shared" si="36"/>
        <v/>
      </c>
      <c r="N43" s="136" t="str">
        <f t="shared" si="2"/>
        <v/>
      </c>
      <c r="O43" s="136" t="str">
        <f t="shared" si="3"/>
        <v/>
      </c>
      <c r="P43" s="27" t="str">
        <f>IF(คะแนนอ่านคิดเขียน!K44="","",คะแนนอ่านคิดเขียน!K44)</f>
        <v/>
      </c>
      <c r="Q43" s="27" t="str">
        <f>IF(คะแนนอ่านคิดเขียน!L44="","",คะแนนอ่านคิดเขียน!L44)</f>
        <v/>
      </c>
      <c r="R43" s="27" t="str">
        <f>IF(คะแนนอ่านคิดเขียน!M44="","",คะแนนอ่านคิดเขียน!M44)</f>
        <v/>
      </c>
      <c r="S43" s="136" t="str">
        <f t="shared" si="37"/>
        <v/>
      </c>
      <c r="T43" s="136" t="str">
        <f t="shared" si="4"/>
        <v/>
      </c>
      <c r="U43" s="136" t="str">
        <f t="shared" si="5"/>
        <v/>
      </c>
      <c r="V43" s="27" t="str">
        <f>IF(คะแนนอ่านคิดเขียน!N44="","",คะแนนอ่านคิดเขียน!N44)</f>
        <v/>
      </c>
      <c r="W43" s="27" t="str">
        <f>IF(คะแนนอ่านคิดเขียน!O44="","",คะแนนอ่านคิดเขียน!O44)</f>
        <v/>
      </c>
      <c r="X43" s="27" t="str">
        <f>IF(คะแนนอ่านคิดเขียน!P44="","",คะแนนอ่านคิดเขียน!P44)</f>
        <v/>
      </c>
      <c r="Y43" s="136" t="str">
        <f t="shared" si="38"/>
        <v/>
      </c>
      <c r="Z43" s="136" t="str">
        <f t="shared" si="6"/>
        <v/>
      </c>
      <c r="AA43" s="136" t="str">
        <f t="shared" si="7"/>
        <v/>
      </c>
      <c r="AB43" s="27" t="str">
        <f>IF(คะแนนอ่านคิดเขียน!Q44="","",คะแนนอ่านคิดเขียน!Q44)</f>
        <v/>
      </c>
      <c r="AC43" s="27" t="str">
        <f>IF(คะแนนอ่านคิดเขียน!R44="","",คะแนนอ่านคิดเขียน!R44)</f>
        <v/>
      </c>
      <c r="AD43" s="27" t="str">
        <f>IF(คะแนนอ่านคิดเขียน!S44="","",คะแนนอ่านคิดเขียน!S44)</f>
        <v/>
      </c>
      <c r="AE43" s="136" t="str">
        <f t="shared" si="39"/>
        <v/>
      </c>
      <c r="AF43" s="136" t="str">
        <f t="shared" si="8"/>
        <v/>
      </c>
      <c r="AG43" s="136" t="str">
        <f t="shared" si="9"/>
        <v/>
      </c>
      <c r="AH43" s="27" t="str">
        <f>IF(คะแนนอ่านคิดเขียน!T44="","",คะแนนอ่านคิดเขียน!T44)</f>
        <v/>
      </c>
      <c r="AI43" s="27" t="str">
        <f>IF(คะแนนอ่านคิดเขียน!U44="","",คะแนนอ่านคิดเขียน!U44)</f>
        <v/>
      </c>
      <c r="AJ43" s="27" t="str">
        <f>IF(คะแนนอ่านคิดเขียน!V44="","",คะแนนอ่านคิดเขียน!V44)</f>
        <v/>
      </c>
      <c r="AK43" s="136" t="str">
        <f t="shared" si="40"/>
        <v/>
      </c>
      <c r="AL43" s="136" t="str">
        <f t="shared" si="10"/>
        <v/>
      </c>
      <c r="AM43" s="136" t="str">
        <f t="shared" si="11"/>
        <v/>
      </c>
      <c r="AN43" s="27" t="str">
        <f>IF(คะแนนอ่านคิดเขียน!W44="","",คะแนนอ่านคิดเขียน!W44)</f>
        <v/>
      </c>
      <c r="AO43" s="27" t="str">
        <f>IF(คะแนนอ่านคิดเขียน!X44="","",คะแนนอ่านคิดเขียน!X44)</f>
        <v/>
      </c>
      <c r="AP43" s="27" t="str">
        <f>IF(คะแนนอ่านคิดเขียน!Y44="","",คะแนนอ่านคิดเขียน!Y44)</f>
        <v/>
      </c>
      <c r="AQ43" s="136" t="str">
        <f t="shared" si="41"/>
        <v/>
      </c>
      <c r="AR43" s="136" t="str">
        <f t="shared" si="12"/>
        <v/>
      </c>
      <c r="AS43" s="136" t="str">
        <f t="shared" si="13"/>
        <v/>
      </c>
      <c r="AT43" s="27" t="str">
        <f>IF(คะแนนอ่านคิดเขียน!Z44="","",คะแนนอ่านคิดเขียน!Z44)</f>
        <v/>
      </c>
      <c r="AU43" s="27" t="str">
        <f>IF(คะแนนอ่านคิดเขียน!AA44="","",คะแนนอ่านคิดเขียน!AA44)</f>
        <v/>
      </c>
      <c r="AV43" s="27" t="str">
        <f>IF(คะแนนอ่านคิดเขียน!AB44="","",คะแนนอ่านคิดเขียน!AB44)</f>
        <v/>
      </c>
      <c r="AW43" s="136" t="str">
        <f t="shared" si="42"/>
        <v/>
      </c>
      <c r="AX43" s="136" t="str">
        <f t="shared" si="14"/>
        <v/>
      </c>
      <c r="AY43" s="136" t="str">
        <f t="shared" si="15"/>
        <v/>
      </c>
      <c r="AZ43" s="27" t="str">
        <f>IF(คะแนนอ่านคิดเขียน!AC44="","",คะแนนอ่านคิดเขียน!AC44)</f>
        <v/>
      </c>
      <c r="BA43" s="27" t="str">
        <f>IF(คะแนนอ่านคิดเขียน!AD44="","",คะแนนอ่านคิดเขียน!AD44)</f>
        <v/>
      </c>
      <c r="BB43" s="27" t="str">
        <f>IF(คะแนนอ่านคิดเขียน!AE44="","",คะแนนอ่านคิดเขียน!AE44)</f>
        <v/>
      </c>
      <c r="BC43" s="136" t="str">
        <f t="shared" si="43"/>
        <v/>
      </c>
      <c r="BD43" s="136" t="str">
        <f t="shared" si="16"/>
        <v/>
      </c>
      <c r="BE43" s="136" t="str">
        <f t="shared" si="17"/>
        <v/>
      </c>
      <c r="BF43" s="388" t="str">
        <f>IF(คะแนนอ่านคิดเขียน!AF44="","",คะแนนอ่านคิดเขียน!AF44)</f>
        <v/>
      </c>
      <c r="BG43" s="388" t="str">
        <f>IF(คะแนนอ่านคิดเขียน!AG44="","",คะแนนอ่านคิดเขียน!AG44)</f>
        <v/>
      </c>
      <c r="BH43" s="388" t="str">
        <f>IF(คะแนนอ่านคิดเขียน!AH44="","",คะแนนอ่านคิดเขียน!AH44)</f>
        <v/>
      </c>
      <c r="BI43" s="136" t="str">
        <f t="shared" si="44"/>
        <v/>
      </c>
      <c r="BJ43" s="136" t="str">
        <f t="shared" si="18"/>
        <v/>
      </c>
      <c r="BK43" s="136" t="str">
        <f t="shared" si="19"/>
        <v/>
      </c>
      <c r="BL43" s="457" t="str">
        <f>IF(คะแนนอ่านคิดเขียน!AI44="","",คะแนนอ่านคิดเขียน!AI44)</f>
        <v/>
      </c>
      <c r="BM43" s="457" t="str">
        <f>IF(คะแนนอ่านคิดเขียน!AJ44="","",คะแนนอ่านคิดเขียน!AJ44)</f>
        <v/>
      </c>
      <c r="BN43" s="457" t="str">
        <f>IF(คะแนนอ่านคิดเขียน!AK44="","",คะแนนอ่านคิดเขียน!AK44)</f>
        <v/>
      </c>
      <c r="BO43" s="136" t="str">
        <f t="shared" si="45"/>
        <v/>
      </c>
      <c r="BP43" s="136" t="str">
        <f t="shared" si="20"/>
        <v/>
      </c>
      <c r="BQ43" s="136" t="str">
        <f t="shared" si="21"/>
        <v/>
      </c>
      <c r="BR43" s="457" t="str">
        <f>IF(คะแนนอ่านคิดเขียน!AL44="","",คะแนนอ่านคิดเขียน!AL44)</f>
        <v/>
      </c>
      <c r="BS43" s="457" t="str">
        <f>IF(คะแนนอ่านคิดเขียน!AM44="","",คะแนนอ่านคิดเขียน!AM44)</f>
        <v/>
      </c>
      <c r="BT43" s="457" t="str">
        <f>IF(คะแนนอ่านคิดเขียน!AN44="","",คะแนนอ่านคิดเขียน!AN44)</f>
        <v/>
      </c>
      <c r="BU43" s="136" t="str">
        <f t="shared" si="46"/>
        <v/>
      </c>
      <c r="BV43" s="136" t="str">
        <f t="shared" si="22"/>
        <v/>
      </c>
      <c r="BW43" s="136" t="str">
        <f t="shared" si="23"/>
        <v/>
      </c>
      <c r="BX43" s="457" t="str">
        <f>IF(คะแนนอ่านคิดเขียน!AO44="","",คะแนนอ่านคิดเขียน!AO44)</f>
        <v/>
      </c>
      <c r="BY43" s="457" t="str">
        <f>IF(คะแนนอ่านคิดเขียน!AP44="","",คะแนนอ่านคิดเขียน!AP44)</f>
        <v/>
      </c>
      <c r="BZ43" s="457" t="str">
        <f>IF(คะแนนอ่านคิดเขียน!AQ44="","",คะแนนอ่านคิดเขียน!AQ44)</f>
        <v/>
      </c>
      <c r="CA43" s="136" t="str">
        <f t="shared" si="47"/>
        <v/>
      </c>
      <c r="CB43" s="136" t="str">
        <f t="shared" si="24"/>
        <v/>
      </c>
      <c r="CC43" s="136" t="str">
        <f t="shared" si="25"/>
        <v/>
      </c>
      <c r="CD43" s="457" t="str">
        <f>IF(คะแนนอ่านคิดเขียน!AR44="","",คะแนนอ่านคิดเขียน!AR44)</f>
        <v/>
      </c>
      <c r="CE43" s="457" t="str">
        <f>IF(คะแนนอ่านคิดเขียน!AS44="","",คะแนนอ่านคิดเขียน!AS44)</f>
        <v/>
      </c>
      <c r="CF43" s="457" t="str">
        <f>IF(คะแนนอ่านคิดเขียน!AT44="","",คะแนนอ่านคิดเขียน!AT44)</f>
        <v/>
      </c>
      <c r="CG43" s="136" t="str">
        <f t="shared" si="48"/>
        <v/>
      </c>
      <c r="CH43" s="136" t="str">
        <f t="shared" si="26"/>
        <v/>
      </c>
      <c r="CI43" s="136" t="str">
        <f t="shared" si="27"/>
        <v/>
      </c>
      <c r="CJ43" s="27" t="str">
        <f>IF(คะแนนอ่านคิดเขียน!AU44="","",คะแนนอ่านคิดเขียน!AU44)</f>
        <v/>
      </c>
      <c r="CK43" s="27" t="str">
        <f>IF(คะแนนอ่านคิดเขียน!AV44="","",คะแนนอ่านคิดเขียน!AV44)</f>
        <v/>
      </c>
      <c r="CL43" s="27" t="str">
        <f>IF(คะแนนอ่านคิดเขียน!AW44="","",คะแนนอ่านคิดเขียน!AW44)</f>
        <v/>
      </c>
      <c r="CM43" s="136" t="str">
        <f t="shared" si="49"/>
        <v/>
      </c>
      <c r="CN43" s="136" t="str">
        <f t="shared" si="28"/>
        <v/>
      </c>
      <c r="CO43" s="136" t="str">
        <f t="shared" si="29"/>
        <v/>
      </c>
      <c r="CP43" s="522" t="str">
        <f t="shared" si="50"/>
        <v/>
      </c>
      <c r="CQ43" s="136" t="str">
        <f t="shared" si="30"/>
        <v/>
      </c>
      <c r="CR43" s="534" t="str">
        <f t="shared" si="51"/>
        <v/>
      </c>
      <c r="CS43" s="535" t="str">
        <f t="shared" si="31"/>
        <v/>
      </c>
      <c r="CT43" s="534" t="str">
        <f t="shared" si="52"/>
        <v/>
      </c>
      <c r="CU43" s="535" t="str">
        <f t="shared" si="32"/>
        <v/>
      </c>
      <c r="CV43" s="536" t="str">
        <f t="shared" si="53"/>
        <v/>
      </c>
      <c r="CW43" s="136" t="str">
        <f t="shared" si="54"/>
        <v/>
      </c>
      <c r="CX43" s="136" t="str">
        <f t="shared" si="55"/>
        <v/>
      </c>
      <c r="CY43" s="85"/>
    </row>
    <row r="44" spans="1:103" s="29" customFormat="1" ht="15.95" customHeight="1">
      <c r="A44" s="130">
        <v>39</v>
      </c>
      <c r="B44" s="26" t="str">
        <f>IF(คะแนนสอบ!C44="","",คะแนนสอบ!C44)</f>
        <v/>
      </c>
      <c r="C44" s="41" t="str">
        <f>IF(คะแนนสอบ!D44="","",คะแนนสอบ!D44)</f>
        <v/>
      </c>
      <c r="D44" s="27" t="str">
        <f>IF(คะแนนอ่านคิดเขียน!E45="","",คะแนนอ่านคิดเขียน!E45)</f>
        <v/>
      </c>
      <c r="E44" s="27" t="str">
        <f>IF(คะแนนอ่านคิดเขียน!F45="","",คะแนนอ่านคิดเขียน!F45)</f>
        <v/>
      </c>
      <c r="F44" s="27" t="str">
        <f>IF(คะแนนอ่านคิดเขียน!G45="","",คะแนนอ่านคิดเขียน!G45)</f>
        <v/>
      </c>
      <c r="G44" s="136" t="str">
        <f t="shared" si="35"/>
        <v/>
      </c>
      <c r="H44" s="136" t="str">
        <f t="shared" si="0"/>
        <v/>
      </c>
      <c r="I44" s="136" t="str">
        <f t="shared" si="1"/>
        <v/>
      </c>
      <c r="J44" s="27" t="str">
        <f>IF(คะแนนอ่านคิดเขียน!H45="","",คะแนนอ่านคิดเขียน!H45)</f>
        <v/>
      </c>
      <c r="K44" s="27" t="str">
        <f>IF(คะแนนอ่านคิดเขียน!I45="","",คะแนนอ่านคิดเขียน!I45)</f>
        <v/>
      </c>
      <c r="L44" s="27" t="str">
        <f>IF(คะแนนอ่านคิดเขียน!J45="","",คะแนนอ่านคิดเขียน!J45)</f>
        <v/>
      </c>
      <c r="M44" s="136" t="str">
        <f t="shared" si="36"/>
        <v/>
      </c>
      <c r="N44" s="136" t="str">
        <f t="shared" si="2"/>
        <v/>
      </c>
      <c r="O44" s="136" t="str">
        <f t="shared" si="3"/>
        <v/>
      </c>
      <c r="P44" s="27" t="str">
        <f>IF(คะแนนอ่านคิดเขียน!K45="","",คะแนนอ่านคิดเขียน!K45)</f>
        <v/>
      </c>
      <c r="Q44" s="27" t="str">
        <f>IF(คะแนนอ่านคิดเขียน!L45="","",คะแนนอ่านคิดเขียน!L45)</f>
        <v/>
      </c>
      <c r="R44" s="27" t="str">
        <f>IF(คะแนนอ่านคิดเขียน!M45="","",คะแนนอ่านคิดเขียน!M45)</f>
        <v/>
      </c>
      <c r="S44" s="136" t="str">
        <f t="shared" si="37"/>
        <v/>
      </c>
      <c r="T44" s="136" t="str">
        <f t="shared" si="4"/>
        <v/>
      </c>
      <c r="U44" s="136" t="str">
        <f t="shared" si="5"/>
        <v/>
      </c>
      <c r="V44" s="27" t="str">
        <f>IF(คะแนนอ่านคิดเขียน!N45="","",คะแนนอ่านคิดเขียน!N45)</f>
        <v/>
      </c>
      <c r="W44" s="27" t="str">
        <f>IF(คะแนนอ่านคิดเขียน!O45="","",คะแนนอ่านคิดเขียน!O45)</f>
        <v/>
      </c>
      <c r="X44" s="27" t="str">
        <f>IF(คะแนนอ่านคิดเขียน!P45="","",คะแนนอ่านคิดเขียน!P45)</f>
        <v/>
      </c>
      <c r="Y44" s="136" t="str">
        <f t="shared" si="38"/>
        <v/>
      </c>
      <c r="Z44" s="136" t="str">
        <f t="shared" si="6"/>
        <v/>
      </c>
      <c r="AA44" s="136" t="str">
        <f t="shared" si="7"/>
        <v/>
      </c>
      <c r="AB44" s="27" t="str">
        <f>IF(คะแนนอ่านคิดเขียน!Q45="","",คะแนนอ่านคิดเขียน!Q45)</f>
        <v/>
      </c>
      <c r="AC44" s="27" t="str">
        <f>IF(คะแนนอ่านคิดเขียน!R45="","",คะแนนอ่านคิดเขียน!R45)</f>
        <v/>
      </c>
      <c r="AD44" s="27" t="str">
        <f>IF(คะแนนอ่านคิดเขียน!S45="","",คะแนนอ่านคิดเขียน!S45)</f>
        <v/>
      </c>
      <c r="AE44" s="136" t="str">
        <f t="shared" si="39"/>
        <v/>
      </c>
      <c r="AF44" s="136" t="str">
        <f t="shared" si="8"/>
        <v/>
      </c>
      <c r="AG44" s="136" t="str">
        <f t="shared" si="9"/>
        <v/>
      </c>
      <c r="AH44" s="27" t="str">
        <f>IF(คะแนนอ่านคิดเขียน!T45="","",คะแนนอ่านคิดเขียน!T45)</f>
        <v/>
      </c>
      <c r="AI44" s="27" t="str">
        <f>IF(คะแนนอ่านคิดเขียน!U45="","",คะแนนอ่านคิดเขียน!U45)</f>
        <v/>
      </c>
      <c r="AJ44" s="27" t="str">
        <f>IF(คะแนนอ่านคิดเขียน!V45="","",คะแนนอ่านคิดเขียน!V45)</f>
        <v/>
      </c>
      <c r="AK44" s="136" t="str">
        <f t="shared" si="40"/>
        <v/>
      </c>
      <c r="AL44" s="136" t="str">
        <f t="shared" si="10"/>
        <v/>
      </c>
      <c r="AM44" s="136" t="str">
        <f t="shared" si="11"/>
        <v/>
      </c>
      <c r="AN44" s="27" t="str">
        <f>IF(คะแนนอ่านคิดเขียน!W45="","",คะแนนอ่านคิดเขียน!W45)</f>
        <v/>
      </c>
      <c r="AO44" s="27" t="str">
        <f>IF(คะแนนอ่านคิดเขียน!X45="","",คะแนนอ่านคิดเขียน!X45)</f>
        <v/>
      </c>
      <c r="AP44" s="27" t="str">
        <f>IF(คะแนนอ่านคิดเขียน!Y45="","",คะแนนอ่านคิดเขียน!Y45)</f>
        <v/>
      </c>
      <c r="AQ44" s="136" t="str">
        <f t="shared" si="41"/>
        <v/>
      </c>
      <c r="AR44" s="136" t="str">
        <f t="shared" si="12"/>
        <v/>
      </c>
      <c r="AS44" s="136" t="str">
        <f t="shared" si="13"/>
        <v/>
      </c>
      <c r="AT44" s="27" t="str">
        <f>IF(คะแนนอ่านคิดเขียน!Z45="","",คะแนนอ่านคิดเขียน!Z45)</f>
        <v/>
      </c>
      <c r="AU44" s="27" t="str">
        <f>IF(คะแนนอ่านคิดเขียน!AA45="","",คะแนนอ่านคิดเขียน!AA45)</f>
        <v/>
      </c>
      <c r="AV44" s="27" t="str">
        <f>IF(คะแนนอ่านคิดเขียน!AB45="","",คะแนนอ่านคิดเขียน!AB45)</f>
        <v/>
      </c>
      <c r="AW44" s="136" t="str">
        <f t="shared" si="42"/>
        <v/>
      </c>
      <c r="AX44" s="136" t="str">
        <f t="shared" si="14"/>
        <v/>
      </c>
      <c r="AY44" s="136" t="str">
        <f t="shared" si="15"/>
        <v/>
      </c>
      <c r="AZ44" s="27" t="str">
        <f>IF(คะแนนอ่านคิดเขียน!AC45="","",คะแนนอ่านคิดเขียน!AC45)</f>
        <v/>
      </c>
      <c r="BA44" s="27" t="str">
        <f>IF(คะแนนอ่านคิดเขียน!AD45="","",คะแนนอ่านคิดเขียน!AD45)</f>
        <v/>
      </c>
      <c r="BB44" s="27" t="str">
        <f>IF(คะแนนอ่านคิดเขียน!AE45="","",คะแนนอ่านคิดเขียน!AE45)</f>
        <v/>
      </c>
      <c r="BC44" s="136" t="str">
        <f t="shared" si="43"/>
        <v/>
      </c>
      <c r="BD44" s="136" t="str">
        <f t="shared" si="16"/>
        <v/>
      </c>
      <c r="BE44" s="136" t="str">
        <f t="shared" si="17"/>
        <v/>
      </c>
      <c r="BF44" s="388" t="str">
        <f>IF(คะแนนอ่านคิดเขียน!AF45="","",คะแนนอ่านคิดเขียน!AF45)</f>
        <v/>
      </c>
      <c r="BG44" s="388" t="str">
        <f>IF(คะแนนอ่านคิดเขียน!AG45="","",คะแนนอ่านคิดเขียน!AG45)</f>
        <v/>
      </c>
      <c r="BH44" s="388" t="str">
        <f>IF(คะแนนอ่านคิดเขียน!AH45="","",คะแนนอ่านคิดเขียน!AH45)</f>
        <v/>
      </c>
      <c r="BI44" s="136" t="str">
        <f t="shared" si="44"/>
        <v/>
      </c>
      <c r="BJ44" s="136" t="str">
        <f t="shared" si="18"/>
        <v/>
      </c>
      <c r="BK44" s="136" t="str">
        <f t="shared" si="19"/>
        <v/>
      </c>
      <c r="BL44" s="457" t="str">
        <f>IF(คะแนนอ่านคิดเขียน!AI45="","",คะแนนอ่านคิดเขียน!AI45)</f>
        <v/>
      </c>
      <c r="BM44" s="457" t="str">
        <f>IF(คะแนนอ่านคิดเขียน!AJ45="","",คะแนนอ่านคิดเขียน!AJ45)</f>
        <v/>
      </c>
      <c r="BN44" s="457" t="str">
        <f>IF(คะแนนอ่านคิดเขียน!AK45="","",คะแนนอ่านคิดเขียน!AK45)</f>
        <v/>
      </c>
      <c r="BO44" s="136" t="str">
        <f t="shared" si="45"/>
        <v/>
      </c>
      <c r="BP44" s="136" t="str">
        <f t="shared" si="20"/>
        <v/>
      </c>
      <c r="BQ44" s="136" t="str">
        <f t="shared" si="21"/>
        <v/>
      </c>
      <c r="BR44" s="457" t="str">
        <f>IF(คะแนนอ่านคิดเขียน!AL45="","",คะแนนอ่านคิดเขียน!AL45)</f>
        <v/>
      </c>
      <c r="BS44" s="457" t="str">
        <f>IF(คะแนนอ่านคิดเขียน!AM45="","",คะแนนอ่านคิดเขียน!AM45)</f>
        <v/>
      </c>
      <c r="BT44" s="457" t="str">
        <f>IF(คะแนนอ่านคิดเขียน!AN45="","",คะแนนอ่านคิดเขียน!AN45)</f>
        <v/>
      </c>
      <c r="BU44" s="136" t="str">
        <f t="shared" si="46"/>
        <v/>
      </c>
      <c r="BV44" s="136" t="str">
        <f t="shared" si="22"/>
        <v/>
      </c>
      <c r="BW44" s="136" t="str">
        <f t="shared" si="23"/>
        <v/>
      </c>
      <c r="BX44" s="457" t="str">
        <f>IF(คะแนนอ่านคิดเขียน!AO45="","",คะแนนอ่านคิดเขียน!AO45)</f>
        <v/>
      </c>
      <c r="BY44" s="457" t="str">
        <f>IF(คะแนนอ่านคิดเขียน!AP45="","",คะแนนอ่านคิดเขียน!AP45)</f>
        <v/>
      </c>
      <c r="BZ44" s="457" t="str">
        <f>IF(คะแนนอ่านคิดเขียน!AQ45="","",คะแนนอ่านคิดเขียน!AQ45)</f>
        <v/>
      </c>
      <c r="CA44" s="136" t="str">
        <f t="shared" si="47"/>
        <v/>
      </c>
      <c r="CB44" s="136" t="str">
        <f t="shared" si="24"/>
        <v/>
      </c>
      <c r="CC44" s="136" t="str">
        <f t="shared" si="25"/>
        <v/>
      </c>
      <c r="CD44" s="457" t="str">
        <f>IF(คะแนนอ่านคิดเขียน!AR45="","",คะแนนอ่านคิดเขียน!AR45)</f>
        <v/>
      </c>
      <c r="CE44" s="457" t="str">
        <f>IF(คะแนนอ่านคิดเขียน!AS45="","",คะแนนอ่านคิดเขียน!AS45)</f>
        <v/>
      </c>
      <c r="CF44" s="457" t="str">
        <f>IF(คะแนนอ่านคิดเขียน!AT45="","",คะแนนอ่านคิดเขียน!AT45)</f>
        <v/>
      </c>
      <c r="CG44" s="136" t="str">
        <f t="shared" si="48"/>
        <v/>
      </c>
      <c r="CH44" s="136" t="str">
        <f t="shared" si="26"/>
        <v/>
      </c>
      <c r="CI44" s="136" t="str">
        <f t="shared" si="27"/>
        <v/>
      </c>
      <c r="CJ44" s="27" t="str">
        <f>IF(คะแนนอ่านคิดเขียน!AU45="","",คะแนนอ่านคิดเขียน!AU45)</f>
        <v/>
      </c>
      <c r="CK44" s="27" t="str">
        <f>IF(คะแนนอ่านคิดเขียน!AV45="","",คะแนนอ่านคิดเขียน!AV45)</f>
        <v/>
      </c>
      <c r="CL44" s="27" t="str">
        <f>IF(คะแนนอ่านคิดเขียน!AW45="","",คะแนนอ่านคิดเขียน!AW45)</f>
        <v/>
      </c>
      <c r="CM44" s="136" t="str">
        <f t="shared" si="49"/>
        <v/>
      </c>
      <c r="CN44" s="136" t="str">
        <f t="shared" si="28"/>
        <v/>
      </c>
      <c r="CO44" s="136" t="str">
        <f t="shared" si="29"/>
        <v/>
      </c>
      <c r="CP44" s="522" t="str">
        <f t="shared" si="50"/>
        <v/>
      </c>
      <c r="CQ44" s="136" t="str">
        <f t="shared" si="30"/>
        <v/>
      </c>
      <c r="CR44" s="534" t="str">
        <f t="shared" si="51"/>
        <v/>
      </c>
      <c r="CS44" s="535" t="str">
        <f t="shared" si="31"/>
        <v/>
      </c>
      <c r="CT44" s="534" t="str">
        <f t="shared" si="52"/>
        <v/>
      </c>
      <c r="CU44" s="535" t="str">
        <f t="shared" si="32"/>
        <v/>
      </c>
      <c r="CV44" s="536" t="str">
        <f t="shared" si="53"/>
        <v/>
      </c>
      <c r="CW44" s="136" t="str">
        <f t="shared" si="54"/>
        <v/>
      </c>
      <c r="CX44" s="136" t="str">
        <f t="shared" si="55"/>
        <v/>
      </c>
      <c r="CY44" s="85"/>
    </row>
    <row r="45" spans="1:103" s="29" customFormat="1" ht="15.95" customHeight="1">
      <c r="A45" s="130">
        <v>40</v>
      </c>
      <c r="B45" s="26" t="str">
        <f>IF(คะแนนสอบ!C45="","",คะแนนสอบ!C45)</f>
        <v/>
      </c>
      <c r="C45" s="41" t="str">
        <f>IF(คะแนนสอบ!D45="","",คะแนนสอบ!D45)</f>
        <v/>
      </c>
      <c r="D45" s="27" t="str">
        <f>IF(คะแนนอ่านคิดเขียน!E46="","",คะแนนอ่านคิดเขียน!E46)</f>
        <v/>
      </c>
      <c r="E45" s="27" t="str">
        <f>IF(คะแนนอ่านคิดเขียน!F46="","",คะแนนอ่านคิดเขียน!F46)</f>
        <v/>
      </c>
      <c r="F45" s="27" t="str">
        <f>IF(คะแนนอ่านคิดเขียน!G46="","",คะแนนอ่านคิดเขียน!G46)</f>
        <v/>
      </c>
      <c r="G45" s="136" t="str">
        <f t="shared" si="35"/>
        <v/>
      </c>
      <c r="H45" s="136" t="str">
        <f t="shared" si="0"/>
        <v/>
      </c>
      <c r="I45" s="136" t="str">
        <f t="shared" si="1"/>
        <v/>
      </c>
      <c r="J45" s="27" t="str">
        <f>IF(คะแนนอ่านคิดเขียน!H46="","",คะแนนอ่านคิดเขียน!H46)</f>
        <v/>
      </c>
      <c r="K45" s="27" t="str">
        <f>IF(คะแนนอ่านคิดเขียน!I46="","",คะแนนอ่านคิดเขียน!I46)</f>
        <v/>
      </c>
      <c r="L45" s="27" t="str">
        <f>IF(คะแนนอ่านคิดเขียน!J46="","",คะแนนอ่านคิดเขียน!J46)</f>
        <v/>
      </c>
      <c r="M45" s="136" t="str">
        <f t="shared" si="36"/>
        <v/>
      </c>
      <c r="N45" s="136" t="str">
        <f t="shared" si="2"/>
        <v/>
      </c>
      <c r="O45" s="136" t="str">
        <f t="shared" si="3"/>
        <v/>
      </c>
      <c r="P45" s="27" t="str">
        <f>IF(คะแนนอ่านคิดเขียน!K46="","",คะแนนอ่านคิดเขียน!K46)</f>
        <v/>
      </c>
      <c r="Q45" s="27" t="str">
        <f>IF(คะแนนอ่านคิดเขียน!L46="","",คะแนนอ่านคิดเขียน!L46)</f>
        <v/>
      </c>
      <c r="R45" s="27" t="str">
        <f>IF(คะแนนอ่านคิดเขียน!M46="","",คะแนนอ่านคิดเขียน!M46)</f>
        <v/>
      </c>
      <c r="S45" s="136" t="str">
        <f t="shared" si="37"/>
        <v/>
      </c>
      <c r="T45" s="136" t="str">
        <f t="shared" si="4"/>
        <v/>
      </c>
      <c r="U45" s="136" t="str">
        <f t="shared" si="5"/>
        <v/>
      </c>
      <c r="V45" s="27" t="str">
        <f>IF(คะแนนอ่านคิดเขียน!N46="","",คะแนนอ่านคิดเขียน!N46)</f>
        <v/>
      </c>
      <c r="W45" s="27" t="str">
        <f>IF(คะแนนอ่านคิดเขียน!O46="","",คะแนนอ่านคิดเขียน!O46)</f>
        <v/>
      </c>
      <c r="X45" s="27" t="str">
        <f>IF(คะแนนอ่านคิดเขียน!P46="","",คะแนนอ่านคิดเขียน!P46)</f>
        <v/>
      </c>
      <c r="Y45" s="136" t="str">
        <f t="shared" si="38"/>
        <v/>
      </c>
      <c r="Z45" s="136" t="str">
        <f t="shared" si="6"/>
        <v/>
      </c>
      <c r="AA45" s="136" t="str">
        <f t="shared" si="7"/>
        <v/>
      </c>
      <c r="AB45" s="27" t="str">
        <f>IF(คะแนนอ่านคิดเขียน!Q46="","",คะแนนอ่านคิดเขียน!Q46)</f>
        <v/>
      </c>
      <c r="AC45" s="27" t="str">
        <f>IF(คะแนนอ่านคิดเขียน!R46="","",คะแนนอ่านคิดเขียน!R46)</f>
        <v/>
      </c>
      <c r="AD45" s="27" t="str">
        <f>IF(คะแนนอ่านคิดเขียน!S46="","",คะแนนอ่านคิดเขียน!S46)</f>
        <v/>
      </c>
      <c r="AE45" s="136" t="str">
        <f t="shared" si="39"/>
        <v/>
      </c>
      <c r="AF45" s="136" t="str">
        <f t="shared" si="8"/>
        <v/>
      </c>
      <c r="AG45" s="136" t="str">
        <f t="shared" si="9"/>
        <v/>
      </c>
      <c r="AH45" s="27" t="str">
        <f>IF(คะแนนอ่านคิดเขียน!T46="","",คะแนนอ่านคิดเขียน!T46)</f>
        <v/>
      </c>
      <c r="AI45" s="27" t="str">
        <f>IF(คะแนนอ่านคิดเขียน!U46="","",คะแนนอ่านคิดเขียน!U46)</f>
        <v/>
      </c>
      <c r="AJ45" s="27" t="str">
        <f>IF(คะแนนอ่านคิดเขียน!V46="","",คะแนนอ่านคิดเขียน!V46)</f>
        <v/>
      </c>
      <c r="AK45" s="136" t="str">
        <f t="shared" si="40"/>
        <v/>
      </c>
      <c r="AL45" s="136" t="str">
        <f t="shared" si="10"/>
        <v/>
      </c>
      <c r="AM45" s="136" t="str">
        <f t="shared" si="11"/>
        <v/>
      </c>
      <c r="AN45" s="27" t="str">
        <f>IF(คะแนนอ่านคิดเขียน!W46="","",คะแนนอ่านคิดเขียน!W46)</f>
        <v/>
      </c>
      <c r="AO45" s="27" t="str">
        <f>IF(คะแนนอ่านคิดเขียน!X46="","",คะแนนอ่านคิดเขียน!X46)</f>
        <v/>
      </c>
      <c r="AP45" s="27" t="str">
        <f>IF(คะแนนอ่านคิดเขียน!Y46="","",คะแนนอ่านคิดเขียน!Y46)</f>
        <v/>
      </c>
      <c r="AQ45" s="136" t="str">
        <f t="shared" si="41"/>
        <v/>
      </c>
      <c r="AR45" s="136" t="str">
        <f t="shared" si="12"/>
        <v/>
      </c>
      <c r="AS45" s="136" t="str">
        <f t="shared" si="13"/>
        <v/>
      </c>
      <c r="AT45" s="27" t="str">
        <f>IF(คะแนนอ่านคิดเขียน!Z46="","",คะแนนอ่านคิดเขียน!Z46)</f>
        <v/>
      </c>
      <c r="AU45" s="27" t="str">
        <f>IF(คะแนนอ่านคิดเขียน!AA46="","",คะแนนอ่านคิดเขียน!AA46)</f>
        <v/>
      </c>
      <c r="AV45" s="27" t="str">
        <f>IF(คะแนนอ่านคิดเขียน!AB46="","",คะแนนอ่านคิดเขียน!AB46)</f>
        <v/>
      </c>
      <c r="AW45" s="136" t="str">
        <f t="shared" si="42"/>
        <v/>
      </c>
      <c r="AX45" s="136" t="str">
        <f t="shared" si="14"/>
        <v/>
      </c>
      <c r="AY45" s="136" t="str">
        <f t="shared" si="15"/>
        <v/>
      </c>
      <c r="AZ45" s="27" t="str">
        <f>IF(คะแนนอ่านคิดเขียน!AC46="","",คะแนนอ่านคิดเขียน!AC46)</f>
        <v/>
      </c>
      <c r="BA45" s="27" t="str">
        <f>IF(คะแนนอ่านคิดเขียน!AD46="","",คะแนนอ่านคิดเขียน!AD46)</f>
        <v/>
      </c>
      <c r="BB45" s="27" t="str">
        <f>IF(คะแนนอ่านคิดเขียน!AE46="","",คะแนนอ่านคิดเขียน!AE46)</f>
        <v/>
      </c>
      <c r="BC45" s="136" t="str">
        <f t="shared" si="43"/>
        <v/>
      </c>
      <c r="BD45" s="136" t="str">
        <f t="shared" si="16"/>
        <v/>
      </c>
      <c r="BE45" s="136" t="str">
        <f t="shared" si="17"/>
        <v/>
      </c>
      <c r="BF45" s="388" t="str">
        <f>IF(คะแนนอ่านคิดเขียน!AF46="","",คะแนนอ่านคิดเขียน!AF46)</f>
        <v/>
      </c>
      <c r="BG45" s="388" t="str">
        <f>IF(คะแนนอ่านคิดเขียน!AG46="","",คะแนนอ่านคิดเขียน!AG46)</f>
        <v/>
      </c>
      <c r="BH45" s="388" t="str">
        <f>IF(คะแนนอ่านคิดเขียน!AH46="","",คะแนนอ่านคิดเขียน!AH46)</f>
        <v/>
      </c>
      <c r="BI45" s="136" t="str">
        <f t="shared" si="44"/>
        <v/>
      </c>
      <c r="BJ45" s="136" t="str">
        <f t="shared" si="18"/>
        <v/>
      </c>
      <c r="BK45" s="136" t="str">
        <f t="shared" si="19"/>
        <v/>
      </c>
      <c r="BL45" s="457" t="str">
        <f>IF(คะแนนอ่านคิดเขียน!AI46="","",คะแนนอ่านคิดเขียน!AI46)</f>
        <v/>
      </c>
      <c r="BM45" s="457" t="str">
        <f>IF(คะแนนอ่านคิดเขียน!AJ46="","",คะแนนอ่านคิดเขียน!AJ46)</f>
        <v/>
      </c>
      <c r="BN45" s="457" t="str">
        <f>IF(คะแนนอ่านคิดเขียน!AK46="","",คะแนนอ่านคิดเขียน!AK46)</f>
        <v/>
      </c>
      <c r="BO45" s="136" t="str">
        <f t="shared" si="45"/>
        <v/>
      </c>
      <c r="BP45" s="136" t="str">
        <f t="shared" si="20"/>
        <v/>
      </c>
      <c r="BQ45" s="136" t="str">
        <f t="shared" si="21"/>
        <v/>
      </c>
      <c r="BR45" s="457" t="str">
        <f>IF(คะแนนอ่านคิดเขียน!AL46="","",คะแนนอ่านคิดเขียน!AL46)</f>
        <v/>
      </c>
      <c r="BS45" s="457" t="str">
        <f>IF(คะแนนอ่านคิดเขียน!AM46="","",คะแนนอ่านคิดเขียน!AM46)</f>
        <v/>
      </c>
      <c r="BT45" s="457" t="str">
        <f>IF(คะแนนอ่านคิดเขียน!AN46="","",คะแนนอ่านคิดเขียน!AN46)</f>
        <v/>
      </c>
      <c r="BU45" s="136" t="str">
        <f t="shared" si="46"/>
        <v/>
      </c>
      <c r="BV45" s="136" t="str">
        <f t="shared" si="22"/>
        <v/>
      </c>
      <c r="BW45" s="136" t="str">
        <f t="shared" si="23"/>
        <v/>
      </c>
      <c r="BX45" s="457" t="str">
        <f>IF(คะแนนอ่านคิดเขียน!AO46="","",คะแนนอ่านคิดเขียน!AO46)</f>
        <v/>
      </c>
      <c r="BY45" s="457" t="str">
        <f>IF(คะแนนอ่านคิดเขียน!AP46="","",คะแนนอ่านคิดเขียน!AP46)</f>
        <v/>
      </c>
      <c r="BZ45" s="457" t="str">
        <f>IF(คะแนนอ่านคิดเขียน!AQ46="","",คะแนนอ่านคิดเขียน!AQ46)</f>
        <v/>
      </c>
      <c r="CA45" s="136" t="str">
        <f t="shared" si="47"/>
        <v/>
      </c>
      <c r="CB45" s="136" t="str">
        <f t="shared" si="24"/>
        <v/>
      </c>
      <c r="CC45" s="136" t="str">
        <f t="shared" si="25"/>
        <v/>
      </c>
      <c r="CD45" s="457" t="str">
        <f>IF(คะแนนอ่านคิดเขียน!AR46="","",คะแนนอ่านคิดเขียน!AR46)</f>
        <v/>
      </c>
      <c r="CE45" s="457" t="str">
        <f>IF(คะแนนอ่านคิดเขียน!AS46="","",คะแนนอ่านคิดเขียน!AS46)</f>
        <v/>
      </c>
      <c r="CF45" s="457" t="str">
        <f>IF(คะแนนอ่านคิดเขียน!AT46="","",คะแนนอ่านคิดเขียน!AT46)</f>
        <v/>
      </c>
      <c r="CG45" s="136" t="str">
        <f t="shared" si="48"/>
        <v/>
      </c>
      <c r="CH45" s="136" t="str">
        <f t="shared" si="26"/>
        <v/>
      </c>
      <c r="CI45" s="136" t="str">
        <f t="shared" si="27"/>
        <v/>
      </c>
      <c r="CJ45" s="27" t="str">
        <f>IF(คะแนนอ่านคิดเขียน!AU46="","",คะแนนอ่านคิดเขียน!AU46)</f>
        <v/>
      </c>
      <c r="CK45" s="27" t="str">
        <f>IF(คะแนนอ่านคิดเขียน!AV46="","",คะแนนอ่านคิดเขียน!AV46)</f>
        <v/>
      </c>
      <c r="CL45" s="27" t="str">
        <f>IF(คะแนนอ่านคิดเขียน!AW46="","",คะแนนอ่านคิดเขียน!AW46)</f>
        <v/>
      </c>
      <c r="CM45" s="136" t="str">
        <f t="shared" si="49"/>
        <v/>
      </c>
      <c r="CN45" s="136" t="str">
        <f t="shared" si="28"/>
        <v/>
      </c>
      <c r="CO45" s="136" t="str">
        <f t="shared" si="29"/>
        <v/>
      </c>
      <c r="CP45" s="522" t="str">
        <f t="shared" si="50"/>
        <v/>
      </c>
      <c r="CQ45" s="136" t="str">
        <f t="shared" si="30"/>
        <v/>
      </c>
      <c r="CR45" s="534" t="str">
        <f t="shared" si="51"/>
        <v/>
      </c>
      <c r="CS45" s="535" t="str">
        <f t="shared" si="31"/>
        <v/>
      </c>
      <c r="CT45" s="534" t="str">
        <f t="shared" si="52"/>
        <v/>
      </c>
      <c r="CU45" s="535" t="str">
        <f t="shared" si="32"/>
        <v/>
      </c>
      <c r="CV45" s="536" t="str">
        <f t="shared" si="53"/>
        <v/>
      </c>
      <c r="CW45" s="136" t="str">
        <f t="shared" si="54"/>
        <v/>
      </c>
      <c r="CX45" s="136" t="str">
        <f t="shared" si="55"/>
        <v/>
      </c>
      <c r="CY45" s="85"/>
    </row>
    <row r="46" spans="1:103" s="29" customFormat="1" ht="15.95" customHeight="1">
      <c r="A46" s="130">
        <v>41</v>
      </c>
      <c r="B46" s="26" t="str">
        <f>IF(คะแนนสอบ!C46="","",คะแนนสอบ!C46)</f>
        <v/>
      </c>
      <c r="C46" s="41" t="str">
        <f>IF(คะแนนสอบ!D46="","",คะแนนสอบ!D46)</f>
        <v/>
      </c>
      <c r="D46" s="27" t="str">
        <f>IF(คะแนนอ่านคิดเขียน!E47="","",คะแนนอ่านคิดเขียน!E47)</f>
        <v/>
      </c>
      <c r="E46" s="27" t="str">
        <f>IF(คะแนนอ่านคิดเขียน!F47="","",คะแนนอ่านคิดเขียน!F47)</f>
        <v/>
      </c>
      <c r="F46" s="27" t="str">
        <f>IF(คะแนนอ่านคิดเขียน!G47="","",คะแนนอ่านคิดเขียน!G47)</f>
        <v/>
      </c>
      <c r="G46" s="136" t="str">
        <f t="shared" si="35"/>
        <v/>
      </c>
      <c r="H46" s="136" t="str">
        <f t="shared" si="0"/>
        <v/>
      </c>
      <c r="I46" s="136" t="str">
        <f t="shared" si="1"/>
        <v/>
      </c>
      <c r="J46" s="27" t="str">
        <f>IF(คะแนนอ่านคิดเขียน!H47="","",คะแนนอ่านคิดเขียน!H47)</f>
        <v/>
      </c>
      <c r="K46" s="27" t="str">
        <f>IF(คะแนนอ่านคิดเขียน!I47="","",คะแนนอ่านคิดเขียน!I47)</f>
        <v/>
      </c>
      <c r="L46" s="27" t="str">
        <f>IF(คะแนนอ่านคิดเขียน!J47="","",คะแนนอ่านคิดเขียน!J47)</f>
        <v/>
      </c>
      <c r="M46" s="136" t="str">
        <f t="shared" si="36"/>
        <v/>
      </c>
      <c r="N46" s="136" t="str">
        <f t="shared" si="2"/>
        <v/>
      </c>
      <c r="O46" s="136" t="str">
        <f t="shared" si="3"/>
        <v/>
      </c>
      <c r="P46" s="27" t="str">
        <f>IF(คะแนนอ่านคิดเขียน!K47="","",คะแนนอ่านคิดเขียน!K47)</f>
        <v/>
      </c>
      <c r="Q46" s="27" t="str">
        <f>IF(คะแนนอ่านคิดเขียน!L47="","",คะแนนอ่านคิดเขียน!L47)</f>
        <v/>
      </c>
      <c r="R46" s="27" t="str">
        <f>IF(คะแนนอ่านคิดเขียน!M47="","",คะแนนอ่านคิดเขียน!M47)</f>
        <v/>
      </c>
      <c r="S46" s="136" t="str">
        <f t="shared" si="37"/>
        <v/>
      </c>
      <c r="T46" s="136" t="str">
        <f t="shared" si="4"/>
        <v/>
      </c>
      <c r="U46" s="136" t="str">
        <f t="shared" si="5"/>
        <v/>
      </c>
      <c r="V46" s="27" t="str">
        <f>IF(คะแนนอ่านคิดเขียน!N47="","",คะแนนอ่านคิดเขียน!N47)</f>
        <v/>
      </c>
      <c r="W46" s="27" t="str">
        <f>IF(คะแนนอ่านคิดเขียน!O47="","",คะแนนอ่านคิดเขียน!O47)</f>
        <v/>
      </c>
      <c r="X46" s="27" t="str">
        <f>IF(คะแนนอ่านคิดเขียน!P47="","",คะแนนอ่านคิดเขียน!P47)</f>
        <v/>
      </c>
      <c r="Y46" s="136" t="str">
        <f t="shared" si="38"/>
        <v/>
      </c>
      <c r="Z46" s="136" t="str">
        <f t="shared" si="6"/>
        <v/>
      </c>
      <c r="AA46" s="136" t="str">
        <f t="shared" si="7"/>
        <v/>
      </c>
      <c r="AB46" s="27" t="str">
        <f>IF(คะแนนอ่านคิดเขียน!Q47="","",คะแนนอ่านคิดเขียน!Q47)</f>
        <v/>
      </c>
      <c r="AC46" s="27" t="str">
        <f>IF(คะแนนอ่านคิดเขียน!R47="","",คะแนนอ่านคิดเขียน!R47)</f>
        <v/>
      </c>
      <c r="AD46" s="27" t="str">
        <f>IF(คะแนนอ่านคิดเขียน!S47="","",คะแนนอ่านคิดเขียน!S47)</f>
        <v/>
      </c>
      <c r="AE46" s="136" t="str">
        <f t="shared" si="39"/>
        <v/>
      </c>
      <c r="AF46" s="136" t="str">
        <f t="shared" si="8"/>
        <v/>
      </c>
      <c r="AG46" s="136" t="str">
        <f t="shared" si="9"/>
        <v/>
      </c>
      <c r="AH46" s="27" t="str">
        <f>IF(คะแนนอ่านคิดเขียน!T47="","",คะแนนอ่านคิดเขียน!T47)</f>
        <v/>
      </c>
      <c r="AI46" s="27" t="str">
        <f>IF(คะแนนอ่านคิดเขียน!U47="","",คะแนนอ่านคิดเขียน!U47)</f>
        <v/>
      </c>
      <c r="AJ46" s="27" t="str">
        <f>IF(คะแนนอ่านคิดเขียน!V47="","",คะแนนอ่านคิดเขียน!V47)</f>
        <v/>
      </c>
      <c r="AK46" s="136" t="str">
        <f t="shared" si="40"/>
        <v/>
      </c>
      <c r="AL46" s="136" t="str">
        <f t="shared" si="10"/>
        <v/>
      </c>
      <c r="AM46" s="136" t="str">
        <f t="shared" si="11"/>
        <v/>
      </c>
      <c r="AN46" s="27" t="str">
        <f>IF(คะแนนอ่านคิดเขียน!W47="","",คะแนนอ่านคิดเขียน!W47)</f>
        <v/>
      </c>
      <c r="AO46" s="27" t="str">
        <f>IF(คะแนนอ่านคิดเขียน!X47="","",คะแนนอ่านคิดเขียน!X47)</f>
        <v/>
      </c>
      <c r="AP46" s="27" t="str">
        <f>IF(คะแนนอ่านคิดเขียน!Y47="","",คะแนนอ่านคิดเขียน!Y47)</f>
        <v/>
      </c>
      <c r="AQ46" s="136" t="str">
        <f t="shared" si="41"/>
        <v/>
      </c>
      <c r="AR46" s="136" t="str">
        <f t="shared" si="12"/>
        <v/>
      </c>
      <c r="AS46" s="136" t="str">
        <f t="shared" si="13"/>
        <v/>
      </c>
      <c r="AT46" s="27" t="str">
        <f>IF(คะแนนอ่านคิดเขียน!Z47="","",คะแนนอ่านคิดเขียน!Z47)</f>
        <v/>
      </c>
      <c r="AU46" s="27" t="str">
        <f>IF(คะแนนอ่านคิดเขียน!AA47="","",คะแนนอ่านคิดเขียน!AA47)</f>
        <v/>
      </c>
      <c r="AV46" s="27" t="str">
        <f>IF(คะแนนอ่านคิดเขียน!AB47="","",คะแนนอ่านคิดเขียน!AB47)</f>
        <v/>
      </c>
      <c r="AW46" s="136" t="str">
        <f t="shared" si="42"/>
        <v/>
      </c>
      <c r="AX46" s="136" t="str">
        <f t="shared" si="14"/>
        <v/>
      </c>
      <c r="AY46" s="136" t="str">
        <f t="shared" si="15"/>
        <v/>
      </c>
      <c r="AZ46" s="27" t="str">
        <f>IF(คะแนนอ่านคิดเขียน!AC47="","",คะแนนอ่านคิดเขียน!AC47)</f>
        <v/>
      </c>
      <c r="BA46" s="27" t="str">
        <f>IF(คะแนนอ่านคิดเขียน!AD47="","",คะแนนอ่านคิดเขียน!AD47)</f>
        <v/>
      </c>
      <c r="BB46" s="27" t="str">
        <f>IF(คะแนนอ่านคิดเขียน!AE47="","",คะแนนอ่านคิดเขียน!AE47)</f>
        <v/>
      </c>
      <c r="BC46" s="136" t="str">
        <f t="shared" si="43"/>
        <v/>
      </c>
      <c r="BD46" s="136" t="str">
        <f t="shared" si="16"/>
        <v/>
      </c>
      <c r="BE46" s="136" t="str">
        <f t="shared" si="17"/>
        <v/>
      </c>
      <c r="BF46" s="388" t="str">
        <f>IF(คะแนนอ่านคิดเขียน!AF47="","",คะแนนอ่านคิดเขียน!AF47)</f>
        <v/>
      </c>
      <c r="BG46" s="388" t="str">
        <f>IF(คะแนนอ่านคิดเขียน!AG47="","",คะแนนอ่านคิดเขียน!AG47)</f>
        <v/>
      </c>
      <c r="BH46" s="388" t="str">
        <f>IF(คะแนนอ่านคิดเขียน!AH47="","",คะแนนอ่านคิดเขียน!AH47)</f>
        <v/>
      </c>
      <c r="BI46" s="136" t="str">
        <f t="shared" si="44"/>
        <v/>
      </c>
      <c r="BJ46" s="136" t="str">
        <f t="shared" si="18"/>
        <v/>
      </c>
      <c r="BK46" s="136" t="str">
        <f t="shared" si="19"/>
        <v/>
      </c>
      <c r="BL46" s="457" t="str">
        <f>IF(คะแนนอ่านคิดเขียน!AI47="","",คะแนนอ่านคิดเขียน!AI47)</f>
        <v/>
      </c>
      <c r="BM46" s="457" t="str">
        <f>IF(คะแนนอ่านคิดเขียน!AJ47="","",คะแนนอ่านคิดเขียน!AJ47)</f>
        <v/>
      </c>
      <c r="BN46" s="457" t="str">
        <f>IF(คะแนนอ่านคิดเขียน!AK47="","",คะแนนอ่านคิดเขียน!AK47)</f>
        <v/>
      </c>
      <c r="BO46" s="136" t="str">
        <f t="shared" si="45"/>
        <v/>
      </c>
      <c r="BP46" s="136" t="str">
        <f t="shared" si="20"/>
        <v/>
      </c>
      <c r="BQ46" s="136" t="str">
        <f t="shared" si="21"/>
        <v/>
      </c>
      <c r="BR46" s="457" t="str">
        <f>IF(คะแนนอ่านคิดเขียน!AL47="","",คะแนนอ่านคิดเขียน!AL47)</f>
        <v/>
      </c>
      <c r="BS46" s="457" t="str">
        <f>IF(คะแนนอ่านคิดเขียน!AM47="","",คะแนนอ่านคิดเขียน!AM47)</f>
        <v/>
      </c>
      <c r="BT46" s="457" t="str">
        <f>IF(คะแนนอ่านคิดเขียน!AN47="","",คะแนนอ่านคิดเขียน!AN47)</f>
        <v/>
      </c>
      <c r="BU46" s="136" t="str">
        <f t="shared" si="46"/>
        <v/>
      </c>
      <c r="BV46" s="136" t="str">
        <f t="shared" si="22"/>
        <v/>
      </c>
      <c r="BW46" s="136" t="str">
        <f t="shared" si="23"/>
        <v/>
      </c>
      <c r="BX46" s="457" t="str">
        <f>IF(คะแนนอ่านคิดเขียน!AO47="","",คะแนนอ่านคิดเขียน!AO47)</f>
        <v/>
      </c>
      <c r="BY46" s="457" t="str">
        <f>IF(คะแนนอ่านคิดเขียน!AP47="","",คะแนนอ่านคิดเขียน!AP47)</f>
        <v/>
      </c>
      <c r="BZ46" s="457" t="str">
        <f>IF(คะแนนอ่านคิดเขียน!AQ47="","",คะแนนอ่านคิดเขียน!AQ47)</f>
        <v/>
      </c>
      <c r="CA46" s="136" t="str">
        <f t="shared" si="47"/>
        <v/>
      </c>
      <c r="CB46" s="136" t="str">
        <f t="shared" si="24"/>
        <v/>
      </c>
      <c r="CC46" s="136" t="str">
        <f t="shared" si="25"/>
        <v/>
      </c>
      <c r="CD46" s="457" t="str">
        <f>IF(คะแนนอ่านคิดเขียน!AR47="","",คะแนนอ่านคิดเขียน!AR47)</f>
        <v/>
      </c>
      <c r="CE46" s="457" t="str">
        <f>IF(คะแนนอ่านคิดเขียน!AS47="","",คะแนนอ่านคิดเขียน!AS47)</f>
        <v/>
      </c>
      <c r="CF46" s="457" t="str">
        <f>IF(คะแนนอ่านคิดเขียน!AT47="","",คะแนนอ่านคิดเขียน!AT47)</f>
        <v/>
      </c>
      <c r="CG46" s="136" t="str">
        <f t="shared" si="48"/>
        <v/>
      </c>
      <c r="CH46" s="136" t="str">
        <f t="shared" si="26"/>
        <v/>
      </c>
      <c r="CI46" s="136" t="str">
        <f t="shared" si="27"/>
        <v/>
      </c>
      <c r="CJ46" s="27" t="str">
        <f>IF(คะแนนอ่านคิดเขียน!AU47="","",คะแนนอ่านคิดเขียน!AU47)</f>
        <v/>
      </c>
      <c r="CK46" s="27" t="str">
        <f>IF(คะแนนอ่านคิดเขียน!AV47="","",คะแนนอ่านคิดเขียน!AV47)</f>
        <v/>
      </c>
      <c r="CL46" s="27" t="str">
        <f>IF(คะแนนอ่านคิดเขียน!AW47="","",คะแนนอ่านคิดเขียน!AW47)</f>
        <v/>
      </c>
      <c r="CM46" s="136" t="str">
        <f t="shared" si="49"/>
        <v/>
      </c>
      <c r="CN46" s="136" t="str">
        <f t="shared" si="28"/>
        <v/>
      </c>
      <c r="CO46" s="136" t="str">
        <f t="shared" si="29"/>
        <v/>
      </c>
      <c r="CP46" s="522" t="str">
        <f t="shared" si="50"/>
        <v/>
      </c>
      <c r="CQ46" s="136" t="str">
        <f t="shared" si="30"/>
        <v/>
      </c>
      <c r="CR46" s="534" t="str">
        <f t="shared" si="51"/>
        <v/>
      </c>
      <c r="CS46" s="535" t="str">
        <f t="shared" si="31"/>
        <v/>
      </c>
      <c r="CT46" s="534" t="str">
        <f t="shared" si="52"/>
        <v/>
      </c>
      <c r="CU46" s="535" t="str">
        <f t="shared" si="32"/>
        <v/>
      </c>
      <c r="CV46" s="536" t="str">
        <f t="shared" si="53"/>
        <v/>
      </c>
      <c r="CW46" s="136" t="str">
        <f t="shared" si="54"/>
        <v/>
      </c>
      <c r="CX46" s="136" t="str">
        <f t="shared" si="55"/>
        <v/>
      </c>
      <c r="CY46" s="85"/>
    </row>
    <row r="47" spans="1:103" s="29" customFormat="1" ht="15.95" customHeight="1">
      <c r="A47" s="130">
        <v>42</v>
      </c>
      <c r="B47" s="26" t="str">
        <f>IF(คะแนนสอบ!C47="","",คะแนนสอบ!C47)</f>
        <v/>
      </c>
      <c r="C47" s="41" t="str">
        <f>IF(คะแนนสอบ!D47="","",คะแนนสอบ!D47)</f>
        <v/>
      </c>
      <c r="D47" s="27" t="str">
        <f>IF(คะแนนอ่านคิดเขียน!E48="","",คะแนนอ่านคิดเขียน!E48)</f>
        <v/>
      </c>
      <c r="E47" s="27" t="str">
        <f>IF(คะแนนอ่านคิดเขียน!F48="","",คะแนนอ่านคิดเขียน!F48)</f>
        <v/>
      </c>
      <c r="F47" s="27" t="str">
        <f>IF(คะแนนอ่านคิดเขียน!G48="","",คะแนนอ่านคิดเขียน!G48)</f>
        <v/>
      </c>
      <c r="G47" s="136" t="str">
        <f t="shared" si="35"/>
        <v/>
      </c>
      <c r="H47" s="136" t="str">
        <f t="shared" si="0"/>
        <v/>
      </c>
      <c r="I47" s="136" t="str">
        <f t="shared" si="1"/>
        <v/>
      </c>
      <c r="J47" s="27" t="str">
        <f>IF(คะแนนอ่านคิดเขียน!H48="","",คะแนนอ่านคิดเขียน!H48)</f>
        <v/>
      </c>
      <c r="K47" s="27" t="str">
        <f>IF(คะแนนอ่านคิดเขียน!I48="","",คะแนนอ่านคิดเขียน!I48)</f>
        <v/>
      </c>
      <c r="L47" s="27" t="str">
        <f>IF(คะแนนอ่านคิดเขียน!J48="","",คะแนนอ่านคิดเขียน!J48)</f>
        <v/>
      </c>
      <c r="M47" s="136" t="str">
        <f t="shared" si="36"/>
        <v/>
      </c>
      <c r="N47" s="136" t="str">
        <f t="shared" si="2"/>
        <v/>
      </c>
      <c r="O47" s="136" t="str">
        <f t="shared" si="3"/>
        <v/>
      </c>
      <c r="P47" s="27" t="str">
        <f>IF(คะแนนอ่านคิดเขียน!K48="","",คะแนนอ่านคิดเขียน!K48)</f>
        <v/>
      </c>
      <c r="Q47" s="27" t="str">
        <f>IF(คะแนนอ่านคิดเขียน!L48="","",คะแนนอ่านคิดเขียน!L48)</f>
        <v/>
      </c>
      <c r="R47" s="27" t="str">
        <f>IF(คะแนนอ่านคิดเขียน!M48="","",คะแนนอ่านคิดเขียน!M48)</f>
        <v/>
      </c>
      <c r="S47" s="136" t="str">
        <f t="shared" si="37"/>
        <v/>
      </c>
      <c r="T47" s="136" t="str">
        <f t="shared" si="4"/>
        <v/>
      </c>
      <c r="U47" s="136" t="str">
        <f t="shared" si="5"/>
        <v/>
      </c>
      <c r="V47" s="27" t="str">
        <f>IF(คะแนนอ่านคิดเขียน!N48="","",คะแนนอ่านคิดเขียน!N48)</f>
        <v/>
      </c>
      <c r="W47" s="27" t="str">
        <f>IF(คะแนนอ่านคิดเขียน!O48="","",คะแนนอ่านคิดเขียน!O48)</f>
        <v/>
      </c>
      <c r="X47" s="27" t="str">
        <f>IF(คะแนนอ่านคิดเขียน!P48="","",คะแนนอ่านคิดเขียน!P48)</f>
        <v/>
      </c>
      <c r="Y47" s="136" t="str">
        <f t="shared" si="38"/>
        <v/>
      </c>
      <c r="Z47" s="136" t="str">
        <f t="shared" si="6"/>
        <v/>
      </c>
      <c r="AA47" s="136" t="str">
        <f t="shared" si="7"/>
        <v/>
      </c>
      <c r="AB47" s="27" t="str">
        <f>IF(คะแนนอ่านคิดเขียน!Q48="","",คะแนนอ่านคิดเขียน!Q48)</f>
        <v/>
      </c>
      <c r="AC47" s="27" t="str">
        <f>IF(คะแนนอ่านคิดเขียน!R48="","",คะแนนอ่านคิดเขียน!R48)</f>
        <v/>
      </c>
      <c r="AD47" s="27" t="str">
        <f>IF(คะแนนอ่านคิดเขียน!S48="","",คะแนนอ่านคิดเขียน!S48)</f>
        <v/>
      </c>
      <c r="AE47" s="136" t="str">
        <f t="shared" si="39"/>
        <v/>
      </c>
      <c r="AF47" s="136" t="str">
        <f t="shared" si="8"/>
        <v/>
      </c>
      <c r="AG47" s="136" t="str">
        <f t="shared" si="9"/>
        <v/>
      </c>
      <c r="AH47" s="27" t="str">
        <f>IF(คะแนนอ่านคิดเขียน!T48="","",คะแนนอ่านคิดเขียน!T48)</f>
        <v/>
      </c>
      <c r="AI47" s="27" t="str">
        <f>IF(คะแนนอ่านคิดเขียน!U48="","",คะแนนอ่านคิดเขียน!U48)</f>
        <v/>
      </c>
      <c r="AJ47" s="27" t="str">
        <f>IF(คะแนนอ่านคิดเขียน!V48="","",คะแนนอ่านคิดเขียน!V48)</f>
        <v/>
      </c>
      <c r="AK47" s="136" t="str">
        <f t="shared" si="40"/>
        <v/>
      </c>
      <c r="AL47" s="136" t="str">
        <f t="shared" si="10"/>
        <v/>
      </c>
      <c r="AM47" s="136" t="str">
        <f t="shared" si="11"/>
        <v/>
      </c>
      <c r="AN47" s="27" t="str">
        <f>IF(คะแนนอ่านคิดเขียน!W48="","",คะแนนอ่านคิดเขียน!W48)</f>
        <v/>
      </c>
      <c r="AO47" s="27" t="str">
        <f>IF(คะแนนอ่านคิดเขียน!X48="","",คะแนนอ่านคิดเขียน!X48)</f>
        <v/>
      </c>
      <c r="AP47" s="27" t="str">
        <f>IF(คะแนนอ่านคิดเขียน!Y48="","",คะแนนอ่านคิดเขียน!Y48)</f>
        <v/>
      </c>
      <c r="AQ47" s="136" t="str">
        <f t="shared" si="41"/>
        <v/>
      </c>
      <c r="AR47" s="136" t="str">
        <f t="shared" si="12"/>
        <v/>
      </c>
      <c r="AS47" s="136" t="str">
        <f t="shared" si="13"/>
        <v/>
      </c>
      <c r="AT47" s="27" t="str">
        <f>IF(คะแนนอ่านคิดเขียน!Z48="","",คะแนนอ่านคิดเขียน!Z48)</f>
        <v/>
      </c>
      <c r="AU47" s="27" t="str">
        <f>IF(คะแนนอ่านคิดเขียน!AA48="","",คะแนนอ่านคิดเขียน!AA48)</f>
        <v/>
      </c>
      <c r="AV47" s="27" t="str">
        <f>IF(คะแนนอ่านคิดเขียน!AB48="","",คะแนนอ่านคิดเขียน!AB48)</f>
        <v/>
      </c>
      <c r="AW47" s="136" t="str">
        <f t="shared" si="42"/>
        <v/>
      </c>
      <c r="AX47" s="136" t="str">
        <f t="shared" si="14"/>
        <v/>
      </c>
      <c r="AY47" s="136" t="str">
        <f t="shared" si="15"/>
        <v/>
      </c>
      <c r="AZ47" s="27" t="str">
        <f>IF(คะแนนอ่านคิดเขียน!AC48="","",คะแนนอ่านคิดเขียน!AC48)</f>
        <v/>
      </c>
      <c r="BA47" s="27" t="str">
        <f>IF(คะแนนอ่านคิดเขียน!AD48="","",คะแนนอ่านคิดเขียน!AD48)</f>
        <v/>
      </c>
      <c r="BB47" s="27" t="str">
        <f>IF(คะแนนอ่านคิดเขียน!AE48="","",คะแนนอ่านคิดเขียน!AE48)</f>
        <v/>
      </c>
      <c r="BC47" s="136" t="str">
        <f t="shared" si="43"/>
        <v/>
      </c>
      <c r="BD47" s="136" t="str">
        <f t="shared" si="16"/>
        <v/>
      </c>
      <c r="BE47" s="136" t="str">
        <f t="shared" si="17"/>
        <v/>
      </c>
      <c r="BF47" s="388" t="str">
        <f>IF(คะแนนอ่านคิดเขียน!AF48="","",คะแนนอ่านคิดเขียน!AF48)</f>
        <v/>
      </c>
      <c r="BG47" s="388" t="str">
        <f>IF(คะแนนอ่านคิดเขียน!AG48="","",คะแนนอ่านคิดเขียน!AG48)</f>
        <v/>
      </c>
      <c r="BH47" s="388" t="str">
        <f>IF(คะแนนอ่านคิดเขียน!AH48="","",คะแนนอ่านคิดเขียน!AH48)</f>
        <v/>
      </c>
      <c r="BI47" s="136" t="str">
        <f t="shared" si="44"/>
        <v/>
      </c>
      <c r="BJ47" s="136" t="str">
        <f t="shared" si="18"/>
        <v/>
      </c>
      <c r="BK47" s="136" t="str">
        <f t="shared" si="19"/>
        <v/>
      </c>
      <c r="BL47" s="457" t="str">
        <f>IF(คะแนนอ่านคิดเขียน!AI48="","",คะแนนอ่านคิดเขียน!AI48)</f>
        <v/>
      </c>
      <c r="BM47" s="457" t="str">
        <f>IF(คะแนนอ่านคิดเขียน!AJ48="","",คะแนนอ่านคิดเขียน!AJ48)</f>
        <v/>
      </c>
      <c r="BN47" s="457" t="str">
        <f>IF(คะแนนอ่านคิดเขียน!AK48="","",คะแนนอ่านคิดเขียน!AK48)</f>
        <v/>
      </c>
      <c r="BO47" s="136" t="str">
        <f t="shared" si="45"/>
        <v/>
      </c>
      <c r="BP47" s="136" t="str">
        <f t="shared" si="20"/>
        <v/>
      </c>
      <c r="BQ47" s="136" t="str">
        <f t="shared" si="21"/>
        <v/>
      </c>
      <c r="BR47" s="457" t="str">
        <f>IF(คะแนนอ่านคิดเขียน!AL48="","",คะแนนอ่านคิดเขียน!AL48)</f>
        <v/>
      </c>
      <c r="BS47" s="457" t="str">
        <f>IF(คะแนนอ่านคิดเขียน!AM48="","",คะแนนอ่านคิดเขียน!AM48)</f>
        <v/>
      </c>
      <c r="BT47" s="457" t="str">
        <f>IF(คะแนนอ่านคิดเขียน!AN48="","",คะแนนอ่านคิดเขียน!AN48)</f>
        <v/>
      </c>
      <c r="BU47" s="136" t="str">
        <f t="shared" si="46"/>
        <v/>
      </c>
      <c r="BV47" s="136" t="str">
        <f t="shared" si="22"/>
        <v/>
      </c>
      <c r="BW47" s="136" t="str">
        <f t="shared" si="23"/>
        <v/>
      </c>
      <c r="BX47" s="457" t="str">
        <f>IF(คะแนนอ่านคิดเขียน!AO48="","",คะแนนอ่านคิดเขียน!AO48)</f>
        <v/>
      </c>
      <c r="BY47" s="457" t="str">
        <f>IF(คะแนนอ่านคิดเขียน!AP48="","",คะแนนอ่านคิดเขียน!AP48)</f>
        <v/>
      </c>
      <c r="BZ47" s="457" t="str">
        <f>IF(คะแนนอ่านคิดเขียน!AQ48="","",คะแนนอ่านคิดเขียน!AQ48)</f>
        <v/>
      </c>
      <c r="CA47" s="136" t="str">
        <f t="shared" si="47"/>
        <v/>
      </c>
      <c r="CB47" s="136" t="str">
        <f t="shared" si="24"/>
        <v/>
      </c>
      <c r="CC47" s="136" t="str">
        <f t="shared" si="25"/>
        <v/>
      </c>
      <c r="CD47" s="457" t="str">
        <f>IF(คะแนนอ่านคิดเขียน!AR48="","",คะแนนอ่านคิดเขียน!AR48)</f>
        <v/>
      </c>
      <c r="CE47" s="457" t="str">
        <f>IF(คะแนนอ่านคิดเขียน!AS48="","",คะแนนอ่านคิดเขียน!AS48)</f>
        <v/>
      </c>
      <c r="CF47" s="457" t="str">
        <f>IF(คะแนนอ่านคิดเขียน!AT48="","",คะแนนอ่านคิดเขียน!AT48)</f>
        <v/>
      </c>
      <c r="CG47" s="136" t="str">
        <f t="shared" si="48"/>
        <v/>
      </c>
      <c r="CH47" s="136" t="str">
        <f t="shared" si="26"/>
        <v/>
      </c>
      <c r="CI47" s="136" t="str">
        <f t="shared" si="27"/>
        <v/>
      </c>
      <c r="CJ47" s="27" t="str">
        <f>IF(คะแนนอ่านคิดเขียน!AU48="","",คะแนนอ่านคิดเขียน!AU48)</f>
        <v/>
      </c>
      <c r="CK47" s="27" t="str">
        <f>IF(คะแนนอ่านคิดเขียน!AV48="","",คะแนนอ่านคิดเขียน!AV48)</f>
        <v/>
      </c>
      <c r="CL47" s="27" t="str">
        <f>IF(คะแนนอ่านคิดเขียน!AW48="","",คะแนนอ่านคิดเขียน!AW48)</f>
        <v/>
      </c>
      <c r="CM47" s="136" t="str">
        <f t="shared" si="49"/>
        <v/>
      </c>
      <c r="CN47" s="136" t="str">
        <f t="shared" si="28"/>
        <v/>
      </c>
      <c r="CO47" s="136" t="str">
        <f t="shared" si="29"/>
        <v/>
      </c>
      <c r="CP47" s="522" t="str">
        <f t="shared" si="50"/>
        <v/>
      </c>
      <c r="CQ47" s="136" t="str">
        <f t="shared" si="30"/>
        <v/>
      </c>
      <c r="CR47" s="534" t="str">
        <f t="shared" si="51"/>
        <v/>
      </c>
      <c r="CS47" s="535" t="str">
        <f t="shared" si="31"/>
        <v/>
      </c>
      <c r="CT47" s="534" t="str">
        <f t="shared" si="52"/>
        <v/>
      </c>
      <c r="CU47" s="535" t="str">
        <f t="shared" si="32"/>
        <v/>
      </c>
      <c r="CV47" s="536" t="str">
        <f t="shared" si="53"/>
        <v/>
      </c>
      <c r="CW47" s="136" t="str">
        <f t="shared" si="54"/>
        <v/>
      </c>
      <c r="CX47" s="136" t="str">
        <f t="shared" si="55"/>
        <v/>
      </c>
      <c r="CY47" s="85"/>
    </row>
    <row r="48" spans="1:103" s="29" customFormat="1" ht="15.95" customHeight="1">
      <c r="A48" s="130">
        <v>43</v>
      </c>
      <c r="B48" s="26" t="str">
        <f>IF(คะแนนสอบ!C48="","",คะแนนสอบ!C48)</f>
        <v/>
      </c>
      <c r="C48" s="41" t="str">
        <f>IF(คะแนนสอบ!D48="","",คะแนนสอบ!D48)</f>
        <v/>
      </c>
      <c r="D48" s="27" t="str">
        <f>IF(คะแนนอ่านคิดเขียน!E49="","",คะแนนอ่านคิดเขียน!E49)</f>
        <v/>
      </c>
      <c r="E48" s="27" t="str">
        <f>IF(คะแนนอ่านคิดเขียน!F49="","",คะแนนอ่านคิดเขียน!F49)</f>
        <v/>
      </c>
      <c r="F48" s="27" t="str">
        <f>IF(คะแนนอ่านคิดเขียน!G49="","",คะแนนอ่านคิดเขียน!G49)</f>
        <v/>
      </c>
      <c r="G48" s="136" t="str">
        <f t="shared" si="35"/>
        <v/>
      </c>
      <c r="H48" s="136" t="str">
        <f t="shared" si="0"/>
        <v/>
      </c>
      <c r="I48" s="136" t="str">
        <f t="shared" si="1"/>
        <v/>
      </c>
      <c r="J48" s="27" t="str">
        <f>IF(คะแนนอ่านคิดเขียน!H49="","",คะแนนอ่านคิดเขียน!H49)</f>
        <v/>
      </c>
      <c r="K48" s="27" t="str">
        <f>IF(คะแนนอ่านคิดเขียน!I49="","",คะแนนอ่านคิดเขียน!I49)</f>
        <v/>
      </c>
      <c r="L48" s="27" t="str">
        <f>IF(คะแนนอ่านคิดเขียน!J49="","",คะแนนอ่านคิดเขียน!J49)</f>
        <v/>
      </c>
      <c r="M48" s="136" t="str">
        <f t="shared" si="36"/>
        <v/>
      </c>
      <c r="N48" s="136" t="str">
        <f t="shared" si="2"/>
        <v/>
      </c>
      <c r="O48" s="136" t="str">
        <f t="shared" si="3"/>
        <v/>
      </c>
      <c r="P48" s="27" t="str">
        <f>IF(คะแนนอ่านคิดเขียน!K49="","",คะแนนอ่านคิดเขียน!K49)</f>
        <v/>
      </c>
      <c r="Q48" s="27" t="str">
        <f>IF(คะแนนอ่านคิดเขียน!L49="","",คะแนนอ่านคิดเขียน!L49)</f>
        <v/>
      </c>
      <c r="R48" s="27" t="str">
        <f>IF(คะแนนอ่านคิดเขียน!M49="","",คะแนนอ่านคิดเขียน!M49)</f>
        <v/>
      </c>
      <c r="S48" s="136" t="str">
        <f t="shared" si="37"/>
        <v/>
      </c>
      <c r="T48" s="136" t="str">
        <f t="shared" si="4"/>
        <v/>
      </c>
      <c r="U48" s="136" t="str">
        <f t="shared" si="5"/>
        <v/>
      </c>
      <c r="V48" s="27" t="str">
        <f>IF(คะแนนอ่านคิดเขียน!N49="","",คะแนนอ่านคิดเขียน!N49)</f>
        <v/>
      </c>
      <c r="W48" s="27" t="str">
        <f>IF(คะแนนอ่านคิดเขียน!O49="","",คะแนนอ่านคิดเขียน!O49)</f>
        <v/>
      </c>
      <c r="X48" s="27" t="str">
        <f>IF(คะแนนอ่านคิดเขียน!P49="","",คะแนนอ่านคิดเขียน!P49)</f>
        <v/>
      </c>
      <c r="Y48" s="136" t="str">
        <f t="shared" si="38"/>
        <v/>
      </c>
      <c r="Z48" s="136" t="str">
        <f t="shared" si="6"/>
        <v/>
      </c>
      <c r="AA48" s="136" t="str">
        <f t="shared" si="7"/>
        <v/>
      </c>
      <c r="AB48" s="27" t="str">
        <f>IF(คะแนนอ่านคิดเขียน!Q49="","",คะแนนอ่านคิดเขียน!Q49)</f>
        <v/>
      </c>
      <c r="AC48" s="27" t="str">
        <f>IF(คะแนนอ่านคิดเขียน!R49="","",คะแนนอ่านคิดเขียน!R49)</f>
        <v/>
      </c>
      <c r="AD48" s="27" t="str">
        <f>IF(คะแนนอ่านคิดเขียน!S49="","",คะแนนอ่านคิดเขียน!S49)</f>
        <v/>
      </c>
      <c r="AE48" s="136" t="str">
        <f t="shared" si="39"/>
        <v/>
      </c>
      <c r="AF48" s="136" t="str">
        <f t="shared" si="8"/>
        <v/>
      </c>
      <c r="AG48" s="136" t="str">
        <f t="shared" si="9"/>
        <v/>
      </c>
      <c r="AH48" s="27" t="str">
        <f>IF(คะแนนอ่านคิดเขียน!T49="","",คะแนนอ่านคิดเขียน!T49)</f>
        <v/>
      </c>
      <c r="AI48" s="27" t="str">
        <f>IF(คะแนนอ่านคิดเขียน!U49="","",คะแนนอ่านคิดเขียน!U49)</f>
        <v/>
      </c>
      <c r="AJ48" s="27" t="str">
        <f>IF(คะแนนอ่านคิดเขียน!V49="","",คะแนนอ่านคิดเขียน!V49)</f>
        <v/>
      </c>
      <c r="AK48" s="136" t="str">
        <f t="shared" si="40"/>
        <v/>
      </c>
      <c r="AL48" s="136" t="str">
        <f t="shared" si="10"/>
        <v/>
      </c>
      <c r="AM48" s="136" t="str">
        <f t="shared" si="11"/>
        <v/>
      </c>
      <c r="AN48" s="27" t="str">
        <f>IF(คะแนนอ่านคิดเขียน!W49="","",คะแนนอ่านคิดเขียน!W49)</f>
        <v/>
      </c>
      <c r="AO48" s="27" t="str">
        <f>IF(คะแนนอ่านคิดเขียน!X49="","",คะแนนอ่านคิดเขียน!X49)</f>
        <v/>
      </c>
      <c r="AP48" s="27" t="str">
        <f>IF(คะแนนอ่านคิดเขียน!Y49="","",คะแนนอ่านคิดเขียน!Y49)</f>
        <v/>
      </c>
      <c r="AQ48" s="136" t="str">
        <f t="shared" si="41"/>
        <v/>
      </c>
      <c r="AR48" s="136" t="str">
        <f t="shared" si="12"/>
        <v/>
      </c>
      <c r="AS48" s="136" t="str">
        <f t="shared" si="13"/>
        <v/>
      </c>
      <c r="AT48" s="27" t="str">
        <f>IF(คะแนนอ่านคิดเขียน!Z49="","",คะแนนอ่านคิดเขียน!Z49)</f>
        <v/>
      </c>
      <c r="AU48" s="27" t="str">
        <f>IF(คะแนนอ่านคิดเขียน!AA49="","",คะแนนอ่านคิดเขียน!AA49)</f>
        <v/>
      </c>
      <c r="AV48" s="27" t="str">
        <f>IF(คะแนนอ่านคิดเขียน!AB49="","",คะแนนอ่านคิดเขียน!AB49)</f>
        <v/>
      </c>
      <c r="AW48" s="136" t="str">
        <f t="shared" si="42"/>
        <v/>
      </c>
      <c r="AX48" s="136" t="str">
        <f t="shared" si="14"/>
        <v/>
      </c>
      <c r="AY48" s="136" t="str">
        <f t="shared" si="15"/>
        <v/>
      </c>
      <c r="AZ48" s="27" t="str">
        <f>IF(คะแนนอ่านคิดเขียน!AC49="","",คะแนนอ่านคิดเขียน!AC49)</f>
        <v/>
      </c>
      <c r="BA48" s="27" t="str">
        <f>IF(คะแนนอ่านคิดเขียน!AD49="","",คะแนนอ่านคิดเขียน!AD49)</f>
        <v/>
      </c>
      <c r="BB48" s="27" t="str">
        <f>IF(คะแนนอ่านคิดเขียน!AE49="","",คะแนนอ่านคิดเขียน!AE49)</f>
        <v/>
      </c>
      <c r="BC48" s="136" t="str">
        <f t="shared" si="43"/>
        <v/>
      </c>
      <c r="BD48" s="136" t="str">
        <f t="shared" si="16"/>
        <v/>
      </c>
      <c r="BE48" s="136" t="str">
        <f t="shared" si="17"/>
        <v/>
      </c>
      <c r="BF48" s="388" t="str">
        <f>IF(คะแนนอ่านคิดเขียน!AF49="","",คะแนนอ่านคิดเขียน!AF49)</f>
        <v/>
      </c>
      <c r="BG48" s="388" t="str">
        <f>IF(คะแนนอ่านคิดเขียน!AG49="","",คะแนนอ่านคิดเขียน!AG49)</f>
        <v/>
      </c>
      <c r="BH48" s="388" t="str">
        <f>IF(คะแนนอ่านคิดเขียน!AH49="","",คะแนนอ่านคิดเขียน!AH49)</f>
        <v/>
      </c>
      <c r="BI48" s="136" t="str">
        <f t="shared" si="44"/>
        <v/>
      </c>
      <c r="BJ48" s="136" t="str">
        <f t="shared" si="18"/>
        <v/>
      </c>
      <c r="BK48" s="136" t="str">
        <f t="shared" si="19"/>
        <v/>
      </c>
      <c r="BL48" s="457" t="str">
        <f>IF(คะแนนอ่านคิดเขียน!AI49="","",คะแนนอ่านคิดเขียน!AI49)</f>
        <v/>
      </c>
      <c r="BM48" s="457" t="str">
        <f>IF(คะแนนอ่านคิดเขียน!AJ49="","",คะแนนอ่านคิดเขียน!AJ49)</f>
        <v/>
      </c>
      <c r="BN48" s="457" t="str">
        <f>IF(คะแนนอ่านคิดเขียน!AK49="","",คะแนนอ่านคิดเขียน!AK49)</f>
        <v/>
      </c>
      <c r="BO48" s="136" t="str">
        <f t="shared" si="45"/>
        <v/>
      </c>
      <c r="BP48" s="136" t="str">
        <f t="shared" si="20"/>
        <v/>
      </c>
      <c r="BQ48" s="136" t="str">
        <f t="shared" si="21"/>
        <v/>
      </c>
      <c r="BR48" s="457" t="str">
        <f>IF(คะแนนอ่านคิดเขียน!AL49="","",คะแนนอ่านคิดเขียน!AL49)</f>
        <v/>
      </c>
      <c r="BS48" s="457" t="str">
        <f>IF(คะแนนอ่านคิดเขียน!AM49="","",คะแนนอ่านคิดเขียน!AM49)</f>
        <v/>
      </c>
      <c r="BT48" s="457" t="str">
        <f>IF(คะแนนอ่านคิดเขียน!AN49="","",คะแนนอ่านคิดเขียน!AN49)</f>
        <v/>
      </c>
      <c r="BU48" s="136" t="str">
        <f t="shared" si="46"/>
        <v/>
      </c>
      <c r="BV48" s="136" t="str">
        <f t="shared" si="22"/>
        <v/>
      </c>
      <c r="BW48" s="136" t="str">
        <f t="shared" si="23"/>
        <v/>
      </c>
      <c r="BX48" s="457" t="str">
        <f>IF(คะแนนอ่านคิดเขียน!AO49="","",คะแนนอ่านคิดเขียน!AO49)</f>
        <v/>
      </c>
      <c r="BY48" s="457" t="str">
        <f>IF(คะแนนอ่านคิดเขียน!AP49="","",คะแนนอ่านคิดเขียน!AP49)</f>
        <v/>
      </c>
      <c r="BZ48" s="457" t="str">
        <f>IF(คะแนนอ่านคิดเขียน!AQ49="","",คะแนนอ่านคิดเขียน!AQ49)</f>
        <v/>
      </c>
      <c r="CA48" s="136" t="str">
        <f t="shared" si="47"/>
        <v/>
      </c>
      <c r="CB48" s="136" t="str">
        <f t="shared" si="24"/>
        <v/>
      </c>
      <c r="CC48" s="136" t="str">
        <f t="shared" si="25"/>
        <v/>
      </c>
      <c r="CD48" s="457" t="str">
        <f>IF(คะแนนอ่านคิดเขียน!AR49="","",คะแนนอ่านคิดเขียน!AR49)</f>
        <v/>
      </c>
      <c r="CE48" s="457" t="str">
        <f>IF(คะแนนอ่านคิดเขียน!AS49="","",คะแนนอ่านคิดเขียน!AS49)</f>
        <v/>
      </c>
      <c r="CF48" s="457" t="str">
        <f>IF(คะแนนอ่านคิดเขียน!AT49="","",คะแนนอ่านคิดเขียน!AT49)</f>
        <v/>
      </c>
      <c r="CG48" s="136" t="str">
        <f t="shared" si="48"/>
        <v/>
      </c>
      <c r="CH48" s="136" t="str">
        <f t="shared" si="26"/>
        <v/>
      </c>
      <c r="CI48" s="136" t="str">
        <f t="shared" si="27"/>
        <v/>
      </c>
      <c r="CJ48" s="27" t="str">
        <f>IF(คะแนนอ่านคิดเขียน!AU49="","",คะแนนอ่านคิดเขียน!AU49)</f>
        <v/>
      </c>
      <c r="CK48" s="27" t="str">
        <f>IF(คะแนนอ่านคิดเขียน!AV49="","",คะแนนอ่านคิดเขียน!AV49)</f>
        <v/>
      </c>
      <c r="CL48" s="27" t="str">
        <f>IF(คะแนนอ่านคิดเขียน!AW49="","",คะแนนอ่านคิดเขียน!AW49)</f>
        <v/>
      </c>
      <c r="CM48" s="136" t="str">
        <f t="shared" si="49"/>
        <v/>
      </c>
      <c r="CN48" s="136" t="str">
        <f t="shared" si="28"/>
        <v/>
      </c>
      <c r="CO48" s="136" t="str">
        <f t="shared" si="29"/>
        <v/>
      </c>
      <c r="CP48" s="522" t="str">
        <f t="shared" si="50"/>
        <v/>
      </c>
      <c r="CQ48" s="136" t="str">
        <f t="shared" si="30"/>
        <v/>
      </c>
      <c r="CR48" s="534" t="str">
        <f t="shared" si="51"/>
        <v/>
      </c>
      <c r="CS48" s="535" t="str">
        <f t="shared" si="31"/>
        <v/>
      </c>
      <c r="CT48" s="534" t="str">
        <f t="shared" si="52"/>
        <v/>
      </c>
      <c r="CU48" s="535" t="str">
        <f t="shared" si="32"/>
        <v/>
      </c>
      <c r="CV48" s="536" t="str">
        <f t="shared" si="53"/>
        <v/>
      </c>
      <c r="CW48" s="136" t="str">
        <f t="shared" si="54"/>
        <v/>
      </c>
      <c r="CX48" s="136" t="str">
        <f t="shared" si="55"/>
        <v/>
      </c>
      <c r="CY48" s="85"/>
    </row>
    <row r="49" spans="1:103" s="29" customFormat="1" ht="15.95" customHeight="1">
      <c r="A49" s="130">
        <v>44</v>
      </c>
      <c r="B49" s="26" t="str">
        <f>IF(คะแนนสอบ!C49="","",คะแนนสอบ!C49)</f>
        <v/>
      </c>
      <c r="C49" s="41" t="str">
        <f>IF(คะแนนสอบ!D49="","",คะแนนสอบ!D49)</f>
        <v/>
      </c>
      <c r="D49" s="27" t="str">
        <f>IF(คะแนนอ่านคิดเขียน!E50="","",คะแนนอ่านคิดเขียน!E50)</f>
        <v/>
      </c>
      <c r="E49" s="27" t="str">
        <f>IF(คะแนนอ่านคิดเขียน!F50="","",คะแนนอ่านคิดเขียน!F50)</f>
        <v/>
      </c>
      <c r="F49" s="27" t="str">
        <f>IF(คะแนนอ่านคิดเขียน!G50="","",คะแนนอ่านคิดเขียน!G50)</f>
        <v/>
      </c>
      <c r="G49" s="136" t="str">
        <f t="shared" si="35"/>
        <v/>
      </c>
      <c r="H49" s="136" t="str">
        <f t="shared" si="0"/>
        <v/>
      </c>
      <c r="I49" s="136" t="str">
        <f t="shared" si="1"/>
        <v/>
      </c>
      <c r="J49" s="27" t="str">
        <f>IF(คะแนนอ่านคิดเขียน!H50="","",คะแนนอ่านคิดเขียน!H50)</f>
        <v/>
      </c>
      <c r="K49" s="27" t="str">
        <f>IF(คะแนนอ่านคิดเขียน!I50="","",คะแนนอ่านคิดเขียน!I50)</f>
        <v/>
      </c>
      <c r="L49" s="27" t="str">
        <f>IF(คะแนนอ่านคิดเขียน!J50="","",คะแนนอ่านคิดเขียน!J50)</f>
        <v/>
      </c>
      <c r="M49" s="136" t="str">
        <f t="shared" si="36"/>
        <v/>
      </c>
      <c r="N49" s="136" t="str">
        <f t="shared" si="2"/>
        <v/>
      </c>
      <c r="O49" s="136" t="str">
        <f t="shared" si="3"/>
        <v/>
      </c>
      <c r="P49" s="27" t="str">
        <f>IF(คะแนนอ่านคิดเขียน!K50="","",คะแนนอ่านคิดเขียน!K50)</f>
        <v/>
      </c>
      <c r="Q49" s="27" t="str">
        <f>IF(คะแนนอ่านคิดเขียน!L50="","",คะแนนอ่านคิดเขียน!L50)</f>
        <v/>
      </c>
      <c r="R49" s="27" t="str">
        <f>IF(คะแนนอ่านคิดเขียน!M50="","",คะแนนอ่านคิดเขียน!M50)</f>
        <v/>
      </c>
      <c r="S49" s="136" t="str">
        <f t="shared" si="37"/>
        <v/>
      </c>
      <c r="T49" s="136" t="str">
        <f t="shared" si="4"/>
        <v/>
      </c>
      <c r="U49" s="136" t="str">
        <f t="shared" si="5"/>
        <v/>
      </c>
      <c r="V49" s="27" t="str">
        <f>IF(คะแนนอ่านคิดเขียน!N50="","",คะแนนอ่านคิดเขียน!N50)</f>
        <v/>
      </c>
      <c r="W49" s="27" t="str">
        <f>IF(คะแนนอ่านคิดเขียน!O50="","",คะแนนอ่านคิดเขียน!O50)</f>
        <v/>
      </c>
      <c r="X49" s="27" t="str">
        <f>IF(คะแนนอ่านคิดเขียน!P50="","",คะแนนอ่านคิดเขียน!P50)</f>
        <v/>
      </c>
      <c r="Y49" s="136" t="str">
        <f t="shared" si="38"/>
        <v/>
      </c>
      <c r="Z49" s="136" t="str">
        <f t="shared" si="6"/>
        <v/>
      </c>
      <c r="AA49" s="136" t="str">
        <f t="shared" si="7"/>
        <v/>
      </c>
      <c r="AB49" s="27" t="str">
        <f>IF(คะแนนอ่านคิดเขียน!Q50="","",คะแนนอ่านคิดเขียน!Q50)</f>
        <v/>
      </c>
      <c r="AC49" s="27" t="str">
        <f>IF(คะแนนอ่านคิดเขียน!R50="","",คะแนนอ่านคิดเขียน!R50)</f>
        <v/>
      </c>
      <c r="AD49" s="27" t="str">
        <f>IF(คะแนนอ่านคิดเขียน!S50="","",คะแนนอ่านคิดเขียน!S50)</f>
        <v/>
      </c>
      <c r="AE49" s="136" t="str">
        <f t="shared" si="39"/>
        <v/>
      </c>
      <c r="AF49" s="136" t="str">
        <f t="shared" si="8"/>
        <v/>
      </c>
      <c r="AG49" s="136" t="str">
        <f t="shared" si="9"/>
        <v/>
      </c>
      <c r="AH49" s="27" t="str">
        <f>IF(คะแนนอ่านคิดเขียน!T50="","",คะแนนอ่านคิดเขียน!T50)</f>
        <v/>
      </c>
      <c r="AI49" s="27" t="str">
        <f>IF(คะแนนอ่านคิดเขียน!U50="","",คะแนนอ่านคิดเขียน!U50)</f>
        <v/>
      </c>
      <c r="AJ49" s="27" t="str">
        <f>IF(คะแนนอ่านคิดเขียน!V50="","",คะแนนอ่านคิดเขียน!V50)</f>
        <v/>
      </c>
      <c r="AK49" s="136" t="str">
        <f t="shared" si="40"/>
        <v/>
      </c>
      <c r="AL49" s="136" t="str">
        <f t="shared" si="10"/>
        <v/>
      </c>
      <c r="AM49" s="136" t="str">
        <f t="shared" si="11"/>
        <v/>
      </c>
      <c r="AN49" s="27" t="str">
        <f>IF(คะแนนอ่านคิดเขียน!W50="","",คะแนนอ่านคิดเขียน!W50)</f>
        <v/>
      </c>
      <c r="AO49" s="27" t="str">
        <f>IF(คะแนนอ่านคิดเขียน!X50="","",คะแนนอ่านคิดเขียน!X50)</f>
        <v/>
      </c>
      <c r="AP49" s="27" t="str">
        <f>IF(คะแนนอ่านคิดเขียน!Y50="","",คะแนนอ่านคิดเขียน!Y50)</f>
        <v/>
      </c>
      <c r="AQ49" s="136" t="str">
        <f t="shared" si="41"/>
        <v/>
      </c>
      <c r="AR49" s="136" t="str">
        <f t="shared" si="12"/>
        <v/>
      </c>
      <c r="AS49" s="136" t="str">
        <f t="shared" si="13"/>
        <v/>
      </c>
      <c r="AT49" s="27" t="str">
        <f>IF(คะแนนอ่านคิดเขียน!Z50="","",คะแนนอ่านคิดเขียน!Z50)</f>
        <v/>
      </c>
      <c r="AU49" s="27" t="str">
        <f>IF(คะแนนอ่านคิดเขียน!AA50="","",คะแนนอ่านคิดเขียน!AA50)</f>
        <v/>
      </c>
      <c r="AV49" s="27" t="str">
        <f>IF(คะแนนอ่านคิดเขียน!AB50="","",คะแนนอ่านคิดเขียน!AB50)</f>
        <v/>
      </c>
      <c r="AW49" s="136" t="str">
        <f t="shared" si="42"/>
        <v/>
      </c>
      <c r="AX49" s="136" t="str">
        <f t="shared" si="14"/>
        <v/>
      </c>
      <c r="AY49" s="136" t="str">
        <f t="shared" si="15"/>
        <v/>
      </c>
      <c r="AZ49" s="27" t="str">
        <f>IF(คะแนนอ่านคิดเขียน!AC50="","",คะแนนอ่านคิดเขียน!AC50)</f>
        <v/>
      </c>
      <c r="BA49" s="27" t="str">
        <f>IF(คะแนนอ่านคิดเขียน!AD50="","",คะแนนอ่านคิดเขียน!AD50)</f>
        <v/>
      </c>
      <c r="BB49" s="27" t="str">
        <f>IF(คะแนนอ่านคิดเขียน!AE50="","",คะแนนอ่านคิดเขียน!AE50)</f>
        <v/>
      </c>
      <c r="BC49" s="136" t="str">
        <f t="shared" si="43"/>
        <v/>
      </c>
      <c r="BD49" s="136" t="str">
        <f t="shared" si="16"/>
        <v/>
      </c>
      <c r="BE49" s="136" t="str">
        <f t="shared" si="17"/>
        <v/>
      </c>
      <c r="BF49" s="388" t="str">
        <f>IF(คะแนนอ่านคิดเขียน!AF50="","",คะแนนอ่านคิดเขียน!AF50)</f>
        <v/>
      </c>
      <c r="BG49" s="388" t="str">
        <f>IF(คะแนนอ่านคิดเขียน!AG50="","",คะแนนอ่านคิดเขียน!AG50)</f>
        <v/>
      </c>
      <c r="BH49" s="388" t="str">
        <f>IF(คะแนนอ่านคิดเขียน!AH50="","",คะแนนอ่านคิดเขียน!AH50)</f>
        <v/>
      </c>
      <c r="BI49" s="136" t="str">
        <f t="shared" si="44"/>
        <v/>
      </c>
      <c r="BJ49" s="136" t="str">
        <f t="shared" si="18"/>
        <v/>
      </c>
      <c r="BK49" s="136" t="str">
        <f t="shared" si="19"/>
        <v/>
      </c>
      <c r="BL49" s="457" t="str">
        <f>IF(คะแนนอ่านคิดเขียน!AI50="","",คะแนนอ่านคิดเขียน!AI50)</f>
        <v/>
      </c>
      <c r="BM49" s="457" t="str">
        <f>IF(คะแนนอ่านคิดเขียน!AJ50="","",คะแนนอ่านคิดเขียน!AJ50)</f>
        <v/>
      </c>
      <c r="BN49" s="457" t="str">
        <f>IF(คะแนนอ่านคิดเขียน!AK50="","",คะแนนอ่านคิดเขียน!AK50)</f>
        <v/>
      </c>
      <c r="BO49" s="136" t="str">
        <f t="shared" si="45"/>
        <v/>
      </c>
      <c r="BP49" s="136" t="str">
        <f t="shared" si="20"/>
        <v/>
      </c>
      <c r="BQ49" s="136" t="str">
        <f t="shared" si="21"/>
        <v/>
      </c>
      <c r="BR49" s="457" t="str">
        <f>IF(คะแนนอ่านคิดเขียน!AL50="","",คะแนนอ่านคิดเขียน!AL50)</f>
        <v/>
      </c>
      <c r="BS49" s="457" t="str">
        <f>IF(คะแนนอ่านคิดเขียน!AM50="","",คะแนนอ่านคิดเขียน!AM50)</f>
        <v/>
      </c>
      <c r="BT49" s="457" t="str">
        <f>IF(คะแนนอ่านคิดเขียน!AN50="","",คะแนนอ่านคิดเขียน!AN50)</f>
        <v/>
      </c>
      <c r="BU49" s="136" t="str">
        <f t="shared" si="46"/>
        <v/>
      </c>
      <c r="BV49" s="136" t="str">
        <f t="shared" si="22"/>
        <v/>
      </c>
      <c r="BW49" s="136" t="str">
        <f t="shared" si="23"/>
        <v/>
      </c>
      <c r="BX49" s="457" t="str">
        <f>IF(คะแนนอ่านคิดเขียน!AO50="","",คะแนนอ่านคิดเขียน!AO50)</f>
        <v/>
      </c>
      <c r="BY49" s="457" t="str">
        <f>IF(คะแนนอ่านคิดเขียน!AP50="","",คะแนนอ่านคิดเขียน!AP50)</f>
        <v/>
      </c>
      <c r="BZ49" s="457" t="str">
        <f>IF(คะแนนอ่านคิดเขียน!AQ50="","",คะแนนอ่านคิดเขียน!AQ50)</f>
        <v/>
      </c>
      <c r="CA49" s="136" t="str">
        <f t="shared" si="47"/>
        <v/>
      </c>
      <c r="CB49" s="136" t="str">
        <f t="shared" si="24"/>
        <v/>
      </c>
      <c r="CC49" s="136" t="str">
        <f t="shared" si="25"/>
        <v/>
      </c>
      <c r="CD49" s="457" t="str">
        <f>IF(คะแนนอ่านคิดเขียน!AR50="","",คะแนนอ่านคิดเขียน!AR50)</f>
        <v/>
      </c>
      <c r="CE49" s="457" t="str">
        <f>IF(คะแนนอ่านคิดเขียน!AS50="","",คะแนนอ่านคิดเขียน!AS50)</f>
        <v/>
      </c>
      <c r="CF49" s="457" t="str">
        <f>IF(คะแนนอ่านคิดเขียน!AT50="","",คะแนนอ่านคิดเขียน!AT50)</f>
        <v/>
      </c>
      <c r="CG49" s="136" t="str">
        <f t="shared" si="48"/>
        <v/>
      </c>
      <c r="CH49" s="136" t="str">
        <f t="shared" si="26"/>
        <v/>
      </c>
      <c r="CI49" s="136" t="str">
        <f t="shared" si="27"/>
        <v/>
      </c>
      <c r="CJ49" s="27" t="str">
        <f>IF(คะแนนอ่านคิดเขียน!AU50="","",คะแนนอ่านคิดเขียน!AU50)</f>
        <v/>
      </c>
      <c r="CK49" s="27" t="str">
        <f>IF(คะแนนอ่านคิดเขียน!AV50="","",คะแนนอ่านคิดเขียน!AV50)</f>
        <v/>
      </c>
      <c r="CL49" s="27" t="str">
        <f>IF(คะแนนอ่านคิดเขียน!AW50="","",คะแนนอ่านคิดเขียน!AW50)</f>
        <v/>
      </c>
      <c r="CM49" s="136" t="str">
        <f t="shared" si="49"/>
        <v/>
      </c>
      <c r="CN49" s="136" t="str">
        <f t="shared" si="28"/>
        <v/>
      </c>
      <c r="CO49" s="136" t="str">
        <f t="shared" si="29"/>
        <v/>
      </c>
      <c r="CP49" s="522" t="str">
        <f t="shared" si="50"/>
        <v/>
      </c>
      <c r="CQ49" s="136" t="str">
        <f t="shared" si="30"/>
        <v/>
      </c>
      <c r="CR49" s="534" t="str">
        <f t="shared" si="51"/>
        <v/>
      </c>
      <c r="CS49" s="535" t="str">
        <f t="shared" si="31"/>
        <v/>
      </c>
      <c r="CT49" s="534" t="str">
        <f t="shared" si="52"/>
        <v/>
      </c>
      <c r="CU49" s="535" t="str">
        <f t="shared" si="32"/>
        <v/>
      </c>
      <c r="CV49" s="536" t="str">
        <f t="shared" si="53"/>
        <v/>
      </c>
      <c r="CW49" s="136" t="str">
        <f t="shared" si="54"/>
        <v/>
      </c>
      <c r="CX49" s="136" t="str">
        <f t="shared" si="55"/>
        <v/>
      </c>
      <c r="CY49" s="85"/>
    </row>
    <row r="50" spans="1:103" s="29" customFormat="1" ht="15.95" customHeight="1">
      <c r="A50" s="426">
        <v>45</v>
      </c>
      <c r="B50" s="26" t="str">
        <f>IF(คะแนนสอบ!C50="","",คะแนนสอบ!C50)</f>
        <v/>
      </c>
      <c r="C50" s="41" t="str">
        <f>IF(คะแนนสอบ!D50="","",คะแนนสอบ!D50)</f>
        <v/>
      </c>
      <c r="D50" s="424" t="str">
        <f>IF(คะแนนอ่านคิดเขียน!E51="","",คะแนนอ่านคิดเขียน!E51)</f>
        <v/>
      </c>
      <c r="E50" s="424" t="str">
        <f>IF(คะแนนอ่านคิดเขียน!F51="","",คะแนนอ่านคิดเขียน!F51)</f>
        <v/>
      </c>
      <c r="F50" s="424" t="str">
        <f>IF(คะแนนอ่านคิดเขียน!G51="","",คะแนนอ่านคิดเขียน!G51)</f>
        <v/>
      </c>
      <c r="G50" s="136" t="str">
        <f t="shared" ref="G50:G55" si="56">IF(SUM(D50:F50),ROUND(SUM(D50:F50)*100/$G$5,0),"")</f>
        <v/>
      </c>
      <c r="H50" s="136" t="str">
        <f t="shared" ref="H50:H55" si="57">IF(G50="","",VLOOKUP(G50,grad03,5,TRUE))</f>
        <v/>
      </c>
      <c r="I50" s="136" t="str">
        <f t="shared" ref="I50:I55" si="58">IF(G50="","",VLOOKUP(G50,grad03,4,TRUE))</f>
        <v/>
      </c>
      <c r="J50" s="424" t="str">
        <f>IF(คะแนนอ่านคิดเขียน!H51="","",คะแนนอ่านคิดเขียน!H51)</f>
        <v/>
      </c>
      <c r="K50" s="424" t="str">
        <f>IF(คะแนนอ่านคิดเขียน!I51="","",คะแนนอ่านคิดเขียน!I51)</f>
        <v/>
      </c>
      <c r="L50" s="424" t="str">
        <f>IF(คะแนนอ่านคิดเขียน!J51="","",คะแนนอ่านคิดเขียน!J51)</f>
        <v/>
      </c>
      <c r="M50" s="136" t="str">
        <f t="shared" ref="M50:M55" si="59">IF(SUM(J50:L50),ROUND(SUM(J50:L50)*100/$M$5,0),"")</f>
        <v/>
      </c>
      <c r="N50" s="136" t="str">
        <f t="shared" ref="N50:N55" si="60">IF(M50="","",VLOOKUP(M50,grad03,5,TRUE))</f>
        <v/>
      </c>
      <c r="O50" s="136" t="str">
        <f t="shared" ref="O50:O55" si="61">IF(M50="","",VLOOKUP(M50,grad03,4,TRUE))</f>
        <v/>
      </c>
      <c r="P50" s="424" t="str">
        <f>IF(คะแนนอ่านคิดเขียน!K51="","",คะแนนอ่านคิดเขียน!K51)</f>
        <v/>
      </c>
      <c r="Q50" s="424" t="str">
        <f>IF(คะแนนอ่านคิดเขียน!L51="","",คะแนนอ่านคิดเขียน!L51)</f>
        <v/>
      </c>
      <c r="R50" s="424" t="str">
        <f>IF(คะแนนอ่านคิดเขียน!M51="","",คะแนนอ่านคิดเขียน!M51)</f>
        <v/>
      </c>
      <c r="S50" s="136" t="str">
        <f t="shared" ref="S50:S55" si="62">IF(SUM(P50:R50),ROUND(SUM(P50:R50)*100/$S$5,0),"")</f>
        <v/>
      </c>
      <c r="T50" s="136" t="str">
        <f t="shared" ref="T50:T55" si="63">IF(S50="","",VLOOKUP(S50,grad03,5,TRUE))</f>
        <v/>
      </c>
      <c r="U50" s="136" t="str">
        <f t="shared" ref="U50:U55" si="64">IF(S50="","",VLOOKUP(S50,grad03,4,TRUE))</f>
        <v/>
      </c>
      <c r="V50" s="424" t="str">
        <f>IF(คะแนนอ่านคิดเขียน!N51="","",คะแนนอ่านคิดเขียน!N51)</f>
        <v/>
      </c>
      <c r="W50" s="424" t="str">
        <f>IF(คะแนนอ่านคิดเขียน!O51="","",คะแนนอ่านคิดเขียน!O51)</f>
        <v/>
      </c>
      <c r="X50" s="424" t="str">
        <f>IF(คะแนนอ่านคิดเขียน!P51="","",คะแนนอ่านคิดเขียน!P51)</f>
        <v/>
      </c>
      <c r="Y50" s="136" t="str">
        <f t="shared" ref="Y50:Y55" si="65">IF(SUM(V50:X50),ROUND(SUM(V50:X50)*100/$Y$5,0),"")</f>
        <v/>
      </c>
      <c r="Z50" s="136" t="str">
        <f t="shared" ref="Z50:Z55" si="66">IF(Y50="","",VLOOKUP(Y50,grad03,5,TRUE))</f>
        <v/>
      </c>
      <c r="AA50" s="136" t="str">
        <f t="shared" ref="AA50:AA55" si="67">IF(Y50="","",VLOOKUP(Y50,grad03,4,TRUE))</f>
        <v/>
      </c>
      <c r="AB50" s="424" t="str">
        <f>IF(คะแนนอ่านคิดเขียน!Q51="","",คะแนนอ่านคิดเขียน!Q51)</f>
        <v/>
      </c>
      <c r="AC50" s="424" t="str">
        <f>IF(คะแนนอ่านคิดเขียน!R51="","",คะแนนอ่านคิดเขียน!R51)</f>
        <v/>
      </c>
      <c r="AD50" s="424" t="str">
        <f>IF(คะแนนอ่านคิดเขียน!S51="","",คะแนนอ่านคิดเขียน!S51)</f>
        <v/>
      </c>
      <c r="AE50" s="136" t="str">
        <f t="shared" ref="AE50:AE55" si="68">IF(SUM(AB50:AD50),ROUND(SUM(AB50:AD50)*100/$AE$5,0),"")</f>
        <v/>
      </c>
      <c r="AF50" s="136" t="str">
        <f t="shared" ref="AF50:AF55" si="69">IF(AE50="","",VLOOKUP(AE50,grad03,5,TRUE))</f>
        <v/>
      </c>
      <c r="AG50" s="136" t="str">
        <f t="shared" ref="AG50:AG55" si="70">IF(AE50="","",VLOOKUP(AE50,grad03,4,TRUE))</f>
        <v/>
      </c>
      <c r="AH50" s="424" t="str">
        <f>IF(คะแนนอ่านคิดเขียน!T51="","",คะแนนอ่านคิดเขียน!T51)</f>
        <v/>
      </c>
      <c r="AI50" s="424" t="str">
        <f>IF(คะแนนอ่านคิดเขียน!U51="","",คะแนนอ่านคิดเขียน!U51)</f>
        <v/>
      </c>
      <c r="AJ50" s="424" t="str">
        <f>IF(คะแนนอ่านคิดเขียน!V51="","",คะแนนอ่านคิดเขียน!V51)</f>
        <v/>
      </c>
      <c r="AK50" s="136" t="str">
        <f t="shared" ref="AK50:AK55" si="71">IF(SUM(AH50:AJ50),ROUND(SUM(AH50:AJ50)*100/$AK$5,0),"")</f>
        <v/>
      </c>
      <c r="AL50" s="136" t="str">
        <f t="shared" ref="AL50:AL55" si="72">IF(AK50="","",VLOOKUP(AK50,grad03,5,TRUE))</f>
        <v/>
      </c>
      <c r="AM50" s="136" t="str">
        <f t="shared" ref="AM50:AM55" si="73">IF(AK50="","",VLOOKUP(AK50,grad03,4,TRUE))</f>
        <v/>
      </c>
      <c r="AN50" s="424" t="str">
        <f>IF(คะแนนอ่านคิดเขียน!W51="","",คะแนนอ่านคิดเขียน!W51)</f>
        <v/>
      </c>
      <c r="AO50" s="424" t="str">
        <f>IF(คะแนนอ่านคิดเขียน!X51="","",คะแนนอ่านคิดเขียน!X51)</f>
        <v/>
      </c>
      <c r="AP50" s="424" t="str">
        <f>IF(คะแนนอ่านคิดเขียน!Y51="","",คะแนนอ่านคิดเขียน!Y51)</f>
        <v/>
      </c>
      <c r="AQ50" s="136" t="str">
        <f t="shared" ref="AQ50:AQ55" si="74">IF(SUM(AN50:AP50),ROUND(SUM(AN50:AP50)*100/$AQ$5,0),"")</f>
        <v/>
      </c>
      <c r="AR50" s="136" t="str">
        <f t="shared" ref="AR50:AR55" si="75">IF(AQ50="","",VLOOKUP(AQ50,grad03,5,TRUE))</f>
        <v/>
      </c>
      <c r="AS50" s="136" t="str">
        <f t="shared" ref="AS50:AS55" si="76">IF(AQ50="","",VLOOKUP(AQ50,grad03,4,TRUE))</f>
        <v/>
      </c>
      <c r="AT50" s="424" t="str">
        <f>IF(คะแนนอ่านคิดเขียน!Z51="","",คะแนนอ่านคิดเขียน!Z51)</f>
        <v/>
      </c>
      <c r="AU50" s="424" t="str">
        <f>IF(คะแนนอ่านคิดเขียน!AA51="","",คะแนนอ่านคิดเขียน!AA51)</f>
        <v/>
      </c>
      <c r="AV50" s="424" t="str">
        <f>IF(คะแนนอ่านคิดเขียน!AB51="","",คะแนนอ่านคิดเขียน!AB51)</f>
        <v/>
      </c>
      <c r="AW50" s="136" t="str">
        <f t="shared" ref="AW50:AW55" si="77">IF(SUM(AT50:AV50),ROUND(SUM(AT50:AV50)*100/$AW$5,0),"")</f>
        <v/>
      </c>
      <c r="AX50" s="136" t="str">
        <f t="shared" ref="AX50:AX55" si="78">IF(AW50="","",VLOOKUP(AW50,grad03,5,TRUE))</f>
        <v/>
      </c>
      <c r="AY50" s="136" t="str">
        <f t="shared" ref="AY50:AY55" si="79">IF(AW50="","",VLOOKUP(AW50,grad03,4,TRUE))</f>
        <v/>
      </c>
      <c r="AZ50" s="424" t="str">
        <f>IF(คะแนนอ่านคิดเขียน!AC51="","",คะแนนอ่านคิดเขียน!AC51)</f>
        <v/>
      </c>
      <c r="BA50" s="424" t="str">
        <f>IF(คะแนนอ่านคิดเขียน!AD51="","",คะแนนอ่านคิดเขียน!AD51)</f>
        <v/>
      </c>
      <c r="BB50" s="424" t="str">
        <f>IF(คะแนนอ่านคิดเขียน!AE51="","",คะแนนอ่านคิดเขียน!AE51)</f>
        <v/>
      </c>
      <c r="BC50" s="136" t="str">
        <f t="shared" ref="BC50:BC55" si="80">IF(SUM(AZ50:BB50),ROUND(SUM(AZ50:BB50)*100/$BC$5,0),"")</f>
        <v/>
      </c>
      <c r="BD50" s="136" t="str">
        <f t="shared" ref="BD50:BD55" si="81">IF(BC50="","",VLOOKUP(BC50,grad03,5,TRUE))</f>
        <v/>
      </c>
      <c r="BE50" s="136" t="str">
        <f t="shared" ref="BE50:BE55" si="82">IF(BC50="","",VLOOKUP(BC50,grad03,4,TRUE))</f>
        <v/>
      </c>
      <c r="BF50" s="424" t="str">
        <f>IF(คะแนนอ่านคิดเขียน!AF51="","",คะแนนอ่านคิดเขียน!AF51)</f>
        <v/>
      </c>
      <c r="BG50" s="424" t="str">
        <f>IF(คะแนนอ่านคิดเขียน!AG51="","",คะแนนอ่านคิดเขียน!AG51)</f>
        <v/>
      </c>
      <c r="BH50" s="424" t="str">
        <f>IF(คะแนนอ่านคิดเขียน!AH51="","",คะแนนอ่านคิดเขียน!AH51)</f>
        <v/>
      </c>
      <c r="BI50" s="136" t="str">
        <f t="shared" ref="BI50:BI55" si="83">IF(SUM(BF50:BH50),ROUND(SUM(BF50:BH50)*100/$BI$5,0),"")</f>
        <v/>
      </c>
      <c r="BJ50" s="136" t="str">
        <f t="shared" ref="BJ50:BJ55" si="84">IF(BI50="","",VLOOKUP(BI50,grad03,5,TRUE))</f>
        <v/>
      </c>
      <c r="BK50" s="136" t="str">
        <f t="shared" ref="BK50:BK55" si="85">IF(BI50="","",VLOOKUP(BI50,grad03,4,TRUE))</f>
        <v/>
      </c>
      <c r="BL50" s="457" t="str">
        <f>IF(คะแนนอ่านคิดเขียน!AI51="","",คะแนนอ่านคิดเขียน!AI51)</f>
        <v/>
      </c>
      <c r="BM50" s="457" t="str">
        <f>IF(คะแนนอ่านคิดเขียน!AJ51="","",คะแนนอ่านคิดเขียน!AJ51)</f>
        <v/>
      </c>
      <c r="BN50" s="457" t="str">
        <f>IF(คะแนนอ่านคิดเขียน!AK51="","",คะแนนอ่านคิดเขียน!AK51)</f>
        <v/>
      </c>
      <c r="BO50" s="136" t="str">
        <f t="shared" si="45"/>
        <v/>
      </c>
      <c r="BP50" s="136" t="str">
        <f t="shared" si="20"/>
        <v/>
      </c>
      <c r="BQ50" s="136" t="str">
        <f t="shared" si="21"/>
        <v/>
      </c>
      <c r="BR50" s="457" t="str">
        <f>IF(คะแนนอ่านคิดเขียน!AL51="","",คะแนนอ่านคิดเขียน!AL51)</f>
        <v/>
      </c>
      <c r="BS50" s="457" t="str">
        <f>IF(คะแนนอ่านคิดเขียน!AM51="","",คะแนนอ่านคิดเขียน!AM51)</f>
        <v/>
      </c>
      <c r="BT50" s="457" t="str">
        <f>IF(คะแนนอ่านคิดเขียน!AN51="","",คะแนนอ่านคิดเขียน!AN51)</f>
        <v/>
      </c>
      <c r="BU50" s="136" t="str">
        <f t="shared" si="46"/>
        <v/>
      </c>
      <c r="BV50" s="136" t="str">
        <f t="shared" si="22"/>
        <v/>
      </c>
      <c r="BW50" s="136" t="str">
        <f t="shared" si="23"/>
        <v/>
      </c>
      <c r="BX50" s="457" t="str">
        <f>IF(คะแนนอ่านคิดเขียน!AO51="","",คะแนนอ่านคิดเขียน!AO51)</f>
        <v/>
      </c>
      <c r="BY50" s="457" t="str">
        <f>IF(คะแนนอ่านคิดเขียน!AP51="","",คะแนนอ่านคิดเขียน!AP51)</f>
        <v/>
      </c>
      <c r="BZ50" s="457" t="str">
        <f>IF(คะแนนอ่านคิดเขียน!AQ51="","",คะแนนอ่านคิดเขียน!AQ51)</f>
        <v/>
      </c>
      <c r="CA50" s="136" t="str">
        <f t="shared" si="47"/>
        <v/>
      </c>
      <c r="CB50" s="136" t="str">
        <f t="shared" si="24"/>
        <v/>
      </c>
      <c r="CC50" s="136" t="str">
        <f t="shared" si="25"/>
        <v/>
      </c>
      <c r="CD50" s="457" t="str">
        <f>IF(คะแนนอ่านคิดเขียน!AR51="","",คะแนนอ่านคิดเขียน!AR51)</f>
        <v/>
      </c>
      <c r="CE50" s="457" t="str">
        <f>IF(คะแนนอ่านคิดเขียน!AS51="","",คะแนนอ่านคิดเขียน!AS51)</f>
        <v/>
      </c>
      <c r="CF50" s="457" t="str">
        <f>IF(คะแนนอ่านคิดเขียน!AT51="","",คะแนนอ่านคิดเขียน!AT51)</f>
        <v/>
      </c>
      <c r="CG50" s="136" t="str">
        <f t="shared" si="48"/>
        <v/>
      </c>
      <c r="CH50" s="136" t="str">
        <f t="shared" si="26"/>
        <v/>
      </c>
      <c r="CI50" s="136" t="str">
        <f t="shared" si="27"/>
        <v/>
      </c>
      <c r="CJ50" s="424" t="str">
        <f>IF(คะแนนอ่านคิดเขียน!AU51="","",คะแนนอ่านคิดเขียน!AU51)</f>
        <v/>
      </c>
      <c r="CK50" s="424" t="str">
        <f>IF(คะแนนอ่านคิดเขียน!AV51="","",คะแนนอ่านคิดเขียน!AV51)</f>
        <v/>
      </c>
      <c r="CL50" s="424" t="str">
        <f>IF(คะแนนอ่านคิดเขียน!AW51="","",คะแนนอ่านคิดเขียน!AW51)</f>
        <v/>
      </c>
      <c r="CM50" s="136" t="str">
        <f t="shared" ref="CM50:CM55" si="86">IF(SUM(CJ50:CL50),ROUND(SUM(CJ50:CL50)*100/$CM$5,0),"")</f>
        <v/>
      </c>
      <c r="CN50" s="136" t="str">
        <f t="shared" ref="CN50:CN55" si="87">IF(CM50="","",VLOOKUP(CM50,grad03,5,TRUE))</f>
        <v/>
      </c>
      <c r="CO50" s="136" t="str">
        <f t="shared" ref="CO50:CO55" si="88">IF(CM50="","",VLOOKUP(CM50,grad03,4,TRUE))</f>
        <v/>
      </c>
      <c r="CP50" s="522" t="str">
        <f t="shared" si="50"/>
        <v/>
      </c>
      <c r="CQ50" s="136" t="str">
        <f t="shared" ref="CQ50:CQ55" si="89">IF(CP50="","",VLOOKUP(CP50,grad03,5,TRUE))</f>
        <v/>
      </c>
      <c r="CR50" s="534" t="str">
        <f t="shared" si="51"/>
        <v/>
      </c>
      <c r="CS50" s="535" t="str">
        <f t="shared" ref="CS50:CS55" si="90">IF(CR50="","",VLOOKUP(CR50,grad03,5,TRUE))</f>
        <v/>
      </c>
      <c r="CT50" s="534" t="str">
        <f t="shared" si="52"/>
        <v/>
      </c>
      <c r="CU50" s="535" t="str">
        <f t="shared" ref="CU50:CU55" si="91">IF(CT50="","",VLOOKUP(CT50,grad03,5,TRUE))</f>
        <v/>
      </c>
      <c r="CV50" s="536" t="str">
        <f t="shared" si="53"/>
        <v/>
      </c>
      <c r="CW50" s="136" t="str">
        <f t="shared" si="54"/>
        <v/>
      </c>
      <c r="CX50" s="136" t="str">
        <f t="shared" si="55"/>
        <v/>
      </c>
      <c r="CY50" s="85"/>
    </row>
    <row r="51" spans="1:103" s="29" customFormat="1" ht="15.95" customHeight="1">
      <c r="A51" s="426">
        <v>46</v>
      </c>
      <c r="B51" s="26" t="str">
        <f>IF(คะแนนสอบ!C51="","",คะแนนสอบ!C51)</f>
        <v/>
      </c>
      <c r="C51" s="41" t="str">
        <f>IF(คะแนนสอบ!D51="","",คะแนนสอบ!D51)</f>
        <v/>
      </c>
      <c r="D51" s="424" t="str">
        <f>IF(คะแนนอ่านคิดเขียน!E52="","",คะแนนอ่านคิดเขียน!E52)</f>
        <v/>
      </c>
      <c r="E51" s="424" t="str">
        <f>IF(คะแนนอ่านคิดเขียน!F52="","",คะแนนอ่านคิดเขียน!F52)</f>
        <v/>
      </c>
      <c r="F51" s="424" t="str">
        <f>IF(คะแนนอ่านคิดเขียน!G52="","",คะแนนอ่านคิดเขียน!G52)</f>
        <v/>
      </c>
      <c r="G51" s="136" t="str">
        <f t="shared" si="56"/>
        <v/>
      </c>
      <c r="H51" s="136" t="str">
        <f t="shared" si="57"/>
        <v/>
      </c>
      <c r="I51" s="136" t="str">
        <f t="shared" si="58"/>
        <v/>
      </c>
      <c r="J51" s="424" t="str">
        <f>IF(คะแนนอ่านคิดเขียน!H52="","",คะแนนอ่านคิดเขียน!H52)</f>
        <v/>
      </c>
      <c r="K51" s="424" t="str">
        <f>IF(คะแนนอ่านคิดเขียน!I52="","",คะแนนอ่านคิดเขียน!I52)</f>
        <v/>
      </c>
      <c r="L51" s="424" t="str">
        <f>IF(คะแนนอ่านคิดเขียน!J52="","",คะแนนอ่านคิดเขียน!J52)</f>
        <v/>
      </c>
      <c r="M51" s="136" t="str">
        <f t="shared" si="59"/>
        <v/>
      </c>
      <c r="N51" s="136" t="str">
        <f t="shared" si="60"/>
        <v/>
      </c>
      <c r="O51" s="136" t="str">
        <f t="shared" si="61"/>
        <v/>
      </c>
      <c r="P51" s="424" t="str">
        <f>IF(คะแนนอ่านคิดเขียน!K52="","",คะแนนอ่านคิดเขียน!K52)</f>
        <v/>
      </c>
      <c r="Q51" s="424" t="str">
        <f>IF(คะแนนอ่านคิดเขียน!L52="","",คะแนนอ่านคิดเขียน!L52)</f>
        <v/>
      </c>
      <c r="R51" s="424" t="str">
        <f>IF(คะแนนอ่านคิดเขียน!M52="","",คะแนนอ่านคิดเขียน!M52)</f>
        <v/>
      </c>
      <c r="S51" s="136" t="str">
        <f t="shared" si="62"/>
        <v/>
      </c>
      <c r="T51" s="136" t="str">
        <f t="shared" si="63"/>
        <v/>
      </c>
      <c r="U51" s="136" t="str">
        <f t="shared" si="64"/>
        <v/>
      </c>
      <c r="V51" s="424" t="str">
        <f>IF(คะแนนอ่านคิดเขียน!N52="","",คะแนนอ่านคิดเขียน!N52)</f>
        <v/>
      </c>
      <c r="W51" s="424" t="str">
        <f>IF(คะแนนอ่านคิดเขียน!O52="","",คะแนนอ่านคิดเขียน!O52)</f>
        <v/>
      </c>
      <c r="X51" s="424" t="str">
        <f>IF(คะแนนอ่านคิดเขียน!P52="","",คะแนนอ่านคิดเขียน!P52)</f>
        <v/>
      </c>
      <c r="Y51" s="136" t="str">
        <f t="shared" si="65"/>
        <v/>
      </c>
      <c r="Z51" s="136" t="str">
        <f t="shared" si="66"/>
        <v/>
      </c>
      <c r="AA51" s="136" t="str">
        <f t="shared" si="67"/>
        <v/>
      </c>
      <c r="AB51" s="424" t="str">
        <f>IF(คะแนนอ่านคิดเขียน!Q52="","",คะแนนอ่านคิดเขียน!Q52)</f>
        <v/>
      </c>
      <c r="AC51" s="424" t="str">
        <f>IF(คะแนนอ่านคิดเขียน!R52="","",คะแนนอ่านคิดเขียน!R52)</f>
        <v/>
      </c>
      <c r="AD51" s="424" t="str">
        <f>IF(คะแนนอ่านคิดเขียน!S52="","",คะแนนอ่านคิดเขียน!S52)</f>
        <v/>
      </c>
      <c r="AE51" s="136" t="str">
        <f t="shared" si="68"/>
        <v/>
      </c>
      <c r="AF51" s="136" t="str">
        <f t="shared" si="69"/>
        <v/>
      </c>
      <c r="AG51" s="136" t="str">
        <f t="shared" si="70"/>
        <v/>
      </c>
      <c r="AH51" s="424" t="str">
        <f>IF(คะแนนอ่านคิดเขียน!T52="","",คะแนนอ่านคิดเขียน!T52)</f>
        <v/>
      </c>
      <c r="AI51" s="424" t="str">
        <f>IF(คะแนนอ่านคิดเขียน!U52="","",คะแนนอ่านคิดเขียน!U52)</f>
        <v/>
      </c>
      <c r="AJ51" s="424" t="str">
        <f>IF(คะแนนอ่านคิดเขียน!V52="","",คะแนนอ่านคิดเขียน!V52)</f>
        <v/>
      </c>
      <c r="AK51" s="136" t="str">
        <f t="shared" si="71"/>
        <v/>
      </c>
      <c r="AL51" s="136" t="str">
        <f t="shared" si="72"/>
        <v/>
      </c>
      <c r="AM51" s="136" t="str">
        <f t="shared" si="73"/>
        <v/>
      </c>
      <c r="AN51" s="424" t="str">
        <f>IF(คะแนนอ่านคิดเขียน!W52="","",คะแนนอ่านคิดเขียน!W52)</f>
        <v/>
      </c>
      <c r="AO51" s="424" t="str">
        <f>IF(คะแนนอ่านคิดเขียน!X52="","",คะแนนอ่านคิดเขียน!X52)</f>
        <v/>
      </c>
      <c r="AP51" s="424" t="str">
        <f>IF(คะแนนอ่านคิดเขียน!Y52="","",คะแนนอ่านคิดเขียน!Y52)</f>
        <v/>
      </c>
      <c r="AQ51" s="136" t="str">
        <f t="shared" si="74"/>
        <v/>
      </c>
      <c r="AR51" s="136" t="str">
        <f t="shared" si="75"/>
        <v/>
      </c>
      <c r="AS51" s="136" t="str">
        <f t="shared" si="76"/>
        <v/>
      </c>
      <c r="AT51" s="424" t="str">
        <f>IF(คะแนนอ่านคิดเขียน!Z52="","",คะแนนอ่านคิดเขียน!Z52)</f>
        <v/>
      </c>
      <c r="AU51" s="424" t="str">
        <f>IF(คะแนนอ่านคิดเขียน!AA52="","",คะแนนอ่านคิดเขียน!AA52)</f>
        <v/>
      </c>
      <c r="AV51" s="424" t="str">
        <f>IF(คะแนนอ่านคิดเขียน!AB52="","",คะแนนอ่านคิดเขียน!AB52)</f>
        <v/>
      </c>
      <c r="AW51" s="136" t="str">
        <f t="shared" si="77"/>
        <v/>
      </c>
      <c r="AX51" s="136" t="str">
        <f t="shared" si="78"/>
        <v/>
      </c>
      <c r="AY51" s="136" t="str">
        <f t="shared" si="79"/>
        <v/>
      </c>
      <c r="AZ51" s="424" t="str">
        <f>IF(คะแนนอ่านคิดเขียน!AC52="","",คะแนนอ่านคิดเขียน!AC52)</f>
        <v/>
      </c>
      <c r="BA51" s="424" t="str">
        <f>IF(คะแนนอ่านคิดเขียน!AD52="","",คะแนนอ่านคิดเขียน!AD52)</f>
        <v/>
      </c>
      <c r="BB51" s="424" t="str">
        <f>IF(คะแนนอ่านคิดเขียน!AE52="","",คะแนนอ่านคิดเขียน!AE52)</f>
        <v/>
      </c>
      <c r="BC51" s="136" t="str">
        <f t="shared" si="80"/>
        <v/>
      </c>
      <c r="BD51" s="136" t="str">
        <f t="shared" si="81"/>
        <v/>
      </c>
      <c r="BE51" s="136" t="str">
        <f t="shared" si="82"/>
        <v/>
      </c>
      <c r="BF51" s="424" t="str">
        <f>IF(คะแนนอ่านคิดเขียน!AF52="","",คะแนนอ่านคิดเขียน!AF52)</f>
        <v/>
      </c>
      <c r="BG51" s="424" t="str">
        <f>IF(คะแนนอ่านคิดเขียน!AG52="","",คะแนนอ่านคิดเขียน!AG52)</f>
        <v/>
      </c>
      <c r="BH51" s="424" t="str">
        <f>IF(คะแนนอ่านคิดเขียน!AH52="","",คะแนนอ่านคิดเขียน!AH52)</f>
        <v/>
      </c>
      <c r="BI51" s="136" t="str">
        <f t="shared" si="83"/>
        <v/>
      </c>
      <c r="BJ51" s="136" t="str">
        <f t="shared" si="84"/>
        <v/>
      </c>
      <c r="BK51" s="136" t="str">
        <f t="shared" si="85"/>
        <v/>
      </c>
      <c r="BL51" s="457" t="str">
        <f>IF(คะแนนอ่านคิดเขียน!AI52="","",คะแนนอ่านคิดเขียน!AI52)</f>
        <v/>
      </c>
      <c r="BM51" s="457" t="str">
        <f>IF(คะแนนอ่านคิดเขียน!AJ52="","",คะแนนอ่านคิดเขียน!AJ52)</f>
        <v/>
      </c>
      <c r="BN51" s="457" t="str">
        <f>IF(คะแนนอ่านคิดเขียน!AK52="","",คะแนนอ่านคิดเขียน!AK52)</f>
        <v/>
      </c>
      <c r="BO51" s="136" t="str">
        <f t="shared" si="45"/>
        <v/>
      </c>
      <c r="BP51" s="136" t="str">
        <f t="shared" si="20"/>
        <v/>
      </c>
      <c r="BQ51" s="136" t="str">
        <f t="shared" si="21"/>
        <v/>
      </c>
      <c r="BR51" s="457" t="str">
        <f>IF(คะแนนอ่านคิดเขียน!AL52="","",คะแนนอ่านคิดเขียน!AL52)</f>
        <v/>
      </c>
      <c r="BS51" s="457" t="str">
        <f>IF(คะแนนอ่านคิดเขียน!AM52="","",คะแนนอ่านคิดเขียน!AM52)</f>
        <v/>
      </c>
      <c r="BT51" s="457" t="str">
        <f>IF(คะแนนอ่านคิดเขียน!AN52="","",คะแนนอ่านคิดเขียน!AN52)</f>
        <v/>
      </c>
      <c r="BU51" s="136" t="str">
        <f t="shared" si="46"/>
        <v/>
      </c>
      <c r="BV51" s="136" t="str">
        <f t="shared" si="22"/>
        <v/>
      </c>
      <c r="BW51" s="136" t="str">
        <f t="shared" si="23"/>
        <v/>
      </c>
      <c r="BX51" s="457" t="str">
        <f>IF(คะแนนอ่านคิดเขียน!AO52="","",คะแนนอ่านคิดเขียน!AO52)</f>
        <v/>
      </c>
      <c r="BY51" s="457" t="str">
        <f>IF(คะแนนอ่านคิดเขียน!AP52="","",คะแนนอ่านคิดเขียน!AP52)</f>
        <v/>
      </c>
      <c r="BZ51" s="457" t="str">
        <f>IF(คะแนนอ่านคิดเขียน!AQ52="","",คะแนนอ่านคิดเขียน!AQ52)</f>
        <v/>
      </c>
      <c r="CA51" s="136" t="str">
        <f t="shared" si="47"/>
        <v/>
      </c>
      <c r="CB51" s="136" t="str">
        <f t="shared" si="24"/>
        <v/>
      </c>
      <c r="CC51" s="136" t="str">
        <f t="shared" si="25"/>
        <v/>
      </c>
      <c r="CD51" s="457" t="str">
        <f>IF(คะแนนอ่านคิดเขียน!AR52="","",คะแนนอ่านคิดเขียน!AR52)</f>
        <v/>
      </c>
      <c r="CE51" s="457" t="str">
        <f>IF(คะแนนอ่านคิดเขียน!AS52="","",คะแนนอ่านคิดเขียน!AS52)</f>
        <v/>
      </c>
      <c r="CF51" s="457" t="str">
        <f>IF(คะแนนอ่านคิดเขียน!AT52="","",คะแนนอ่านคิดเขียน!AT52)</f>
        <v/>
      </c>
      <c r="CG51" s="136" t="str">
        <f t="shared" si="48"/>
        <v/>
      </c>
      <c r="CH51" s="136" t="str">
        <f t="shared" si="26"/>
        <v/>
      </c>
      <c r="CI51" s="136" t="str">
        <f t="shared" si="27"/>
        <v/>
      </c>
      <c r="CJ51" s="424" t="str">
        <f>IF(คะแนนอ่านคิดเขียน!AU52="","",คะแนนอ่านคิดเขียน!AU52)</f>
        <v/>
      </c>
      <c r="CK51" s="424" t="str">
        <f>IF(คะแนนอ่านคิดเขียน!AV52="","",คะแนนอ่านคิดเขียน!AV52)</f>
        <v/>
      </c>
      <c r="CL51" s="424" t="str">
        <f>IF(คะแนนอ่านคิดเขียน!AW52="","",คะแนนอ่านคิดเขียน!AW52)</f>
        <v/>
      </c>
      <c r="CM51" s="136" t="str">
        <f t="shared" si="86"/>
        <v/>
      </c>
      <c r="CN51" s="136" t="str">
        <f t="shared" si="87"/>
        <v/>
      </c>
      <c r="CO51" s="136" t="str">
        <f t="shared" si="88"/>
        <v/>
      </c>
      <c r="CP51" s="522" t="str">
        <f t="shared" si="50"/>
        <v/>
      </c>
      <c r="CQ51" s="136" t="str">
        <f t="shared" si="89"/>
        <v/>
      </c>
      <c r="CR51" s="534" t="str">
        <f t="shared" si="51"/>
        <v/>
      </c>
      <c r="CS51" s="535" t="str">
        <f t="shared" si="90"/>
        <v/>
      </c>
      <c r="CT51" s="534" t="str">
        <f t="shared" si="52"/>
        <v/>
      </c>
      <c r="CU51" s="535" t="str">
        <f t="shared" si="91"/>
        <v/>
      </c>
      <c r="CV51" s="536" t="str">
        <f t="shared" si="53"/>
        <v/>
      </c>
      <c r="CW51" s="136" t="str">
        <f t="shared" si="54"/>
        <v/>
      </c>
      <c r="CX51" s="136" t="str">
        <f t="shared" si="55"/>
        <v/>
      </c>
      <c r="CY51" s="85"/>
    </row>
    <row r="52" spans="1:103" s="29" customFormat="1" ht="15.95" customHeight="1">
      <c r="A52" s="426">
        <v>47</v>
      </c>
      <c r="B52" s="26" t="str">
        <f>IF(คะแนนสอบ!C52="","",คะแนนสอบ!C52)</f>
        <v/>
      </c>
      <c r="C52" s="41" t="str">
        <f>IF(คะแนนสอบ!D52="","",คะแนนสอบ!D52)</f>
        <v/>
      </c>
      <c r="D52" s="424" t="str">
        <f>IF(คะแนนอ่านคิดเขียน!E53="","",คะแนนอ่านคิดเขียน!E53)</f>
        <v/>
      </c>
      <c r="E52" s="424" t="str">
        <f>IF(คะแนนอ่านคิดเขียน!F53="","",คะแนนอ่านคิดเขียน!F53)</f>
        <v/>
      </c>
      <c r="F52" s="424" t="str">
        <f>IF(คะแนนอ่านคิดเขียน!G53="","",คะแนนอ่านคิดเขียน!G53)</f>
        <v/>
      </c>
      <c r="G52" s="136" t="str">
        <f t="shared" si="56"/>
        <v/>
      </c>
      <c r="H52" s="136" t="str">
        <f t="shared" si="57"/>
        <v/>
      </c>
      <c r="I52" s="136" t="str">
        <f t="shared" si="58"/>
        <v/>
      </c>
      <c r="J52" s="424" t="str">
        <f>IF(คะแนนอ่านคิดเขียน!H53="","",คะแนนอ่านคิดเขียน!H53)</f>
        <v/>
      </c>
      <c r="K52" s="424" t="str">
        <f>IF(คะแนนอ่านคิดเขียน!I53="","",คะแนนอ่านคิดเขียน!I53)</f>
        <v/>
      </c>
      <c r="L52" s="424" t="str">
        <f>IF(คะแนนอ่านคิดเขียน!J53="","",คะแนนอ่านคิดเขียน!J53)</f>
        <v/>
      </c>
      <c r="M52" s="136" t="str">
        <f t="shared" si="59"/>
        <v/>
      </c>
      <c r="N52" s="136" t="str">
        <f t="shared" si="60"/>
        <v/>
      </c>
      <c r="O52" s="136" t="str">
        <f t="shared" si="61"/>
        <v/>
      </c>
      <c r="P52" s="424" t="str">
        <f>IF(คะแนนอ่านคิดเขียน!K53="","",คะแนนอ่านคิดเขียน!K53)</f>
        <v/>
      </c>
      <c r="Q52" s="424" t="str">
        <f>IF(คะแนนอ่านคิดเขียน!L53="","",คะแนนอ่านคิดเขียน!L53)</f>
        <v/>
      </c>
      <c r="R52" s="424" t="str">
        <f>IF(คะแนนอ่านคิดเขียน!M53="","",คะแนนอ่านคิดเขียน!M53)</f>
        <v/>
      </c>
      <c r="S52" s="136" t="str">
        <f t="shared" si="62"/>
        <v/>
      </c>
      <c r="T52" s="136" t="str">
        <f t="shared" si="63"/>
        <v/>
      </c>
      <c r="U52" s="136" t="str">
        <f t="shared" si="64"/>
        <v/>
      </c>
      <c r="V52" s="424" t="str">
        <f>IF(คะแนนอ่านคิดเขียน!N53="","",คะแนนอ่านคิดเขียน!N53)</f>
        <v/>
      </c>
      <c r="W52" s="424" t="str">
        <f>IF(คะแนนอ่านคิดเขียน!O53="","",คะแนนอ่านคิดเขียน!O53)</f>
        <v/>
      </c>
      <c r="X52" s="424" t="str">
        <f>IF(คะแนนอ่านคิดเขียน!P53="","",คะแนนอ่านคิดเขียน!P53)</f>
        <v/>
      </c>
      <c r="Y52" s="136" t="str">
        <f t="shared" si="65"/>
        <v/>
      </c>
      <c r="Z52" s="136" t="str">
        <f t="shared" si="66"/>
        <v/>
      </c>
      <c r="AA52" s="136" t="str">
        <f t="shared" si="67"/>
        <v/>
      </c>
      <c r="AB52" s="424" t="str">
        <f>IF(คะแนนอ่านคิดเขียน!Q53="","",คะแนนอ่านคิดเขียน!Q53)</f>
        <v/>
      </c>
      <c r="AC52" s="424" t="str">
        <f>IF(คะแนนอ่านคิดเขียน!R53="","",คะแนนอ่านคิดเขียน!R53)</f>
        <v/>
      </c>
      <c r="AD52" s="424" t="str">
        <f>IF(คะแนนอ่านคิดเขียน!S53="","",คะแนนอ่านคิดเขียน!S53)</f>
        <v/>
      </c>
      <c r="AE52" s="136" t="str">
        <f t="shared" si="68"/>
        <v/>
      </c>
      <c r="AF52" s="136" t="str">
        <f t="shared" si="69"/>
        <v/>
      </c>
      <c r="AG52" s="136" t="str">
        <f t="shared" si="70"/>
        <v/>
      </c>
      <c r="AH52" s="424" t="str">
        <f>IF(คะแนนอ่านคิดเขียน!T53="","",คะแนนอ่านคิดเขียน!T53)</f>
        <v/>
      </c>
      <c r="AI52" s="424" t="str">
        <f>IF(คะแนนอ่านคิดเขียน!U53="","",คะแนนอ่านคิดเขียน!U53)</f>
        <v/>
      </c>
      <c r="AJ52" s="424" t="str">
        <f>IF(คะแนนอ่านคิดเขียน!V53="","",คะแนนอ่านคิดเขียน!V53)</f>
        <v/>
      </c>
      <c r="AK52" s="136" t="str">
        <f t="shared" si="71"/>
        <v/>
      </c>
      <c r="AL52" s="136" t="str">
        <f t="shared" si="72"/>
        <v/>
      </c>
      <c r="AM52" s="136" t="str">
        <f t="shared" si="73"/>
        <v/>
      </c>
      <c r="AN52" s="424" t="str">
        <f>IF(คะแนนอ่านคิดเขียน!W53="","",คะแนนอ่านคิดเขียน!W53)</f>
        <v/>
      </c>
      <c r="AO52" s="424" t="str">
        <f>IF(คะแนนอ่านคิดเขียน!X53="","",คะแนนอ่านคิดเขียน!X53)</f>
        <v/>
      </c>
      <c r="AP52" s="424" t="str">
        <f>IF(คะแนนอ่านคิดเขียน!Y53="","",คะแนนอ่านคิดเขียน!Y53)</f>
        <v/>
      </c>
      <c r="AQ52" s="136" t="str">
        <f t="shared" si="74"/>
        <v/>
      </c>
      <c r="AR52" s="136" t="str">
        <f t="shared" si="75"/>
        <v/>
      </c>
      <c r="AS52" s="136" t="str">
        <f t="shared" si="76"/>
        <v/>
      </c>
      <c r="AT52" s="424" t="str">
        <f>IF(คะแนนอ่านคิดเขียน!Z53="","",คะแนนอ่านคิดเขียน!Z53)</f>
        <v/>
      </c>
      <c r="AU52" s="424" t="str">
        <f>IF(คะแนนอ่านคิดเขียน!AA53="","",คะแนนอ่านคิดเขียน!AA53)</f>
        <v/>
      </c>
      <c r="AV52" s="424" t="str">
        <f>IF(คะแนนอ่านคิดเขียน!AB53="","",คะแนนอ่านคิดเขียน!AB53)</f>
        <v/>
      </c>
      <c r="AW52" s="136" t="str">
        <f t="shared" si="77"/>
        <v/>
      </c>
      <c r="AX52" s="136" t="str">
        <f t="shared" si="78"/>
        <v/>
      </c>
      <c r="AY52" s="136" t="str">
        <f t="shared" si="79"/>
        <v/>
      </c>
      <c r="AZ52" s="424" t="str">
        <f>IF(คะแนนอ่านคิดเขียน!AC53="","",คะแนนอ่านคิดเขียน!AC53)</f>
        <v/>
      </c>
      <c r="BA52" s="424" t="str">
        <f>IF(คะแนนอ่านคิดเขียน!AD53="","",คะแนนอ่านคิดเขียน!AD53)</f>
        <v/>
      </c>
      <c r="BB52" s="424" t="str">
        <f>IF(คะแนนอ่านคิดเขียน!AE53="","",คะแนนอ่านคิดเขียน!AE53)</f>
        <v/>
      </c>
      <c r="BC52" s="136" t="str">
        <f t="shared" si="80"/>
        <v/>
      </c>
      <c r="BD52" s="136" t="str">
        <f t="shared" si="81"/>
        <v/>
      </c>
      <c r="BE52" s="136" t="str">
        <f t="shared" si="82"/>
        <v/>
      </c>
      <c r="BF52" s="424" t="str">
        <f>IF(คะแนนอ่านคิดเขียน!AF53="","",คะแนนอ่านคิดเขียน!AF53)</f>
        <v/>
      </c>
      <c r="BG52" s="424" t="str">
        <f>IF(คะแนนอ่านคิดเขียน!AG53="","",คะแนนอ่านคิดเขียน!AG53)</f>
        <v/>
      </c>
      <c r="BH52" s="424" t="str">
        <f>IF(คะแนนอ่านคิดเขียน!AH53="","",คะแนนอ่านคิดเขียน!AH53)</f>
        <v/>
      </c>
      <c r="BI52" s="136" t="str">
        <f t="shared" si="83"/>
        <v/>
      </c>
      <c r="BJ52" s="136" t="str">
        <f t="shared" si="84"/>
        <v/>
      </c>
      <c r="BK52" s="136" t="str">
        <f t="shared" si="85"/>
        <v/>
      </c>
      <c r="BL52" s="457" t="str">
        <f>IF(คะแนนอ่านคิดเขียน!AI53="","",คะแนนอ่านคิดเขียน!AI53)</f>
        <v/>
      </c>
      <c r="BM52" s="457" t="str">
        <f>IF(คะแนนอ่านคิดเขียน!AJ53="","",คะแนนอ่านคิดเขียน!AJ53)</f>
        <v/>
      </c>
      <c r="BN52" s="457" t="str">
        <f>IF(คะแนนอ่านคิดเขียน!AK53="","",คะแนนอ่านคิดเขียน!AK53)</f>
        <v/>
      </c>
      <c r="BO52" s="136" t="str">
        <f t="shared" si="45"/>
        <v/>
      </c>
      <c r="BP52" s="136" t="str">
        <f t="shared" si="20"/>
        <v/>
      </c>
      <c r="BQ52" s="136" t="str">
        <f t="shared" si="21"/>
        <v/>
      </c>
      <c r="BR52" s="457" t="str">
        <f>IF(คะแนนอ่านคิดเขียน!AL53="","",คะแนนอ่านคิดเขียน!AL53)</f>
        <v/>
      </c>
      <c r="BS52" s="457" t="str">
        <f>IF(คะแนนอ่านคิดเขียน!AM53="","",คะแนนอ่านคิดเขียน!AM53)</f>
        <v/>
      </c>
      <c r="BT52" s="457" t="str">
        <f>IF(คะแนนอ่านคิดเขียน!AN53="","",คะแนนอ่านคิดเขียน!AN53)</f>
        <v/>
      </c>
      <c r="BU52" s="136" t="str">
        <f t="shared" si="46"/>
        <v/>
      </c>
      <c r="BV52" s="136" t="str">
        <f t="shared" si="22"/>
        <v/>
      </c>
      <c r="BW52" s="136" t="str">
        <f t="shared" si="23"/>
        <v/>
      </c>
      <c r="BX52" s="457" t="str">
        <f>IF(คะแนนอ่านคิดเขียน!AO53="","",คะแนนอ่านคิดเขียน!AO53)</f>
        <v/>
      </c>
      <c r="BY52" s="457" t="str">
        <f>IF(คะแนนอ่านคิดเขียน!AP53="","",คะแนนอ่านคิดเขียน!AP53)</f>
        <v/>
      </c>
      <c r="BZ52" s="457" t="str">
        <f>IF(คะแนนอ่านคิดเขียน!AQ53="","",คะแนนอ่านคิดเขียน!AQ53)</f>
        <v/>
      </c>
      <c r="CA52" s="136" t="str">
        <f t="shared" si="47"/>
        <v/>
      </c>
      <c r="CB52" s="136" t="str">
        <f t="shared" si="24"/>
        <v/>
      </c>
      <c r="CC52" s="136" t="str">
        <f t="shared" si="25"/>
        <v/>
      </c>
      <c r="CD52" s="457" t="str">
        <f>IF(คะแนนอ่านคิดเขียน!AR53="","",คะแนนอ่านคิดเขียน!AR53)</f>
        <v/>
      </c>
      <c r="CE52" s="457" t="str">
        <f>IF(คะแนนอ่านคิดเขียน!AS53="","",คะแนนอ่านคิดเขียน!AS53)</f>
        <v/>
      </c>
      <c r="CF52" s="457" t="str">
        <f>IF(คะแนนอ่านคิดเขียน!AT53="","",คะแนนอ่านคิดเขียน!AT53)</f>
        <v/>
      </c>
      <c r="CG52" s="136" t="str">
        <f t="shared" si="48"/>
        <v/>
      </c>
      <c r="CH52" s="136" t="str">
        <f t="shared" si="26"/>
        <v/>
      </c>
      <c r="CI52" s="136" t="str">
        <f t="shared" si="27"/>
        <v/>
      </c>
      <c r="CJ52" s="424" t="str">
        <f>IF(คะแนนอ่านคิดเขียน!AU53="","",คะแนนอ่านคิดเขียน!AU53)</f>
        <v/>
      </c>
      <c r="CK52" s="424" t="str">
        <f>IF(คะแนนอ่านคิดเขียน!AV53="","",คะแนนอ่านคิดเขียน!AV53)</f>
        <v/>
      </c>
      <c r="CL52" s="424" t="str">
        <f>IF(คะแนนอ่านคิดเขียน!AW53="","",คะแนนอ่านคิดเขียน!AW53)</f>
        <v/>
      </c>
      <c r="CM52" s="136" t="str">
        <f t="shared" si="86"/>
        <v/>
      </c>
      <c r="CN52" s="136" t="str">
        <f t="shared" si="87"/>
        <v/>
      </c>
      <c r="CO52" s="136" t="str">
        <f t="shared" si="88"/>
        <v/>
      </c>
      <c r="CP52" s="522" t="str">
        <f t="shared" si="50"/>
        <v/>
      </c>
      <c r="CQ52" s="136" t="str">
        <f t="shared" si="89"/>
        <v/>
      </c>
      <c r="CR52" s="534" t="str">
        <f t="shared" si="51"/>
        <v/>
      </c>
      <c r="CS52" s="535" t="str">
        <f t="shared" si="90"/>
        <v/>
      </c>
      <c r="CT52" s="534" t="str">
        <f t="shared" si="52"/>
        <v/>
      </c>
      <c r="CU52" s="535" t="str">
        <f t="shared" si="91"/>
        <v/>
      </c>
      <c r="CV52" s="536" t="str">
        <f t="shared" si="53"/>
        <v/>
      </c>
      <c r="CW52" s="136" t="str">
        <f t="shared" si="54"/>
        <v/>
      </c>
      <c r="CX52" s="136" t="str">
        <f t="shared" si="55"/>
        <v/>
      </c>
      <c r="CY52" s="85"/>
    </row>
    <row r="53" spans="1:103" s="29" customFormat="1" ht="15.95" customHeight="1">
      <c r="A53" s="426">
        <v>48</v>
      </c>
      <c r="B53" s="26" t="str">
        <f>IF(คะแนนสอบ!C53="","",คะแนนสอบ!C53)</f>
        <v/>
      </c>
      <c r="C53" s="41" t="str">
        <f>IF(คะแนนสอบ!D53="","",คะแนนสอบ!D53)</f>
        <v/>
      </c>
      <c r="D53" s="424" t="str">
        <f>IF(คะแนนอ่านคิดเขียน!E54="","",คะแนนอ่านคิดเขียน!E54)</f>
        <v/>
      </c>
      <c r="E53" s="424" t="str">
        <f>IF(คะแนนอ่านคิดเขียน!F54="","",คะแนนอ่านคิดเขียน!F54)</f>
        <v/>
      </c>
      <c r="F53" s="424" t="str">
        <f>IF(คะแนนอ่านคิดเขียน!G54="","",คะแนนอ่านคิดเขียน!G54)</f>
        <v/>
      </c>
      <c r="G53" s="136" t="str">
        <f t="shared" si="56"/>
        <v/>
      </c>
      <c r="H53" s="136" t="str">
        <f t="shared" si="57"/>
        <v/>
      </c>
      <c r="I53" s="136" t="str">
        <f t="shared" si="58"/>
        <v/>
      </c>
      <c r="J53" s="424" t="str">
        <f>IF(คะแนนอ่านคิดเขียน!H54="","",คะแนนอ่านคิดเขียน!H54)</f>
        <v/>
      </c>
      <c r="K53" s="424" t="str">
        <f>IF(คะแนนอ่านคิดเขียน!I54="","",คะแนนอ่านคิดเขียน!I54)</f>
        <v/>
      </c>
      <c r="L53" s="424" t="str">
        <f>IF(คะแนนอ่านคิดเขียน!J54="","",คะแนนอ่านคิดเขียน!J54)</f>
        <v/>
      </c>
      <c r="M53" s="136" t="str">
        <f t="shared" si="59"/>
        <v/>
      </c>
      <c r="N53" s="136" t="str">
        <f t="shared" si="60"/>
        <v/>
      </c>
      <c r="O53" s="136" t="str">
        <f t="shared" si="61"/>
        <v/>
      </c>
      <c r="P53" s="424" t="str">
        <f>IF(คะแนนอ่านคิดเขียน!K54="","",คะแนนอ่านคิดเขียน!K54)</f>
        <v/>
      </c>
      <c r="Q53" s="424" t="str">
        <f>IF(คะแนนอ่านคิดเขียน!L54="","",คะแนนอ่านคิดเขียน!L54)</f>
        <v/>
      </c>
      <c r="R53" s="424" t="str">
        <f>IF(คะแนนอ่านคิดเขียน!M54="","",คะแนนอ่านคิดเขียน!M54)</f>
        <v/>
      </c>
      <c r="S53" s="136" t="str">
        <f t="shared" si="62"/>
        <v/>
      </c>
      <c r="T53" s="136" t="str">
        <f t="shared" si="63"/>
        <v/>
      </c>
      <c r="U53" s="136" t="str">
        <f t="shared" si="64"/>
        <v/>
      </c>
      <c r="V53" s="424" t="str">
        <f>IF(คะแนนอ่านคิดเขียน!N54="","",คะแนนอ่านคิดเขียน!N54)</f>
        <v/>
      </c>
      <c r="W53" s="424" t="str">
        <f>IF(คะแนนอ่านคิดเขียน!O54="","",คะแนนอ่านคิดเขียน!O54)</f>
        <v/>
      </c>
      <c r="X53" s="424" t="str">
        <f>IF(คะแนนอ่านคิดเขียน!P54="","",คะแนนอ่านคิดเขียน!P54)</f>
        <v/>
      </c>
      <c r="Y53" s="136" t="str">
        <f t="shared" si="65"/>
        <v/>
      </c>
      <c r="Z53" s="136" t="str">
        <f t="shared" si="66"/>
        <v/>
      </c>
      <c r="AA53" s="136" t="str">
        <f t="shared" si="67"/>
        <v/>
      </c>
      <c r="AB53" s="424" t="str">
        <f>IF(คะแนนอ่านคิดเขียน!Q54="","",คะแนนอ่านคิดเขียน!Q54)</f>
        <v/>
      </c>
      <c r="AC53" s="424" t="str">
        <f>IF(คะแนนอ่านคิดเขียน!R54="","",คะแนนอ่านคิดเขียน!R54)</f>
        <v/>
      </c>
      <c r="AD53" s="424" t="str">
        <f>IF(คะแนนอ่านคิดเขียน!S54="","",คะแนนอ่านคิดเขียน!S54)</f>
        <v/>
      </c>
      <c r="AE53" s="136" t="str">
        <f t="shared" si="68"/>
        <v/>
      </c>
      <c r="AF53" s="136" t="str">
        <f t="shared" si="69"/>
        <v/>
      </c>
      <c r="AG53" s="136" t="str">
        <f t="shared" si="70"/>
        <v/>
      </c>
      <c r="AH53" s="424" t="str">
        <f>IF(คะแนนอ่านคิดเขียน!T54="","",คะแนนอ่านคิดเขียน!T54)</f>
        <v/>
      </c>
      <c r="AI53" s="424" t="str">
        <f>IF(คะแนนอ่านคิดเขียน!U54="","",คะแนนอ่านคิดเขียน!U54)</f>
        <v/>
      </c>
      <c r="AJ53" s="424" t="str">
        <f>IF(คะแนนอ่านคิดเขียน!V54="","",คะแนนอ่านคิดเขียน!V54)</f>
        <v/>
      </c>
      <c r="AK53" s="136" t="str">
        <f t="shared" si="71"/>
        <v/>
      </c>
      <c r="AL53" s="136" t="str">
        <f t="shared" si="72"/>
        <v/>
      </c>
      <c r="AM53" s="136" t="str">
        <f t="shared" si="73"/>
        <v/>
      </c>
      <c r="AN53" s="424" t="str">
        <f>IF(คะแนนอ่านคิดเขียน!W54="","",คะแนนอ่านคิดเขียน!W54)</f>
        <v/>
      </c>
      <c r="AO53" s="424" t="str">
        <f>IF(คะแนนอ่านคิดเขียน!X54="","",คะแนนอ่านคิดเขียน!X54)</f>
        <v/>
      </c>
      <c r="AP53" s="424" t="str">
        <f>IF(คะแนนอ่านคิดเขียน!Y54="","",คะแนนอ่านคิดเขียน!Y54)</f>
        <v/>
      </c>
      <c r="AQ53" s="136" t="str">
        <f t="shared" si="74"/>
        <v/>
      </c>
      <c r="AR53" s="136" t="str">
        <f t="shared" si="75"/>
        <v/>
      </c>
      <c r="AS53" s="136" t="str">
        <f t="shared" si="76"/>
        <v/>
      </c>
      <c r="AT53" s="424" t="str">
        <f>IF(คะแนนอ่านคิดเขียน!Z54="","",คะแนนอ่านคิดเขียน!Z54)</f>
        <v/>
      </c>
      <c r="AU53" s="424" t="str">
        <f>IF(คะแนนอ่านคิดเขียน!AA54="","",คะแนนอ่านคิดเขียน!AA54)</f>
        <v/>
      </c>
      <c r="AV53" s="424" t="str">
        <f>IF(คะแนนอ่านคิดเขียน!AB54="","",คะแนนอ่านคิดเขียน!AB54)</f>
        <v/>
      </c>
      <c r="AW53" s="136" t="str">
        <f t="shared" si="77"/>
        <v/>
      </c>
      <c r="AX53" s="136" t="str">
        <f t="shared" si="78"/>
        <v/>
      </c>
      <c r="AY53" s="136" t="str">
        <f t="shared" si="79"/>
        <v/>
      </c>
      <c r="AZ53" s="424" t="str">
        <f>IF(คะแนนอ่านคิดเขียน!AC54="","",คะแนนอ่านคิดเขียน!AC54)</f>
        <v/>
      </c>
      <c r="BA53" s="424" t="str">
        <f>IF(คะแนนอ่านคิดเขียน!AD54="","",คะแนนอ่านคิดเขียน!AD54)</f>
        <v/>
      </c>
      <c r="BB53" s="424" t="str">
        <f>IF(คะแนนอ่านคิดเขียน!AE54="","",คะแนนอ่านคิดเขียน!AE54)</f>
        <v/>
      </c>
      <c r="BC53" s="136" t="str">
        <f t="shared" si="80"/>
        <v/>
      </c>
      <c r="BD53" s="136" t="str">
        <f t="shared" si="81"/>
        <v/>
      </c>
      <c r="BE53" s="136" t="str">
        <f t="shared" si="82"/>
        <v/>
      </c>
      <c r="BF53" s="424" t="str">
        <f>IF(คะแนนอ่านคิดเขียน!AF54="","",คะแนนอ่านคิดเขียน!AF54)</f>
        <v/>
      </c>
      <c r="BG53" s="424" t="str">
        <f>IF(คะแนนอ่านคิดเขียน!AG54="","",คะแนนอ่านคิดเขียน!AG54)</f>
        <v/>
      </c>
      <c r="BH53" s="424" t="str">
        <f>IF(คะแนนอ่านคิดเขียน!AH54="","",คะแนนอ่านคิดเขียน!AH54)</f>
        <v/>
      </c>
      <c r="BI53" s="136" t="str">
        <f t="shared" si="83"/>
        <v/>
      </c>
      <c r="BJ53" s="136" t="str">
        <f t="shared" si="84"/>
        <v/>
      </c>
      <c r="BK53" s="136" t="str">
        <f t="shared" si="85"/>
        <v/>
      </c>
      <c r="BL53" s="457" t="str">
        <f>IF(คะแนนอ่านคิดเขียน!AI54="","",คะแนนอ่านคิดเขียน!AI54)</f>
        <v/>
      </c>
      <c r="BM53" s="457" t="str">
        <f>IF(คะแนนอ่านคิดเขียน!AJ54="","",คะแนนอ่านคิดเขียน!AJ54)</f>
        <v/>
      </c>
      <c r="BN53" s="457" t="str">
        <f>IF(คะแนนอ่านคิดเขียน!AK54="","",คะแนนอ่านคิดเขียน!AK54)</f>
        <v/>
      </c>
      <c r="BO53" s="136" t="str">
        <f t="shared" si="45"/>
        <v/>
      </c>
      <c r="BP53" s="136" t="str">
        <f t="shared" si="20"/>
        <v/>
      </c>
      <c r="BQ53" s="136" t="str">
        <f t="shared" si="21"/>
        <v/>
      </c>
      <c r="BR53" s="457" t="str">
        <f>IF(คะแนนอ่านคิดเขียน!AL54="","",คะแนนอ่านคิดเขียน!AL54)</f>
        <v/>
      </c>
      <c r="BS53" s="457" t="str">
        <f>IF(คะแนนอ่านคิดเขียน!AM54="","",คะแนนอ่านคิดเขียน!AM54)</f>
        <v/>
      </c>
      <c r="BT53" s="457" t="str">
        <f>IF(คะแนนอ่านคิดเขียน!AN54="","",คะแนนอ่านคิดเขียน!AN54)</f>
        <v/>
      </c>
      <c r="BU53" s="136" t="str">
        <f t="shared" si="46"/>
        <v/>
      </c>
      <c r="BV53" s="136" t="str">
        <f t="shared" si="22"/>
        <v/>
      </c>
      <c r="BW53" s="136" t="str">
        <f t="shared" si="23"/>
        <v/>
      </c>
      <c r="BX53" s="457" t="str">
        <f>IF(คะแนนอ่านคิดเขียน!AO54="","",คะแนนอ่านคิดเขียน!AO54)</f>
        <v/>
      </c>
      <c r="BY53" s="457" t="str">
        <f>IF(คะแนนอ่านคิดเขียน!AP54="","",คะแนนอ่านคิดเขียน!AP54)</f>
        <v/>
      </c>
      <c r="BZ53" s="457" t="str">
        <f>IF(คะแนนอ่านคิดเขียน!AQ54="","",คะแนนอ่านคิดเขียน!AQ54)</f>
        <v/>
      </c>
      <c r="CA53" s="136" t="str">
        <f t="shared" si="47"/>
        <v/>
      </c>
      <c r="CB53" s="136" t="str">
        <f t="shared" si="24"/>
        <v/>
      </c>
      <c r="CC53" s="136" t="str">
        <f t="shared" si="25"/>
        <v/>
      </c>
      <c r="CD53" s="457" t="str">
        <f>IF(คะแนนอ่านคิดเขียน!AR54="","",คะแนนอ่านคิดเขียน!AR54)</f>
        <v/>
      </c>
      <c r="CE53" s="457" t="str">
        <f>IF(คะแนนอ่านคิดเขียน!AS54="","",คะแนนอ่านคิดเขียน!AS54)</f>
        <v/>
      </c>
      <c r="CF53" s="457" t="str">
        <f>IF(คะแนนอ่านคิดเขียน!AT54="","",คะแนนอ่านคิดเขียน!AT54)</f>
        <v/>
      </c>
      <c r="CG53" s="136" t="str">
        <f t="shared" si="48"/>
        <v/>
      </c>
      <c r="CH53" s="136" t="str">
        <f t="shared" si="26"/>
        <v/>
      </c>
      <c r="CI53" s="136" t="str">
        <f t="shared" si="27"/>
        <v/>
      </c>
      <c r="CJ53" s="424" t="str">
        <f>IF(คะแนนอ่านคิดเขียน!AU54="","",คะแนนอ่านคิดเขียน!AU54)</f>
        <v/>
      </c>
      <c r="CK53" s="424" t="str">
        <f>IF(คะแนนอ่านคิดเขียน!AV54="","",คะแนนอ่านคิดเขียน!AV54)</f>
        <v/>
      </c>
      <c r="CL53" s="424" t="str">
        <f>IF(คะแนนอ่านคิดเขียน!AW54="","",คะแนนอ่านคิดเขียน!AW54)</f>
        <v/>
      </c>
      <c r="CM53" s="136" t="str">
        <f t="shared" si="86"/>
        <v/>
      </c>
      <c r="CN53" s="136" t="str">
        <f t="shared" si="87"/>
        <v/>
      </c>
      <c r="CO53" s="136" t="str">
        <f t="shared" si="88"/>
        <v/>
      </c>
      <c r="CP53" s="522" t="str">
        <f t="shared" si="50"/>
        <v/>
      </c>
      <c r="CQ53" s="136" t="str">
        <f t="shared" si="89"/>
        <v/>
      </c>
      <c r="CR53" s="534" t="str">
        <f t="shared" si="51"/>
        <v/>
      </c>
      <c r="CS53" s="535" t="str">
        <f t="shared" si="90"/>
        <v/>
      </c>
      <c r="CT53" s="534" t="str">
        <f t="shared" si="52"/>
        <v/>
      </c>
      <c r="CU53" s="535" t="str">
        <f t="shared" si="91"/>
        <v/>
      </c>
      <c r="CV53" s="536" t="str">
        <f t="shared" si="53"/>
        <v/>
      </c>
      <c r="CW53" s="136" t="str">
        <f t="shared" si="54"/>
        <v/>
      </c>
      <c r="CX53" s="136" t="str">
        <f t="shared" si="55"/>
        <v/>
      </c>
      <c r="CY53" s="85"/>
    </row>
    <row r="54" spans="1:103" s="29" customFormat="1" ht="15.95" customHeight="1">
      <c r="A54" s="426">
        <v>49</v>
      </c>
      <c r="B54" s="26" t="str">
        <f>IF(คะแนนสอบ!C54="","",คะแนนสอบ!C54)</f>
        <v/>
      </c>
      <c r="C54" s="41" t="str">
        <f>IF(คะแนนสอบ!D54="","",คะแนนสอบ!D54)</f>
        <v/>
      </c>
      <c r="D54" s="424" t="str">
        <f>IF(คะแนนอ่านคิดเขียน!E55="","",คะแนนอ่านคิดเขียน!E55)</f>
        <v/>
      </c>
      <c r="E54" s="424" t="str">
        <f>IF(คะแนนอ่านคิดเขียน!F55="","",คะแนนอ่านคิดเขียน!F55)</f>
        <v/>
      </c>
      <c r="F54" s="424" t="str">
        <f>IF(คะแนนอ่านคิดเขียน!G55="","",คะแนนอ่านคิดเขียน!G55)</f>
        <v/>
      </c>
      <c r="G54" s="136" t="str">
        <f t="shared" si="56"/>
        <v/>
      </c>
      <c r="H54" s="136" t="str">
        <f t="shared" si="57"/>
        <v/>
      </c>
      <c r="I54" s="136" t="str">
        <f t="shared" si="58"/>
        <v/>
      </c>
      <c r="J54" s="424" t="str">
        <f>IF(คะแนนอ่านคิดเขียน!H55="","",คะแนนอ่านคิดเขียน!H55)</f>
        <v/>
      </c>
      <c r="K54" s="424" t="str">
        <f>IF(คะแนนอ่านคิดเขียน!I55="","",คะแนนอ่านคิดเขียน!I55)</f>
        <v/>
      </c>
      <c r="L54" s="424" t="str">
        <f>IF(คะแนนอ่านคิดเขียน!J55="","",คะแนนอ่านคิดเขียน!J55)</f>
        <v/>
      </c>
      <c r="M54" s="136" t="str">
        <f t="shared" si="59"/>
        <v/>
      </c>
      <c r="N54" s="136" t="str">
        <f t="shared" si="60"/>
        <v/>
      </c>
      <c r="O54" s="136" t="str">
        <f t="shared" si="61"/>
        <v/>
      </c>
      <c r="P54" s="424" t="str">
        <f>IF(คะแนนอ่านคิดเขียน!K55="","",คะแนนอ่านคิดเขียน!K55)</f>
        <v/>
      </c>
      <c r="Q54" s="424" t="str">
        <f>IF(คะแนนอ่านคิดเขียน!L55="","",คะแนนอ่านคิดเขียน!L55)</f>
        <v/>
      </c>
      <c r="R54" s="424" t="str">
        <f>IF(คะแนนอ่านคิดเขียน!M55="","",คะแนนอ่านคิดเขียน!M55)</f>
        <v/>
      </c>
      <c r="S54" s="136" t="str">
        <f t="shared" si="62"/>
        <v/>
      </c>
      <c r="T54" s="136" t="str">
        <f t="shared" si="63"/>
        <v/>
      </c>
      <c r="U54" s="136" t="str">
        <f t="shared" si="64"/>
        <v/>
      </c>
      <c r="V54" s="424" t="str">
        <f>IF(คะแนนอ่านคิดเขียน!N55="","",คะแนนอ่านคิดเขียน!N55)</f>
        <v/>
      </c>
      <c r="W54" s="424" t="str">
        <f>IF(คะแนนอ่านคิดเขียน!O55="","",คะแนนอ่านคิดเขียน!O55)</f>
        <v/>
      </c>
      <c r="X54" s="424" t="str">
        <f>IF(คะแนนอ่านคิดเขียน!P55="","",คะแนนอ่านคิดเขียน!P55)</f>
        <v/>
      </c>
      <c r="Y54" s="136" t="str">
        <f t="shared" si="65"/>
        <v/>
      </c>
      <c r="Z54" s="136" t="str">
        <f t="shared" si="66"/>
        <v/>
      </c>
      <c r="AA54" s="136" t="str">
        <f t="shared" si="67"/>
        <v/>
      </c>
      <c r="AB54" s="424" t="str">
        <f>IF(คะแนนอ่านคิดเขียน!Q55="","",คะแนนอ่านคิดเขียน!Q55)</f>
        <v/>
      </c>
      <c r="AC54" s="424" t="str">
        <f>IF(คะแนนอ่านคิดเขียน!R55="","",คะแนนอ่านคิดเขียน!R55)</f>
        <v/>
      </c>
      <c r="AD54" s="424" t="str">
        <f>IF(คะแนนอ่านคิดเขียน!S55="","",คะแนนอ่านคิดเขียน!S55)</f>
        <v/>
      </c>
      <c r="AE54" s="136" t="str">
        <f t="shared" si="68"/>
        <v/>
      </c>
      <c r="AF54" s="136" t="str">
        <f t="shared" si="69"/>
        <v/>
      </c>
      <c r="AG54" s="136" t="str">
        <f t="shared" si="70"/>
        <v/>
      </c>
      <c r="AH54" s="424" t="str">
        <f>IF(คะแนนอ่านคิดเขียน!T55="","",คะแนนอ่านคิดเขียน!T55)</f>
        <v/>
      </c>
      <c r="AI54" s="424" t="str">
        <f>IF(คะแนนอ่านคิดเขียน!U55="","",คะแนนอ่านคิดเขียน!U55)</f>
        <v/>
      </c>
      <c r="AJ54" s="424" t="str">
        <f>IF(คะแนนอ่านคิดเขียน!V55="","",คะแนนอ่านคิดเขียน!V55)</f>
        <v/>
      </c>
      <c r="AK54" s="136" t="str">
        <f t="shared" si="71"/>
        <v/>
      </c>
      <c r="AL54" s="136" t="str">
        <f t="shared" si="72"/>
        <v/>
      </c>
      <c r="AM54" s="136" t="str">
        <f t="shared" si="73"/>
        <v/>
      </c>
      <c r="AN54" s="424" t="str">
        <f>IF(คะแนนอ่านคิดเขียน!W55="","",คะแนนอ่านคิดเขียน!W55)</f>
        <v/>
      </c>
      <c r="AO54" s="424" t="str">
        <f>IF(คะแนนอ่านคิดเขียน!X55="","",คะแนนอ่านคิดเขียน!X55)</f>
        <v/>
      </c>
      <c r="AP54" s="424" t="str">
        <f>IF(คะแนนอ่านคิดเขียน!Y55="","",คะแนนอ่านคิดเขียน!Y55)</f>
        <v/>
      </c>
      <c r="AQ54" s="136" t="str">
        <f t="shared" si="74"/>
        <v/>
      </c>
      <c r="AR54" s="136" t="str">
        <f t="shared" si="75"/>
        <v/>
      </c>
      <c r="AS54" s="136" t="str">
        <f t="shared" si="76"/>
        <v/>
      </c>
      <c r="AT54" s="424" t="str">
        <f>IF(คะแนนอ่านคิดเขียน!Z55="","",คะแนนอ่านคิดเขียน!Z55)</f>
        <v/>
      </c>
      <c r="AU54" s="424" t="str">
        <f>IF(คะแนนอ่านคิดเขียน!AA55="","",คะแนนอ่านคิดเขียน!AA55)</f>
        <v/>
      </c>
      <c r="AV54" s="424" t="str">
        <f>IF(คะแนนอ่านคิดเขียน!AB55="","",คะแนนอ่านคิดเขียน!AB55)</f>
        <v/>
      </c>
      <c r="AW54" s="136" t="str">
        <f t="shared" si="77"/>
        <v/>
      </c>
      <c r="AX54" s="136" t="str">
        <f t="shared" si="78"/>
        <v/>
      </c>
      <c r="AY54" s="136" t="str">
        <f t="shared" si="79"/>
        <v/>
      </c>
      <c r="AZ54" s="424" t="str">
        <f>IF(คะแนนอ่านคิดเขียน!AC55="","",คะแนนอ่านคิดเขียน!AC55)</f>
        <v/>
      </c>
      <c r="BA54" s="424" t="str">
        <f>IF(คะแนนอ่านคิดเขียน!AD55="","",คะแนนอ่านคิดเขียน!AD55)</f>
        <v/>
      </c>
      <c r="BB54" s="424" t="str">
        <f>IF(คะแนนอ่านคิดเขียน!AE55="","",คะแนนอ่านคิดเขียน!AE55)</f>
        <v/>
      </c>
      <c r="BC54" s="136" t="str">
        <f t="shared" si="80"/>
        <v/>
      </c>
      <c r="BD54" s="136" t="str">
        <f t="shared" si="81"/>
        <v/>
      </c>
      <c r="BE54" s="136" t="str">
        <f t="shared" si="82"/>
        <v/>
      </c>
      <c r="BF54" s="424" t="str">
        <f>IF(คะแนนอ่านคิดเขียน!AF55="","",คะแนนอ่านคิดเขียน!AF55)</f>
        <v/>
      </c>
      <c r="BG54" s="424" t="str">
        <f>IF(คะแนนอ่านคิดเขียน!AG55="","",คะแนนอ่านคิดเขียน!AG55)</f>
        <v/>
      </c>
      <c r="BH54" s="424" t="str">
        <f>IF(คะแนนอ่านคิดเขียน!AH55="","",คะแนนอ่านคิดเขียน!AH55)</f>
        <v/>
      </c>
      <c r="BI54" s="136" t="str">
        <f t="shared" si="83"/>
        <v/>
      </c>
      <c r="BJ54" s="136" t="str">
        <f t="shared" si="84"/>
        <v/>
      </c>
      <c r="BK54" s="136" t="str">
        <f t="shared" si="85"/>
        <v/>
      </c>
      <c r="BL54" s="457" t="str">
        <f>IF(คะแนนอ่านคิดเขียน!AI55="","",คะแนนอ่านคิดเขียน!AI55)</f>
        <v/>
      </c>
      <c r="BM54" s="457" t="str">
        <f>IF(คะแนนอ่านคิดเขียน!AJ55="","",คะแนนอ่านคิดเขียน!AJ55)</f>
        <v/>
      </c>
      <c r="BN54" s="457" t="str">
        <f>IF(คะแนนอ่านคิดเขียน!AK55="","",คะแนนอ่านคิดเขียน!AK55)</f>
        <v/>
      </c>
      <c r="BO54" s="136" t="str">
        <f t="shared" si="45"/>
        <v/>
      </c>
      <c r="BP54" s="136" t="str">
        <f t="shared" si="20"/>
        <v/>
      </c>
      <c r="BQ54" s="136" t="str">
        <f t="shared" si="21"/>
        <v/>
      </c>
      <c r="BR54" s="457" t="str">
        <f>IF(คะแนนอ่านคิดเขียน!AL55="","",คะแนนอ่านคิดเขียน!AL55)</f>
        <v/>
      </c>
      <c r="BS54" s="457" t="str">
        <f>IF(คะแนนอ่านคิดเขียน!AM55="","",คะแนนอ่านคิดเขียน!AM55)</f>
        <v/>
      </c>
      <c r="BT54" s="457" t="str">
        <f>IF(คะแนนอ่านคิดเขียน!AN55="","",คะแนนอ่านคิดเขียน!AN55)</f>
        <v/>
      </c>
      <c r="BU54" s="136" t="str">
        <f t="shared" si="46"/>
        <v/>
      </c>
      <c r="BV54" s="136" t="str">
        <f t="shared" si="22"/>
        <v/>
      </c>
      <c r="BW54" s="136" t="str">
        <f t="shared" si="23"/>
        <v/>
      </c>
      <c r="BX54" s="457" t="str">
        <f>IF(คะแนนอ่านคิดเขียน!AO55="","",คะแนนอ่านคิดเขียน!AO55)</f>
        <v/>
      </c>
      <c r="BY54" s="457" t="str">
        <f>IF(คะแนนอ่านคิดเขียน!AP55="","",คะแนนอ่านคิดเขียน!AP55)</f>
        <v/>
      </c>
      <c r="BZ54" s="457" t="str">
        <f>IF(คะแนนอ่านคิดเขียน!AQ55="","",คะแนนอ่านคิดเขียน!AQ55)</f>
        <v/>
      </c>
      <c r="CA54" s="136" t="str">
        <f t="shared" si="47"/>
        <v/>
      </c>
      <c r="CB54" s="136" t="str">
        <f t="shared" si="24"/>
        <v/>
      </c>
      <c r="CC54" s="136" t="str">
        <f t="shared" si="25"/>
        <v/>
      </c>
      <c r="CD54" s="457" t="str">
        <f>IF(คะแนนอ่านคิดเขียน!AR55="","",คะแนนอ่านคิดเขียน!AR55)</f>
        <v/>
      </c>
      <c r="CE54" s="457" t="str">
        <f>IF(คะแนนอ่านคิดเขียน!AS55="","",คะแนนอ่านคิดเขียน!AS55)</f>
        <v/>
      </c>
      <c r="CF54" s="457" t="str">
        <f>IF(คะแนนอ่านคิดเขียน!AT55="","",คะแนนอ่านคิดเขียน!AT55)</f>
        <v/>
      </c>
      <c r="CG54" s="136" t="str">
        <f t="shared" si="48"/>
        <v/>
      </c>
      <c r="CH54" s="136" t="str">
        <f t="shared" si="26"/>
        <v/>
      </c>
      <c r="CI54" s="136" t="str">
        <f t="shared" si="27"/>
        <v/>
      </c>
      <c r="CJ54" s="424" t="str">
        <f>IF(คะแนนอ่านคิดเขียน!AU55="","",คะแนนอ่านคิดเขียน!AU55)</f>
        <v/>
      </c>
      <c r="CK54" s="424" t="str">
        <f>IF(คะแนนอ่านคิดเขียน!AV55="","",คะแนนอ่านคิดเขียน!AV55)</f>
        <v/>
      </c>
      <c r="CL54" s="424" t="str">
        <f>IF(คะแนนอ่านคิดเขียน!AW55="","",คะแนนอ่านคิดเขียน!AW55)</f>
        <v/>
      </c>
      <c r="CM54" s="136" t="str">
        <f t="shared" si="86"/>
        <v/>
      </c>
      <c r="CN54" s="136" t="str">
        <f t="shared" si="87"/>
        <v/>
      </c>
      <c r="CO54" s="136" t="str">
        <f t="shared" si="88"/>
        <v/>
      </c>
      <c r="CP54" s="522" t="str">
        <f t="shared" si="50"/>
        <v/>
      </c>
      <c r="CQ54" s="136" t="str">
        <f t="shared" si="89"/>
        <v/>
      </c>
      <c r="CR54" s="534" t="str">
        <f t="shared" si="51"/>
        <v/>
      </c>
      <c r="CS54" s="535" t="str">
        <f t="shared" si="90"/>
        <v/>
      </c>
      <c r="CT54" s="534" t="str">
        <f t="shared" si="52"/>
        <v/>
      </c>
      <c r="CU54" s="535" t="str">
        <f t="shared" si="91"/>
        <v/>
      </c>
      <c r="CV54" s="536" t="str">
        <f t="shared" si="53"/>
        <v/>
      </c>
      <c r="CW54" s="136" t="str">
        <f t="shared" si="54"/>
        <v/>
      </c>
      <c r="CX54" s="136" t="str">
        <f t="shared" si="55"/>
        <v/>
      </c>
      <c r="CY54" s="85"/>
    </row>
    <row r="55" spans="1:103" s="29" customFormat="1" ht="15.95" customHeight="1">
      <c r="A55" s="426">
        <v>50</v>
      </c>
      <c r="B55" s="26" t="str">
        <f>IF(คะแนนสอบ!C55="","",คะแนนสอบ!C55)</f>
        <v/>
      </c>
      <c r="C55" s="41" t="str">
        <f>IF(คะแนนสอบ!D55="","",คะแนนสอบ!D55)</f>
        <v/>
      </c>
      <c r="D55" s="424" t="str">
        <f>IF(คะแนนอ่านคิดเขียน!E56="","",คะแนนอ่านคิดเขียน!E56)</f>
        <v/>
      </c>
      <c r="E55" s="424" t="str">
        <f>IF(คะแนนอ่านคิดเขียน!F56="","",คะแนนอ่านคิดเขียน!F56)</f>
        <v/>
      </c>
      <c r="F55" s="424" t="str">
        <f>IF(คะแนนอ่านคิดเขียน!G56="","",คะแนนอ่านคิดเขียน!G56)</f>
        <v/>
      </c>
      <c r="G55" s="136" t="str">
        <f t="shared" si="56"/>
        <v/>
      </c>
      <c r="H55" s="136" t="str">
        <f t="shared" si="57"/>
        <v/>
      </c>
      <c r="I55" s="136" t="str">
        <f t="shared" si="58"/>
        <v/>
      </c>
      <c r="J55" s="424" t="str">
        <f>IF(คะแนนอ่านคิดเขียน!H56="","",คะแนนอ่านคิดเขียน!H56)</f>
        <v/>
      </c>
      <c r="K55" s="424" t="str">
        <f>IF(คะแนนอ่านคิดเขียน!I56="","",คะแนนอ่านคิดเขียน!I56)</f>
        <v/>
      </c>
      <c r="L55" s="424" t="str">
        <f>IF(คะแนนอ่านคิดเขียน!J56="","",คะแนนอ่านคิดเขียน!J56)</f>
        <v/>
      </c>
      <c r="M55" s="136" t="str">
        <f t="shared" si="59"/>
        <v/>
      </c>
      <c r="N55" s="136" t="str">
        <f t="shared" si="60"/>
        <v/>
      </c>
      <c r="O55" s="136" t="str">
        <f t="shared" si="61"/>
        <v/>
      </c>
      <c r="P55" s="424" t="str">
        <f>IF(คะแนนอ่านคิดเขียน!K56="","",คะแนนอ่านคิดเขียน!K56)</f>
        <v/>
      </c>
      <c r="Q55" s="424" t="str">
        <f>IF(คะแนนอ่านคิดเขียน!L56="","",คะแนนอ่านคิดเขียน!L56)</f>
        <v/>
      </c>
      <c r="R55" s="424" t="str">
        <f>IF(คะแนนอ่านคิดเขียน!M56="","",คะแนนอ่านคิดเขียน!M56)</f>
        <v/>
      </c>
      <c r="S55" s="136" t="str">
        <f t="shared" si="62"/>
        <v/>
      </c>
      <c r="T55" s="136" t="str">
        <f t="shared" si="63"/>
        <v/>
      </c>
      <c r="U55" s="136" t="str">
        <f t="shared" si="64"/>
        <v/>
      </c>
      <c r="V55" s="424" t="str">
        <f>IF(คะแนนอ่านคิดเขียน!N56="","",คะแนนอ่านคิดเขียน!N56)</f>
        <v/>
      </c>
      <c r="W55" s="424" t="str">
        <f>IF(คะแนนอ่านคิดเขียน!O56="","",คะแนนอ่านคิดเขียน!O56)</f>
        <v/>
      </c>
      <c r="X55" s="424" t="str">
        <f>IF(คะแนนอ่านคิดเขียน!P56="","",คะแนนอ่านคิดเขียน!P56)</f>
        <v/>
      </c>
      <c r="Y55" s="136" t="str">
        <f t="shared" si="65"/>
        <v/>
      </c>
      <c r="Z55" s="136" t="str">
        <f t="shared" si="66"/>
        <v/>
      </c>
      <c r="AA55" s="136" t="str">
        <f t="shared" si="67"/>
        <v/>
      </c>
      <c r="AB55" s="424" t="str">
        <f>IF(คะแนนอ่านคิดเขียน!Q56="","",คะแนนอ่านคิดเขียน!Q56)</f>
        <v/>
      </c>
      <c r="AC55" s="424" t="str">
        <f>IF(คะแนนอ่านคิดเขียน!R56="","",คะแนนอ่านคิดเขียน!R56)</f>
        <v/>
      </c>
      <c r="AD55" s="424" t="str">
        <f>IF(คะแนนอ่านคิดเขียน!S56="","",คะแนนอ่านคิดเขียน!S56)</f>
        <v/>
      </c>
      <c r="AE55" s="136" t="str">
        <f t="shared" si="68"/>
        <v/>
      </c>
      <c r="AF55" s="136" t="str">
        <f t="shared" si="69"/>
        <v/>
      </c>
      <c r="AG55" s="136" t="str">
        <f t="shared" si="70"/>
        <v/>
      </c>
      <c r="AH55" s="424" t="str">
        <f>IF(คะแนนอ่านคิดเขียน!T56="","",คะแนนอ่านคิดเขียน!T56)</f>
        <v/>
      </c>
      <c r="AI55" s="424" t="str">
        <f>IF(คะแนนอ่านคิดเขียน!U56="","",คะแนนอ่านคิดเขียน!U56)</f>
        <v/>
      </c>
      <c r="AJ55" s="424" t="str">
        <f>IF(คะแนนอ่านคิดเขียน!V56="","",คะแนนอ่านคิดเขียน!V56)</f>
        <v/>
      </c>
      <c r="AK55" s="136" t="str">
        <f t="shared" si="71"/>
        <v/>
      </c>
      <c r="AL55" s="136" t="str">
        <f t="shared" si="72"/>
        <v/>
      </c>
      <c r="AM55" s="136" t="str">
        <f t="shared" si="73"/>
        <v/>
      </c>
      <c r="AN55" s="424" t="str">
        <f>IF(คะแนนอ่านคิดเขียน!W56="","",คะแนนอ่านคิดเขียน!W56)</f>
        <v/>
      </c>
      <c r="AO55" s="424" t="str">
        <f>IF(คะแนนอ่านคิดเขียน!X56="","",คะแนนอ่านคิดเขียน!X56)</f>
        <v/>
      </c>
      <c r="AP55" s="424" t="str">
        <f>IF(คะแนนอ่านคิดเขียน!Y56="","",คะแนนอ่านคิดเขียน!Y56)</f>
        <v/>
      </c>
      <c r="AQ55" s="136" t="str">
        <f t="shared" si="74"/>
        <v/>
      </c>
      <c r="AR55" s="136" t="str">
        <f t="shared" si="75"/>
        <v/>
      </c>
      <c r="AS55" s="136" t="str">
        <f t="shared" si="76"/>
        <v/>
      </c>
      <c r="AT55" s="424" t="str">
        <f>IF(คะแนนอ่านคิดเขียน!Z56="","",คะแนนอ่านคิดเขียน!Z56)</f>
        <v/>
      </c>
      <c r="AU55" s="424" t="str">
        <f>IF(คะแนนอ่านคิดเขียน!AA56="","",คะแนนอ่านคิดเขียน!AA56)</f>
        <v/>
      </c>
      <c r="AV55" s="424" t="str">
        <f>IF(คะแนนอ่านคิดเขียน!AB56="","",คะแนนอ่านคิดเขียน!AB56)</f>
        <v/>
      </c>
      <c r="AW55" s="136" t="str">
        <f t="shared" si="77"/>
        <v/>
      </c>
      <c r="AX55" s="136" t="str">
        <f t="shared" si="78"/>
        <v/>
      </c>
      <c r="AY55" s="136" t="str">
        <f t="shared" si="79"/>
        <v/>
      </c>
      <c r="AZ55" s="424" t="str">
        <f>IF(คะแนนอ่านคิดเขียน!AC56="","",คะแนนอ่านคิดเขียน!AC56)</f>
        <v/>
      </c>
      <c r="BA55" s="424" t="str">
        <f>IF(คะแนนอ่านคิดเขียน!AD56="","",คะแนนอ่านคิดเขียน!AD56)</f>
        <v/>
      </c>
      <c r="BB55" s="424" t="str">
        <f>IF(คะแนนอ่านคิดเขียน!AE56="","",คะแนนอ่านคิดเขียน!AE56)</f>
        <v/>
      </c>
      <c r="BC55" s="136" t="str">
        <f t="shared" si="80"/>
        <v/>
      </c>
      <c r="BD55" s="136" t="str">
        <f t="shared" si="81"/>
        <v/>
      </c>
      <c r="BE55" s="136" t="str">
        <f t="shared" si="82"/>
        <v/>
      </c>
      <c r="BF55" s="424" t="str">
        <f>IF(คะแนนอ่านคิดเขียน!AF56="","",คะแนนอ่านคิดเขียน!AF56)</f>
        <v/>
      </c>
      <c r="BG55" s="424" t="str">
        <f>IF(คะแนนอ่านคิดเขียน!AG56="","",คะแนนอ่านคิดเขียน!AG56)</f>
        <v/>
      </c>
      <c r="BH55" s="424" t="str">
        <f>IF(คะแนนอ่านคิดเขียน!AH56="","",คะแนนอ่านคิดเขียน!AH56)</f>
        <v/>
      </c>
      <c r="BI55" s="136" t="str">
        <f t="shared" si="83"/>
        <v/>
      </c>
      <c r="BJ55" s="136" t="str">
        <f t="shared" si="84"/>
        <v/>
      </c>
      <c r="BK55" s="136" t="str">
        <f t="shared" si="85"/>
        <v/>
      </c>
      <c r="BL55" s="457" t="str">
        <f>IF(คะแนนอ่านคิดเขียน!AI56="","",คะแนนอ่านคิดเขียน!AI56)</f>
        <v/>
      </c>
      <c r="BM55" s="457" t="str">
        <f>IF(คะแนนอ่านคิดเขียน!AJ56="","",คะแนนอ่านคิดเขียน!AJ56)</f>
        <v/>
      </c>
      <c r="BN55" s="457" t="str">
        <f>IF(คะแนนอ่านคิดเขียน!AK56="","",คะแนนอ่านคิดเขียน!AK56)</f>
        <v/>
      </c>
      <c r="BO55" s="136" t="str">
        <f t="shared" si="45"/>
        <v/>
      </c>
      <c r="BP55" s="136" t="str">
        <f t="shared" si="20"/>
        <v/>
      </c>
      <c r="BQ55" s="136" t="str">
        <f t="shared" si="21"/>
        <v/>
      </c>
      <c r="BR55" s="457" t="str">
        <f>IF(คะแนนอ่านคิดเขียน!AL56="","",คะแนนอ่านคิดเขียน!AL56)</f>
        <v/>
      </c>
      <c r="BS55" s="457" t="str">
        <f>IF(คะแนนอ่านคิดเขียน!AM56="","",คะแนนอ่านคิดเขียน!AM56)</f>
        <v/>
      </c>
      <c r="BT55" s="457" t="str">
        <f>IF(คะแนนอ่านคิดเขียน!AN56="","",คะแนนอ่านคิดเขียน!AN56)</f>
        <v/>
      </c>
      <c r="BU55" s="136" t="str">
        <f t="shared" si="46"/>
        <v/>
      </c>
      <c r="BV55" s="136" t="str">
        <f t="shared" si="22"/>
        <v/>
      </c>
      <c r="BW55" s="136" t="str">
        <f t="shared" si="23"/>
        <v/>
      </c>
      <c r="BX55" s="457" t="str">
        <f>IF(คะแนนอ่านคิดเขียน!AO56="","",คะแนนอ่านคิดเขียน!AO56)</f>
        <v/>
      </c>
      <c r="BY55" s="457" t="str">
        <f>IF(คะแนนอ่านคิดเขียน!AP56="","",คะแนนอ่านคิดเขียน!AP56)</f>
        <v/>
      </c>
      <c r="BZ55" s="457" t="str">
        <f>IF(คะแนนอ่านคิดเขียน!AQ56="","",คะแนนอ่านคิดเขียน!AQ56)</f>
        <v/>
      </c>
      <c r="CA55" s="136" t="str">
        <f t="shared" si="47"/>
        <v/>
      </c>
      <c r="CB55" s="136" t="str">
        <f t="shared" si="24"/>
        <v/>
      </c>
      <c r="CC55" s="136" t="str">
        <f t="shared" si="25"/>
        <v/>
      </c>
      <c r="CD55" s="457" t="str">
        <f>IF(คะแนนอ่านคิดเขียน!AR56="","",คะแนนอ่านคิดเขียน!AR56)</f>
        <v/>
      </c>
      <c r="CE55" s="457" t="str">
        <f>IF(คะแนนอ่านคิดเขียน!AS56="","",คะแนนอ่านคิดเขียน!AS56)</f>
        <v/>
      </c>
      <c r="CF55" s="457" t="str">
        <f>IF(คะแนนอ่านคิดเขียน!AT56="","",คะแนนอ่านคิดเขียน!AT56)</f>
        <v/>
      </c>
      <c r="CG55" s="136" t="str">
        <f t="shared" si="48"/>
        <v/>
      </c>
      <c r="CH55" s="136" t="str">
        <f t="shared" si="26"/>
        <v/>
      </c>
      <c r="CI55" s="136" t="str">
        <f t="shared" si="27"/>
        <v/>
      </c>
      <c r="CJ55" s="424" t="str">
        <f>IF(คะแนนอ่านคิดเขียน!AU56="","",คะแนนอ่านคิดเขียน!AU56)</f>
        <v/>
      </c>
      <c r="CK55" s="424" t="str">
        <f>IF(คะแนนอ่านคิดเขียน!AV56="","",คะแนนอ่านคิดเขียน!AV56)</f>
        <v/>
      </c>
      <c r="CL55" s="424" t="str">
        <f>IF(คะแนนอ่านคิดเขียน!AW56="","",คะแนนอ่านคิดเขียน!AW56)</f>
        <v/>
      </c>
      <c r="CM55" s="136" t="str">
        <f t="shared" si="86"/>
        <v/>
      </c>
      <c r="CN55" s="136" t="str">
        <f t="shared" si="87"/>
        <v/>
      </c>
      <c r="CO55" s="136" t="str">
        <f t="shared" si="88"/>
        <v/>
      </c>
      <c r="CP55" s="522" t="str">
        <f t="shared" si="50"/>
        <v/>
      </c>
      <c r="CQ55" s="136" t="str">
        <f t="shared" si="89"/>
        <v/>
      </c>
      <c r="CR55" s="534" t="str">
        <f t="shared" si="51"/>
        <v/>
      </c>
      <c r="CS55" s="535" t="str">
        <f t="shared" si="90"/>
        <v/>
      </c>
      <c r="CT55" s="534" t="str">
        <f t="shared" si="52"/>
        <v/>
      </c>
      <c r="CU55" s="535" t="str">
        <f t="shared" si="91"/>
        <v/>
      </c>
      <c r="CV55" s="536" t="str">
        <f t="shared" si="53"/>
        <v/>
      </c>
      <c r="CW55" s="136" t="str">
        <f t="shared" si="54"/>
        <v/>
      </c>
      <c r="CX55" s="136" t="str">
        <f t="shared" si="55"/>
        <v/>
      </c>
      <c r="CY55" s="85"/>
    </row>
    <row r="56" spans="1:103"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537"/>
      <c r="CS56" s="537"/>
      <c r="CT56" s="537"/>
      <c r="CU56" s="537"/>
      <c r="CV56" s="537"/>
      <c r="CW56" s="63"/>
      <c r="CX56" s="63"/>
    </row>
    <row r="57" spans="1:103"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537"/>
      <c r="CS57" s="537"/>
      <c r="CT57" s="537"/>
      <c r="CU57" s="537"/>
      <c r="CV57" s="537"/>
      <c r="CW57" s="63"/>
      <c r="CX57" s="63"/>
    </row>
    <row r="58" spans="1:10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386"/>
      <c r="BG58" s="386"/>
      <c r="BH58" s="386"/>
      <c r="BI58" s="386"/>
      <c r="BJ58" s="386"/>
      <c r="BK58" s="386"/>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133"/>
      <c r="CK58" s="133"/>
      <c r="CL58" s="133"/>
      <c r="CM58" s="133"/>
      <c r="CN58" s="133"/>
      <c r="CO58" s="133"/>
      <c r="CP58" s="133"/>
      <c r="CQ58" s="133"/>
      <c r="CR58" s="538"/>
      <c r="CS58" s="538"/>
      <c r="CT58" s="538"/>
      <c r="CU58" s="538"/>
      <c r="CV58" s="538"/>
      <c r="CW58" s="133"/>
      <c r="CX58" s="133"/>
    </row>
    <row r="59" spans="1:103">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539"/>
      <c r="CS59" s="539"/>
      <c r="CT59" s="539"/>
      <c r="CU59" s="539"/>
      <c r="CV59" s="539"/>
      <c r="CW59" s="32"/>
      <c r="CX59" s="32"/>
    </row>
  </sheetData>
  <sheetProtection password="CCC5" sheet="1" objects="1" scenarios="1" selectLockedCells="1"/>
  <mergeCells count="54">
    <mergeCell ref="CS4:CS5"/>
    <mergeCell ref="CU4:CU5"/>
    <mergeCell ref="CW4:CW5"/>
    <mergeCell ref="CX4:CX5"/>
    <mergeCell ref="BD4:BD5"/>
    <mergeCell ref="BE4:BE5"/>
    <mergeCell ref="CN4:CN5"/>
    <mergeCell ref="CO4:CO5"/>
    <mergeCell ref="CQ4:CQ5"/>
    <mergeCell ref="BJ4:BJ5"/>
    <mergeCell ref="BK4:BK5"/>
    <mergeCell ref="BP4:BP5"/>
    <mergeCell ref="BQ4:BQ5"/>
    <mergeCell ref="BV4:BV5"/>
    <mergeCell ref="BW4:BW5"/>
    <mergeCell ref="CB4:CB5"/>
    <mergeCell ref="CC4:CC5"/>
    <mergeCell ref="CH4:CH5"/>
    <mergeCell ref="CI4:CI5"/>
    <mergeCell ref="AM4:AM5"/>
    <mergeCell ref="AR4:AR5"/>
    <mergeCell ref="AS4:AS5"/>
    <mergeCell ref="AX4:AX5"/>
    <mergeCell ref="AY4:AY5"/>
    <mergeCell ref="Z4:Z5"/>
    <mergeCell ref="AA4:AA5"/>
    <mergeCell ref="AF4:AF5"/>
    <mergeCell ref="AG4:AG5"/>
    <mergeCell ref="AL4:AL5"/>
    <mergeCell ref="J3:O3"/>
    <mergeCell ref="P3:U3"/>
    <mergeCell ref="C3:C4"/>
    <mergeCell ref="D3:I3"/>
    <mergeCell ref="A3:A5"/>
    <mergeCell ref="B3:B5"/>
    <mergeCell ref="H4:H5"/>
    <mergeCell ref="I4:I5"/>
    <mergeCell ref="N4:N5"/>
    <mergeCell ref="O4:O5"/>
    <mergeCell ref="T4:T5"/>
    <mergeCell ref="U4:U5"/>
    <mergeCell ref="CP3:CX3"/>
    <mergeCell ref="V3:AA3"/>
    <mergeCell ref="AB3:AG3"/>
    <mergeCell ref="AH3:AM3"/>
    <mergeCell ref="AN3:AS3"/>
    <mergeCell ref="AT3:AY3"/>
    <mergeCell ref="AZ3:BE3"/>
    <mergeCell ref="CJ3:CO3"/>
    <mergeCell ref="BF3:BK3"/>
    <mergeCell ref="BL3:BQ3"/>
    <mergeCell ref="BR3:BW3"/>
    <mergeCell ref="BX3:CC3"/>
    <mergeCell ref="CD3:CI3"/>
  </mergeCells>
  <phoneticPr fontId="12" type="noConversion"/>
  <conditionalFormatting sqref="G6:I55 M6:O55 S6:U55 Y6:AA55 AE6:AG55 AK6:AM55 AQ6:AS55 AW6:CX55">
    <cfRule type="cellIs" dxfId="2565" priority="2258" stopIfTrue="1" operator="lessThan">
      <formula>50</formula>
    </cfRule>
  </conditionalFormatting>
  <conditionalFormatting sqref="G6:I55 M6:O55 S6:U55 Y6:AA55 AE6:AG55 AK6:AM55 AQ6:AS55 AW6:CX55">
    <cfRule type="cellIs" dxfId="2564" priority="2257" stopIfTrue="1" operator="lessThan">
      <formula>1</formula>
    </cfRule>
  </conditionalFormatting>
  <conditionalFormatting sqref="G6:I55 S6:U55 AQ6:AS55">
    <cfRule type="cellIs" dxfId="2563" priority="2255" stopIfTrue="1" operator="lessThan">
      <formula>15</formula>
    </cfRule>
  </conditionalFormatting>
  <conditionalFormatting sqref="M6:M55 Y6:Y55 AE6:AE55 AK6:AK55 AW6:AW55">
    <cfRule type="cellIs" dxfId="2562" priority="2254" stopIfTrue="1" operator="lessThan">
      <formula>30</formula>
    </cfRule>
  </conditionalFormatting>
  <conditionalFormatting sqref="G7:I7 G8:G55">
    <cfRule type="cellIs" dxfId="2561" priority="2253" stopIfTrue="1" operator="lessThan">
      <formula>1</formula>
    </cfRule>
  </conditionalFormatting>
  <conditionalFormatting sqref="M6:O55">
    <cfRule type="cellIs" dxfId="2560" priority="2247" stopIfTrue="1" operator="lessThan">
      <formula>15</formula>
    </cfRule>
  </conditionalFormatting>
  <conditionalFormatting sqref="M7:O7 M14:O14 M21:O21 M28:O28 M35:O35 M42:O42 M49:O55">
    <cfRule type="cellIs" dxfId="2559" priority="2246" stopIfTrue="1" operator="lessThan">
      <formula>1</formula>
    </cfRule>
  </conditionalFormatting>
  <conditionalFormatting sqref="S7:U7">
    <cfRule type="cellIs" dxfId="2558" priority="2245" stopIfTrue="1" operator="lessThan">
      <formula>1</formula>
    </cfRule>
  </conditionalFormatting>
  <conditionalFormatting sqref="Y6:AA55">
    <cfRule type="cellIs" dxfId="2557" priority="2244" stopIfTrue="1" operator="lessThan">
      <formula>15</formula>
    </cfRule>
  </conditionalFormatting>
  <conditionalFormatting sqref="Y7:AA7 Y10:Y55">
    <cfRule type="cellIs" dxfId="2556" priority="2243" stopIfTrue="1" operator="lessThan">
      <formula>1</formula>
    </cfRule>
  </conditionalFormatting>
  <conditionalFormatting sqref="AE6:AG55">
    <cfRule type="cellIs" dxfId="2555" priority="2242" stopIfTrue="1" operator="lessThan">
      <formula>15</formula>
    </cfRule>
  </conditionalFormatting>
  <conditionalFormatting sqref="AE7:AG7 AE10 AE13 AE16 AE19 AE22 AE25 AE28 AE31 AE34 AE37 AE40 AE43 AE46 AE49:AE55">
    <cfRule type="cellIs" dxfId="2554" priority="2241" stopIfTrue="1" operator="lessThan">
      <formula>1</formula>
    </cfRule>
  </conditionalFormatting>
  <conditionalFormatting sqref="AK6:AM55">
    <cfRule type="cellIs" dxfId="2553" priority="2240" stopIfTrue="1" operator="lessThan">
      <formula>15</formula>
    </cfRule>
  </conditionalFormatting>
  <conditionalFormatting sqref="AK7:AM7">
    <cfRule type="cellIs" dxfId="2552" priority="2239" stopIfTrue="1" operator="lessThan">
      <formula>1</formula>
    </cfRule>
  </conditionalFormatting>
  <conditionalFormatting sqref="AQ7:AS7">
    <cfRule type="cellIs" dxfId="2551" priority="2238" stopIfTrue="1" operator="lessThan">
      <formula>1</formula>
    </cfRule>
  </conditionalFormatting>
  <conditionalFormatting sqref="AW6:CX55">
    <cfRule type="cellIs" dxfId="2550" priority="2237" stopIfTrue="1" operator="lessThan">
      <formula>15</formula>
    </cfRule>
  </conditionalFormatting>
  <conditionalFormatting sqref="AW7:CX7">
    <cfRule type="cellIs" dxfId="2549" priority="2236" stopIfTrue="1" operator="lessThan">
      <formula>1</formula>
    </cfRule>
  </conditionalFormatting>
  <conditionalFormatting sqref="AW6:CX55">
    <cfRule type="cellIs" dxfId="2548" priority="2235" stopIfTrue="1" operator="lessThan">
      <formula>15</formula>
    </cfRule>
  </conditionalFormatting>
  <conditionalFormatting sqref="CR6:CU55">
    <cfRule type="cellIs" dxfId="2547" priority="2234" stopIfTrue="1" operator="lessThan">
      <formula>15</formula>
    </cfRule>
  </conditionalFormatting>
  <conditionalFormatting sqref="CV6:CV55">
    <cfRule type="cellIs" dxfId="2546" priority="2233" stopIfTrue="1" operator="lessThan">
      <formula>30</formula>
    </cfRule>
  </conditionalFormatting>
  <conditionalFormatting sqref="H6:H55">
    <cfRule type="cellIs" dxfId="2545" priority="2176" stopIfTrue="1" operator="lessThanOrEqual">
      <formula>0</formula>
    </cfRule>
    <cfRule type="cellIs" dxfId="2544" priority="2232" stopIfTrue="1" operator="lessThan">
      <formula>50</formula>
    </cfRule>
  </conditionalFormatting>
  <conditionalFormatting sqref="H6:H55">
    <cfRule type="cellIs" dxfId="2543" priority="2231" stopIfTrue="1" operator="lessThan">
      <formula>1</formula>
    </cfRule>
  </conditionalFormatting>
  <conditionalFormatting sqref="H6:H55">
    <cfRule type="cellIs" dxfId="2542" priority="2230" stopIfTrue="1" operator="lessThan">
      <formula>15</formula>
    </cfRule>
  </conditionalFormatting>
  <conditionalFormatting sqref="H6:H55">
    <cfRule type="cellIs" dxfId="2541" priority="2229" stopIfTrue="1" operator="lessThan">
      <formula>50</formula>
    </cfRule>
  </conditionalFormatting>
  <conditionalFormatting sqref="H6:H55">
    <cfRule type="cellIs" dxfId="2540" priority="2228" stopIfTrue="1" operator="lessThan">
      <formula>1</formula>
    </cfRule>
  </conditionalFormatting>
  <conditionalFormatting sqref="N6:N55">
    <cfRule type="cellIs" dxfId="2539" priority="2227" stopIfTrue="1" operator="lessThan">
      <formula>50</formula>
    </cfRule>
  </conditionalFormatting>
  <conditionalFormatting sqref="N6:N55">
    <cfRule type="cellIs" dxfId="2538" priority="2226" stopIfTrue="1" operator="lessThan">
      <formula>1</formula>
    </cfRule>
  </conditionalFormatting>
  <conditionalFormatting sqref="N6:N55">
    <cfRule type="cellIs" dxfId="2537" priority="2225" stopIfTrue="1" operator="lessThan">
      <formula>15</formula>
    </cfRule>
  </conditionalFormatting>
  <conditionalFormatting sqref="N6:N55">
    <cfRule type="cellIs" dxfId="2536" priority="2224" stopIfTrue="1" operator="lessThan">
      <formula>50</formula>
    </cfRule>
  </conditionalFormatting>
  <conditionalFormatting sqref="N6:N55">
    <cfRule type="cellIs" dxfId="2535" priority="2223" stopIfTrue="1" operator="lessThan">
      <formula>1</formula>
    </cfRule>
  </conditionalFormatting>
  <conditionalFormatting sqref="T6:T55">
    <cfRule type="cellIs" dxfId="2534" priority="2222" stopIfTrue="1" operator="lessThan">
      <formula>50</formula>
    </cfRule>
  </conditionalFormatting>
  <conditionalFormatting sqref="T6:T55">
    <cfRule type="cellIs" dxfId="2533" priority="2221" stopIfTrue="1" operator="lessThan">
      <formula>1</formula>
    </cfRule>
  </conditionalFormatting>
  <conditionalFormatting sqref="T6:T55">
    <cfRule type="cellIs" dxfId="2532" priority="2220" stopIfTrue="1" operator="lessThan">
      <formula>15</formula>
    </cfRule>
  </conditionalFormatting>
  <conditionalFormatting sqref="T6:T55">
    <cfRule type="cellIs" dxfId="2531" priority="2219" stopIfTrue="1" operator="lessThan">
      <formula>50</formula>
    </cfRule>
  </conditionalFormatting>
  <conditionalFormatting sqref="T6:T55">
    <cfRule type="cellIs" dxfId="2530" priority="2218" stopIfTrue="1" operator="lessThan">
      <formula>1</formula>
    </cfRule>
  </conditionalFormatting>
  <conditionalFormatting sqref="Z6:Z55">
    <cfRule type="cellIs" dxfId="2529" priority="2217" stopIfTrue="1" operator="lessThan">
      <formula>50</formula>
    </cfRule>
  </conditionalFormatting>
  <conditionalFormatting sqref="Z6:Z55">
    <cfRule type="cellIs" dxfId="2528" priority="2216" stopIfTrue="1" operator="lessThan">
      <formula>1</formula>
    </cfRule>
  </conditionalFormatting>
  <conditionalFormatting sqref="Z6:Z55">
    <cfRule type="cellIs" dxfId="2527" priority="2215" stopIfTrue="1" operator="lessThan">
      <formula>15</formula>
    </cfRule>
  </conditionalFormatting>
  <conditionalFormatting sqref="Z6:Z55">
    <cfRule type="cellIs" dxfId="2526" priority="2214" stopIfTrue="1" operator="lessThan">
      <formula>50</formula>
    </cfRule>
  </conditionalFormatting>
  <conditionalFormatting sqref="Z6:Z55">
    <cfRule type="cellIs" dxfId="2525" priority="2213" stopIfTrue="1" operator="lessThan">
      <formula>1</formula>
    </cfRule>
  </conditionalFormatting>
  <conditionalFormatting sqref="AF6:AF55">
    <cfRule type="cellIs" dxfId="2524" priority="2212" stopIfTrue="1" operator="lessThan">
      <formula>50</formula>
    </cfRule>
  </conditionalFormatting>
  <conditionalFormatting sqref="AF6:AF55">
    <cfRule type="cellIs" dxfId="2523" priority="2211" stopIfTrue="1" operator="lessThan">
      <formula>1</formula>
    </cfRule>
  </conditionalFormatting>
  <conditionalFormatting sqref="AF6:AF55">
    <cfRule type="cellIs" dxfId="2522" priority="2210" stopIfTrue="1" operator="lessThan">
      <formula>15</formula>
    </cfRule>
  </conditionalFormatting>
  <conditionalFormatting sqref="AF6:AF55">
    <cfRule type="cellIs" dxfId="2521" priority="2209" stopIfTrue="1" operator="lessThan">
      <formula>50</formula>
    </cfRule>
  </conditionalFormatting>
  <conditionalFormatting sqref="AF6:AF55">
    <cfRule type="cellIs" dxfId="2520" priority="2208" stopIfTrue="1" operator="lessThan">
      <formula>1</formula>
    </cfRule>
  </conditionalFormatting>
  <conditionalFormatting sqref="AL6:AL55">
    <cfRule type="cellIs" dxfId="2519" priority="2207" stopIfTrue="1" operator="lessThan">
      <formula>50</formula>
    </cfRule>
  </conditionalFormatting>
  <conditionalFormatting sqref="AL6:AL55">
    <cfRule type="cellIs" dxfId="2518" priority="2206" stopIfTrue="1" operator="lessThan">
      <formula>1</formula>
    </cfRule>
  </conditionalFormatting>
  <conditionalFormatting sqref="AL6:AL55">
    <cfRule type="cellIs" dxfId="2517" priority="2205" stopIfTrue="1" operator="lessThan">
      <formula>15</formula>
    </cfRule>
  </conditionalFormatting>
  <conditionalFormatting sqref="AL6:AL55">
    <cfRule type="cellIs" dxfId="2516" priority="2204" stopIfTrue="1" operator="lessThan">
      <formula>50</formula>
    </cfRule>
  </conditionalFormatting>
  <conditionalFormatting sqref="AL6:AL55">
    <cfRule type="cellIs" dxfId="2515" priority="2203" stopIfTrue="1" operator="lessThan">
      <formula>1</formula>
    </cfRule>
  </conditionalFormatting>
  <conditionalFormatting sqref="AR6:AR55">
    <cfRule type="cellIs" dxfId="2514" priority="2202" stopIfTrue="1" operator="lessThan">
      <formula>50</formula>
    </cfRule>
  </conditionalFormatting>
  <conditionalFormatting sqref="AR6:AR55">
    <cfRule type="cellIs" dxfId="2513" priority="2201" stopIfTrue="1" operator="lessThan">
      <formula>1</formula>
    </cfRule>
  </conditionalFormatting>
  <conditionalFormatting sqref="AR6:AR55">
    <cfRule type="cellIs" dxfId="2512" priority="2200" stopIfTrue="1" operator="lessThan">
      <formula>15</formula>
    </cfRule>
  </conditionalFormatting>
  <conditionalFormatting sqref="AR6:AR55">
    <cfRule type="cellIs" dxfId="2511" priority="2199" stopIfTrue="1" operator="lessThan">
      <formula>50</formula>
    </cfRule>
  </conditionalFormatting>
  <conditionalFormatting sqref="AR6:AR55">
    <cfRule type="cellIs" dxfId="2510" priority="2198" stopIfTrue="1" operator="lessThan">
      <formula>1</formula>
    </cfRule>
  </conditionalFormatting>
  <conditionalFormatting sqref="AX6:AX55">
    <cfRule type="cellIs" dxfId="2509" priority="2197" stopIfTrue="1" operator="lessThan">
      <formula>50</formula>
    </cfRule>
  </conditionalFormatting>
  <conditionalFormatting sqref="AX6:AX55">
    <cfRule type="cellIs" dxfId="2508" priority="2196" stopIfTrue="1" operator="lessThan">
      <formula>1</formula>
    </cfRule>
  </conditionalFormatting>
  <conditionalFormatting sqref="AX6:AX55">
    <cfRule type="cellIs" dxfId="2507" priority="2195" stopIfTrue="1" operator="lessThan">
      <formula>15</formula>
    </cfRule>
  </conditionalFormatting>
  <conditionalFormatting sqref="AX6:AX55">
    <cfRule type="cellIs" dxfId="2506" priority="2194" stopIfTrue="1" operator="lessThan">
      <formula>50</formula>
    </cfRule>
  </conditionalFormatting>
  <conditionalFormatting sqref="AX6:AX55">
    <cfRule type="cellIs" dxfId="2505" priority="2193" stopIfTrue="1" operator="lessThan">
      <formula>1</formula>
    </cfRule>
  </conditionalFormatting>
  <conditionalFormatting sqref="D6:F55">
    <cfRule type="cellIs" dxfId="2504" priority="2192" stopIfTrue="1" operator="lessThan">
      <formula>15</formula>
    </cfRule>
  </conditionalFormatting>
  <conditionalFormatting sqref="F6:F55">
    <cfRule type="cellIs" dxfId="2503" priority="2191" stopIfTrue="1" operator="lessThan">
      <formula>20</formula>
    </cfRule>
  </conditionalFormatting>
  <conditionalFormatting sqref="J6:L55">
    <cfRule type="cellIs" dxfId="2502" priority="2190" stopIfTrue="1" operator="lessThan">
      <formula>15</formula>
    </cfRule>
  </conditionalFormatting>
  <conditionalFormatting sqref="L6:L55">
    <cfRule type="cellIs" dxfId="2501" priority="2189" stopIfTrue="1" operator="lessThan">
      <formula>20</formula>
    </cfRule>
  </conditionalFormatting>
  <conditionalFormatting sqref="P6:R55">
    <cfRule type="cellIs" dxfId="2500" priority="2188" stopIfTrue="1" operator="lessThan">
      <formula>15</formula>
    </cfRule>
  </conditionalFormatting>
  <conditionalFormatting sqref="R6:R55">
    <cfRule type="cellIs" dxfId="2499" priority="2187" stopIfTrue="1" operator="lessThan">
      <formula>20</formula>
    </cfRule>
  </conditionalFormatting>
  <conditionalFormatting sqref="V6:X55">
    <cfRule type="cellIs" dxfId="2498" priority="2186" stopIfTrue="1" operator="lessThan">
      <formula>15</formula>
    </cfRule>
  </conditionalFormatting>
  <conditionalFormatting sqref="X6:X55">
    <cfRule type="cellIs" dxfId="2497" priority="2185" stopIfTrue="1" operator="lessThan">
      <formula>20</formula>
    </cfRule>
  </conditionalFormatting>
  <conditionalFormatting sqref="AB6:AD55">
    <cfRule type="cellIs" dxfId="2496" priority="2184" stopIfTrue="1" operator="lessThan">
      <formula>15</formula>
    </cfRule>
  </conditionalFormatting>
  <conditionalFormatting sqref="AD6:AD55">
    <cfRule type="cellIs" dxfId="2495" priority="2183" stopIfTrue="1" operator="lessThan">
      <formula>20</formula>
    </cfRule>
  </conditionalFormatting>
  <conditionalFormatting sqref="AH6:AJ55">
    <cfRule type="cellIs" dxfId="2494" priority="2182" stopIfTrue="1" operator="lessThan">
      <formula>15</formula>
    </cfRule>
  </conditionalFormatting>
  <conditionalFormatting sqref="AJ6:AJ55">
    <cfRule type="cellIs" dxfId="2493" priority="2181" stopIfTrue="1" operator="lessThan">
      <formula>20</formula>
    </cfRule>
  </conditionalFormatting>
  <conditionalFormatting sqref="AN6:AP55">
    <cfRule type="cellIs" dxfId="2492" priority="2180" stopIfTrue="1" operator="lessThan">
      <formula>15</formula>
    </cfRule>
  </conditionalFormatting>
  <conditionalFormatting sqref="AP6:AP55">
    <cfRule type="cellIs" dxfId="2491" priority="2179" stopIfTrue="1" operator="lessThan">
      <formula>20</formula>
    </cfRule>
  </conditionalFormatting>
  <conditionalFormatting sqref="AT6:AV55">
    <cfRule type="cellIs" dxfId="2490" priority="2178" stopIfTrue="1" operator="lessThan">
      <formula>15</formula>
    </cfRule>
  </conditionalFormatting>
  <conditionalFormatting sqref="AV6:AV55">
    <cfRule type="cellIs" dxfId="2489" priority="2177" stopIfTrue="1" operator="lessThan">
      <formula>20</formula>
    </cfRule>
  </conditionalFormatting>
  <conditionalFormatting sqref="J6:L55">
    <cfRule type="cellIs" dxfId="2488" priority="2175" stopIfTrue="1" operator="lessThan">
      <formula>15</formula>
    </cfRule>
  </conditionalFormatting>
  <conditionalFormatting sqref="M6:M55">
    <cfRule type="cellIs" dxfId="2487" priority="2174" stopIfTrue="1" operator="lessThan">
      <formula>15</formula>
    </cfRule>
  </conditionalFormatting>
  <conditionalFormatting sqref="P6:R55">
    <cfRule type="cellIs" dxfId="2486" priority="2173" stopIfTrue="1" operator="lessThan">
      <formula>15</formula>
    </cfRule>
  </conditionalFormatting>
  <conditionalFormatting sqref="P6:R55">
    <cfRule type="cellIs" dxfId="2485" priority="2172" stopIfTrue="1" operator="lessThan">
      <formula>15</formula>
    </cfRule>
  </conditionalFormatting>
  <conditionalFormatting sqref="S6:S55">
    <cfRule type="cellIs" dxfId="2484" priority="2171" stopIfTrue="1" operator="lessThan">
      <formula>30</formula>
    </cfRule>
  </conditionalFormatting>
  <conditionalFormatting sqref="S6:S55">
    <cfRule type="cellIs" dxfId="2483" priority="2170" stopIfTrue="1" operator="lessThan">
      <formula>15</formula>
    </cfRule>
  </conditionalFormatting>
  <conditionalFormatting sqref="S6:S55">
    <cfRule type="cellIs" dxfId="2482" priority="2169" stopIfTrue="1" operator="lessThan">
      <formula>15</formula>
    </cfRule>
  </conditionalFormatting>
  <conditionalFormatting sqref="V6:X55">
    <cfRule type="cellIs" dxfId="2481" priority="2168" stopIfTrue="1" operator="lessThan">
      <formula>15</formula>
    </cfRule>
  </conditionalFormatting>
  <conditionalFormatting sqref="V6:X55">
    <cfRule type="cellIs" dxfId="2480" priority="2167" stopIfTrue="1" operator="lessThan">
      <formula>15</formula>
    </cfRule>
  </conditionalFormatting>
  <conditionalFormatting sqref="V6:X55">
    <cfRule type="cellIs" dxfId="2479" priority="2166" stopIfTrue="1" operator="lessThan">
      <formula>15</formula>
    </cfRule>
  </conditionalFormatting>
  <conditionalFormatting sqref="Y6:Y55">
    <cfRule type="cellIs" dxfId="2478" priority="2165" stopIfTrue="1" operator="lessThan">
      <formula>15</formula>
    </cfRule>
  </conditionalFormatting>
  <conditionalFormatting sqref="Y6:Y55">
    <cfRule type="cellIs" dxfId="2477" priority="2164" stopIfTrue="1" operator="lessThan">
      <formula>30</formula>
    </cfRule>
  </conditionalFormatting>
  <conditionalFormatting sqref="Y6:Y55">
    <cfRule type="cellIs" dxfId="2476" priority="2163" stopIfTrue="1" operator="lessThan">
      <formula>15</formula>
    </cfRule>
  </conditionalFormatting>
  <conditionalFormatting sqref="Y6:Y55">
    <cfRule type="cellIs" dxfId="2475" priority="2162" stopIfTrue="1" operator="lessThan">
      <formula>15</formula>
    </cfRule>
  </conditionalFormatting>
  <conditionalFormatting sqref="AB6:AD55">
    <cfRule type="cellIs" dxfId="2474" priority="2161" stopIfTrue="1" operator="lessThan">
      <formula>15</formula>
    </cfRule>
  </conditionalFormatting>
  <conditionalFormatting sqref="AB6:AD55">
    <cfRule type="cellIs" dxfId="2473" priority="2160" stopIfTrue="1" operator="lessThan">
      <formula>15</formula>
    </cfRule>
  </conditionalFormatting>
  <conditionalFormatting sqref="AB6:AD55">
    <cfRule type="cellIs" dxfId="2472" priority="2159" stopIfTrue="1" operator="lessThan">
      <formula>15</formula>
    </cfRule>
  </conditionalFormatting>
  <conditionalFormatting sqref="AB6:AD55">
    <cfRule type="cellIs" dxfId="2471" priority="2158" stopIfTrue="1" operator="lessThan">
      <formula>15</formula>
    </cfRule>
  </conditionalFormatting>
  <conditionalFormatting sqref="AE6:AE55">
    <cfRule type="cellIs" dxfId="2470" priority="2157" stopIfTrue="1" operator="lessThan">
      <formula>15</formula>
    </cfRule>
  </conditionalFormatting>
  <conditionalFormatting sqref="AE6:AE55">
    <cfRule type="cellIs" dxfId="2469" priority="2156" stopIfTrue="1" operator="lessThan">
      <formula>15</formula>
    </cfRule>
  </conditionalFormatting>
  <conditionalFormatting sqref="AE6:AE55">
    <cfRule type="cellIs" dxfId="2468" priority="2155" stopIfTrue="1" operator="lessThan">
      <formula>30</formula>
    </cfRule>
  </conditionalFormatting>
  <conditionalFormatting sqref="AE6:AE55">
    <cfRule type="cellIs" dxfId="2467" priority="2154" stopIfTrue="1" operator="lessThan">
      <formula>15</formula>
    </cfRule>
  </conditionalFormatting>
  <conditionalFormatting sqref="AE6:AE55">
    <cfRule type="cellIs" dxfId="2466" priority="2153" stopIfTrue="1" operator="lessThan">
      <formula>15</formula>
    </cfRule>
  </conditionalFormatting>
  <conditionalFormatting sqref="AH6:AJ55">
    <cfRule type="cellIs" dxfId="2465" priority="2152" stopIfTrue="1" operator="lessThan">
      <formula>15</formula>
    </cfRule>
  </conditionalFormatting>
  <conditionalFormatting sqref="AH6:AJ55">
    <cfRule type="cellIs" dxfId="2464" priority="2151" stopIfTrue="1" operator="lessThan">
      <formula>15</formula>
    </cfRule>
  </conditionalFormatting>
  <conditionalFormatting sqref="AH6:AJ55">
    <cfRule type="cellIs" dxfId="2463" priority="2150" stopIfTrue="1" operator="lessThan">
      <formula>15</formula>
    </cfRule>
  </conditionalFormatting>
  <conditionalFormatting sqref="AH6:AJ55">
    <cfRule type="cellIs" dxfId="2462" priority="2149" stopIfTrue="1" operator="lessThan">
      <formula>15</formula>
    </cfRule>
  </conditionalFormatting>
  <conditionalFormatting sqref="AH6:AJ55">
    <cfRule type="cellIs" dxfId="2461" priority="2148" stopIfTrue="1" operator="lessThan">
      <formula>15</formula>
    </cfRule>
  </conditionalFormatting>
  <conditionalFormatting sqref="AK6:AK55">
    <cfRule type="cellIs" dxfId="2460" priority="2147" stopIfTrue="1" operator="lessThan">
      <formula>15</formula>
    </cfRule>
  </conditionalFormatting>
  <conditionalFormatting sqref="AK6:AK55">
    <cfRule type="cellIs" dxfId="2459" priority="2146" stopIfTrue="1" operator="lessThan">
      <formula>15</formula>
    </cfRule>
  </conditionalFormatting>
  <conditionalFormatting sqref="AK6:AK55">
    <cfRule type="cellIs" dxfId="2458" priority="2145" stopIfTrue="1" operator="lessThan">
      <formula>15</formula>
    </cfRule>
  </conditionalFormatting>
  <conditionalFormatting sqref="AK6:AK55">
    <cfRule type="cellIs" dxfId="2457" priority="2144" stopIfTrue="1" operator="lessThan">
      <formula>30</formula>
    </cfRule>
  </conditionalFormatting>
  <conditionalFormatting sqref="AK6:AK55">
    <cfRule type="cellIs" dxfId="2456" priority="2143" stopIfTrue="1" operator="lessThan">
      <formula>15</formula>
    </cfRule>
  </conditionalFormatting>
  <conditionalFormatting sqref="AK6:AK55">
    <cfRule type="cellIs" dxfId="2455" priority="2142" stopIfTrue="1" operator="lessThan">
      <formula>15</formula>
    </cfRule>
  </conditionalFormatting>
  <conditionalFormatting sqref="AN6:AP55">
    <cfRule type="cellIs" dxfId="2454" priority="2141" stopIfTrue="1" operator="lessThan">
      <formula>15</formula>
    </cfRule>
  </conditionalFormatting>
  <conditionalFormatting sqref="AN6:AP55">
    <cfRule type="cellIs" dxfId="2453" priority="2140" stopIfTrue="1" operator="lessThan">
      <formula>15</formula>
    </cfRule>
  </conditionalFormatting>
  <conditionalFormatting sqref="AN6:AP55">
    <cfRule type="cellIs" dxfId="2452" priority="2139" stopIfTrue="1" operator="lessThan">
      <formula>15</formula>
    </cfRule>
  </conditionalFormatting>
  <conditionalFormatting sqref="AN6:AP55">
    <cfRule type="cellIs" dxfId="2451" priority="2138" stopIfTrue="1" operator="lessThan">
      <formula>15</formula>
    </cfRule>
  </conditionalFormatting>
  <conditionalFormatting sqref="AN6:AP55">
    <cfRule type="cellIs" dxfId="2450" priority="2137" stopIfTrue="1" operator="lessThan">
      <formula>15</formula>
    </cfRule>
  </conditionalFormatting>
  <conditionalFormatting sqref="AN6:AP55">
    <cfRule type="cellIs" dxfId="2449" priority="2136" stopIfTrue="1" operator="lessThan">
      <formula>15</formula>
    </cfRule>
  </conditionalFormatting>
  <conditionalFormatting sqref="AQ6:AQ55">
    <cfRule type="cellIs" dxfId="2448" priority="2135" stopIfTrue="1" operator="lessThan">
      <formula>30</formula>
    </cfRule>
  </conditionalFormatting>
  <conditionalFormatting sqref="AQ6:AQ55">
    <cfRule type="cellIs" dxfId="2447" priority="2134" stopIfTrue="1" operator="lessThan">
      <formula>15</formula>
    </cfRule>
  </conditionalFormatting>
  <conditionalFormatting sqref="AQ6:AQ55">
    <cfRule type="cellIs" dxfId="2446" priority="2133" stopIfTrue="1" operator="lessThan">
      <formula>15</formula>
    </cfRule>
  </conditionalFormatting>
  <conditionalFormatting sqref="AQ6:AQ55">
    <cfRule type="cellIs" dxfId="2445" priority="2132" stopIfTrue="1" operator="lessThan">
      <formula>15</formula>
    </cfRule>
  </conditionalFormatting>
  <conditionalFormatting sqref="AQ6:AQ55">
    <cfRule type="cellIs" dxfId="2444" priority="2131" stopIfTrue="1" operator="lessThan">
      <formula>15</formula>
    </cfRule>
  </conditionalFormatting>
  <conditionalFormatting sqref="AQ6:AQ55">
    <cfRule type="cellIs" dxfId="2443" priority="2130" stopIfTrue="1" operator="lessThan">
      <formula>30</formula>
    </cfRule>
  </conditionalFormatting>
  <conditionalFormatting sqref="AQ6:AQ55">
    <cfRule type="cellIs" dxfId="2442" priority="2129" stopIfTrue="1" operator="lessThan">
      <formula>15</formula>
    </cfRule>
  </conditionalFormatting>
  <conditionalFormatting sqref="AQ6:AQ55">
    <cfRule type="cellIs" dxfId="2441" priority="2128" stopIfTrue="1" operator="lessThan">
      <formula>15</formula>
    </cfRule>
  </conditionalFormatting>
  <conditionalFormatting sqref="AT6:AV55">
    <cfRule type="cellIs" dxfId="2440" priority="2127" stopIfTrue="1" operator="lessThan">
      <formula>15</formula>
    </cfRule>
  </conditionalFormatting>
  <conditionalFormatting sqref="AT6:AV55">
    <cfRule type="cellIs" dxfId="2439" priority="2126" stopIfTrue="1" operator="lessThan">
      <formula>15</formula>
    </cfRule>
  </conditionalFormatting>
  <conditionalFormatting sqref="AT6:AV55">
    <cfRule type="cellIs" dxfId="2438" priority="2125" stopIfTrue="1" operator="lessThan">
      <formula>15</formula>
    </cfRule>
  </conditionalFormatting>
  <conditionalFormatting sqref="AT6:AV55">
    <cfRule type="cellIs" dxfId="2437" priority="2124" stopIfTrue="1" operator="lessThan">
      <formula>15</formula>
    </cfRule>
  </conditionalFormatting>
  <conditionalFormatting sqref="AT6:AV55">
    <cfRule type="cellIs" dxfId="2436" priority="2123" stopIfTrue="1" operator="lessThan">
      <formula>15</formula>
    </cfRule>
  </conditionalFormatting>
  <conditionalFormatting sqref="AT6:AV55">
    <cfRule type="cellIs" dxfId="2435" priority="2122" stopIfTrue="1" operator="lessThan">
      <formula>15</formula>
    </cfRule>
  </conditionalFormatting>
  <conditionalFormatting sqref="AT6:AV55">
    <cfRule type="cellIs" dxfId="2434" priority="2121" stopIfTrue="1" operator="lessThan">
      <formula>15</formula>
    </cfRule>
  </conditionalFormatting>
  <conditionalFormatting sqref="AW6:AW55">
    <cfRule type="cellIs" dxfId="2433" priority="2120" stopIfTrue="1" operator="lessThan">
      <formula>15</formula>
    </cfRule>
  </conditionalFormatting>
  <conditionalFormatting sqref="AW6:AW55">
    <cfRule type="cellIs" dxfId="2432" priority="2119" stopIfTrue="1" operator="lessThan">
      <formula>30</formula>
    </cfRule>
  </conditionalFormatting>
  <conditionalFormatting sqref="AW6:AW55">
    <cfRule type="cellIs" dxfId="2431" priority="2118" stopIfTrue="1" operator="lessThan">
      <formula>15</formula>
    </cfRule>
  </conditionalFormatting>
  <conditionalFormatting sqref="AW6:AW55">
    <cfRule type="cellIs" dxfId="2430" priority="2117" stopIfTrue="1" operator="lessThan">
      <formula>15</formula>
    </cfRule>
  </conditionalFormatting>
  <conditionalFormatting sqref="AW6:AW55">
    <cfRule type="cellIs" dxfId="2429" priority="2116" stopIfTrue="1" operator="lessThan">
      <formula>15</formula>
    </cfRule>
  </conditionalFormatting>
  <conditionalFormatting sqref="AW6:AW55">
    <cfRule type="cellIs" dxfId="2428" priority="2115" stopIfTrue="1" operator="lessThan">
      <formula>15</formula>
    </cfRule>
  </conditionalFormatting>
  <conditionalFormatting sqref="AW6:AW55">
    <cfRule type="cellIs" dxfId="2427" priority="2114" stopIfTrue="1" operator="lessThan">
      <formula>30</formula>
    </cfRule>
  </conditionalFormatting>
  <conditionalFormatting sqref="AW6:AW55">
    <cfRule type="cellIs" dxfId="2426" priority="2113" stopIfTrue="1" operator="lessThan">
      <formula>15</formula>
    </cfRule>
  </conditionalFormatting>
  <conditionalFormatting sqref="AW6:AW55">
    <cfRule type="cellIs" dxfId="2425" priority="2112" stopIfTrue="1" operator="lessThan">
      <formula>15</formula>
    </cfRule>
  </conditionalFormatting>
  <conditionalFormatting sqref="O6:O55">
    <cfRule type="cellIs" dxfId="2424" priority="2111" stopIfTrue="1" operator="lessThan">
      <formula>15</formula>
    </cfRule>
  </conditionalFormatting>
  <conditionalFormatting sqref="O7">
    <cfRule type="cellIs" dxfId="2423" priority="2110" stopIfTrue="1" operator="lessThan">
      <formula>1</formula>
    </cfRule>
  </conditionalFormatting>
  <conditionalFormatting sqref="U7">
    <cfRule type="cellIs" dxfId="2422" priority="2109" stopIfTrue="1" operator="lessThan">
      <formula>1</formula>
    </cfRule>
  </conditionalFormatting>
  <conditionalFormatting sqref="AA6:AA55">
    <cfRule type="cellIs" dxfId="2421" priority="2108" stopIfTrue="1" operator="lessThan">
      <formula>15</formula>
    </cfRule>
  </conditionalFormatting>
  <conditionalFormatting sqref="AA7">
    <cfRule type="cellIs" dxfId="2420" priority="2107" stopIfTrue="1" operator="lessThan">
      <formula>1</formula>
    </cfRule>
  </conditionalFormatting>
  <conditionalFormatting sqref="AG6:AG55">
    <cfRule type="cellIs" dxfId="2419" priority="2106" stopIfTrue="1" operator="lessThan">
      <formula>15</formula>
    </cfRule>
  </conditionalFormatting>
  <conditionalFormatting sqref="AG7">
    <cfRule type="cellIs" dxfId="2418" priority="2105" stopIfTrue="1" operator="lessThan">
      <formula>1</formula>
    </cfRule>
  </conditionalFormatting>
  <conditionalFormatting sqref="AM6:AM55">
    <cfRule type="cellIs" dxfId="2417" priority="2104" stopIfTrue="1" operator="lessThan">
      <formula>15</formula>
    </cfRule>
  </conditionalFormatting>
  <conditionalFormatting sqref="AM7">
    <cfRule type="cellIs" dxfId="2416" priority="2103" stopIfTrue="1" operator="lessThan">
      <formula>1</formula>
    </cfRule>
  </conditionalFormatting>
  <conditionalFormatting sqref="AS7">
    <cfRule type="cellIs" dxfId="2415" priority="2102" stopIfTrue="1" operator="lessThan">
      <formula>1</formula>
    </cfRule>
  </conditionalFormatting>
  <conditionalFormatting sqref="AY6:CO55">
    <cfRule type="cellIs" dxfId="2414" priority="2101" stopIfTrue="1" operator="lessThan">
      <formula>15</formula>
    </cfRule>
  </conditionalFormatting>
  <conditionalFormatting sqref="AY7:CO7">
    <cfRule type="cellIs" dxfId="2413" priority="2100" stopIfTrue="1" operator="lessThan">
      <formula>1</formula>
    </cfRule>
  </conditionalFormatting>
  <conditionalFormatting sqref="CX6:CX55">
    <cfRule type="cellIs" dxfId="2412" priority="2099" stopIfTrue="1" operator="lessThan">
      <formula>15</formula>
    </cfRule>
  </conditionalFormatting>
  <conditionalFormatting sqref="CX7">
    <cfRule type="cellIs" dxfId="2411" priority="2098" stopIfTrue="1" operator="lessThan">
      <formula>1</formula>
    </cfRule>
  </conditionalFormatting>
  <conditionalFormatting sqref="BC6:BC55">
    <cfRule type="cellIs" dxfId="2410" priority="2097" stopIfTrue="1" operator="lessThan">
      <formula>30</formula>
    </cfRule>
  </conditionalFormatting>
  <conditionalFormatting sqref="BD6:BD55">
    <cfRule type="cellIs" dxfId="2409" priority="2096" stopIfTrue="1" operator="lessThan">
      <formula>50</formula>
    </cfRule>
  </conditionalFormatting>
  <conditionalFormatting sqref="BD6:BD55">
    <cfRule type="cellIs" dxfId="2408" priority="2095" stopIfTrue="1" operator="lessThan">
      <formula>1</formula>
    </cfRule>
  </conditionalFormatting>
  <conditionalFormatting sqref="BD6:BD55">
    <cfRule type="cellIs" dxfId="2407" priority="2094" stopIfTrue="1" operator="lessThan">
      <formula>15</formula>
    </cfRule>
  </conditionalFormatting>
  <conditionalFormatting sqref="BD6:BD55">
    <cfRule type="cellIs" dxfId="2406" priority="2093" stopIfTrue="1" operator="lessThan">
      <formula>50</formula>
    </cfRule>
  </conditionalFormatting>
  <conditionalFormatting sqref="BD6:BD55">
    <cfRule type="cellIs" dxfId="2405" priority="2092" stopIfTrue="1" operator="lessThan">
      <formula>1</formula>
    </cfRule>
  </conditionalFormatting>
  <conditionalFormatting sqref="AZ6:BB55">
    <cfRule type="cellIs" dxfId="2404" priority="2091" stopIfTrue="1" operator="lessThan">
      <formula>15</formula>
    </cfRule>
  </conditionalFormatting>
  <conditionalFormatting sqref="BB6:BB55">
    <cfRule type="cellIs" dxfId="2403" priority="2090" stopIfTrue="1" operator="lessThan">
      <formula>20</formula>
    </cfRule>
  </conditionalFormatting>
  <conditionalFormatting sqref="AZ6:BB55">
    <cfRule type="cellIs" dxfId="2402" priority="2089" stopIfTrue="1" operator="lessThan">
      <formula>15</formula>
    </cfRule>
  </conditionalFormatting>
  <conditionalFormatting sqref="AZ6:BB55">
    <cfRule type="cellIs" dxfId="2401" priority="2088" stopIfTrue="1" operator="lessThan">
      <formula>15</formula>
    </cfRule>
  </conditionalFormatting>
  <conditionalFormatting sqref="AZ6:BB55">
    <cfRule type="cellIs" dxfId="2400" priority="2087" stopIfTrue="1" operator="lessThan">
      <formula>15</formula>
    </cfRule>
  </conditionalFormatting>
  <conditionalFormatting sqref="AZ6:BB55">
    <cfRule type="cellIs" dxfId="2399" priority="2086" stopIfTrue="1" operator="lessThan">
      <formula>15</formula>
    </cfRule>
  </conditionalFormatting>
  <conditionalFormatting sqref="AZ6:BB55">
    <cfRule type="cellIs" dxfId="2398" priority="2085" stopIfTrue="1" operator="lessThan">
      <formula>15</formula>
    </cfRule>
  </conditionalFormatting>
  <conditionalFormatting sqref="AZ6:BB55">
    <cfRule type="cellIs" dxfId="2397" priority="2084" stopIfTrue="1" operator="lessThan">
      <formula>15</formula>
    </cfRule>
  </conditionalFormatting>
  <conditionalFormatting sqref="AZ6:BB55">
    <cfRule type="cellIs" dxfId="2396" priority="2083" stopIfTrue="1" operator="lessThan">
      <formula>15</formula>
    </cfRule>
  </conditionalFormatting>
  <conditionalFormatting sqref="BC6:BC55">
    <cfRule type="cellIs" dxfId="2395" priority="2082" stopIfTrue="1" operator="lessThan">
      <formula>15</formula>
    </cfRule>
  </conditionalFormatting>
  <conditionalFormatting sqref="BC6:BC55">
    <cfRule type="cellIs" dxfId="2394" priority="2081" stopIfTrue="1" operator="lessThan">
      <formula>30</formula>
    </cfRule>
  </conditionalFormatting>
  <conditionalFormatting sqref="BC6:BC55">
    <cfRule type="cellIs" dxfId="2393" priority="2080" stopIfTrue="1" operator="lessThan">
      <formula>15</formula>
    </cfRule>
  </conditionalFormatting>
  <conditionalFormatting sqref="BC6:BC55">
    <cfRule type="cellIs" dxfId="2392" priority="2079" stopIfTrue="1" operator="lessThan">
      <formula>15</formula>
    </cfRule>
  </conditionalFormatting>
  <conditionalFormatting sqref="BC6:BC55">
    <cfRule type="cellIs" dxfId="2391" priority="2078" stopIfTrue="1" operator="lessThan">
      <formula>15</formula>
    </cfRule>
  </conditionalFormatting>
  <conditionalFormatting sqref="BC6:BC55">
    <cfRule type="cellIs" dxfId="2390" priority="2077" stopIfTrue="1" operator="lessThan">
      <formula>15</formula>
    </cfRule>
  </conditionalFormatting>
  <conditionalFormatting sqref="BC6:BC55">
    <cfRule type="cellIs" dxfId="2389" priority="2076" stopIfTrue="1" operator="lessThan">
      <formula>30</formula>
    </cfRule>
  </conditionalFormatting>
  <conditionalFormatting sqref="BC6:BC55">
    <cfRule type="cellIs" dxfId="2388" priority="2075" stopIfTrue="1" operator="lessThan">
      <formula>15</formula>
    </cfRule>
  </conditionalFormatting>
  <conditionalFormatting sqref="BC6:BC55">
    <cfRule type="cellIs" dxfId="2387" priority="2074" stopIfTrue="1" operator="lessThan">
      <formula>15</formula>
    </cfRule>
  </conditionalFormatting>
  <conditionalFormatting sqref="CM6:CM55">
    <cfRule type="cellIs" dxfId="2386" priority="2073" stopIfTrue="1" operator="lessThan">
      <formula>30</formula>
    </cfRule>
  </conditionalFormatting>
  <conditionalFormatting sqref="CN6:CN55">
    <cfRule type="cellIs" dxfId="2385" priority="2072" stopIfTrue="1" operator="lessThan">
      <formula>50</formula>
    </cfRule>
  </conditionalFormatting>
  <conditionalFormatting sqref="CN6:CN55">
    <cfRule type="cellIs" dxfId="2384" priority="2071" stopIfTrue="1" operator="lessThan">
      <formula>1</formula>
    </cfRule>
  </conditionalFormatting>
  <conditionalFormatting sqref="CN6:CN55">
    <cfRule type="cellIs" dxfId="2383" priority="2070" stopIfTrue="1" operator="lessThan">
      <formula>15</formula>
    </cfRule>
  </conditionalFormatting>
  <conditionalFormatting sqref="CN6:CN55">
    <cfRule type="cellIs" dxfId="2382" priority="2069" stopIfTrue="1" operator="lessThan">
      <formula>50</formula>
    </cfRule>
  </conditionalFormatting>
  <conditionalFormatting sqref="CN6:CN55">
    <cfRule type="cellIs" dxfId="2381" priority="2068" stopIfTrue="1" operator="lessThan">
      <formula>1</formula>
    </cfRule>
  </conditionalFormatting>
  <conditionalFormatting sqref="CJ6:CL55">
    <cfRule type="cellIs" dxfId="2380" priority="2067" stopIfTrue="1" operator="lessThan">
      <formula>15</formula>
    </cfRule>
  </conditionalFormatting>
  <conditionalFormatting sqref="CL6:CL55">
    <cfRule type="cellIs" dxfId="2379" priority="2066" stopIfTrue="1" operator="lessThan">
      <formula>20</formula>
    </cfRule>
  </conditionalFormatting>
  <conditionalFormatting sqref="CJ6:CL55">
    <cfRule type="cellIs" dxfId="2378" priority="2065" stopIfTrue="1" operator="lessThan">
      <formula>15</formula>
    </cfRule>
  </conditionalFormatting>
  <conditionalFormatting sqref="CJ6:CL55">
    <cfRule type="cellIs" dxfId="2377" priority="2064" stopIfTrue="1" operator="lessThan">
      <formula>15</formula>
    </cfRule>
  </conditionalFormatting>
  <conditionalFormatting sqref="CJ6:CL55">
    <cfRule type="cellIs" dxfId="2376" priority="2063" stopIfTrue="1" operator="lessThan">
      <formula>15</formula>
    </cfRule>
  </conditionalFormatting>
  <conditionalFormatting sqref="CJ6:CL55">
    <cfRule type="cellIs" dxfId="2375" priority="2062" stopIfTrue="1" operator="lessThan">
      <formula>15</formula>
    </cfRule>
  </conditionalFormatting>
  <conditionalFormatting sqref="CJ6:CL55">
    <cfRule type="cellIs" dxfId="2374" priority="2061" stopIfTrue="1" operator="lessThan">
      <formula>15</formula>
    </cfRule>
  </conditionalFormatting>
  <conditionalFormatting sqref="CJ6:CL55">
    <cfRule type="cellIs" dxfId="2373" priority="2060" stopIfTrue="1" operator="lessThan">
      <formula>15</formula>
    </cfRule>
  </conditionalFormatting>
  <conditionalFormatting sqref="CJ6:CL55">
    <cfRule type="cellIs" dxfId="2372" priority="2059" stopIfTrue="1" operator="lessThan">
      <formula>15</formula>
    </cfRule>
  </conditionalFormatting>
  <conditionalFormatting sqref="CM6:CM55">
    <cfRule type="cellIs" dxfId="2371" priority="2058" stopIfTrue="1" operator="lessThan">
      <formula>15</formula>
    </cfRule>
  </conditionalFormatting>
  <conditionalFormatting sqref="CM6:CM55">
    <cfRule type="cellIs" dxfId="2370" priority="2057" stopIfTrue="1" operator="lessThan">
      <formula>30</formula>
    </cfRule>
  </conditionalFormatting>
  <conditionalFormatting sqref="CM6:CM55">
    <cfRule type="cellIs" dxfId="2369" priority="2056" stopIfTrue="1" operator="lessThan">
      <formula>15</formula>
    </cfRule>
  </conditionalFormatting>
  <conditionalFormatting sqref="CM6:CM55">
    <cfRule type="cellIs" dxfId="2368" priority="2055" stopIfTrue="1" operator="lessThan">
      <formula>15</formula>
    </cfRule>
  </conditionalFormatting>
  <conditionalFormatting sqref="CM6:CM55">
    <cfRule type="cellIs" dxfId="2367" priority="2054" stopIfTrue="1" operator="lessThan">
      <formula>15</formula>
    </cfRule>
  </conditionalFormatting>
  <conditionalFormatting sqref="CM6:CM55">
    <cfRule type="cellIs" dxfId="2366" priority="2053" stopIfTrue="1" operator="lessThan">
      <formula>15</formula>
    </cfRule>
  </conditionalFormatting>
  <conditionalFormatting sqref="CM6:CM55">
    <cfRule type="cellIs" dxfId="2365" priority="2052" stopIfTrue="1" operator="lessThan">
      <formula>30</formula>
    </cfRule>
  </conditionalFormatting>
  <conditionalFormatting sqref="CM6:CM55">
    <cfRule type="cellIs" dxfId="2364" priority="2051" stopIfTrue="1" operator="lessThan">
      <formula>15</formula>
    </cfRule>
  </conditionalFormatting>
  <conditionalFormatting sqref="CM6:CM55">
    <cfRule type="cellIs" dxfId="2363" priority="2050" stopIfTrue="1" operator="lessThan">
      <formula>15</formula>
    </cfRule>
  </conditionalFormatting>
  <conditionalFormatting sqref="M6:M55">
    <cfRule type="cellIs" dxfId="2362" priority="2049" stopIfTrue="1" operator="lessThan">
      <formula>15</formula>
    </cfRule>
  </conditionalFormatting>
  <conditionalFormatting sqref="S6:S55">
    <cfRule type="cellIs" dxfId="2361" priority="2048" stopIfTrue="1" operator="lessThan">
      <formula>30</formula>
    </cfRule>
  </conditionalFormatting>
  <conditionalFormatting sqref="S6:S55">
    <cfRule type="cellIs" dxfId="2360" priority="2047" stopIfTrue="1" operator="lessThan">
      <formula>15</formula>
    </cfRule>
  </conditionalFormatting>
  <conditionalFormatting sqref="S6:S55">
    <cfRule type="cellIs" dxfId="2359" priority="2046" stopIfTrue="1" operator="lessThan">
      <formula>15</formula>
    </cfRule>
  </conditionalFormatting>
  <conditionalFormatting sqref="S6:S55">
    <cfRule type="cellIs" dxfId="2358" priority="2045" stopIfTrue="1" operator="lessThan">
      <formula>15</formula>
    </cfRule>
  </conditionalFormatting>
  <conditionalFormatting sqref="Y6:Y55">
    <cfRule type="cellIs" dxfId="2357" priority="2044" stopIfTrue="1" operator="lessThan">
      <formula>15</formula>
    </cfRule>
  </conditionalFormatting>
  <conditionalFormatting sqref="Y6:Y55">
    <cfRule type="cellIs" dxfId="2356" priority="2043" stopIfTrue="1" operator="lessThan">
      <formula>30</formula>
    </cfRule>
  </conditionalFormatting>
  <conditionalFormatting sqref="Y6:Y55">
    <cfRule type="cellIs" dxfId="2355" priority="2042" stopIfTrue="1" operator="lessThan">
      <formula>15</formula>
    </cfRule>
  </conditionalFormatting>
  <conditionalFormatting sqref="Y6:Y55">
    <cfRule type="cellIs" dxfId="2354" priority="2041" stopIfTrue="1" operator="lessThan">
      <formula>15</formula>
    </cfRule>
  </conditionalFormatting>
  <conditionalFormatting sqref="Y6:Y55">
    <cfRule type="cellIs" dxfId="2353" priority="2040" stopIfTrue="1" operator="lessThan">
      <formula>30</formula>
    </cfRule>
  </conditionalFormatting>
  <conditionalFormatting sqref="Y6:Y55">
    <cfRule type="cellIs" dxfId="2352" priority="2039" stopIfTrue="1" operator="lessThan">
      <formula>15</formula>
    </cfRule>
  </conditionalFormatting>
  <conditionalFormatting sqref="Y6:Y55">
    <cfRule type="cellIs" dxfId="2351" priority="2038" stopIfTrue="1" operator="lessThan">
      <formula>15</formula>
    </cfRule>
  </conditionalFormatting>
  <conditionalFormatting sqref="Y6:Y55">
    <cfRule type="cellIs" dxfId="2350" priority="2037" stopIfTrue="1" operator="lessThan">
      <formula>15</formula>
    </cfRule>
  </conditionalFormatting>
  <conditionalFormatting sqref="AE6:AE55">
    <cfRule type="cellIs" dxfId="2349" priority="2036" stopIfTrue="1" operator="lessThan">
      <formula>15</formula>
    </cfRule>
  </conditionalFormatting>
  <conditionalFormatting sqref="AE6:AE55">
    <cfRule type="cellIs" dxfId="2348" priority="2035" stopIfTrue="1" operator="lessThan">
      <formula>15</formula>
    </cfRule>
  </conditionalFormatting>
  <conditionalFormatting sqref="AE6:AE55">
    <cfRule type="cellIs" dxfId="2347" priority="2034" stopIfTrue="1" operator="lessThan">
      <formula>30</formula>
    </cfRule>
  </conditionalFormatting>
  <conditionalFormatting sqref="AE6:AE55">
    <cfRule type="cellIs" dxfId="2346" priority="2033" stopIfTrue="1" operator="lessThan">
      <formula>15</formula>
    </cfRule>
  </conditionalFormatting>
  <conditionalFormatting sqref="AE6:AE55">
    <cfRule type="cellIs" dxfId="2345" priority="2032" stopIfTrue="1" operator="lessThan">
      <formula>15</formula>
    </cfRule>
  </conditionalFormatting>
  <conditionalFormatting sqref="AE6:AE55">
    <cfRule type="cellIs" dxfId="2344" priority="2031" stopIfTrue="1" operator="lessThan">
      <formula>15</formula>
    </cfRule>
  </conditionalFormatting>
  <conditionalFormatting sqref="AE6:AE55">
    <cfRule type="cellIs" dxfId="2343" priority="2030" stopIfTrue="1" operator="lessThan">
      <formula>30</formula>
    </cfRule>
  </conditionalFormatting>
  <conditionalFormatting sqref="AE6:AE55">
    <cfRule type="cellIs" dxfId="2342" priority="2029" stopIfTrue="1" operator="lessThan">
      <formula>15</formula>
    </cfRule>
  </conditionalFormatting>
  <conditionalFormatting sqref="AE6:AE55">
    <cfRule type="cellIs" dxfId="2341" priority="2028" stopIfTrue="1" operator="lessThan">
      <formula>15</formula>
    </cfRule>
  </conditionalFormatting>
  <conditionalFormatting sqref="AE6:AE55">
    <cfRule type="cellIs" dxfId="2340" priority="2027" stopIfTrue="1" operator="lessThan">
      <formula>30</formula>
    </cfRule>
  </conditionalFormatting>
  <conditionalFormatting sqref="AE6:AE55">
    <cfRule type="cellIs" dxfId="2339" priority="2026" stopIfTrue="1" operator="lessThan">
      <formula>15</formula>
    </cfRule>
  </conditionalFormatting>
  <conditionalFormatting sqref="AE6:AE55">
    <cfRule type="cellIs" dxfId="2338" priority="2025" stopIfTrue="1" operator="lessThan">
      <formula>15</formula>
    </cfRule>
  </conditionalFormatting>
  <conditionalFormatting sqref="AE6:AE55">
    <cfRule type="cellIs" dxfId="2337" priority="2024" stopIfTrue="1" operator="lessThan">
      <formula>15</formula>
    </cfRule>
  </conditionalFormatting>
  <conditionalFormatting sqref="AK6:AK55">
    <cfRule type="cellIs" dxfId="2336" priority="2023" stopIfTrue="1" operator="lessThan">
      <formula>15</formula>
    </cfRule>
  </conditionalFormatting>
  <conditionalFormatting sqref="AK6:AK55">
    <cfRule type="cellIs" dxfId="2335" priority="2022" stopIfTrue="1" operator="lessThan">
      <formula>15</formula>
    </cfRule>
  </conditionalFormatting>
  <conditionalFormatting sqref="AK6:AK55">
    <cfRule type="cellIs" dxfId="2334" priority="2021" stopIfTrue="1" operator="lessThan">
      <formula>15</formula>
    </cfRule>
  </conditionalFormatting>
  <conditionalFormatting sqref="AK6:AK55">
    <cfRule type="cellIs" dxfId="2333" priority="2020" stopIfTrue="1" operator="lessThan">
      <formula>30</formula>
    </cfRule>
  </conditionalFormatting>
  <conditionalFormatting sqref="AK6:AK55">
    <cfRule type="cellIs" dxfId="2332" priority="2019" stopIfTrue="1" operator="lessThan">
      <formula>15</formula>
    </cfRule>
  </conditionalFormatting>
  <conditionalFormatting sqref="AK6:AK55">
    <cfRule type="cellIs" dxfId="2331" priority="2018" stopIfTrue="1" operator="lessThan">
      <formula>15</formula>
    </cfRule>
  </conditionalFormatting>
  <conditionalFormatting sqref="AK6:AK55">
    <cfRule type="cellIs" dxfId="2330" priority="2017" stopIfTrue="1" operator="lessThan">
      <formula>15</formula>
    </cfRule>
  </conditionalFormatting>
  <conditionalFormatting sqref="AK6:AK55">
    <cfRule type="cellIs" dxfId="2329" priority="2016" stopIfTrue="1" operator="lessThan">
      <formula>15</formula>
    </cfRule>
  </conditionalFormatting>
  <conditionalFormatting sqref="AK6:AK55">
    <cfRule type="cellIs" dxfId="2328" priority="2015" stopIfTrue="1" operator="lessThan">
      <formula>30</formula>
    </cfRule>
  </conditionalFormatting>
  <conditionalFormatting sqref="AK6:AK55">
    <cfRule type="cellIs" dxfId="2327" priority="2014" stopIfTrue="1" operator="lessThan">
      <formula>15</formula>
    </cfRule>
  </conditionalFormatting>
  <conditionalFormatting sqref="AK6:AK55">
    <cfRule type="cellIs" dxfId="2326" priority="2013" stopIfTrue="1" operator="lessThan">
      <formula>15</formula>
    </cfRule>
  </conditionalFormatting>
  <conditionalFormatting sqref="AK6:AK55">
    <cfRule type="cellIs" dxfId="2325" priority="2012" stopIfTrue="1" operator="lessThan">
      <formula>15</formula>
    </cfRule>
  </conditionalFormatting>
  <conditionalFormatting sqref="AK6:AK55">
    <cfRule type="cellIs" dxfId="2324" priority="2011" stopIfTrue="1" operator="lessThan">
      <formula>30</formula>
    </cfRule>
  </conditionalFormatting>
  <conditionalFormatting sqref="AK6:AK55">
    <cfRule type="cellIs" dxfId="2323" priority="2010" stopIfTrue="1" operator="lessThan">
      <formula>15</formula>
    </cfRule>
  </conditionalFormatting>
  <conditionalFormatting sqref="AK6:AK55">
    <cfRule type="cellIs" dxfId="2322" priority="2009" stopIfTrue="1" operator="lessThan">
      <formula>15</formula>
    </cfRule>
  </conditionalFormatting>
  <conditionalFormatting sqref="AK6:AK55">
    <cfRule type="cellIs" dxfId="2321" priority="2008" stopIfTrue="1" operator="lessThan">
      <formula>30</formula>
    </cfRule>
  </conditionalFormatting>
  <conditionalFormatting sqref="AK6:AK55">
    <cfRule type="cellIs" dxfId="2320" priority="2007" stopIfTrue="1" operator="lessThan">
      <formula>15</formula>
    </cfRule>
  </conditionalFormatting>
  <conditionalFormatting sqref="AK6:AK55">
    <cfRule type="cellIs" dxfId="2319" priority="2006" stopIfTrue="1" operator="lessThan">
      <formula>15</formula>
    </cfRule>
  </conditionalFormatting>
  <conditionalFormatting sqref="AK6:AK55">
    <cfRule type="cellIs" dxfId="2318" priority="2005" stopIfTrue="1" operator="lessThan">
      <formula>15</formula>
    </cfRule>
  </conditionalFormatting>
  <conditionalFormatting sqref="AQ6:AQ55">
    <cfRule type="cellIs" dxfId="2317" priority="2004" stopIfTrue="1" operator="lessThan">
      <formula>30</formula>
    </cfRule>
  </conditionalFormatting>
  <conditionalFormatting sqref="AQ6:AQ55">
    <cfRule type="cellIs" dxfId="2316" priority="2003" stopIfTrue="1" operator="lessThan">
      <formula>15</formula>
    </cfRule>
  </conditionalFormatting>
  <conditionalFormatting sqref="AQ6:AQ55">
    <cfRule type="cellIs" dxfId="2315" priority="2002" stopIfTrue="1" operator="lessThan">
      <formula>15</formula>
    </cfRule>
  </conditionalFormatting>
  <conditionalFormatting sqref="AQ6:AQ55">
    <cfRule type="cellIs" dxfId="2314" priority="2001" stopIfTrue="1" operator="lessThan">
      <formula>15</formula>
    </cfRule>
  </conditionalFormatting>
  <conditionalFormatting sqref="AQ6:AQ55">
    <cfRule type="cellIs" dxfId="2313" priority="2000" stopIfTrue="1" operator="lessThan">
      <formula>15</formula>
    </cfRule>
  </conditionalFormatting>
  <conditionalFormatting sqref="AQ6:AQ55">
    <cfRule type="cellIs" dxfId="2312" priority="1999" stopIfTrue="1" operator="lessThan">
      <formula>30</formula>
    </cfRule>
  </conditionalFormatting>
  <conditionalFormatting sqref="AQ6:AQ55">
    <cfRule type="cellIs" dxfId="2311" priority="1998" stopIfTrue="1" operator="lessThan">
      <formula>15</formula>
    </cfRule>
  </conditionalFormatting>
  <conditionalFormatting sqref="AQ6:AQ55">
    <cfRule type="cellIs" dxfId="2310" priority="1997" stopIfTrue="1" operator="lessThan">
      <formula>15</formula>
    </cfRule>
  </conditionalFormatting>
  <conditionalFormatting sqref="AQ6:AQ55">
    <cfRule type="cellIs" dxfId="2309" priority="1996" stopIfTrue="1" operator="lessThan">
      <formula>15</formula>
    </cfRule>
  </conditionalFormatting>
  <conditionalFormatting sqref="AQ6:AQ55">
    <cfRule type="cellIs" dxfId="2308" priority="1995" stopIfTrue="1" operator="lessThan">
      <formula>15</formula>
    </cfRule>
  </conditionalFormatting>
  <conditionalFormatting sqref="AQ6:AQ55">
    <cfRule type="cellIs" dxfId="2307" priority="1994" stopIfTrue="1" operator="lessThan">
      <formula>15</formula>
    </cfRule>
  </conditionalFormatting>
  <conditionalFormatting sqref="AQ6:AQ55">
    <cfRule type="cellIs" dxfId="2306" priority="1993" stopIfTrue="1" operator="lessThan">
      <formula>30</formula>
    </cfRule>
  </conditionalFormatting>
  <conditionalFormatting sqref="AQ6:AQ55">
    <cfRule type="cellIs" dxfId="2305" priority="1992" stopIfTrue="1" operator="lessThan">
      <formula>15</formula>
    </cfRule>
  </conditionalFormatting>
  <conditionalFormatting sqref="AQ6:AQ55">
    <cfRule type="cellIs" dxfId="2304" priority="1991" stopIfTrue="1" operator="lessThan">
      <formula>15</formula>
    </cfRule>
  </conditionalFormatting>
  <conditionalFormatting sqref="AQ6:AQ55">
    <cfRule type="cellIs" dxfId="2303" priority="1990" stopIfTrue="1" operator="lessThan">
      <formula>15</formula>
    </cfRule>
  </conditionalFormatting>
  <conditionalFormatting sqref="AQ6:AQ55">
    <cfRule type="cellIs" dxfId="2302" priority="1989" stopIfTrue="1" operator="lessThan">
      <formula>15</formula>
    </cfRule>
  </conditionalFormatting>
  <conditionalFormatting sqref="AQ6:AQ55">
    <cfRule type="cellIs" dxfId="2301" priority="1988" stopIfTrue="1" operator="lessThan">
      <formula>30</formula>
    </cfRule>
  </conditionalFormatting>
  <conditionalFormatting sqref="AQ6:AQ55">
    <cfRule type="cellIs" dxfId="2300" priority="1987" stopIfTrue="1" operator="lessThan">
      <formula>15</formula>
    </cfRule>
  </conditionalFormatting>
  <conditionalFormatting sqref="AQ6:AQ55">
    <cfRule type="cellIs" dxfId="2299" priority="1986" stopIfTrue="1" operator="lessThan">
      <formula>15</formula>
    </cfRule>
  </conditionalFormatting>
  <conditionalFormatting sqref="AQ6:AQ55">
    <cfRule type="cellIs" dxfId="2298" priority="1985" stopIfTrue="1" operator="lessThan">
      <formula>15</formula>
    </cfRule>
  </conditionalFormatting>
  <conditionalFormatting sqref="AQ6:AQ55">
    <cfRule type="cellIs" dxfId="2297" priority="1984" stopIfTrue="1" operator="lessThan">
      <formula>30</formula>
    </cfRule>
  </conditionalFormatting>
  <conditionalFormatting sqref="AQ6:AQ55">
    <cfRule type="cellIs" dxfId="2296" priority="1983" stopIfTrue="1" operator="lessThan">
      <formula>15</formula>
    </cfRule>
  </conditionalFormatting>
  <conditionalFormatting sqref="AQ6:AQ55">
    <cfRule type="cellIs" dxfId="2295" priority="1982" stopIfTrue="1" operator="lessThan">
      <formula>15</formula>
    </cfRule>
  </conditionalFormatting>
  <conditionalFormatting sqref="AQ6:AQ55">
    <cfRule type="cellIs" dxfId="2294" priority="1981" stopIfTrue="1" operator="lessThan">
      <formula>30</formula>
    </cfRule>
  </conditionalFormatting>
  <conditionalFormatting sqref="AQ6:AQ55">
    <cfRule type="cellIs" dxfId="2293" priority="1980" stopIfTrue="1" operator="lessThan">
      <formula>15</formula>
    </cfRule>
  </conditionalFormatting>
  <conditionalFormatting sqref="AQ6:AQ55">
    <cfRule type="cellIs" dxfId="2292" priority="1979" stopIfTrue="1" operator="lessThan">
      <formula>15</formula>
    </cfRule>
  </conditionalFormatting>
  <conditionalFormatting sqref="AQ6:AQ55">
    <cfRule type="cellIs" dxfId="2291" priority="1978" stopIfTrue="1" operator="lessThan">
      <formula>15</formula>
    </cfRule>
  </conditionalFormatting>
  <conditionalFormatting sqref="AW6:AW55">
    <cfRule type="cellIs" dxfId="2290" priority="1977" stopIfTrue="1" operator="lessThan">
      <formula>15</formula>
    </cfRule>
  </conditionalFormatting>
  <conditionalFormatting sqref="AW6:AW55">
    <cfRule type="cellIs" dxfId="2289" priority="1976" stopIfTrue="1" operator="lessThan">
      <formula>30</formula>
    </cfRule>
  </conditionalFormatting>
  <conditionalFormatting sqref="AW6:AW55">
    <cfRule type="cellIs" dxfId="2288" priority="1975" stopIfTrue="1" operator="lessThan">
      <formula>15</formula>
    </cfRule>
  </conditionalFormatting>
  <conditionalFormatting sqref="AW6:AW55">
    <cfRule type="cellIs" dxfId="2287" priority="1974" stopIfTrue="1" operator="lessThan">
      <formula>15</formula>
    </cfRule>
  </conditionalFormatting>
  <conditionalFormatting sqref="AW6:AW55">
    <cfRule type="cellIs" dxfId="2286" priority="1973" stopIfTrue="1" operator="lessThan">
      <formula>15</formula>
    </cfRule>
  </conditionalFormatting>
  <conditionalFormatting sqref="AW6:AW55">
    <cfRule type="cellIs" dxfId="2285" priority="1972" stopIfTrue="1" operator="lessThan">
      <formula>15</formula>
    </cfRule>
  </conditionalFormatting>
  <conditionalFormatting sqref="AW6:AW55">
    <cfRule type="cellIs" dxfId="2284" priority="1971" stopIfTrue="1" operator="lessThan">
      <formula>30</formula>
    </cfRule>
  </conditionalFormatting>
  <conditionalFormatting sqref="AW6:AW55">
    <cfRule type="cellIs" dxfId="2283" priority="1970" stopIfTrue="1" operator="lessThan">
      <formula>15</formula>
    </cfRule>
  </conditionalFormatting>
  <conditionalFormatting sqref="AW6:AW55">
    <cfRule type="cellIs" dxfId="2282" priority="1969" stopIfTrue="1" operator="lessThan">
      <formula>15</formula>
    </cfRule>
  </conditionalFormatting>
  <conditionalFormatting sqref="AW6:AW55">
    <cfRule type="cellIs" dxfId="2281" priority="1968" stopIfTrue="1" operator="lessThan">
      <formula>30</formula>
    </cfRule>
  </conditionalFormatting>
  <conditionalFormatting sqref="AW6:AW55">
    <cfRule type="cellIs" dxfId="2280" priority="1967" stopIfTrue="1" operator="lessThan">
      <formula>15</formula>
    </cfRule>
  </conditionalFormatting>
  <conditionalFormatting sqref="AW6:AW55">
    <cfRule type="cellIs" dxfId="2279" priority="1966" stopIfTrue="1" operator="lessThan">
      <formula>15</formula>
    </cfRule>
  </conditionalFormatting>
  <conditionalFormatting sqref="AW6:AW55">
    <cfRule type="cellIs" dxfId="2278" priority="1965" stopIfTrue="1" operator="lessThan">
      <formula>15</formula>
    </cfRule>
  </conditionalFormatting>
  <conditionalFormatting sqref="AW6:AW55">
    <cfRule type="cellIs" dxfId="2277" priority="1964" stopIfTrue="1" operator="lessThan">
      <formula>15</formula>
    </cfRule>
  </conditionalFormatting>
  <conditionalFormatting sqref="AW6:AW55">
    <cfRule type="cellIs" dxfId="2276" priority="1963" stopIfTrue="1" operator="lessThan">
      <formula>30</formula>
    </cfRule>
  </conditionalFormatting>
  <conditionalFormatting sqref="AW6:AW55">
    <cfRule type="cellIs" dxfId="2275" priority="1962" stopIfTrue="1" operator="lessThan">
      <formula>15</formula>
    </cfRule>
  </conditionalFormatting>
  <conditionalFormatting sqref="AW6:AW55">
    <cfRule type="cellIs" dxfId="2274" priority="1961" stopIfTrue="1" operator="lessThan">
      <formula>15</formula>
    </cfRule>
  </conditionalFormatting>
  <conditionalFormatting sqref="AW6:AW55">
    <cfRule type="cellIs" dxfId="2273" priority="1960" stopIfTrue="1" operator="lessThan">
      <formula>15</formula>
    </cfRule>
  </conditionalFormatting>
  <conditionalFormatting sqref="AW6:AW55">
    <cfRule type="cellIs" dxfId="2272" priority="1959" stopIfTrue="1" operator="lessThan">
      <formula>15</formula>
    </cfRule>
  </conditionalFormatting>
  <conditionalFormatting sqref="AW6:AW55">
    <cfRule type="cellIs" dxfId="2271" priority="1958" stopIfTrue="1" operator="lessThan">
      <formula>15</formula>
    </cfRule>
  </conditionalFormatting>
  <conditionalFormatting sqref="AW6:AW55">
    <cfRule type="cellIs" dxfId="2270" priority="1957" stopIfTrue="1" operator="lessThan">
      <formula>30</formula>
    </cfRule>
  </conditionalFormatting>
  <conditionalFormatting sqref="AW6:AW55">
    <cfRule type="cellIs" dxfId="2269" priority="1956" stopIfTrue="1" operator="lessThan">
      <formula>15</formula>
    </cfRule>
  </conditionalFormatting>
  <conditionalFormatting sqref="AW6:AW55">
    <cfRule type="cellIs" dxfId="2268" priority="1955" stopIfTrue="1" operator="lessThan">
      <formula>15</formula>
    </cfRule>
  </conditionalFormatting>
  <conditionalFormatting sqref="AW6:AW55">
    <cfRule type="cellIs" dxfId="2267" priority="1954" stopIfTrue="1" operator="lessThan">
      <formula>15</formula>
    </cfRule>
  </conditionalFormatting>
  <conditionalFormatting sqref="AW6:AW55">
    <cfRule type="cellIs" dxfId="2266" priority="1953" stopIfTrue="1" operator="lessThan">
      <formula>15</formula>
    </cfRule>
  </conditionalFormatting>
  <conditionalFormatting sqref="AW6:AW55">
    <cfRule type="cellIs" dxfId="2265" priority="1952" stopIfTrue="1" operator="lessThan">
      <formula>30</formula>
    </cfRule>
  </conditionalFormatting>
  <conditionalFormatting sqref="AW6:AW55">
    <cfRule type="cellIs" dxfId="2264" priority="1951" stopIfTrue="1" operator="lessThan">
      <formula>15</formula>
    </cfRule>
  </conditionalFormatting>
  <conditionalFormatting sqref="AW6:AW55">
    <cfRule type="cellIs" dxfId="2263" priority="1950" stopIfTrue="1" operator="lessThan">
      <formula>15</formula>
    </cfRule>
  </conditionalFormatting>
  <conditionalFormatting sqref="AW6:AW55">
    <cfRule type="cellIs" dxfId="2262" priority="1949" stopIfTrue="1" operator="lessThan">
      <formula>15</formula>
    </cfRule>
  </conditionalFormatting>
  <conditionalFormatting sqref="AW6:AW55">
    <cfRule type="cellIs" dxfId="2261" priority="1948" stopIfTrue="1" operator="lessThan">
      <formula>30</formula>
    </cfRule>
  </conditionalFormatting>
  <conditionalFormatting sqref="AW6:AW55">
    <cfRule type="cellIs" dxfId="2260" priority="1947" stopIfTrue="1" operator="lessThan">
      <formula>15</formula>
    </cfRule>
  </conditionalFormatting>
  <conditionalFormatting sqref="AW6:AW55">
    <cfRule type="cellIs" dxfId="2259" priority="1946" stopIfTrue="1" operator="lessThan">
      <formula>15</formula>
    </cfRule>
  </conditionalFormatting>
  <conditionalFormatting sqref="AW6:AW55">
    <cfRule type="cellIs" dxfId="2258" priority="1945" stopIfTrue="1" operator="lessThan">
      <formula>30</formula>
    </cfRule>
  </conditionalFormatting>
  <conditionalFormatting sqref="AW6:AW55">
    <cfRule type="cellIs" dxfId="2257" priority="1944" stopIfTrue="1" operator="lessThan">
      <formula>15</formula>
    </cfRule>
  </conditionalFormatting>
  <conditionalFormatting sqref="AW6:AW55">
    <cfRule type="cellIs" dxfId="2256" priority="1943" stopIfTrue="1" operator="lessThan">
      <formula>15</formula>
    </cfRule>
  </conditionalFormatting>
  <conditionalFormatting sqref="AW6:AW55">
    <cfRule type="cellIs" dxfId="2255" priority="1942" stopIfTrue="1" operator="lessThan">
      <formula>15</formula>
    </cfRule>
  </conditionalFormatting>
  <conditionalFormatting sqref="BC6:BC55">
    <cfRule type="cellIs" dxfId="2254" priority="1941" stopIfTrue="1" operator="lessThan">
      <formula>30</formula>
    </cfRule>
  </conditionalFormatting>
  <conditionalFormatting sqref="BC6:BC55">
    <cfRule type="cellIs" dxfId="2253" priority="1940" stopIfTrue="1" operator="lessThan">
      <formula>15</formula>
    </cfRule>
  </conditionalFormatting>
  <conditionalFormatting sqref="BC6:BC55">
    <cfRule type="cellIs" dxfId="2252" priority="1939" stopIfTrue="1" operator="lessThan">
      <formula>30</formula>
    </cfRule>
  </conditionalFormatting>
  <conditionalFormatting sqref="BC6:BC55">
    <cfRule type="cellIs" dxfId="2251" priority="1938" stopIfTrue="1" operator="lessThan">
      <formula>15</formula>
    </cfRule>
  </conditionalFormatting>
  <conditionalFormatting sqref="BC6:BC55">
    <cfRule type="cellIs" dxfId="2250" priority="1937" stopIfTrue="1" operator="lessThan">
      <formula>15</formula>
    </cfRule>
  </conditionalFormatting>
  <conditionalFormatting sqref="BC6:BC55">
    <cfRule type="cellIs" dxfId="2249" priority="1936" stopIfTrue="1" operator="lessThan">
      <formula>15</formula>
    </cfRule>
  </conditionalFormatting>
  <conditionalFormatting sqref="BC6:BC55">
    <cfRule type="cellIs" dxfId="2248" priority="1935" stopIfTrue="1" operator="lessThan">
      <formula>15</formula>
    </cfRule>
  </conditionalFormatting>
  <conditionalFormatting sqref="BC6:BC55">
    <cfRule type="cellIs" dxfId="2247" priority="1934" stopIfTrue="1" operator="lessThan">
      <formula>30</formula>
    </cfRule>
  </conditionalFormatting>
  <conditionalFormatting sqref="BC6:BC55">
    <cfRule type="cellIs" dxfId="2246" priority="1933" stopIfTrue="1" operator="lessThan">
      <formula>15</formula>
    </cfRule>
  </conditionalFormatting>
  <conditionalFormatting sqref="BC6:BC55">
    <cfRule type="cellIs" dxfId="2245" priority="1932" stopIfTrue="1" operator="lessThan">
      <formula>15</formula>
    </cfRule>
  </conditionalFormatting>
  <conditionalFormatting sqref="BC6:BC55">
    <cfRule type="cellIs" dxfId="2244" priority="1931" stopIfTrue="1" operator="lessThan">
      <formula>15</formula>
    </cfRule>
  </conditionalFormatting>
  <conditionalFormatting sqref="BC6:BC55">
    <cfRule type="cellIs" dxfId="2243" priority="1930" stopIfTrue="1" operator="lessThan">
      <formula>30</formula>
    </cfRule>
  </conditionalFormatting>
  <conditionalFormatting sqref="BC6:BC55">
    <cfRule type="cellIs" dxfId="2242" priority="1929" stopIfTrue="1" operator="lessThan">
      <formula>15</formula>
    </cfRule>
  </conditionalFormatting>
  <conditionalFormatting sqref="BC6:BC55">
    <cfRule type="cellIs" dxfId="2241" priority="1928" stopIfTrue="1" operator="lessThan">
      <formula>15</formula>
    </cfRule>
  </conditionalFormatting>
  <conditionalFormatting sqref="BC6:BC55">
    <cfRule type="cellIs" dxfId="2240" priority="1927" stopIfTrue="1" operator="lessThan">
      <formula>15</formula>
    </cfRule>
  </conditionalFormatting>
  <conditionalFormatting sqref="BC6:BC55">
    <cfRule type="cellIs" dxfId="2239" priority="1926" stopIfTrue="1" operator="lessThan">
      <formula>15</formula>
    </cfRule>
  </conditionalFormatting>
  <conditionalFormatting sqref="BC6:BC55">
    <cfRule type="cellIs" dxfId="2238" priority="1925" stopIfTrue="1" operator="lessThan">
      <formula>30</formula>
    </cfRule>
  </conditionalFormatting>
  <conditionalFormatting sqref="BC6:BC55">
    <cfRule type="cellIs" dxfId="2237" priority="1924" stopIfTrue="1" operator="lessThan">
      <formula>15</formula>
    </cfRule>
  </conditionalFormatting>
  <conditionalFormatting sqref="BC6:BC55">
    <cfRule type="cellIs" dxfId="2236" priority="1923" stopIfTrue="1" operator="lessThan">
      <formula>15</formula>
    </cfRule>
  </conditionalFormatting>
  <conditionalFormatting sqref="BC6:BC55">
    <cfRule type="cellIs" dxfId="2235" priority="1922" stopIfTrue="1" operator="lessThan">
      <formula>30</formula>
    </cfRule>
  </conditionalFormatting>
  <conditionalFormatting sqref="BC6:BC55">
    <cfRule type="cellIs" dxfId="2234" priority="1921" stopIfTrue="1" operator="lessThan">
      <formula>15</formula>
    </cfRule>
  </conditionalFormatting>
  <conditionalFormatting sqref="BC6:BC55">
    <cfRule type="cellIs" dxfId="2233" priority="1920" stopIfTrue="1" operator="lessThan">
      <formula>15</formula>
    </cfRule>
  </conditionalFormatting>
  <conditionalFormatting sqref="BC6:BC55">
    <cfRule type="cellIs" dxfId="2232" priority="1919" stopIfTrue="1" operator="lessThan">
      <formula>15</formula>
    </cfRule>
  </conditionalFormatting>
  <conditionalFormatting sqref="BC6:BC55">
    <cfRule type="cellIs" dxfId="2231" priority="1918" stopIfTrue="1" operator="lessThan">
      <formula>15</formula>
    </cfRule>
  </conditionalFormatting>
  <conditionalFormatting sqref="BC6:BC55">
    <cfRule type="cellIs" dxfId="2230" priority="1917" stopIfTrue="1" operator="lessThan">
      <formula>30</formula>
    </cfRule>
  </conditionalFormatting>
  <conditionalFormatting sqref="BC6:BC55">
    <cfRule type="cellIs" dxfId="2229" priority="1916" stopIfTrue="1" operator="lessThan">
      <formula>15</formula>
    </cfRule>
  </conditionalFormatting>
  <conditionalFormatting sqref="BC6:BC55">
    <cfRule type="cellIs" dxfId="2228" priority="1915" stopIfTrue="1" operator="lessThan">
      <formula>15</formula>
    </cfRule>
  </conditionalFormatting>
  <conditionalFormatting sqref="BC6:BC55">
    <cfRule type="cellIs" dxfId="2227" priority="1914" stopIfTrue="1" operator="lessThan">
      <formula>15</formula>
    </cfRule>
  </conditionalFormatting>
  <conditionalFormatting sqref="BC6:BC55">
    <cfRule type="cellIs" dxfId="2226" priority="1913" stopIfTrue="1" operator="lessThan">
      <formula>15</formula>
    </cfRule>
  </conditionalFormatting>
  <conditionalFormatting sqref="BC6:BC55">
    <cfRule type="cellIs" dxfId="2225" priority="1912" stopIfTrue="1" operator="lessThan">
      <formula>15</formula>
    </cfRule>
  </conditionalFormatting>
  <conditionalFormatting sqref="BC6:BC55">
    <cfRule type="cellIs" dxfId="2224" priority="1911" stopIfTrue="1" operator="lessThan">
      <formula>30</formula>
    </cfRule>
  </conditionalFormatting>
  <conditionalFormatting sqref="BC6:BC55">
    <cfRule type="cellIs" dxfId="2223" priority="1910" stopIfTrue="1" operator="lessThan">
      <formula>15</formula>
    </cfRule>
  </conditionalFormatting>
  <conditionalFormatting sqref="BC6:BC55">
    <cfRule type="cellIs" dxfId="2222" priority="1909" stopIfTrue="1" operator="lessThan">
      <formula>15</formula>
    </cfRule>
  </conditionalFormatting>
  <conditionalFormatting sqref="BC6:BC55">
    <cfRule type="cellIs" dxfId="2221" priority="1908" stopIfTrue="1" operator="lessThan">
      <formula>15</formula>
    </cfRule>
  </conditionalFormatting>
  <conditionalFormatting sqref="BC6:BC55">
    <cfRule type="cellIs" dxfId="2220" priority="1907" stopIfTrue="1" operator="lessThan">
      <formula>15</formula>
    </cfRule>
  </conditionalFormatting>
  <conditionalFormatting sqref="BC6:BC55">
    <cfRule type="cellIs" dxfId="2219" priority="1906" stopIfTrue="1" operator="lessThan">
      <formula>30</formula>
    </cfRule>
  </conditionalFormatting>
  <conditionalFormatting sqref="BC6:BC55">
    <cfRule type="cellIs" dxfId="2218" priority="1905" stopIfTrue="1" operator="lessThan">
      <formula>15</formula>
    </cfRule>
  </conditionalFormatting>
  <conditionalFormatting sqref="BC6:BC55">
    <cfRule type="cellIs" dxfId="2217" priority="1904" stopIfTrue="1" operator="lessThan">
      <formula>15</formula>
    </cfRule>
  </conditionalFormatting>
  <conditionalFormatting sqref="BC6:BC55">
    <cfRule type="cellIs" dxfId="2216" priority="1903" stopIfTrue="1" operator="lessThan">
      <formula>15</formula>
    </cfRule>
  </conditionalFormatting>
  <conditionalFormatting sqref="BC6:BC55">
    <cfRule type="cellIs" dxfId="2215" priority="1902" stopIfTrue="1" operator="lessThan">
      <formula>30</formula>
    </cfRule>
  </conditionalFormatting>
  <conditionalFormatting sqref="BC6:BC55">
    <cfRule type="cellIs" dxfId="2214" priority="1901" stopIfTrue="1" operator="lessThan">
      <formula>15</formula>
    </cfRule>
  </conditionalFormatting>
  <conditionalFormatting sqref="BC6:BC55">
    <cfRule type="cellIs" dxfId="2213" priority="1900" stopIfTrue="1" operator="lessThan">
      <formula>15</formula>
    </cfRule>
  </conditionalFormatting>
  <conditionalFormatting sqref="BC6:BC55">
    <cfRule type="cellIs" dxfId="2212" priority="1899" stopIfTrue="1" operator="lessThan">
      <formula>30</formula>
    </cfRule>
  </conditionalFormatting>
  <conditionalFormatting sqref="BC6:BC55">
    <cfRule type="cellIs" dxfId="2211" priority="1898" stopIfTrue="1" operator="lessThan">
      <formula>15</formula>
    </cfRule>
  </conditionalFormatting>
  <conditionalFormatting sqref="BC6:BC55">
    <cfRule type="cellIs" dxfId="2210" priority="1897" stopIfTrue="1" operator="lessThan">
      <formula>15</formula>
    </cfRule>
  </conditionalFormatting>
  <conditionalFormatting sqref="BC6:BC55">
    <cfRule type="cellIs" dxfId="2209" priority="1896" stopIfTrue="1" operator="lessThan">
      <formula>15</formula>
    </cfRule>
  </conditionalFormatting>
  <conditionalFormatting sqref="CM6:CM55">
    <cfRule type="cellIs" dxfId="2208" priority="1895" stopIfTrue="1" operator="lessThan">
      <formula>30</formula>
    </cfRule>
  </conditionalFormatting>
  <conditionalFormatting sqref="CM6:CM55">
    <cfRule type="cellIs" dxfId="2207" priority="1894" stopIfTrue="1" operator="lessThan">
      <formula>15</formula>
    </cfRule>
  </conditionalFormatting>
  <conditionalFormatting sqref="CM6:CM55">
    <cfRule type="cellIs" dxfId="2206" priority="1893" stopIfTrue="1" operator="lessThan">
      <formula>30</formula>
    </cfRule>
  </conditionalFormatting>
  <conditionalFormatting sqref="CM6:CM55">
    <cfRule type="cellIs" dxfId="2205" priority="1892" stopIfTrue="1" operator="lessThan">
      <formula>15</formula>
    </cfRule>
  </conditionalFormatting>
  <conditionalFormatting sqref="CM6:CM55">
    <cfRule type="cellIs" dxfId="2204" priority="1891" stopIfTrue="1" operator="lessThan">
      <formula>15</formula>
    </cfRule>
  </conditionalFormatting>
  <conditionalFormatting sqref="CM6:CM55">
    <cfRule type="cellIs" dxfId="2203" priority="1890" stopIfTrue="1" operator="lessThan">
      <formula>15</formula>
    </cfRule>
  </conditionalFormatting>
  <conditionalFormatting sqref="CM6:CM55">
    <cfRule type="cellIs" dxfId="2202" priority="1889" stopIfTrue="1" operator="lessThan">
      <formula>15</formula>
    </cfRule>
  </conditionalFormatting>
  <conditionalFormatting sqref="CM6:CM55">
    <cfRule type="cellIs" dxfId="2201" priority="1888" stopIfTrue="1" operator="lessThan">
      <formula>30</formula>
    </cfRule>
  </conditionalFormatting>
  <conditionalFormatting sqref="CM6:CM55">
    <cfRule type="cellIs" dxfId="2200" priority="1887" stopIfTrue="1" operator="lessThan">
      <formula>15</formula>
    </cfRule>
  </conditionalFormatting>
  <conditionalFormatting sqref="CM6:CM55">
    <cfRule type="cellIs" dxfId="2199" priority="1886" stopIfTrue="1" operator="lessThan">
      <formula>15</formula>
    </cfRule>
  </conditionalFormatting>
  <conditionalFormatting sqref="CM6:CM55">
    <cfRule type="cellIs" dxfId="2198" priority="1885" stopIfTrue="1" operator="lessThan">
      <formula>30</formula>
    </cfRule>
  </conditionalFormatting>
  <conditionalFormatting sqref="CM6:CM55">
    <cfRule type="cellIs" dxfId="2197" priority="1884" stopIfTrue="1" operator="lessThan">
      <formula>15</formula>
    </cfRule>
  </conditionalFormatting>
  <conditionalFormatting sqref="CM6:CM55">
    <cfRule type="cellIs" dxfId="2196" priority="1883" stopIfTrue="1" operator="lessThan">
      <formula>30</formula>
    </cfRule>
  </conditionalFormatting>
  <conditionalFormatting sqref="CM6:CM55">
    <cfRule type="cellIs" dxfId="2195" priority="1882" stopIfTrue="1" operator="lessThan">
      <formula>15</formula>
    </cfRule>
  </conditionalFormatting>
  <conditionalFormatting sqref="CM6:CM55">
    <cfRule type="cellIs" dxfId="2194" priority="1881" stopIfTrue="1" operator="lessThan">
      <formula>15</formula>
    </cfRule>
  </conditionalFormatting>
  <conditionalFormatting sqref="CM6:CM55">
    <cfRule type="cellIs" dxfId="2193" priority="1880" stopIfTrue="1" operator="lessThan">
      <formula>15</formula>
    </cfRule>
  </conditionalFormatting>
  <conditionalFormatting sqref="CM6:CM55">
    <cfRule type="cellIs" dxfId="2192" priority="1879" stopIfTrue="1" operator="lessThan">
      <formula>15</formula>
    </cfRule>
  </conditionalFormatting>
  <conditionalFormatting sqref="CM6:CM55">
    <cfRule type="cellIs" dxfId="2191" priority="1878" stopIfTrue="1" operator="lessThan">
      <formula>30</formula>
    </cfRule>
  </conditionalFormatting>
  <conditionalFormatting sqref="CM6:CM55">
    <cfRule type="cellIs" dxfId="2190" priority="1877" stopIfTrue="1" operator="lessThan">
      <formula>15</formula>
    </cfRule>
  </conditionalFormatting>
  <conditionalFormatting sqref="CM6:CM55">
    <cfRule type="cellIs" dxfId="2189" priority="1876" stopIfTrue="1" operator="lessThan">
      <formula>15</formula>
    </cfRule>
  </conditionalFormatting>
  <conditionalFormatting sqref="CM6:CM55">
    <cfRule type="cellIs" dxfId="2188" priority="1875" stopIfTrue="1" operator="lessThan">
      <formula>15</formula>
    </cfRule>
  </conditionalFormatting>
  <conditionalFormatting sqref="CM6:CM55">
    <cfRule type="cellIs" dxfId="2187" priority="1874" stopIfTrue="1" operator="lessThan">
      <formula>30</formula>
    </cfRule>
  </conditionalFormatting>
  <conditionalFormatting sqref="CM6:CM55">
    <cfRule type="cellIs" dxfId="2186" priority="1873" stopIfTrue="1" operator="lessThan">
      <formula>15</formula>
    </cfRule>
  </conditionalFormatting>
  <conditionalFormatting sqref="CM6:CM55">
    <cfRule type="cellIs" dxfId="2185" priority="1872" stopIfTrue="1" operator="lessThan">
      <formula>15</formula>
    </cfRule>
  </conditionalFormatting>
  <conditionalFormatting sqref="CM6:CM55">
    <cfRule type="cellIs" dxfId="2184" priority="1871" stopIfTrue="1" operator="lessThan">
      <formula>15</formula>
    </cfRule>
  </conditionalFormatting>
  <conditionalFormatting sqref="CM6:CM55">
    <cfRule type="cellIs" dxfId="2183" priority="1870" stopIfTrue="1" operator="lessThan">
      <formula>15</formula>
    </cfRule>
  </conditionalFormatting>
  <conditionalFormatting sqref="CM6:CM55">
    <cfRule type="cellIs" dxfId="2182" priority="1869" stopIfTrue="1" operator="lessThan">
      <formula>30</formula>
    </cfRule>
  </conditionalFormatting>
  <conditionalFormatting sqref="CM6:CM55">
    <cfRule type="cellIs" dxfId="2181" priority="1868" stopIfTrue="1" operator="lessThan">
      <formula>15</formula>
    </cfRule>
  </conditionalFormatting>
  <conditionalFormatting sqref="CM6:CM55">
    <cfRule type="cellIs" dxfId="2180" priority="1867" stopIfTrue="1" operator="lessThan">
      <formula>15</formula>
    </cfRule>
  </conditionalFormatting>
  <conditionalFormatting sqref="CM6:CM55">
    <cfRule type="cellIs" dxfId="2179" priority="1866" stopIfTrue="1" operator="lessThan">
      <formula>30</formula>
    </cfRule>
  </conditionalFormatting>
  <conditionalFormatting sqref="CM6:CM55">
    <cfRule type="cellIs" dxfId="2178" priority="1865" stopIfTrue="1" operator="lessThan">
      <formula>15</formula>
    </cfRule>
  </conditionalFormatting>
  <conditionalFormatting sqref="CM6:CM55">
    <cfRule type="cellIs" dxfId="2177" priority="1864" stopIfTrue="1" operator="lessThan">
      <formula>15</formula>
    </cfRule>
  </conditionalFormatting>
  <conditionalFormatting sqref="CM6:CM55">
    <cfRule type="cellIs" dxfId="2176" priority="1863" stopIfTrue="1" operator="lessThan">
      <formula>15</formula>
    </cfRule>
  </conditionalFormatting>
  <conditionalFormatting sqref="CM6:CM55">
    <cfRule type="cellIs" dxfId="2175" priority="1862" stopIfTrue="1" operator="lessThan">
      <formula>15</formula>
    </cfRule>
  </conditionalFormatting>
  <conditionalFormatting sqref="CM6:CM55">
    <cfRule type="cellIs" dxfId="2174" priority="1861" stopIfTrue="1" operator="lessThan">
      <formula>30</formula>
    </cfRule>
  </conditionalFormatting>
  <conditionalFormatting sqref="CM6:CM55">
    <cfRule type="cellIs" dxfId="2173" priority="1860" stopIfTrue="1" operator="lessThan">
      <formula>15</formula>
    </cfRule>
  </conditionalFormatting>
  <conditionalFormatting sqref="CM6:CM55">
    <cfRule type="cellIs" dxfId="2172" priority="1859" stopIfTrue="1" operator="lessThan">
      <formula>15</formula>
    </cfRule>
  </conditionalFormatting>
  <conditionalFormatting sqref="CM6:CM55">
    <cfRule type="cellIs" dxfId="2171" priority="1858" stopIfTrue="1" operator="lessThan">
      <formula>15</formula>
    </cfRule>
  </conditionalFormatting>
  <conditionalFormatting sqref="CM6:CM55">
    <cfRule type="cellIs" dxfId="2170" priority="1857" stopIfTrue="1" operator="lessThan">
      <formula>15</formula>
    </cfRule>
  </conditionalFormatting>
  <conditionalFormatting sqref="CM6:CM55">
    <cfRule type="cellIs" dxfId="2169" priority="1856" stopIfTrue="1" operator="lessThan">
      <formula>15</formula>
    </cfRule>
  </conditionalFormatting>
  <conditionalFormatting sqref="CM6:CM55">
    <cfRule type="cellIs" dxfId="2168" priority="1855" stopIfTrue="1" operator="lessThan">
      <formula>30</formula>
    </cfRule>
  </conditionalFormatting>
  <conditionalFormatting sqref="CM6:CM55">
    <cfRule type="cellIs" dxfId="2167" priority="1854" stopIfTrue="1" operator="lessThan">
      <formula>15</formula>
    </cfRule>
  </conditionalFormatting>
  <conditionalFormatting sqref="CM6:CM55">
    <cfRule type="cellIs" dxfId="2166" priority="1853" stopIfTrue="1" operator="lessThan">
      <formula>15</formula>
    </cfRule>
  </conditionalFormatting>
  <conditionalFormatting sqref="CM6:CM55">
    <cfRule type="cellIs" dxfId="2165" priority="1852" stopIfTrue="1" operator="lessThan">
      <formula>15</formula>
    </cfRule>
  </conditionalFormatting>
  <conditionalFormatting sqref="CM6:CM55">
    <cfRule type="cellIs" dxfId="2164" priority="1851" stopIfTrue="1" operator="lessThan">
      <formula>15</formula>
    </cfRule>
  </conditionalFormatting>
  <conditionalFormatting sqref="CM6:CM55">
    <cfRule type="cellIs" dxfId="2163" priority="1850" stopIfTrue="1" operator="lessThan">
      <formula>30</formula>
    </cfRule>
  </conditionalFormatting>
  <conditionalFormatting sqref="CM6:CM55">
    <cfRule type="cellIs" dxfId="2162" priority="1849" stopIfTrue="1" operator="lessThan">
      <formula>15</formula>
    </cfRule>
  </conditionalFormatting>
  <conditionalFormatting sqref="CM6:CM55">
    <cfRule type="cellIs" dxfId="2161" priority="1848" stopIfTrue="1" operator="lessThan">
      <formula>15</formula>
    </cfRule>
  </conditionalFormatting>
  <conditionalFormatting sqref="CM6:CM55">
    <cfRule type="cellIs" dxfId="2160" priority="1847" stopIfTrue="1" operator="lessThan">
      <formula>15</formula>
    </cfRule>
  </conditionalFormatting>
  <conditionalFormatting sqref="CM6:CM55">
    <cfRule type="cellIs" dxfId="2159" priority="1846" stopIfTrue="1" operator="lessThan">
      <formula>30</formula>
    </cfRule>
  </conditionalFormatting>
  <conditionalFormatting sqref="CM6:CM55">
    <cfRule type="cellIs" dxfId="2158" priority="1845" stopIfTrue="1" operator="lessThan">
      <formula>15</formula>
    </cfRule>
  </conditionalFormatting>
  <conditionalFormatting sqref="CM6:CM55">
    <cfRule type="cellIs" dxfId="2157" priority="1844" stopIfTrue="1" operator="lessThan">
      <formula>15</formula>
    </cfRule>
  </conditionalFormatting>
  <conditionalFormatting sqref="CM6:CM55">
    <cfRule type="cellIs" dxfId="2156" priority="1843" stopIfTrue="1" operator="lessThan">
      <formula>30</formula>
    </cfRule>
  </conditionalFormatting>
  <conditionalFormatting sqref="CM6:CM55">
    <cfRule type="cellIs" dxfId="2155" priority="1842" stopIfTrue="1" operator="lessThan">
      <formula>15</formula>
    </cfRule>
  </conditionalFormatting>
  <conditionalFormatting sqref="CM6:CM55">
    <cfRule type="cellIs" dxfId="2154" priority="1841" stopIfTrue="1" operator="lessThan">
      <formula>15</formula>
    </cfRule>
  </conditionalFormatting>
  <conditionalFormatting sqref="CM6:CM55">
    <cfRule type="cellIs" dxfId="2153" priority="1840" stopIfTrue="1" operator="lessThan">
      <formula>15</formula>
    </cfRule>
  </conditionalFormatting>
  <conditionalFormatting sqref="N6:O55">
    <cfRule type="cellIs" dxfId="2152" priority="1839" stopIfTrue="1" operator="lessThan">
      <formula>15</formula>
    </cfRule>
  </conditionalFormatting>
  <conditionalFormatting sqref="N6:N55">
    <cfRule type="cellIs" dxfId="2151" priority="1837" stopIfTrue="1" operator="lessThanOrEqual">
      <formula>0</formula>
    </cfRule>
    <cfRule type="cellIs" dxfId="2150" priority="1838" stopIfTrue="1" operator="lessThan">
      <formula>50</formula>
    </cfRule>
  </conditionalFormatting>
  <conditionalFormatting sqref="N6:N55">
    <cfRule type="cellIs" dxfId="2149" priority="1836" stopIfTrue="1" operator="lessThan">
      <formula>1</formula>
    </cfRule>
  </conditionalFormatting>
  <conditionalFormatting sqref="N6:N55">
    <cfRule type="cellIs" dxfId="2148" priority="1835" stopIfTrue="1" operator="lessThan">
      <formula>15</formula>
    </cfRule>
  </conditionalFormatting>
  <conditionalFormatting sqref="N6:N55">
    <cfRule type="cellIs" dxfId="2147" priority="1834" stopIfTrue="1" operator="lessThan">
      <formula>50</formula>
    </cfRule>
  </conditionalFormatting>
  <conditionalFormatting sqref="N6:N55">
    <cfRule type="cellIs" dxfId="2146" priority="1833" stopIfTrue="1" operator="lessThan">
      <formula>1</formula>
    </cfRule>
  </conditionalFormatting>
  <conditionalFormatting sqref="T6:U55">
    <cfRule type="cellIs" dxfId="2145" priority="1832" stopIfTrue="1" operator="lessThan">
      <formula>15</formula>
    </cfRule>
  </conditionalFormatting>
  <conditionalFormatting sqref="T6:T55">
    <cfRule type="cellIs" dxfId="2144" priority="1831" stopIfTrue="1" operator="lessThan">
      <formula>50</formula>
    </cfRule>
  </conditionalFormatting>
  <conditionalFormatting sqref="T6:T55">
    <cfRule type="cellIs" dxfId="2143" priority="1830" stopIfTrue="1" operator="lessThan">
      <formula>1</formula>
    </cfRule>
  </conditionalFormatting>
  <conditionalFormatting sqref="T6:T55">
    <cfRule type="cellIs" dxfId="2142" priority="1829" stopIfTrue="1" operator="lessThan">
      <formula>15</formula>
    </cfRule>
  </conditionalFormatting>
  <conditionalFormatting sqref="T6:T55">
    <cfRule type="cellIs" dxfId="2141" priority="1828" stopIfTrue="1" operator="lessThan">
      <formula>50</formula>
    </cfRule>
  </conditionalFormatting>
  <conditionalFormatting sqref="T6:T55">
    <cfRule type="cellIs" dxfId="2140" priority="1827" stopIfTrue="1" operator="lessThan">
      <formula>1</formula>
    </cfRule>
  </conditionalFormatting>
  <conditionalFormatting sqref="U6:U55">
    <cfRule type="cellIs" dxfId="2139" priority="1826" stopIfTrue="1" operator="lessThan">
      <formula>15</formula>
    </cfRule>
  </conditionalFormatting>
  <conditionalFormatting sqref="T6:U55">
    <cfRule type="cellIs" dxfId="2138" priority="1825" stopIfTrue="1" operator="lessThan">
      <formula>15</formula>
    </cfRule>
  </conditionalFormatting>
  <conditionalFormatting sqref="T6:T55">
    <cfRule type="cellIs" dxfId="2137" priority="1823" stopIfTrue="1" operator="lessThanOrEqual">
      <formula>0</formula>
    </cfRule>
    <cfRule type="cellIs" dxfId="2136" priority="1824" stopIfTrue="1" operator="lessThan">
      <formula>50</formula>
    </cfRule>
  </conditionalFormatting>
  <conditionalFormatting sqref="T6:T55">
    <cfRule type="cellIs" dxfId="2135" priority="1822" stopIfTrue="1" operator="lessThan">
      <formula>1</formula>
    </cfRule>
  </conditionalFormatting>
  <conditionalFormatting sqref="T6:T55">
    <cfRule type="cellIs" dxfId="2134" priority="1821" stopIfTrue="1" operator="lessThan">
      <formula>15</formula>
    </cfRule>
  </conditionalFormatting>
  <conditionalFormatting sqref="T6:T55">
    <cfRule type="cellIs" dxfId="2133" priority="1820" stopIfTrue="1" operator="lessThan">
      <formula>50</formula>
    </cfRule>
  </conditionalFormatting>
  <conditionalFormatting sqref="T6:T55">
    <cfRule type="cellIs" dxfId="2132" priority="1819" stopIfTrue="1" operator="lessThan">
      <formula>1</formula>
    </cfRule>
  </conditionalFormatting>
  <conditionalFormatting sqref="Z6:AA55">
    <cfRule type="cellIs" dxfId="2131" priority="1818" stopIfTrue="1" operator="lessThan">
      <formula>15</formula>
    </cfRule>
  </conditionalFormatting>
  <conditionalFormatting sqref="Z6:Z55">
    <cfRule type="cellIs" dxfId="2130" priority="1817" stopIfTrue="1" operator="lessThan">
      <formula>50</formula>
    </cfRule>
  </conditionalFormatting>
  <conditionalFormatting sqref="Z6:Z55">
    <cfRule type="cellIs" dxfId="2129" priority="1816" stopIfTrue="1" operator="lessThan">
      <formula>1</formula>
    </cfRule>
  </conditionalFormatting>
  <conditionalFormatting sqref="Z6:Z55">
    <cfRule type="cellIs" dxfId="2128" priority="1815" stopIfTrue="1" operator="lessThan">
      <formula>15</formula>
    </cfRule>
  </conditionalFormatting>
  <conditionalFormatting sqref="Z6:Z55">
    <cfRule type="cellIs" dxfId="2127" priority="1814" stopIfTrue="1" operator="lessThan">
      <formula>50</formula>
    </cfRule>
  </conditionalFormatting>
  <conditionalFormatting sqref="Z6:Z55">
    <cfRule type="cellIs" dxfId="2126" priority="1813" stopIfTrue="1" operator="lessThan">
      <formula>1</formula>
    </cfRule>
  </conditionalFormatting>
  <conditionalFormatting sqref="Z6:AA55">
    <cfRule type="cellIs" dxfId="2125" priority="1812" stopIfTrue="1" operator="lessThan">
      <formula>15</formula>
    </cfRule>
  </conditionalFormatting>
  <conditionalFormatting sqref="Z6:Z55">
    <cfRule type="cellIs" dxfId="2124" priority="1811" stopIfTrue="1" operator="lessThan">
      <formula>50</formula>
    </cfRule>
  </conditionalFormatting>
  <conditionalFormatting sqref="Z6:Z55">
    <cfRule type="cellIs" dxfId="2123" priority="1810" stopIfTrue="1" operator="lessThan">
      <formula>1</formula>
    </cfRule>
  </conditionalFormatting>
  <conditionalFormatting sqref="Z6:Z55">
    <cfRule type="cellIs" dxfId="2122" priority="1809" stopIfTrue="1" operator="lessThan">
      <formula>15</formula>
    </cfRule>
  </conditionalFormatting>
  <conditionalFormatting sqref="Z6:Z55">
    <cfRule type="cellIs" dxfId="2121" priority="1808" stopIfTrue="1" operator="lessThan">
      <formula>50</formula>
    </cfRule>
  </conditionalFormatting>
  <conditionalFormatting sqref="Z6:Z55">
    <cfRule type="cellIs" dxfId="2120" priority="1807" stopIfTrue="1" operator="lessThan">
      <formula>1</formula>
    </cfRule>
  </conditionalFormatting>
  <conditionalFormatting sqref="AA6:AA55">
    <cfRule type="cellIs" dxfId="2119" priority="1806" stopIfTrue="1" operator="lessThan">
      <formula>15</formula>
    </cfRule>
  </conditionalFormatting>
  <conditionalFormatting sqref="Z6:AA55">
    <cfRule type="cellIs" dxfId="2118" priority="1805" stopIfTrue="1" operator="lessThan">
      <formula>15</formula>
    </cfRule>
  </conditionalFormatting>
  <conditionalFormatting sqref="Z6:Z55">
    <cfRule type="cellIs" dxfId="2117" priority="1803" stopIfTrue="1" operator="lessThanOrEqual">
      <formula>0</formula>
    </cfRule>
    <cfRule type="cellIs" dxfId="2116" priority="1804" stopIfTrue="1" operator="lessThan">
      <formula>50</formula>
    </cfRule>
  </conditionalFormatting>
  <conditionalFormatting sqref="Z6:Z55">
    <cfRule type="cellIs" dxfId="2115" priority="1802" stopIfTrue="1" operator="lessThan">
      <formula>1</formula>
    </cfRule>
  </conditionalFormatting>
  <conditionalFormatting sqref="Z6:Z55">
    <cfRule type="cellIs" dxfId="2114" priority="1801" stopIfTrue="1" operator="lessThan">
      <formula>15</formula>
    </cfRule>
  </conditionalFormatting>
  <conditionalFormatting sqref="Z6:Z55">
    <cfRule type="cellIs" dxfId="2113" priority="1800" stopIfTrue="1" operator="lessThan">
      <formula>50</formula>
    </cfRule>
  </conditionalFormatting>
  <conditionalFormatting sqref="Z6:Z55">
    <cfRule type="cellIs" dxfId="2112" priority="1799" stopIfTrue="1" operator="lessThan">
      <formula>1</formula>
    </cfRule>
  </conditionalFormatting>
  <conditionalFormatting sqref="AF6:AG55">
    <cfRule type="cellIs" dxfId="2111" priority="1798" stopIfTrue="1" operator="lessThan">
      <formula>15</formula>
    </cfRule>
  </conditionalFormatting>
  <conditionalFormatting sqref="AF6:AF55">
    <cfRule type="cellIs" dxfId="2110" priority="1797" stopIfTrue="1" operator="lessThan">
      <formula>50</formula>
    </cfRule>
  </conditionalFormatting>
  <conditionalFormatting sqref="AF6:AF55">
    <cfRule type="cellIs" dxfId="2109" priority="1796" stopIfTrue="1" operator="lessThan">
      <formula>1</formula>
    </cfRule>
  </conditionalFormatting>
  <conditionalFormatting sqref="AF6:AF55">
    <cfRule type="cellIs" dxfId="2108" priority="1795" stopIfTrue="1" operator="lessThan">
      <formula>15</formula>
    </cfRule>
  </conditionalFormatting>
  <conditionalFormatting sqref="AF6:AF55">
    <cfRule type="cellIs" dxfId="2107" priority="1794" stopIfTrue="1" operator="lessThan">
      <formula>50</formula>
    </cfRule>
  </conditionalFormatting>
  <conditionalFormatting sqref="AF6:AF55">
    <cfRule type="cellIs" dxfId="2106" priority="1793" stopIfTrue="1" operator="lessThan">
      <formula>1</formula>
    </cfRule>
  </conditionalFormatting>
  <conditionalFormatting sqref="AG6:AG55">
    <cfRule type="cellIs" dxfId="2105" priority="1792" stopIfTrue="1" operator="lessThan">
      <formula>15</formula>
    </cfRule>
  </conditionalFormatting>
  <conditionalFormatting sqref="AF6:AG55">
    <cfRule type="cellIs" dxfId="2104" priority="1791" stopIfTrue="1" operator="lessThan">
      <formula>15</formula>
    </cfRule>
  </conditionalFormatting>
  <conditionalFormatting sqref="AF6:AF55">
    <cfRule type="cellIs" dxfId="2103" priority="1790" stopIfTrue="1" operator="lessThan">
      <formula>50</formula>
    </cfRule>
  </conditionalFormatting>
  <conditionalFormatting sqref="AF6:AF55">
    <cfRule type="cellIs" dxfId="2102" priority="1789" stopIfTrue="1" operator="lessThan">
      <formula>1</formula>
    </cfRule>
  </conditionalFormatting>
  <conditionalFormatting sqref="AF6:AF55">
    <cfRule type="cellIs" dxfId="2101" priority="1788" stopIfTrue="1" operator="lessThan">
      <formula>15</formula>
    </cfRule>
  </conditionalFormatting>
  <conditionalFormatting sqref="AF6:AF55">
    <cfRule type="cellIs" dxfId="2100" priority="1787" stopIfTrue="1" operator="lessThan">
      <formula>50</formula>
    </cfRule>
  </conditionalFormatting>
  <conditionalFormatting sqref="AF6:AF55">
    <cfRule type="cellIs" dxfId="2099" priority="1786" stopIfTrue="1" operator="lessThan">
      <formula>1</formula>
    </cfRule>
  </conditionalFormatting>
  <conditionalFormatting sqref="AF6:AG55">
    <cfRule type="cellIs" dxfId="2098" priority="1785" stopIfTrue="1" operator="lessThan">
      <formula>15</formula>
    </cfRule>
  </conditionalFormatting>
  <conditionalFormatting sqref="AF6:AF55">
    <cfRule type="cellIs" dxfId="2097" priority="1784" stopIfTrue="1" operator="lessThan">
      <formula>50</formula>
    </cfRule>
  </conditionalFormatting>
  <conditionalFormatting sqref="AF6:AF55">
    <cfRule type="cellIs" dxfId="2096" priority="1783" stopIfTrue="1" operator="lessThan">
      <formula>1</formula>
    </cfRule>
  </conditionalFormatting>
  <conditionalFormatting sqref="AF6:AF55">
    <cfRule type="cellIs" dxfId="2095" priority="1782" stopIfTrue="1" operator="lessThan">
      <formula>15</formula>
    </cfRule>
  </conditionalFormatting>
  <conditionalFormatting sqref="AF6:AF55">
    <cfRule type="cellIs" dxfId="2094" priority="1781" stopIfTrue="1" operator="lessThan">
      <formula>50</formula>
    </cfRule>
  </conditionalFormatting>
  <conditionalFormatting sqref="AF6:AF55">
    <cfRule type="cellIs" dxfId="2093" priority="1780" stopIfTrue="1" operator="lessThan">
      <formula>1</formula>
    </cfRule>
  </conditionalFormatting>
  <conditionalFormatting sqref="AG6:AG55">
    <cfRule type="cellIs" dxfId="2092" priority="1779" stopIfTrue="1" operator="lessThan">
      <formula>15</formula>
    </cfRule>
  </conditionalFormatting>
  <conditionalFormatting sqref="AF6:AG55">
    <cfRule type="cellIs" dxfId="2091" priority="1778" stopIfTrue="1" operator="lessThan">
      <formula>15</formula>
    </cfRule>
  </conditionalFormatting>
  <conditionalFormatting sqref="AF6:AF55">
    <cfRule type="cellIs" dxfId="2090" priority="1776" stopIfTrue="1" operator="lessThanOrEqual">
      <formula>0</formula>
    </cfRule>
    <cfRule type="cellIs" dxfId="2089" priority="1777" stopIfTrue="1" operator="lessThan">
      <formula>50</formula>
    </cfRule>
  </conditionalFormatting>
  <conditionalFormatting sqref="AF6:AF55">
    <cfRule type="cellIs" dxfId="2088" priority="1775" stopIfTrue="1" operator="lessThan">
      <formula>1</formula>
    </cfRule>
  </conditionalFormatting>
  <conditionalFormatting sqref="AF6:AF55">
    <cfRule type="cellIs" dxfId="2087" priority="1774" stopIfTrue="1" operator="lessThan">
      <formula>15</formula>
    </cfRule>
  </conditionalFormatting>
  <conditionalFormatting sqref="AF6:AF55">
    <cfRule type="cellIs" dxfId="2086" priority="1773" stopIfTrue="1" operator="lessThan">
      <formula>50</formula>
    </cfRule>
  </conditionalFormatting>
  <conditionalFormatting sqref="AF6:AF55">
    <cfRule type="cellIs" dxfId="2085" priority="1772" stopIfTrue="1" operator="lessThan">
      <formula>1</formula>
    </cfRule>
  </conditionalFormatting>
  <conditionalFormatting sqref="AL6:AM55">
    <cfRule type="cellIs" dxfId="2084" priority="1771" stopIfTrue="1" operator="lessThan">
      <formula>15</formula>
    </cfRule>
  </conditionalFormatting>
  <conditionalFormatting sqref="AL6:AL55">
    <cfRule type="cellIs" dxfId="2083" priority="1770" stopIfTrue="1" operator="lessThan">
      <formula>50</formula>
    </cfRule>
  </conditionalFormatting>
  <conditionalFormatting sqref="AL6:AL55">
    <cfRule type="cellIs" dxfId="2082" priority="1769" stopIfTrue="1" operator="lessThan">
      <formula>1</formula>
    </cfRule>
  </conditionalFormatting>
  <conditionalFormatting sqref="AL6:AL55">
    <cfRule type="cellIs" dxfId="2081" priority="1768" stopIfTrue="1" operator="lessThan">
      <formula>15</formula>
    </cfRule>
  </conditionalFormatting>
  <conditionalFormatting sqref="AL6:AL55">
    <cfRule type="cellIs" dxfId="2080" priority="1767" stopIfTrue="1" operator="lessThan">
      <formula>50</formula>
    </cfRule>
  </conditionalFormatting>
  <conditionalFormatting sqref="AL6:AL55">
    <cfRule type="cellIs" dxfId="2079" priority="1766" stopIfTrue="1" operator="lessThan">
      <formula>1</formula>
    </cfRule>
  </conditionalFormatting>
  <conditionalFormatting sqref="AM6:AM55">
    <cfRule type="cellIs" dxfId="2078" priority="1765" stopIfTrue="1" operator="lessThan">
      <formula>15</formula>
    </cfRule>
  </conditionalFormatting>
  <conditionalFormatting sqref="AL6:AM55">
    <cfRule type="cellIs" dxfId="2077" priority="1764" stopIfTrue="1" operator="lessThan">
      <formula>15</formula>
    </cfRule>
  </conditionalFormatting>
  <conditionalFormatting sqref="AL6:AL55">
    <cfRule type="cellIs" dxfId="2076" priority="1763" stopIfTrue="1" operator="lessThan">
      <formula>50</formula>
    </cfRule>
  </conditionalFormatting>
  <conditionalFormatting sqref="AL6:AL55">
    <cfRule type="cellIs" dxfId="2075" priority="1762" stopIfTrue="1" operator="lessThan">
      <formula>1</formula>
    </cfRule>
  </conditionalFormatting>
  <conditionalFormatting sqref="AL6:AL55">
    <cfRule type="cellIs" dxfId="2074" priority="1761" stopIfTrue="1" operator="lessThan">
      <formula>15</formula>
    </cfRule>
  </conditionalFormatting>
  <conditionalFormatting sqref="AL6:AL55">
    <cfRule type="cellIs" dxfId="2073" priority="1760" stopIfTrue="1" operator="lessThan">
      <formula>50</formula>
    </cfRule>
  </conditionalFormatting>
  <conditionalFormatting sqref="AL6:AL55">
    <cfRule type="cellIs" dxfId="2072" priority="1759" stopIfTrue="1" operator="lessThan">
      <formula>1</formula>
    </cfRule>
  </conditionalFormatting>
  <conditionalFormatting sqref="AM6:AM55">
    <cfRule type="cellIs" dxfId="2071" priority="1758" stopIfTrue="1" operator="lessThan">
      <formula>15</formula>
    </cfRule>
  </conditionalFormatting>
  <conditionalFormatting sqref="AL6:AM55">
    <cfRule type="cellIs" dxfId="2070" priority="1757" stopIfTrue="1" operator="lessThan">
      <formula>15</formula>
    </cfRule>
  </conditionalFormatting>
  <conditionalFormatting sqref="AL6:AL55">
    <cfRule type="cellIs" dxfId="2069" priority="1756" stopIfTrue="1" operator="lessThan">
      <formula>50</formula>
    </cfRule>
  </conditionalFormatting>
  <conditionalFormatting sqref="AL6:AL55">
    <cfRule type="cellIs" dxfId="2068" priority="1755" stopIfTrue="1" operator="lessThan">
      <formula>1</formula>
    </cfRule>
  </conditionalFormatting>
  <conditionalFormatting sqref="AL6:AL55">
    <cfRule type="cellIs" dxfId="2067" priority="1754" stopIfTrue="1" operator="lessThan">
      <formula>15</formula>
    </cfRule>
  </conditionalFormatting>
  <conditionalFormatting sqref="AL6:AL55">
    <cfRule type="cellIs" dxfId="2066" priority="1753" stopIfTrue="1" operator="lessThan">
      <formula>50</formula>
    </cfRule>
  </conditionalFormatting>
  <conditionalFormatting sqref="AL6:AL55">
    <cfRule type="cellIs" dxfId="2065" priority="1752" stopIfTrue="1" operator="lessThan">
      <formula>1</formula>
    </cfRule>
  </conditionalFormatting>
  <conditionalFormatting sqref="AL6:AM55">
    <cfRule type="cellIs" dxfId="2064" priority="1751" stopIfTrue="1" operator="lessThan">
      <formula>15</formula>
    </cfRule>
  </conditionalFormatting>
  <conditionalFormatting sqref="AL6:AL55">
    <cfRule type="cellIs" dxfId="2063" priority="1750" stopIfTrue="1" operator="lessThan">
      <formula>50</formula>
    </cfRule>
  </conditionalFormatting>
  <conditionalFormatting sqref="AL6:AL55">
    <cfRule type="cellIs" dxfId="2062" priority="1749" stopIfTrue="1" operator="lessThan">
      <formula>1</formula>
    </cfRule>
  </conditionalFormatting>
  <conditionalFormatting sqref="AL6:AL55">
    <cfRule type="cellIs" dxfId="2061" priority="1748" stopIfTrue="1" operator="lessThan">
      <formula>15</formula>
    </cfRule>
  </conditionalFormatting>
  <conditionalFormatting sqref="AL6:AL55">
    <cfRule type="cellIs" dxfId="2060" priority="1747" stopIfTrue="1" operator="lessThan">
      <formula>50</formula>
    </cfRule>
  </conditionalFormatting>
  <conditionalFormatting sqref="AL6:AL55">
    <cfRule type="cellIs" dxfId="2059" priority="1746" stopIfTrue="1" operator="lessThan">
      <formula>1</formula>
    </cfRule>
  </conditionalFormatting>
  <conditionalFormatting sqref="AM6:AM55">
    <cfRule type="cellIs" dxfId="2058" priority="1745" stopIfTrue="1" operator="lessThan">
      <formula>15</formula>
    </cfRule>
  </conditionalFormatting>
  <conditionalFormatting sqref="AL6:AM55">
    <cfRule type="cellIs" dxfId="2057" priority="1744" stopIfTrue="1" operator="lessThan">
      <formula>15</formula>
    </cfRule>
  </conditionalFormatting>
  <conditionalFormatting sqref="AL6:AL55">
    <cfRule type="cellIs" dxfId="2056" priority="1742" stopIfTrue="1" operator="lessThanOrEqual">
      <formula>0</formula>
    </cfRule>
    <cfRule type="cellIs" dxfId="2055" priority="1743" stopIfTrue="1" operator="lessThan">
      <formula>50</formula>
    </cfRule>
  </conditionalFormatting>
  <conditionalFormatting sqref="AL6:AL55">
    <cfRule type="cellIs" dxfId="2054" priority="1741" stopIfTrue="1" operator="lessThan">
      <formula>1</formula>
    </cfRule>
  </conditionalFormatting>
  <conditionalFormatting sqref="AL6:AL55">
    <cfRule type="cellIs" dxfId="2053" priority="1740" stopIfTrue="1" operator="lessThan">
      <formula>15</formula>
    </cfRule>
  </conditionalFormatting>
  <conditionalFormatting sqref="AL6:AL55">
    <cfRule type="cellIs" dxfId="2052" priority="1739" stopIfTrue="1" operator="lessThan">
      <formula>50</formula>
    </cfRule>
  </conditionalFormatting>
  <conditionalFormatting sqref="AL6:AL55">
    <cfRule type="cellIs" dxfId="2051" priority="1738" stopIfTrue="1" operator="lessThan">
      <formula>1</formula>
    </cfRule>
  </conditionalFormatting>
  <conditionalFormatting sqref="AR6:AS55">
    <cfRule type="cellIs" dxfId="2050" priority="1737" stopIfTrue="1" operator="lessThan">
      <formula>15</formula>
    </cfRule>
  </conditionalFormatting>
  <conditionalFormatting sqref="AR6:AR55">
    <cfRule type="cellIs" dxfId="2049" priority="1736" stopIfTrue="1" operator="lessThan">
      <formula>50</formula>
    </cfRule>
  </conditionalFormatting>
  <conditionalFormatting sqref="AR6:AR55">
    <cfRule type="cellIs" dxfId="2048" priority="1735" stopIfTrue="1" operator="lessThan">
      <formula>1</formula>
    </cfRule>
  </conditionalFormatting>
  <conditionalFormatting sqref="AR6:AR55">
    <cfRule type="cellIs" dxfId="2047" priority="1734" stopIfTrue="1" operator="lessThan">
      <formula>15</formula>
    </cfRule>
  </conditionalFormatting>
  <conditionalFormatting sqref="AR6:AR55">
    <cfRule type="cellIs" dxfId="2046" priority="1733" stopIfTrue="1" operator="lessThan">
      <formula>50</formula>
    </cfRule>
  </conditionalFormatting>
  <conditionalFormatting sqref="AR6:AR55">
    <cfRule type="cellIs" dxfId="2045" priority="1732" stopIfTrue="1" operator="lessThan">
      <formula>1</formula>
    </cfRule>
  </conditionalFormatting>
  <conditionalFormatting sqref="AS6:AS55">
    <cfRule type="cellIs" dxfId="2044" priority="1731" stopIfTrue="1" operator="lessThan">
      <formula>15</formula>
    </cfRule>
  </conditionalFormatting>
  <conditionalFormatting sqref="AR6:AS55">
    <cfRule type="cellIs" dxfId="2043" priority="1730" stopIfTrue="1" operator="lessThan">
      <formula>15</formula>
    </cfRule>
  </conditionalFormatting>
  <conditionalFormatting sqref="AR6:AR55">
    <cfRule type="cellIs" dxfId="2042" priority="1729" stopIfTrue="1" operator="lessThan">
      <formula>50</formula>
    </cfRule>
  </conditionalFormatting>
  <conditionalFormatting sqref="AR6:AR55">
    <cfRule type="cellIs" dxfId="2041" priority="1728" stopIfTrue="1" operator="lessThan">
      <formula>1</formula>
    </cfRule>
  </conditionalFormatting>
  <conditionalFormatting sqref="AR6:AR55">
    <cfRule type="cellIs" dxfId="2040" priority="1727" stopIfTrue="1" operator="lessThan">
      <formula>15</formula>
    </cfRule>
  </conditionalFormatting>
  <conditionalFormatting sqref="AR6:AR55">
    <cfRule type="cellIs" dxfId="2039" priority="1726" stopIfTrue="1" operator="lessThan">
      <formula>50</formula>
    </cfRule>
  </conditionalFormatting>
  <conditionalFormatting sqref="AR6:AR55">
    <cfRule type="cellIs" dxfId="2038" priority="1725" stopIfTrue="1" operator="lessThan">
      <formula>1</formula>
    </cfRule>
  </conditionalFormatting>
  <conditionalFormatting sqref="AS6:AS55">
    <cfRule type="cellIs" dxfId="2037" priority="1724" stopIfTrue="1" operator="lessThan">
      <formula>15</formula>
    </cfRule>
  </conditionalFormatting>
  <conditionalFormatting sqref="AR6:AS55">
    <cfRule type="cellIs" dxfId="2036" priority="1723" stopIfTrue="1" operator="lessThan">
      <formula>15</formula>
    </cfRule>
  </conditionalFormatting>
  <conditionalFormatting sqref="AR6:AR55">
    <cfRule type="cellIs" dxfId="2035" priority="1722" stopIfTrue="1" operator="lessThan">
      <formula>50</formula>
    </cfRule>
  </conditionalFormatting>
  <conditionalFormatting sqref="AR6:AR55">
    <cfRule type="cellIs" dxfId="2034" priority="1721" stopIfTrue="1" operator="lessThan">
      <formula>1</formula>
    </cfRule>
  </conditionalFormatting>
  <conditionalFormatting sqref="AR6:AR55">
    <cfRule type="cellIs" dxfId="2033" priority="1720" stopIfTrue="1" operator="lessThan">
      <formula>15</formula>
    </cfRule>
  </conditionalFormatting>
  <conditionalFormatting sqref="AR6:AR55">
    <cfRule type="cellIs" dxfId="2032" priority="1719" stopIfTrue="1" operator="lessThan">
      <formula>50</formula>
    </cfRule>
  </conditionalFormatting>
  <conditionalFormatting sqref="AR6:AR55">
    <cfRule type="cellIs" dxfId="2031" priority="1718" stopIfTrue="1" operator="lessThan">
      <formula>1</formula>
    </cfRule>
  </conditionalFormatting>
  <conditionalFormatting sqref="AS6:AS55">
    <cfRule type="cellIs" dxfId="2030" priority="1717" stopIfTrue="1" operator="lessThan">
      <formula>15</formula>
    </cfRule>
  </conditionalFormatting>
  <conditionalFormatting sqref="AR6:AS55">
    <cfRule type="cellIs" dxfId="2029" priority="1716" stopIfTrue="1" operator="lessThan">
      <formula>15</formula>
    </cfRule>
  </conditionalFormatting>
  <conditionalFormatting sqref="AR6:AR55">
    <cfRule type="cellIs" dxfId="2028" priority="1715" stopIfTrue="1" operator="lessThan">
      <formula>50</formula>
    </cfRule>
  </conditionalFormatting>
  <conditionalFormatting sqref="AR6:AR55">
    <cfRule type="cellIs" dxfId="2027" priority="1714" stopIfTrue="1" operator="lessThan">
      <formula>1</formula>
    </cfRule>
  </conditionalFormatting>
  <conditionalFormatting sqref="AR6:AR55">
    <cfRule type="cellIs" dxfId="2026" priority="1713" stopIfTrue="1" operator="lessThan">
      <formula>15</formula>
    </cfRule>
  </conditionalFormatting>
  <conditionalFormatting sqref="AR6:AR55">
    <cfRule type="cellIs" dxfId="2025" priority="1712" stopIfTrue="1" operator="lessThan">
      <formula>50</formula>
    </cfRule>
  </conditionalFormatting>
  <conditionalFormatting sqref="AR6:AR55">
    <cfRule type="cellIs" dxfId="2024" priority="1711" stopIfTrue="1" operator="lessThan">
      <formula>1</formula>
    </cfRule>
  </conditionalFormatting>
  <conditionalFormatting sqref="AR6:AS55">
    <cfRule type="cellIs" dxfId="2023" priority="1710" stopIfTrue="1" operator="lessThan">
      <formula>15</formula>
    </cfRule>
  </conditionalFormatting>
  <conditionalFormatting sqref="AR6:AR55">
    <cfRule type="cellIs" dxfId="2022" priority="1709" stopIfTrue="1" operator="lessThan">
      <formula>50</formula>
    </cfRule>
  </conditionalFormatting>
  <conditionalFormatting sqref="AR6:AR55">
    <cfRule type="cellIs" dxfId="2021" priority="1708" stopIfTrue="1" operator="lessThan">
      <formula>1</formula>
    </cfRule>
  </conditionalFormatting>
  <conditionalFormatting sqref="AR6:AR55">
    <cfRule type="cellIs" dxfId="2020" priority="1707" stopIfTrue="1" operator="lessThan">
      <formula>15</formula>
    </cfRule>
  </conditionalFormatting>
  <conditionalFormatting sqref="AR6:AR55">
    <cfRule type="cellIs" dxfId="2019" priority="1706" stopIfTrue="1" operator="lessThan">
      <formula>50</formula>
    </cfRule>
  </conditionalFormatting>
  <conditionalFormatting sqref="AR6:AR55">
    <cfRule type="cellIs" dxfId="2018" priority="1705" stopIfTrue="1" operator="lessThan">
      <formula>1</formula>
    </cfRule>
  </conditionalFormatting>
  <conditionalFormatting sqref="AS6:AS55">
    <cfRule type="cellIs" dxfId="2017" priority="1704" stopIfTrue="1" operator="lessThan">
      <formula>15</formula>
    </cfRule>
  </conditionalFormatting>
  <conditionalFormatting sqref="AR6:AS55">
    <cfRule type="cellIs" dxfId="2016" priority="1703" stopIfTrue="1" operator="lessThan">
      <formula>15</formula>
    </cfRule>
  </conditionalFormatting>
  <conditionalFormatting sqref="AR6:AR55">
    <cfRule type="cellIs" dxfId="2015" priority="1701" stopIfTrue="1" operator="lessThanOrEqual">
      <formula>0</formula>
    </cfRule>
    <cfRule type="cellIs" dxfId="2014" priority="1702" stopIfTrue="1" operator="lessThan">
      <formula>50</formula>
    </cfRule>
  </conditionalFormatting>
  <conditionalFormatting sqref="AR6:AR55">
    <cfRule type="cellIs" dxfId="2013" priority="1700" stopIfTrue="1" operator="lessThan">
      <formula>1</formula>
    </cfRule>
  </conditionalFormatting>
  <conditionalFormatting sqref="AR6:AR55">
    <cfRule type="cellIs" dxfId="2012" priority="1699" stopIfTrue="1" operator="lessThan">
      <formula>15</formula>
    </cfRule>
  </conditionalFormatting>
  <conditionalFormatting sqref="AR6:AR55">
    <cfRule type="cellIs" dxfId="2011" priority="1698" stopIfTrue="1" operator="lessThan">
      <formula>50</formula>
    </cfRule>
  </conditionalFormatting>
  <conditionalFormatting sqref="AR6:AR55">
    <cfRule type="cellIs" dxfId="2010" priority="1697" stopIfTrue="1" operator="lessThan">
      <formula>1</formula>
    </cfRule>
  </conditionalFormatting>
  <conditionalFormatting sqref="AX6:AY55">
    <cfRule type="cellIs" dxfId="2009" priority="1696" stopIfTrue="1" operator="lessThan">
      <formula>15</formula>
    </cfRule>
  </conditionalFormatting>
  <conditionalFormatting sqref="AX6:AX55">
    <cfRule type="cellIs" dxfId="2008" priority="1695" stopIfTrue="1" operator="lessThan">
      <formula>50</formula>
    </cfRule>
  </conditionalFormatting>
  <conditionalFormatting sqref="AX6:AX55">
    <cfRule type="cellIs" dxfId="2007" priority="1694" stopIfTrue="1" operator="lessThan">
      <formula>1</formula>
    </cfRule>
  </conditionalFormatting>
  <conditionalFormatting sqref="AX6:AX55">
    <cfRule type="cellIs" dxfId="2006" priority="1693" stopIfTrue="1" operator="lessThan">
      <formula>15</formula>
    </cfRule>
  </conditionalFormatting>
  <conditionalFormatting sqref="AX6:AX55">
    <cfRule type="cellIs" dxfId="2005" priority="1692" stopIfTrue="1" operator="lessThan">
      <formula>50</formula>
    </cfRule>
  </conditionalFormatting>
  <conditionalFormatting sqref="AX6:AX55">
    <cfRule type="cellIs" dxfId="2004" priority="1691" stopIfTrue="1" operator="lessThan">
      <formula>1</formula>
    </cfRule>
  </conditionalFormatting>
  <conditionalFormatting sqref="AX6:AY55">
    <cfRule type="cellIs" dxfId="2003" priority="1690" stopIfTrue="1" operator="lessThan">
      <formula>15</formula>
    </cfRule>
  </conditionalFormatting>
  <conditionalFormatting sqref="AX6:AX55">
    <cfRule type="cellIs" dxfId="2002" priority="1689" stopIfTrue="1" operator="lessThan">
      <formula>50</formula>
    </cfRule>
  </conditionalFormatting>
  <conditionalFormatting sqref="AX6:AX55">
    <cfRule type="cellIs" dxfId="2001" priority="1688" stopIfTrue="1" operator="lessThan">
      <formula>1</formula>
    </cfRule>
  </conditionalFormatting>
  <conditionalFormatting sqref="AX6:AX55">
    <cfRule type="cellIs" dxfId="2000" priority="1687" stopIfTrue="1" operator="lessThan">
      <formula>15</formula>
    </cfRule>
  </conditionalFormatting>
  <conditionalFormatting sqref="AX6:AX55">
    <cfRule type="cellIs" dxfId="1999" priority="1686" stopIfTrue="1" operator="lessThan">
      <formula>50</formula>
    </cfRule>
  </conditionalFormatting>
  <conditionalFormatting sqref="AX6:AX55">
    <cfRule type="cellIs" dxfId="1998" priority="1685" stopIfTrue="1" operator="lessThan">
      <formula>1</formula>
    </cfRule>
  </conditionalFormatting>
  <conditionalFormatting sqref="AY6:AY55">
    <cfRule type="cellIs" dxfId="1997" priority="1684" stopIfTrue="1" operator="lessThan">
      <formula>15</formula>
    </cfRule>
  </conditionalFormatting>
  <conditionalFormatting sqref="AX6:AY55">
    <cfRule type="cellIs" dxfId="1996" priority="1683" stopIfTrue="1" operator="lessThan">
      <formula>15</formula>
    </cfRule>
  </conditionalFormatting>
  <conditionalFormatting sqref="AX6:AX55">
    <cfRule type="cellIs" dxfId="1995" priority="1682" stopIfTrue="1" operator="lessThan">
      <formula>50</formula>
    </cfRule>
  </conditionalFormatting>
  <conditionalFormatting sqref="AX6:AX55">
    <cfRule type="cellIs" dxfId="1994" priority="1681" stopIfTrue="1" operator="lessThan">
      <formula>1</formula>
    </cfRule>
  </conditionalFormatting>
  <conditionalFormatting sqref="AX6:AX55">
    <cfRule type="cellIs" dxfId="1993" priority="1680" stopIfTrue="1" operator="lessThan">
      <formula>15</formula>
    </cfRule>
  </conditionalFormatting>
  <conditionalFormatting sqref="AX6:AX55">
    <cfRule type="cellIs" dxfId="1992" priority="1679" stopIfTrue="1" operator="lessThan">
      <formula>50</formula>
    </cfRule>
  </conditionalFormatting>
  <conditionalFormatting sqref="AX6:AX55">
    <cfRule type="cellIs" dxfId="1991" priority="1678" stopIfTrue="1" operator="lessThan">
      <formula>1</formula>
    </cfRule>
  </conditionalFormatting>
  <conditionalFormatting sqref="AY6:AY55">
    <cfRule type="cellIs" dxfId="1990" priority="1677" stopIfTrue="1" operator="lessThan">
      <formula>15</formula>
    </cfRule>
  </conditionalFormatting>
  <conditionalFormatting sqref="AX6:AY55">
    <cfRule type="cellIs" dxfId="1989" priority="1676" stopIfTrue="1" operator="lessThan">
      <formula>15</formula>
    </cfRule>
  </conditionalFormatting>
  <conditionalFormatting sqref="AX6:AX55">
    <cfRule type="cellIs" dxfId="1988" priority="1675" stopIfTrue="1" operator="lessThan">
      <formula>50</formula>
    </cfRule>
  </conditionalFormatting>
  <conditionalFormatting sqref="AX6:AX55">
    <cfRule type="cellIs" dxfId="1987" priority="1674" stopIfTrue="1" operator="lessThan">
      <formula>1</formula>
    </cfRule>
  </conditionalFormatting>
  <conditionalFormatting sqref="AX6:AX55">
    <cfRule type="cellIs" dxfId="1986" priority="1673" stopIfTrue="1" operator="lessThan">
      <formula>15</formula>
    </cfRule>
  </conditionalFormatting>
  <conditionalFormatting sqref="AX6:AX55">
    <cfRule type="cellIs" dxfId="1985" priority="1672" stopIfTrue="1" operator="lessThan">
      <formula>50</formula>
    </cfRule>
  </conditionalFormatting>
  <conditionalFormatting sqref="AX6:AX55">
    <cfRule type="cellIs" dxfId="1984" priority="1671" stopIfTrue="1" operator="lessThan">
      <formula>1</formula>
    </cfRule>
  </conditionalFormatting>
  <conditionalFormatting sqref="AY6:AY55">
    <cfRule type="cellIs" dxfId="1983" priority="1670" stopIfTrue="1" operator="lessThan">
      <formula>15</formula>
    </cfRule>
  </conditionalFormatting>
  <conditionalFormatting sqref="AX6:AY55">
    <cfRule type="cellIs" dxfId="1982" priority="1669" stopIfTrue="1" operator="lessThan">
      <formula>15</formula>
    </cfRule>
  </conditionalFormatting>
  <conditionalFormatting sqref="AX6:AX55">
    <cfRule type="cellIs" dxfId="1981" priority="1668" stopIfTrue="1" operator="lessThan">
      <formula>50</formula>
    </cfRule>
  </conditionalFormatting>
  <conditionalFormatting sqref="AX6:AX55">
    <cfRule type="cellIs" dxfId="1980" priority="1667" stopIfTrue="1" operator="lessThan">
      <formula>1</formula>
    </cfRule>
  </conditionalFormatting>
  <conditionalFormatting sqref="AX6:AX55">
    <cfRule type="cellIs" dxfId="1979" priority="1666" stopIfTrue="1" operator="lessThan">
      <formula>15</formula>
    </cfRule>
  </conditionalFormatting>
  <conditionalFormatting sqref="AX6:AX55">
    <cfRule type="cellIs" dxfId="1978" priority="1665" stopIfTrue="1" operator="lessThan">
      <formula>50</formula>
    </cfRule>
  </conditionalFormatting>
  <conditionalFormatting sqref="AX6:AX55">
    <cfRule type="cellIs" dxfId="1977" priority="1664" stopIfTrue="1" operator="lessThan">
      <formula>1</formula>
    </cfRule>
  </conditionalFormatting>
  <conditionalFormatting sqref="AX6:AY55">
    <cfRule type="cellIs" dxfId="1976" priority="1663" stopIfTrue="1" operator="lessThan">
      <formula>15</formula>
    </cfRule>
  </conditionalFormatting>
  <conditionalFormatting sqref="AX6:AX55">
    <cfRule type="cellIs" dxfId="1975" priority="1662" stopIfTrue="1" operator="lessThan">
      <formula>50</formula>
    </cfRule>
  </conditionalFormatting>
  <conditionalFormatting sqref="AX6:AX55">
    <cfRule type="cellIs" dxfId="1974" priority="1661" stopIfTrue="1" operator="lessThan">
      <formula>1</formula>
    </cfRule>
  </conditionalFormatting>
  <conditionalFormatting sqref="AX6:AX55">
    <cfRule type="cellIs" dxfId="1973" priority="1660" stopIfTrue="1" operator="lessThan">
      <formula>15</formula>
    </cfRule>
  </conditionalFormatting>
  <conditionalFormatting sqref="AX6:AX55">
    <cfRule type="cellIs" dxfId="1972" priority="1659" stopIfTrue="1" operator="lessThan">
      <formula>50</formula>
    </cfRule>
  </conditionalFormatting>
  <conditionalFormatting sqref="AX6:AX55">
    <cfRule type="cellIs" dxfId="1971" priority="1658" stopIfTrue="1" operator="lessThan">
      <formula>1</formula>
    </cfRule>
  </conditionalFormatting>
  <conditionalFormatting sqref="AY6:AY55">
    <cfRule type="cellIs" dxfId="1970" priority="1657" stopIfTrue="1" operator="lessThan">
      <formula>15</formula>
    </cfRule>
  </conditionalFormatting>
  <conditionalFormatting sqref="AX6:AY55">
    <cfRule type="cellIs" dxfId="1969" priority="1656" stopIfTrue="1" operator="lessThan">
      <formula>15</formula>
    </cfRule>
  </conditionalFormatting>
  <conditionalFormatting sqref="AX6:AX55">
    <cfRule type="cellIs" dxfId="1968" priority="1654" stopIfTrue="1" operator="lessThanOrEqual">
      <formula>0</formula>
    </cfRule>
    <cfRule type="cellIs" dxfId="1967" priority="1655" stopIfTrue="1" operator="lessThan">
      <formula>50</formula>
    </cfRule>
  </conditionalFormatting>
  <conditionalFormatting sqref="AX6:AX55">
    <cfRule type="cellIs" dxfId="1966" priority="1653" stopIfTrue="1" operator="lessThan">
      <formula>1</formula>
    </cfRule>
  </conditionalFormatting>
  <conditionalFormatting sqref="AX6:AX55">
    <cfRule type="cellIs" dxfId="1965" priority="1652" stopIfTrue="1" operator="lessThan">
      <formula>15</formula>
    </cfRule>
  </conditionalFormatting>
  <conditionalFormatting sqref="AX6:AX55">
    <cfRule type="cellIs" dxfId="1964" priority="1651" stopIfTrue="1" operator="lessThan">
      <formula>50</formula>
    </cfRule>
  </conditionalFormatting>
  <conditionalFormatting sqref="AX6:AX55">
    <cfRule type="cellIs" dxfId="1963" priority="1650" stopIfTrue="1" operator="lessThan">
      <formula>1</formula>
    </cfRule>
  </conditionalFormatting>
  <conditionalFormatting sqref="BD6:BD55">
    <cfRule type="cellIs" dxfId="1962" priority="1649" stopIfTrue="1" operator="lessThan">
      <formula>50</formula>
    </cfRule>
  </conditionalFormatting>
  <conditionalFormatting sqref="BD6:BD55">
    <cfRule type="cellIs" dxfId="1961" priority="1648" stopIfTrue="1" operator="lessThan">
      <formula>1</formula>
    </cfRule>
  </conditionalFormatting>
  <conditionalFormatting sqref="BD6:BD55">
    <cfRule type="cellIs" dxfId="1960" priority="1647" stopIfTrue="1" operator="lessThan">
      <formula>15</formula>
    </cfRule>
  </conditionalFormatting>
  <conditionalFormatting sqref="BD6:BD55">
    <cfRule type="cellIs" dxfId="1959" priority="1646" stopIfTrue="1" operator="lessThan">
      <formula>50</formula>
    </cfRule>
  </conditionalFormatting>
  <conditionalFormatting sqref="BD6:BD55">
    <cfRule type="cellIs" dxfId="1958" priority="1645" stopIfTrue="1" operator="lessThan">
      <formula>1</formula>
    </cfRule>
  </conditionalFormatting>
  <conditionalFormatting sqref="BD6:CI55">
    <cfRule type="cellIs" dxfId="1957" priority="1644" stopIfTrue="1" operator="lessThan">
      <formula>15</formula>
    </cfRule>
  </conditionalFormatting>
  <conditionalFormatting sqref="BD6:BD55">
    <cfRule type="cellIs" dxfId="1956" priority="1643" stopIfTrue="1" operator="lessThan">
      <formula>50</formula>
    </cfRule>
  </conditionalFormatting>
  <conditionalFormatting sqref="BD6:BD55">
    <cfRule type="cellIs" dxfId="1955" priority="1642" stopIfTrue="1" operator="lessThan">
      <formula>1</formula>
    </cfRule>
  </conditionalFormatting>
  <conditionalFormatting sqref="BD6:BD55">
    <cfRule type="cellIs" dxfId="1954" priority="1641" stopIfTrue="1" operator="lessThan">
      <formula>15</formula>
    </cfRule>
  </conditionalFormatting>
  <conditionalFormatting sqref="BD6:BD55">
    <cfRule type="cellIs" dxfId="1953" priority="1640" stopIfTrue="1" operator="lessThan">
      <formula>50</formula>
    </cfRule>
  </conditionalFormatting>
  <conditionalFormatting sqref="BD6:BD55">
    <cfRule type="cellIs" dxfId="1952" priority="1639" stopIfTrue="1" operator="lessThan">
      <formula>1</formula>
    </cfRule>
  </conditionalFormatting>
  <conditionalFormatting sqref="BD6:CI55">
    <cfRule type="cellIs" dxfId="1951" priority="1638" stopIfTrue="1" operator="lessThan">
      <formula>15</formula>
    </cfRule>
  </conditionalFormatting>
  <conditionalFormatting sqref="BD6:BD55">
    <cfRule type="cellIs" dxfId="1950" priority="1637" stopIfTrue="1" operator="lessThan">
      <formula>50</formula>
    </cfRule>
  </conditionalFormatting>
  <conditionalFormatting sqref="BD6:BD55">
    <cfRule type="cellIs" dxfId="1949" priority="1636" stopIfTrue="1" operator="lessThan">
      <formula>1</formula>
    </cfRule>
  </conditionalFormatting>
  <conditionalFormatting sqref="BD6:BD55">
    <cfRule type="cellIs" dxfId="1948" priority="1635" stopIfTrue="1" operator="lessThan">
      <formula>15</formula>
    </cfRule>
  </conditionalFormatting>
  <conditionalFormatting sqref="BD6:BD55">
    <cfRule type="cellIs" dxfId="1947" priority="1634" stopIfTrue="1" operator="lessThan">
      <formula>50</formula>
    </cfRule>
  </conditionalFormatting>
  <conditionalFormatting sqref="BD6:BD55">
    <cfRule type="cellIs" dxfId="1946" priority="1633" stopIfTrue="1" operator="lessThan">
      <formula>1</formula>
    </cfRule>
  </conditionalFormatting>
  <conditionalFormatting sqref="BE6:CI55">
    <cfRule type="cellIs" dxfId="1945" priority="1632" stopIfTrue="1" operator="lessThan">
      <formula>15</formula>
    </cfRule>
  </conditionalFormatting>
  <conditionalFormatting sqref="BD6:CI55">
    <cfRule type="cellIs" dxfId="1944" priority="1631" stopIfTrue="1" operator="lessThan">
      <formula>15</formula>
    </cfRule>
  </conditionalFormatting>
  <conditionalFormatting sqref="BD6:BD55">
    <cfRule type="cellIs" dxfId="1943" priority="1630" stopIfTrue="1" operator="lessThan">
      <formula>50</formula>
    </cfRule>
  </conditionalFormatting>
  <conditionalFormatting sqref="BD6:BD55">
    <cfRule type="cellIs" dxfId="1942" priority="1629" stopIfTrue="1" operator="lessThan">
      <formula>1</formula>
    </cfRule>
  </conditionalFormatting>
  <conditionalFormatting sqref="BD6:BD55">
    <cfRule type="cellIs" dxfId="1941" priority="1628" stopIfTrue="1" operator="lessThan">
      <formula>15</formula>
    </cfRule>
  </conditionalFormatting>
  <conditionalFormatting sqref="BD6:BD55">
    <cfRule type="cellIs" dxfId="1940" priority="1627" stopIfTrue="1" operator="lessThan">
      <formula>50</formula>
    </cfRule>
  </conditionalFormatting>
  <conditionalFormatting sqref="BD6:BD55">
    <cfRule type="cellIs" dxfId="1939" priority="1626" stopIfTrue="1" operator="lessThan">
      <formula>1</formula>
    </cfRule>
  </conditionalFormatting>
  <conditionalFormatting sqref="BE6:CI55">
    <cfRule type="cellIs" dxfId="1938" priority="1625" stopIfTrue="1" operator="lessThan">
      <formula>15</formula>
    </cfRule>
  </conditionalFormatting>
  <conditionalFormatting sqref="BD6:CI55">
    <cfRule type="cellIs" dxfId="1937" priority="1624" stopIfTrue="1" operator="lessThan">
      <formula>15</formula>
    </cfRule>
  </conditionalFormatting>
  <conditionalFormatting sqref="BD6:BD55">
    <cfRule type="cellIs" dxfId="1936" priority="1623" stopIfTrue="1" operator="lessThan">
      <formula>50</formula>
    </cfRule>
  </conditionalFormatting>
  <conditionalFormatting sqref="BD6:BD55">
    <cfRule type="cellIs" dxfId="1935" priority="1622" stopIfTrue="1" operator="lessThan">
      <formula>1</formula>
    </cfRule>
  </conditionalFormatting>
  <conditionalFormatting sqref="BD6:BD55">
    <cfRule type="cellIs" dxfId="1934" priority="1621" stopIfTrue="1" operator="lessThan">
      <formula>15</formula>
    </cfRule>
  </conditionalFormatting>
  <conditionalFormatting sqref="BD6:BD55">
    <cfRule type="cellIs" dxfId="1933" priority="1620" stopIfTrue="1" operator="lessThan">
      <formula>50</formula>
    </cfRule>
  </conditionalFormatting>
  <conditionalFormatting sqref="BD6:BD55">
    <cfRule type="cellIs" dxfId="1932" priority="1619" stopIfTrue="1" operator="lessThan">
      <formula>1</formula>
    </cfRule>
  </conditionalFormatting>
  <conditionalFormatting sqref="BE6:CI55">
    <cfRule type="cellIs" dxfId="1931" priority="1618" stopIfTrue="1" operator="lessThan">
      <formula>15</formula>
    </cfRule>
  </conditionalFormatting>
  <conditionalFormatting sqref="BD6:CI55">
    <cfRule type="cellIs" dxfId="1930" priority="1617" stopIfTrue="1" operator="lessThan">
      <formula>15</formula>
    </cfRule>
  </conditionalFormatting>
  <conditionalFormatting sqref="BD6:BD55">
    <cfRule type="cellIs" dxfId="1929" priority="1616" stopIfTrue="1" operator="lessThan">
      <formula>50</formula>
    </cfRule>
  </conditionalFormatting>
  <conditionalFormatting sqref="BD6:BD55">
    <cfRule type="cellIs" dxfId="1928" priority="1615" stopIfTrue="1" operator="lessThan">
      <formula>1</formula>
    </cfRule>
  </conditionalFormatting>
  <conditionalFormatting sqref="BD6:BD55">
    <cfRule type="cellIs" dxfId="1927" priority="1614" stopIfTrue="1" operator="lessThan">
      <formula>15</formula>
    </cfRule>
  </conditionalFormatting>
  <conditionalFormatting sqref="BD6:BD55">
    <cfRule type="cellIs" dxfId="1926" priority="1613" stopIfTrue="1" operator="lessThan">
      <formula>50</formula>
    </cfRule>
  </conditionalFormatting>
  <conditionalFormatting sqref="BD6:BD55">
    <cfRule type="cellIs" dxfId="1925" priority="1612" stopIfTrue="1" operator="lessThan">
      <formula>1</formula>
    </cfRule>
  </conditionalFormatting>
  <conditionalFormatting sqref="BD6:CI55">
    <cfRule type="cellIs" dxfId="1924" priority="1611" stopIfTrue="1" operator="lessThan">
      <formula>15</formula>
    </cfRule>
  </conditionalFormatting>
  <conditionalFormatting sqref="BD6:BD55">
    <cfRule type="cellIs" dxfId="1923" priority="1610" stopIfTrue="1" operator="lessThan">
      <formula>50</formula>
    </cfRule>
  </conditionalFormatting>
  <conditionalFormatting sqref="BD6:BD55">
    <cfRule type="cellIs" dxfId="1922" priority="1609" stopIfTrue="1" operator="lessThan">
      <formula>1</formula>
    </cfRule>
  </conditionalFormatting>
  <conditionalFormatting sqref="BD6:BD55">
    <cfRule type="cellIs" dxfId="1921" priority="1608" stopIfTrue="1" operator="lessThan">
      <formula>15</formula>
    </cfRule>
  </conditionalFormatting>
  <conditionalFormatting sqref="BD6:BD55">
    <cfRule type="cellIs" dxfId="1920" priority="1607" stopIfTrue="1" operator="lessThan">
      <formula>50</formula>
    </cfRule>
  </conditionalFormatting>
  <conditionalFormatting sqref="BD6:BD55">
    <cfRule type="cellIs" dxfId="1919" priority="1606" stopIfTrue="1" operator="lessThan">
      <formula>1</formula>
    </cfRule>
  </conditionalFormatting>
  <conditionalFormatting sqref="BE6:CI55">
    <cfRule type="cellIs" dxfId="1918" priority="1605" stopIfTrue="1" operator="lessThan">
      <formula>15</formula>
    </cfRule>
  </conditionalFormatting>
  <conditionalFormatting sqref="BD6:CI55">
    <cfRule type="cellIs" dxfId="1917" priority="1604" stopIfTrue="1" operator="lessThan">
      <formula>15</formula>
    </cfRule>
  </conditionalFormatting>
  <conditionalFormatting sqref="BD6:BD55">
    <cfRule type="cellIs" dxfId="1916" priority="1602" stopIfTrue="1" operator="lessThanOrEqual">
      <formula>0</formula>
    </cfRule>
    <cfRule type="cellIs" dxfId="1915" priority="1603" stopIfTrue="1" operator="lessThan">
      <formula>50</formula>
    </cfRule>
  </conditionalFormatting>
  <conditionalFormatting sqref="BD6:BD55">
    <cfRule type="cellIs" dxfId="1914" priority="1601" stopIfTrue="1" operator="lessThan">
      <formula>1</formula>
    </cfRule>
  </conditionalFormatting>
  <conditionalFormatting sqref="BD6:BD55">
    <cfRule type="cellIs" dxfId="1913" priority="1600" stopIfTrue="1" operator="lessThan">
      <formula>15</formula>
    </cfRule>
  </conditionalFormatting>
  <conditionalFormatting sqref="BD6:BD55">
    <cfRule type="cellIs" dxfId="1912" priority="1599" stopIfTrue="1" operator="lessThan">
      <formula>50</formula>
    </cfRule>
  </conditionalFormatting>
  <conditionalFormatting sqref="BD6:BD55">
    <cfRule type="cellIs" dxfId="1911" priority="1598" stopIfTrue="1" operator="lessThan">
      <formula>1</formula>
    </cfRule>
  </conditionalFormatting>
  <conditionalFormatting sqref="CN6:CN55">
    <cfRule type="cellIs" dxfId="1910" priority="1597" stopIfTrue="1" operator="lessThan">
      <formula>50</formula>
    </cfRule>
  </conditionalFormatting>
  <conditionalFormatting sqref="CN6:CN55">
    <cfRule type="cellIs" dxfId="1909" priority="1596" stopIfTrue="1" operator="lessThan">
      <formula>1</formula>
    </cfRule>
  </conditionalFormatting>
  <conditionalFormatting sqref="CN6:CN55">
    <cfRule type="cellIs" dxfId="1908" priority="1595" stopIfTrue="1" operator="lessThan">
      <formula>15</formula>
    </cfRule>
  </conditionalFormatting>
  <conditionalFormatting sqref="CN6:CN55">
    <cfRule type="cellIs" dxfId="1907" priority="1594" stopIfTrue="1" operator="lessThan">
      <formula>50</formula>
    </cfRule>
  </conditionalFormatting>
  <conditionalFormatting sqref="CN6:CN55">
    <cfRule type="cellIs" dxfId="1906" priority="1593" stopIfTrue="1" operator="lessThan">
      <formula>1</formula>
    </cfRule>
  </conditionalFormatting>
  <conditionalFormatting sqref="CN6:CN55">
    <cfRule type="cellIs" dxfId="1905" priority="1592" stopIfTrue="1" operator="lessThan">
      <formula>50</formula>
    </cfRule>
  </conditionalFormatting>
  <conditionalFormatting sqref="CN6:CN55">
    <cfRule type="cellIs" dxfId="1904" priority="1591" stopIfTrue="1" operator="lessThan">
      <formula>1</formula>
    </cfRule>
  </conditionalFormatting>
  <conditionalFormatting sqref="CN6:CN55">
    <cfRule type="cellIs" dxfId="1903" priority="1590" stopIfTrue="1" operator="lessThan">
      <formula>15</formula>
    </cfRule>
  </conditionalFormatting>
  <conditionalFormatting sqref="CN6:CN55">
    <cfRule type="cellIs" dxfId="1902" priority="1589" stopIfTrue="1" operator="lessThan">
      <formula>50</formula>
    </cfRule>
  </conditionalFormatting>
  <conditionalFormatting sqref="CN6:CN55">
    <cfRule type="cellIs" dxfId="1901" priority="1588" stopIfTrue="1" operator="lessThan">
      <formula>1</formula>
    </cfRule>
  </conditionalFormatting>
  <conditionalFormatting sqref="CN6:CO55">
    <cfRule type="cellIs" dxfId="1900" priority="1587" stopIfTrue="1" operator="lessThan">
      <formula>15</formula>
    </cfRule>
  </conditionalFormatting>
  <conditionalFormatting sqref="CN6:CN55">
    <cfRule type="cellIs" dxfId="1899" priority="1586" stopIfTrue="1" operator="lessThan">
      <formula>50</formula>
    </cfRule>
  </conditionalFormatting>
  <conditionalFormatting sqref="CN6:CN55">
    <cfRule type="cellIs" dxfId="1898" priority="1585" stopIfTrue="1" operator="lessThan">
      <formula>1</formula>
    </cfRule>
  </conditionalFormatting>
  <conditionalFormatting sqref="CN6:CN55">
    <cfRule type="cellIs" dxfId="1897" priority="1584" stopIfTrue="1" operator="lessThan">
      <formula>15</formula>
    </cfRule>
  </conditionalFormatting>
  <conditionalFormatting sqref="CN6:CN55">
    <cfRule type="cellIs" dxfId="1896" priority="1583" stopIfTrue="1" operator="lessThan">
      <formula>50</formula>
    </cfRule>
  </conditionalFormatting>
  <conditionalFormatting sqref="CN6:CN55">
    <cfRule type="cellIs" dxfId="1895" priority="1582" stopIfTrue="1" operator="lessThan">
      <formula>1</formula>
    </cfRule>
  </conditionalFormatting>
  <conditionalFormatting sqref="CN6:CO55">
    <cfRule type="cellIs" dxfId="1894" priority="1581" stopIfTrue="1" operator="lessThan">
      <formula>15</formula>
    </cfRule>
  </conditionalFormatting>
  <conditionalFormatting sqref="CN6:CN55">
    <cfRule type="cellIs" dxfId="1893" priority="1580" stopIfTrue="1" operator="lessThan">
      <formula>50</formula>
    </cfRule>
  </conditionalFormatting>
  <conditionalFormatting sqref="CN6:CN55">
    <cfRule type="cellIs" dxfId="1892" priority="1579" stopIfTrue="1" operator="lessThan">
      <formula>1</formula>
    </cfRule>
  </conditionalFormatting>
  <conditionalFormatting sqref="CN6:CN55">
    <cfRule type="cellIs" dxfId="1891" priority="1578" stopIfTrue="1" operator="lessThan">
      <formula>15</formula>
    </cfRule>
  </conditionalFormatting>
  <conditionalFormatting sqref="CN6:CN55">
    <cfRule type="cellIs" dxfId="1890" priority="1577" stopIfTrue="1" operator="lessThan">
      <formula>50</formula>
    </cfRule>
  </conditionalFormatting>
  <conditionalFormatting sqref="CN6:CN55">
    <cfRule type="cellIs" dxfId="1889" priority="1576" stopIfTrue="1" operator="lessThan">
      <formula>1</formula>
    </cfRule>
  </conditionalFormatting>
  <conditionalFormatting sqref="CO6:CO55">
    <cfRule type="cellIs" dxfId="1888" priority="1575" stopIfTrue="1" operator="lessThan">
      <formula>15</formula>
    </cfRule>
  </conditionalFormatting>
  <conditionalFormatting sqref="CN6:CO55">
    <cfRule type="cellIs" dxfId="1887" priority="1574" stopIfTrue="1" operator="lessThan">
      <formula>15</formula>
    </cfRule>
  </conditionalFormatting>
  <conditionalFormatting sqref="CN6:CN55">
    <cfRule type="cellIs" dxfId="1886" priority="1573" stopIfTrue="1" operator="lessThan">
      <formula>50</formula>
    </cfRule>
  </conditionalFormatting>
  <conditionalFormatting sqref="CN6:CN55">
    <cfRule type="cellIs" dxfId="1885" priority="1572" stopIfTrue="1" operator="lessThan">
      <formula>1</formula>
    </cfRule>
  </conditionalFormatting>
  <conditionalFormatting sqref="CN6:CN55">
    <cfRule type="cellIs" dxfId="1884" priority="1571" stopIfTrue="1" operator="lessThan">
      <formula>15</formula>
    </cfRule>
  </conditionalFormatting>
  <conditionalFormatting sqref="CN6:CN55">
    <cfRule type="cellIs" dxfId="1883" priority="1570" stopIfTrue="1" operator="lessThan">
      <formula>50</formula>
    </cfRule>
  </conditionalFormatting>
  <conditionalFormatting sqref="CN6:CN55">
    <cfRule type="cellIs" dxfId="1882" priority="1569" stopIfTrue="1" operator="lessThan">
      <formula>1</formula>
    </cfRule>
  </conditionalFormatting>
  <conditionalFormatting sqref="CO6:CO55">
    <cfRule type="cellIs" dxfId="1881" priority="1568" stopIfTrue="1" operator="lessThan">
      <formula>15</formula>
    </cfRule>
  </conditionalFormatting>
  <conditionalFormatting sqref="CN6:CO55">
    <cfRule type="cellIs" dxfId="1880" priority="1567" stopIfTrue="1" operator="lessThan">
      <formula>15</formula>
    </cfRule>
  </conditionalFormatting>
  <conditionalFormatting sqref="CN6:CN55">
    <cfRule type="cellIs" dxfId="1879" priority="1566" stopIfTrue="1" operator="lessThan">
      <formula>50</formula>
    </cfRule>
  </conditionalFormatting>
  <conditionalFormatting sqref="CN6:CN55">
    <cfRule type="cellIs" dxfId="1878" priority="1565" stopIfTrue="1" operator="lessThan">
      <formula>1</formula>
    </cfRule>
  </conditionalFormatting>
  <conditionalFormatting sqref="CN6:CN55">
    <cfRule type="cellIs" dxfId="1877" priority="1564" stopIfTrue="1" operator="lessThan">
      <formula>15</formula>
    </cfRule>
  </conditionalFormatting>
  <conditionalFormatting sqref="CN6:CN55">
    <cfRule type="cellIs" dxfId="1876" priority="1563" stopIfTrue="1" operator="lessThan">
      <formula>50</formula>
    </cfRule>
  </conditionalFormatting>
  <conditionalFormatting sqref="CN6:CN55">
    <cfRule type="cellIs" dxfId="1875" priority="1562" stopIfTrue="1" operator="lessThan">
      <formula>1</formula>
    </cfRule>
  </conditionalFormatting>
  <conditionalFormatting sqref="CO6:CO55">
    <cfRule type="cellIs" dxfId="1874" priority="1561" stopIfTrue="1" operator="lessThan">
      <formula>15</formula>
    </cfRule>
  </conditionalFormatting>
  <conditionalFormatting sqref="CN6:CO55">
    <cfRule type="cellIs" dxfId="1873" priority="1560" stopIfTrue="1" operator="lessThan">
      <formula>15</formula>
    </cfRule>
  </conditionalFormatting>
  <conditionalFormatting sqref="CN6:CN55">
    <cfRule type="cellIs" dxfId="1872" priority="1559" stopIfTrue="1" operator="lessThan">
      <formula>50</formula>
    </cfRule>
  </conditionalFormatting>
  <conditionalFormatting sqref="CN6:CN55">
    <cfRule type="cellIs" dxfId="1871" priority="1558" stopIfTrue="1" operator="lessThan">
      <formula>1</formula>
    </cfRule>
  </conditionalFormatting>
  <conditionalFormatting sqref="CN6:CN55">
    <cfRule type="cellIs" dxfId="1870" priority="1557" stopIfTrue="1" operator="lessThan">
      <formula>15</formula>
    </cfRule>
  </conditionalFormatting>
  <conditionalFormatting sqref="CN6:CN55">
    <cfRule type="cellIs" dxfId="1869" priority="1556" stopIfTrue="1" operator="lessThan">
      <formula>50</formula>
    </cfRule>
  </conditionalFormatting>
  <conditionalFormatting sqref="CN6:CN55">
    <cfRule type="cellIs" dxfId="1868" priority="1555" stopIfTrue="1" operator="lessThan">
      <formula>1</formula>
    </cfRule>
  </conditionalFormatting>
  <conditionalFormatting sqref="CN6:CO55">
    <cfRule type="cellIs" dxfId="1867" priority="1554" stopIfTrue="1" operator="lessThan">
      <formula>15</formula>
    </cfRule>
  </conditionalFormatting>
  <conditionalFormatting sqref="CN6:CN55">
    <cfRule type="cellIs" dxfId="1866" priority="1553" stopIfTrue="1" operator="lessThan">
      <formula>50</formula>
    </cfRule>
  </conditionalFormatting>
  <conditionalFormatting sqref="CN6:CN55">
    <cfRule type="cellIs" dxfId="1865" priority="1552" stopIfTrue="1" operator="lessThan">
      <formula>1</formula>
    </cfRule>
  </conditionalFormatting>
  <conditionalFormatting sqref="CN6:CN55">
    <cfRule type="cellIs" dxfId="1864" priority="1551" stopIfTrue="1" operator="lessThan">
      <formula>15</formula>
    </cfRule>
  </conditionalFormatting>
  <conditionalFormatting sqref="CN6:CN55">
    <cfRule type="cellIs" dxfId="1863" priority="1550" stopIfTrue="1" operator="lessThan">
      <formula>50</formula>
    </cfRule>
  </conditionalFormatting>
  <conditionalFormatting sqref="CN6:CN55">
    <cfRule type="cellIs" dxfId="1862" priority="1549" stopIfTrue="1" operator="lessThan">
      <formula>1</formula>
    </cfRule>
  </conditionalFormatting>
  <conditionalFormatting sqref="CO6:CO55">
    <cfRule type="cellIs" dxfId="1861" priority="1548" stopIfTrue="1" operator="lessThan">
      <formula>15</formula>
    </cfRule>
  </conditionalFormatting>
  <conditionalFormatting sqref="CN6:CO55">
    <cfRule type="cellIs" dxfId="1860" priority="1547" stopIfTrue="1" operator="lessThan">
      <formula>15</formula>
    </cfRule>
  </conditionalFormatting>
  <conditionalFormatting sqref="CN6:CN55">
    <cfRule type="cellIs" dxfId="1859" priority="1545" stopIfTrue="1" operator="lessThanOrEqual">
      <formula>0</formula>
    </cfRule>
    <cfRule type="cellIs" dxfId="1858" priority="1546" stopIfTrue="1" operator="lessThan">
      <formula>50</formula>
    </cfRule>
  </conditionalFormatting>
  <conditionalFormatting sqref="CN6:CN55">
    <cfRule type="cellIs" dxfId="1857" priority="1544" stopIfTrue="1" operator="lessThan">
      <formula>1</formula>
    </cfRule>
  </conditionalFormatting>
  <conditionalFormatting sqref="CN6:CN55">
    <cfRule type="cellIs" dxfId="1856" priority="1543" stopIfTrue="1" operator="lessThan">
      <formula>15</formula>
    </cfRule>
  </conditionalFormatting>
  <conditionalFormatting sqref="CN6:CN55">
    <cfRule type="cellIs" dxfId="1855" priority="1542" stopIfTrue="1" operator="lessThan">
      <formula>50</formula>
    </cfRule>
  </conditionalFormatting>
  <conditionalFormatting sqref="CN6:CN55">
    <cfRule type="cellIs" dxfId="1854" priority="1541" stopIfTrue="1" operator="lessThan">
      <formula>1</formula>
    </cfRule>
  </conditionalFormatting>
  <conditionalFormatting sqref="CQ6:CQ55">
    <cfRule type="cellIs" dxfId="1853" priority="1540" stopIfTrue="1" operator="lessThan">
      <formula>15</formula>
    </cfRule>
  </conditionalFormatting>
  <conditionalFormatting sqref="CQ6:CQ55">
    <cfRule type="cellIs" dxfId="1852" priority="1539" stopIfTrue="1" operator="lessThan">
      <formula>50</formula>
    </cfRule>
  </conditionalFormatting>
  <conditionalFormatting sqref="CQ6:CQ55">
    <cfRule type="cellIs" dxfId="1851" priority="1538" stopIfTrue="1" operator="lessThan">
      <formula>1</formula>
    </cfRule>
  </conditionalFormatting>
  <conditionalFormatting sqref="CQ6:CQ55">
    <cfRule type="cellIs" dxfId="1850" priority="1537" stopIfTrue="1" operator="lessThan">
      <formula>15</formula>
    </cfRule>
  </conditionalFormatting>
  <conditionalFormatting sqref="CQ6:CQ55">
    <cfRule type="cellIs" dxfId="1849" priority="1536" stopIfTrue="1" operator="lessThan">
      <formula>50</formula>
    </cfRule>
  </conditionalFormatting>
  <conditionalFormatting sqref="CQ6:CQ55">
    <cfRule type="cellIs" dxfId="1848" priority="1535" stopIfTrue="1" operator="lessThan">
      <formula>1</formula>
    </cfRule>
  </conditionalFormatting>
  <conditionalFormatting sqref="CQ6:CQ55">
    <cfRule type="cellIs" dxfId="1847" priority="1534" stopIfTrue="1" operator="lessThan">
      <formula>50</formula>
    </cfRule>
  </conditionalFormatting>
  <conditionalFormatting sqref="CQ6:CQ55">
    <cfRule type="cellIs" dxfId="1846" priority="1533" stopIfTrue="1" operator="lessThan">
      <formula>1</formula>
    </cfRule>
  </conditionalFormatting>
  <conditionalFormatting sqref="CQ6:CQ55">
    <cfRule type="cellIs" dxfId="1845" priority="1532" stopIfTrue="1" operator="lessThan">
      <formula>15</formula>
    </cfRule>
  </conditionalFormatting>
  <conditionalFormatting sqref="CQ6:CQ55">
    <cfRule type="cellIs" dxfId="1844" priority="1531" stopIfTrue="1" operator="lessThan">
      <formula>50</formula>
    </cfRule>
  </conditionalFormatting>
  <conditionalFormatting sqref="CQ6:CQ55">
    <cfRule type="cellIs" dxfId="1843" priority="1530" stopIfTrue="1" operator="lessThan">
      <formula>1</formula>
    </cfRule>
  </conditionalFormatting>
  <conditionalFormatting sqref="CQ6:CQ55">
    <cfRule type="cellIs" dxfId="1842" priority="1529" stopIfTrue="1" operator="lessThan">
      <formula>50</formula>
    </cfRule>
  </conditionalFormatting>
  <conditionalFormatting sqref="CQ6:CQ55">
    <cfRule type="cellIs" dxfId="1841" priority="1528" stopIfTrue="1" operator="lessThan">
      <formula>1</formula>
    </cfRule>
  </conditionalFormatting>
  <conditionalFormatting sqref="CQ6:CQ55">
    <cfRule type="cellIs" dxfId="1840" priority="1527" stopIfTrue="1" operator="lessThan">
      <formula>15</formula>
    </cfRule>
  </conditionalFormatting>
  <conditionalFormatting sqref="CQ6:CQ55">
    <cfRule type="cellIs" dxfId="1839" priority="1526" stopIfTrue="1" operator="lessThan">
      <formula>50</formula>
    </cfRule>
  </conditionalFormatting>
  <conditionalFormatting sqref="CQ6:CQ55">
    <cfRule type="cellIs" dxfId="1838" priority="1525" stopIfTrue="1" operator="lessThan">
      <formula>1</formula>
    </cfRule>
  </conditionalFormatting>
  <conditionalFormatting sqref="CQ6:CQ55">
    <cfRule type="cellIs" dxfId="1837" priority="1524" stopIfTrue="1" operator="lessThan">
      <formula>15</formula>
    </cfRule>
  </conditionalFormatting>
  <conditionalFormatting sqref="CQ6:CQ55">
    <cfRule type="cellIs" dxfId="1836" priority="1523" stopIfTrue="1" operator="lessThan">
      <formula>50</formula>
    </cfRule>
  </conditionalFormatting>
  <conditionalFormatting sqref="CQ6:CQ55">
    <cfRule type="cellIs" dxfId="1835" priority="1522" stopIfTrue="1" operator="lessThan">
      <formula>1</formula>
    </cfRule>
  </conditionalFormatting>
  <conditionalFormatting sqref="CQ6:CQ55">
    <cfRule type="cellIs" dxfId="1834" priority="1521" stopIfTrue="1" operator="lessThan">
      <formula>15</formula>
    </cfRule>
  </conditionalFormatting>
  <conditionalFormatting sqref="CQ6:CQ55">
    <cfRule type="cellIs" dxfId="1833" priority="1520" stopIfTrue="1" operator="lessThan">
      <formula>50</formula>
    </cfRule>
  </conditionalFormatting>
  <conditionalFormatting sqref="CQ6:CQ55">
    <cfRule type="cellIs" dxfId="1832" priority="1519" stopIfTrue="1" operator="lessThan">
      <formula>1</formula>
    </cfRule>
  </conditionalFormatting>
  <conditionalFormatting sqref="CQ6:CQ55">
    <cfRule type="cellIs" dxfId="1831" priority="1518" stopIfTrue="1" operator="lessThan">
      <formula>15</formula>
    </cfRule>
  </conditionalFormatting>
  <conditionalFormatting sqref="CQ6:CQ55">
    <cfRule type="cellIs" dxfId="1830" priority="1517" stopIfTrue="1" operator="lessThan">
      <formula>50</formula>
    </cfRule>
  </conditionalFormatting>
  <conditionalFormatting sqref="CQ6:CQ55">
    <cfRule type="cellIs" dxfId="1829" priority="1516" stopIfTrue="1" operator="lessThan">
      <formula>1</formula>
    </cfRule>
  </conditionalFormatting>
  <conditionalFormatting sqref="CQ6:CQ55">
    <cfRule type="cellIs" dxfId="1828" priority="1515" stopIfTrue="1" operator="lessThan">
      <formula>15</formula>
    </cfRule>
  </conditionalFormatting>
  <conditionalFormatting sqref="CQ6:CQ55">
    <cfRule type="cellIs" dxfId="1827" priority="1514" stopIfTrue="1" operator="lessThan">
      <formula>50</formula>
    </cfRule>
  </conditionalFormatting>
  <conditionalFormatting sqref="CQ6:CQ55">
    <cfRule type="cellIs" dxfId="1826" priority="1513" stopIfTrue="1" operator="lessThan">
      <formula>1</formula>
    </cfRule>
  </conditionalFormatting>
  <conditionalFormatting sqref="CQ6:CQ55">
    <cfRule type="cellIs" dxfId="1825" priority="1512" stopIfTrue="1" operator="lessThan">
      <formula>15</formula>
    </cfRule>
  </conditionalFormatting>
  <conditionalFormatting sqref="CQ6:CQ55">
    <cfRule type="cellIs" dxfId="1824" priority="1511" stopIfTrue="1" operator="lessThan">
      <formula>50</formula>
    </cfRule>
  </conditionalFormatting>
  <conditionalFormatting sqref="CQ6:CQ55">
    <cfRule type="cellIs" dxfId="1823" priority="1510" stopIfTrue="1" operator="lessThan">
      <formula>1</formula>
    </cfRule>
  </conditionalFormatting>
  <conditionalFormatting sqref="CQ6:CQ55">
    <cfRule type="cellIs" dxfId="1822" priority="1509" stopIfTrue="1" operator="lessThan">
      <formula>15</formula>
    </cfRule>
  </conditionalFormatting>
  <conditionalFormatting sqref="CQ6:CQ55">
    <cfRule type="cellIs" dxfId="1821" priority="1508" stopIfTrue="1" operator="lessThan">
      <formula>50</formula>
    </cfRule>
  </conditionalFormatting>
  <conditionalFormatting sqref="CQ6:CQ55">
    <cfRule type="cellIs" dxfId="1820" priority="1507" stopIfTrue="1" operator="lessThan">
      <formula>1</formula>
    </cfRule>
  </conditionalFormatting>
  <conditionalFormatting sqref="CQ6:CQ55">
    <cfRule type="cellIs" dxfId="1819" priority="1506" stopIfTrue="1" operator="lessThan">
      <formula>15</formula>
    </cfRule>
  </conditionalFormatting>
  <conditionalFormatting sqref="CQ6:CQ55">
    <cfRule type="cellIs" dxfId="1818" priority="1505" stopIfTrue="1" operator="lessThan">
      <formula>50</formula>
    </cfRule>
  </conditionalFormatting>
  <conditionalFormatting sqref="CQ6:CQ55">
    <cfRule type="cellIs" dxfId="1817" priority="1504" stopIfTrue="1" operator="lessThan">
      <formula>1</formula>
    </cfRule>
  </conditionalFormatting>
  <conditionalFormatting sqref="CQ6:CQ55">
    <cfRule type="cellIs" dxfId="1816" priority="1503" stopIfTrue="1" operator="lessThan">
      <formula>15</formula>
    </cfRule>
  </conditionalFormatting>
  <conditionalFormatting sqref="CQ6:CQ55">
    <cfRule type="cellIs" dxfId="1815" priority="1502" stopIfTrue="1" operator="lessThan">
      <formula>50</formula>
    </cfRule>
  </conditionalFormatting>
  <conditionalFormatting sqref="CQ6:CQ55">
    <cfRule type="cellIs" dxfId="1814" priority="1501" stopIfTrue="1" operator="lessThan">
      <formula>1</formula>
    </cfRule>
  </conditionalFormatting>
  <conditionalFormatting sqref="CQ6:CQ55">
    <cfRule type="cellIs" dxfId="1813" priority="1500" stopIfTrue="1" operator="lessThan">
      <formula>15</formula>
    </cfRule>
  </conditionalFormatting>
  <conditionalFormatting sqref="CQ6:CQ55">
    <cfRule type="cellIs" dxfId="1812" priority="1499" stopIfTrue="1" operator="lessThan">
      <formula>50</formula>
    </cfRule>
  </conditionalFormatting>
  <conditionalFormatting sqref="CQ6:CQ55">
    <cfRule type="cellIs" dxfId="1811" priority="1498" stopIfTrue="1" operator="lessThan">
      <formula>1</formula>
    </cfRule>
  </conditionalFormatting>
  <conditionalFormatting sqref="CQ6:CQ55">
    <cfRule type="cellIs" dxfId="1810" priority="1497" stopIfTrue="1" operator="lessThan">
      <formula>15</formula>
    </cfRule>
  </conditionalFormatting>
  <conditionalFormatting sqref="CQ6:CQ55">
    <cfRule type="cellIs" dxfId="1809" priority="1496" stopIfTrue="1" operator="lessThan">
      <formula>50</formula>
    </cfRule>
  </conditionalFormatting>
  <conditionalFormatting sqref="CQ6:CQ55">
    <cfRule type="cellIs" dxfId="1808" priority="1495" stopIfTrue="1" operator="lessThan">
      <formula>1</formula>
    </cfRule>
  </conditionalFormatting>
  <conditionalFormatting sqref="CQ6:CQ55">
    <cfRule type="cellIs" dxfId="1807" priority="1494" stopIfTrue="1" operator="lessThan">
      <formula>15</formula>
    </cfRule>
  </conditionalFormatting>
  <conditionalFormatting sqref="CQ6:CQ55">
    <cfRule type="cellIs" dxfId="1806" priority="1493" stopIfTrue="1" operator="lessThan">
      <formula>50</formula>
    </cfRule>
  </conditionalFormatting>
  <conditionalFormatting sqref="CQ6:CQ55">
    <cfRule type="cellIs" dxfId="1805" priority="1492" stopIfTrue="1" operator="lessThan">
      <formula>1</formula>
    </cfRule>
  </conditionalFormatting>
  <conditionalFormatting sqref="CQ6:CQ55">
    <cfRule type="cellIs" dxfId="1804" priority="1491" stopIfTrue="1" operator="lessThan">
      <formula>15</formula>
    </cfRule>
  </conditionalFormatting>
  <conditionalFormatting sqref="CQ6:CQ55">
    <cfRule type="cellIs" dxfId="1803" priority="1490" stopIfTrue="1" operator="lessThan">
      <formula>50</formula>
    </cfRule>
  </conditionalFormatting>
  <conditionalFormatting sqref="CQ6:CQ55">
    <cfRule type="cellIs" dxfId="1802" priority="1489" stopIfTrue="1" operator="lessThan">
      <formula>1</formula>
    </cfRule>
  </conditionalFormatting>
  <conditionalFormatting sqref="CQ6:CQ55">
    <cfRule type="cellIs" dxfId="1801" priority="1488" stopIfTrue="1" operator="lessThan">
      <formula>15</formula>
    </cfRule>
  </conditionalFormatting>
  <conditionalFormatting sqref="CQ6:CQ55">
    <cfRule type="cellIs" dxfId="1800" priority="1486" stopIfTrue="1" operator="lessThanOrEqual">
      <formula>0</formula>
    </cfRule>
    <cfRule type="cellIs" dxfId="1799" priority="1487" stopIfTrue="1" operator="lessThan">
      <formula>50</formula>
    </cfRule>
  </conditionalFormatting>
  <conditionalFormatting sqref="CQ6:CQ55">
    <cfRule type="cellIs" dxfId="1798" priority="1485" stopIfTrue="1" operator="lessThan">
      <formula>1</formula>
    </cfRule>
  </conditionalFormatting>
  <conditionalFormatting sqref="CQ6:CQ55">
    <cfRule type="cellIs" dxfId="1797" priority="1484" stopIfTrue="1" operator="lessThan">
      <formula>15</formula>
    </cfRule>
  </conditionalFormatting>
  <conditionalFormatting sqref="CQ6:CQ55">
    <cfRule type="cellIs" dxfId="1796" priority="1483" stopIfTrue="1" operator="lessThan">
      <formula>50</formula>
    </cfRule>
  </conditionalFormatting>
  <conditionalFormatting sqref="CQ6:CQ55">
    <cfRule type="cellIs" dxfId="1795" priority="1482" stopIfTrue="1" operator="lessThan">
      <formula>1</formula>
    </cfRule>
  </conditionalFormatting>
  <conditionalFormatting sqref="CS6:CS55">
    <cfRule type="cellIs" dxfId="1794" priority="1481" stopIfTrue="1" operator="lessThan">
      <formula>15</formula>
    </cfRule>
  </conditionalFormatting>
  <conditionalFormatting sqref="CS6:CS55">
    <cfRule type="cellIs" dxfId="1793" priority="1480" stopIfTrue="1" operator="lessThan">
      <formula>50</formula>
    </cfRule>
  </conditionalFormatting>
  <conditionalFormatting sqref="CS6:CS55">
    <cfRule type="cellIs" dxfId="1792" priority="1479" stopIfTrue="1" operator="lessThan">
      <formula>1</formula>
    </cfRule>
  </conditionalFormatting>
  <conditionalFormatting sqref="CS6:CS55">
    <cfRule type="cellIs" dxfId="1791" priority="1478" stopIfTrue="1" operator="lessThan">
      <formula>15</formula>
    </cfRule>
  </conditionalFormatting>
  <conditionalFormatting sqref="CS6:CS55">
    <cfRule type="cellIs" dxfId="1790" priority="1477" stopIfTrue="1" operator="lessThan">
      <formula>50</formula>
    </cfRule>
  </conditionalFormatting>
  <conditionalFormatting sqref="CS6:CS55">
    <cfRule type="cellIs" dxfId="1789" priority="1476" stopIfTrue="1" operator="lessThan">
      <formula>1</formula>
    </cfRule>
  </conditionalFormatting>
  <conditionalFormatting sqref="CS6:CS55">
    <cfRule type="cellIs" dxfId="1788" priority="1475" stopIfTrue="1" operator="lessThan">
      <formula>50</formula>
    </cfRule>
  </conditionalFormatting>
  <conditionalFormatting sqref="CS6:CS55">
    <cfRule type="cellIs" dxfId="1787" priority="1474" stopIfTrue="1" operator="lessThan">
      <formula>1</formula>
    </cfRule>
  </conditionalFormatting>
  <conditionalFormatting sqref="CS6:CS55">
    <cfRule type="cellIs" dxfId="1786" priority="1473" stopIfTrue="1" operator="lessThan">
      <formula>15</formula>
    </cfRule>
  </conditionalFormatting>
  <conditionalFormatting sqref="CS6:CS55">
    <cfRule type="cellIs" dxfId="1785" priority="1472" stopIfTrue="1" operator="lessThan">
      <formula>50</formula>
    </cfRule>
  </conditionalFormatting>
  <conditionalFormatting sqref="CS6:CS55">
    <cfRule type="cellIs" dxfId="1784" priority="1471" stopIfTrue="1" operator="lessThan">
      <formula>1</formula>
    </cfRule>
  </conditionalFormatting>
  <conditionalFormatting sqref="CS6:CS55">
    <cfRule type="cellIs" dxfId="1783" priority="1470" stopIfTrue="1" operator="lessThan">
      <formula>50</formula>
    </cfRule>
  </conditionalFormatting>
  <conditionalFormatting sqref="CS6:CS55">
    <cfRule type="cellIs" dxfId="1782" priority="1469" stopIfTrue="1" operator="lessThan">
      <formula>1</formula>
    </cfRule>
  </conditionalFormatting>
  <conditionalFormatting sqref="CS6:CS55">
    <cfRule type="cellIs" dxfId="1781" priority="1468" stopIfTrue="1" operator="lessThan">
      <formula>15</formula>
    </cfRule>
  </conditionalFormatting>
  <conditionalFormatting sqref="CS6:CS55">
    <cfRule type="cellIs" dxfId="1780" priority="1467" stopIfTrue="1" operator="lessThan">
      <formula>50</formula>
    </cfRule>
  </conditionalFormatting>
  <conditionalFormatting sqref="CS6:CS55">
    <cfRule type="cellIs" dxfId="1779" priority="1466" stopIfTrue="1" operator="lessThan">
      <formula>1</formula>
    </cfRule>
  </conditionalFormatting>
  <conditionalFormatting sqref="CS6:CS55">
    <cfRule type="cellIs" dxfId="1778" priority="1465" stopIfTrue="1" operator="lessThan">
      <formula>15</formula>
    </cfRule>
  </conditionalFormatting>
  <conditionalFormatting sqref="CS6:CS55">
    <cfRule type="cellIs" dxfId="1777" priority="1464" stopIfTrue="1" operator="lessThan">
      <formula>50</formula>
    </cfRule>
  </conditionalFormatting>
  <conditionalFormatting sqref="CS6:CS55">
    <cfRule type="cellIs" dxfId="1776" priority="1463" stopIfTrue="1" operator="lessThan">
      <formula>1</formula>
    </cfRule>
  </conditionalFormatting>
  <conditionalFormatting sqref="CS6:CS55">
    <cfRule type="cellIs" dxfId="1775" priority="1462" stopIfTrue="1" operator="lessThan">
      <formula>15</formula>
    </cfRule>
  </conditionalFormatting>
  <conditionalFormatting sqref="CS6:CS55">
    <cfRule type="cellIs" dxfId="1774" priority="1461" stopIfTrue="1" operator="lessThan">
      <formula>50</formula>
    </cfRule>
  </conditionalFormatting>
  <conditionalFormatting sqref="CS6:CS55">
    <cfRule type="cellIs" dxfId="1773" priority="1460" stopIfTrue="1" operator="lessThan">
      <formula>1</formula>
    </cfRule>
  </conditionalFormatting>
  <conditionalFormatting sqref="CS6:CS55">
    <cfRule type="cellIs" dxfId="1772" priority="1459" stopIfTrue="1" operator="lessThan">
      <formula>15</formula>
    </cfRule>
  </conditionalFormatting>
  <conditionalFormatting sqref="CS6:CS55">
    <cfRule type="cellIs" dxfId="1771" priority="1458" stopIfTrue="1" operator="lessThan">
      <formula>50</formula>
    </cfRule>
  </conditionalFormatting>
  <conditionalFormatting sqref="CS6:CS55">
    <cfRule type="cellIs" dxfId="1770" priority="1457" stopIfTrue="1" operator="lessThan">
      <formula>1</formula>
    </cfRule>
  </conditionalFormatting>
  <conditionalFormatting sqref="CS6:CS55">
    <cfRule type="cellIs" dxfId="1769" priority="1456" stopIfTrue="1" operator="lessThan">
      <formula>15</formula>
    </cfRule>
  </conditionalFormatting>
  <conditionalFormatting sqref="CS6:CS55">
    <cfRule type="cellIs" dxfId="1768" priority="1455" stopIfTrue="1" operator="lessThan">
      <formula>50</formula>
    </cfRule>
  </conditionalFormatting>
  <conditionalFormatting sqref="CS6:CS55">
    <cfRule type="cellIs" dxfId="1767" priority="1454" stopIfTrue="1" operator="lessThan">
      <formula>1</formula>
    </cfRule>
  </conditionalFormatting>
  <conditionalFormatting sqref="CS6:CS55">
    <cfRule type="cellIs" dxfId="1766" priority="1453" stopIfTrue="1" operator="lessThan">
      <formula>15</formula>
    </cfRule>
  </conditionalFormatting>
  <conditionalFormatting sqref="CS6:CS55">
    <cfRule type="cellIs" dxfId="1765" priority="1452" stopIfTrue="1" operator="lessThan">
      <formula>50</formula>
    </cfRule>
  </conditionalFormatting>
  <conditionalFormatting sqref="CS6:CS55">
    <cfRule type="cellIs" dxfId="1764" priority="1451" stopIfTrue="1" operator="lessThan">
      <formula>1</formula>
    </cfRule>
  </conditionalFormatting>
  <conditionalFormatting sqref="CS6:CS55">
    <cfRule type="cellIs" dxfId="1763" priority="1450" stopIfTrue="1" operator="lessThan">
      <formula>15</formula>
    </cfRule>
  </conditionalFormatting>
  <conditionalFormatting sqref="CS6:CS55">
    <cfRule type="cellIs" dxfId="1762" priority="1449" stopIfTrue="1" operator="lessThan">
      <formula>50</formula>
    </cfRule>
  </conditionalFormatting>
  <conditionalFormatting sqref="CS6:CS55">
    <cfRule type="cellIs" dxfId="1761" priority="1448" stopIfTrue="1" operator="lessThan">
      <formula>1</formula>
    </cfRule>
  </conditionalFormatting>
  <conditionalFormatting sqref="CS6:CS55">
    <cfRule type="cellIs" dxfId="1760" priority="1447" stopIfTrue="1" operator="lessThan">
      <formula>15</formula>
    </cfRule>
  </conditionalFormatting>
  <conditionalFormatting sqref="CS6:CS55">
    <cfRule type="cellIs" dxfId="1759" priority="1446" stopIfTrue="1" operator="lessThan">
      <formula>50</formula>
    </cfRule>
  </conditionalFormatting>
  <conditionalFormatting sqref="CS6:CS55">
    <cfRule type="cellIs" dxfId="1758" priority="1445" stopIfTrue="1" operator="lessThan">
      <formula>1</formula>
    </cfRule>
  </conditionalFormatting>
  <conditionalFormatting sqref="CS6:CS55">
    <cfRule type="cellIs" dxfId="1757" priority="1444" stopIfTrue="1" operator="lessThan">
      <formula>15</formula>
    </cfRule>
  </conditionalFormatting>
  <conditionalFormatting sqref="CS6:CS55">
    <cfRule type="cellIs" dxfId="1756" priority="1443" stopIfTrue="1" operator="lessThan">
      <formula>50</formula>
    </cfRule>
  </conditionalFormatting>
  <conditionalFormatting sqref="CS6:CS55">
    <cfRule type="cellIs" dxfId="1755" priority="1442" stopIfTrue="1" operator="lessThan">
      <formula>1</formula>
    </cfRule>
  </conditionalFormatting>
  <conditionalFormatting sqref="CS6:CS55">
    <cfRule type="cellIs" dxfId="1754" priority="1441" stopIfTrue="1" operator="lessThan">
      <formula>15</formula>
    </cfRule>
  </conditionalFormatting>
  <conditionalFormatting sqref="CS6:CS55">
    <cfRule type="cellIs" dxfId="1753" priority="1440" stopIfTrue="1" operator="lessThan">
      <formula>50</formula>
    </cfRule>
  </conditionalFormatting>
  <conditionalFormatting sqref="CS6:CS55">
    <cfRule type="cellIs" dxfId="1752" priority="1439" stopIfTrue="1" operator="lessThan">
      <formula>1</formula>
    </cfRule>
  </conditionalFormatting>
  <conditionalFormatting sqref="CS6:CS55">
    <cfRule type="cellIs" dxfId="1751" priority="1438" stopIfTrue="1" operator="lessThan">
      <formula>15</formula>
    </cfRule>
  </conditionalFormatting>
  <conditionalFormatting sqref="CS6:CS55">
    <cfRule type="cellIs" dxfId="1750" priority="1437" stopIfTrue="1" operator="lessThan">
      <formula>50</formula>
    </cfRule>
  </conditionalFormatting>
  <conditionalFormatting sqref="CS6:CS55">
    <cfRule type="cellIs" dxfId="1749" priority="1436" stopIfTrue="1" operator="lessThan">
      <formula>1</formula>
    </cfRule>
  </conditionalFormatting>
  <conditionalFormatting sqref="CS6:CS55">
    <cfRule type="cellIs" dxfId="1748" priority="1435" stopIfTrue="1" operator="lessThan">
      <formula>15</formula>
    </cfRule>
  </conditionalFormatting>
  <conditionalFormatting sqref="CS6:CS55">
    <cfRule type="cellIs" dxfId="1747" priority="1434" stopIfTrue="1" operator="lessThan">
      <formula>50</formula>
    </cfRule>
  </conditionalFormatting>
  <conditionalFormatting sqref="CS6:CS55">
    <cfRule type="cellIs" dxfId="1746" priority="1433" stopIfTrue="1" operator="lessThan">
      <formula>1</formula>
    </cfRule>
  </conditionalFormatting>
  <conditionalFormatting sqref="CS6:CS55">
    <cfRule type="cellIs" dxfId="1745" priority="1432" stopIfTrue="1" operator="lessThan">
      <formula>15</formula>
    </cfRule>
  </conditionalFormatting>
  <conditionalFormatting sqref="CS6:CS55">
    <cfRule type="cellIs" dxfId="1744" priority="1431" stopIfTrue="1" operator="lessThan">
      <formula>50</formula>
    </cfRule>
  </conditionalFormatting>
  <conditionalFormatting sqref="CS6:CS55">
    <cfRule type="cellIs" dxfId="1743" priority="1430" stopIfTrue="1" operator="lessThan">
      <formula>1</formula>
    </cfRule>
  </conditionalFormatting>
  <conditionalFormatting sqref="CS6:CS55">
    <cfRule type="cellIs" dxfId="1742" priority="1429" stopIfTrue="1" operator="lessThan">
      <formula>15</formula>
    </cfRule>
  </conditionalFormatting>
  <conditionalFormatting sqref="CS6:CS55">
    <cfRule type="cellIs" dxfId="1741" priority="1427" stopIfTrue="1" operator="lessThanOrEqual">
      <formula>0</formula>
    </cfRule>
    <cfRule type="cellIs" dxfId="1740" priority="1428" stopIfTrue="1" operator="lessThan">
      <formula>50</formula>
    </cfRule>
  </conditionalFormatting>
  <conditionalFormatting sqref="CS6:CS55">
    <cfRule type="cellIs" dxfId="1739" priority="1426" stopIfTrue="1" operator="lessThan">
      <formula>1</formula>
    </cfRule>
  </conditionalFormatting>
  <conditionalFormatting sqref="CS6:CS55">
    <cfRule type="cellIs" dxfId="1738" priority="1425" stopIfTrue="1" operator="lessThan">
      <formula>15</formula>
    </cfRule>
  </conditionalFormatting>
  <conditionalFormatting sqref="CS6:CS55">
    <cfRule type="cellIs" dxfId="1737" priority="1424" stopIfTrue="1" operator="lessThan">
      <formula>50</formula>
    </cfRule>
  </conditionalFormatting>
  <conditionalFormatting sqref="CS6:CS55">
    <cfRule type="cellIs" dxfId="1736" priority="1423" stopIfTrue="1" operator="lessThan">
      <formula>1</formula>
    </cfRule>
  </conditionalFormatting>
  <conditionalFormatting sqref="CS6:CS55">
    <cfRule type="cellIs" dxfId="1735" priority="1422" stopIfTrue="1" operator="lessThan">
      <formula>15</formula>
    </cfRule>
  </conditionalFormatting>
  <conditionalFormatting sqref="CS6:CS55">
    <cfRule type="cellIs" dxfId="1734" priority="1421" stopIfTrue="1" operator="lessThan">
      <formula>50</formula>
    </cfRule>
  </conditionalFormatting>
  <conditionalFormatting sqref="CS6:CS55">
    <cfRule type="cellIs" dxfId="1733" priority="1420" stopIfTrue="1" operator="lessThan">
      <formula>1</formula>
    </cfRule>
  </conditionalFormatting>
  <conditionalFormatting sqref="CS6:CS55">
    <cfRule type="cellIs" dxfId="1732" priority="1419" stopIfTrue="1" operator="lessThan">
      <formula>15</formula>
    </cfRule>
  </conditionalFormatting>
  <conditionalFormatting sqref="CS6:CS55">
    <cfRule type="cellIs" dxfId="1731" priority="1418" stopIfTrue="1" operator="lessThan">
      <formula>50</formula>
    </cfRule>
  </conditionalFormatting>
  <conditionalFormatting sqref="CS6:CS55">
    <cfRule type="cellIs" dxfId="1730" priority="1417" stopIfTrue="1" operator="lessThan">
      <formula>1</formula>
    </cfRule>
  </conditionalFormatting>
  <conditionalFormatting sqref="CS6:CS55">
    <cfRule type="cellIs" dxfId="1729" priority="1416" stopIfTrue="1" operator="lessThan">
      <formula>50</formula>
    </cfRule>
  </conditionalFormatting>
  <conditionalFormatting sqref="CS6:CS55">
    <cfRule type="cellIs" dxfId="1728" priority="1415" stopIfTrue="1" operator="lessThan">
      <formula>1</formula>
    </cfRule>
  </conditionalFormatting>
  <conditionalFormatting sqref="CS6:CS55">
    <cfRule type="cellIs" dxfId="1727" priority="1414" stopIfTrue="1" operator="lessThan">
      <formula>15</formula>
    </cfRule>
  </conditionalFormatting>
  <conditionalFormatting sqref="CS6:CS55">
    <cfRule type="cellIs" dxfId="1726" priority="1413" stopIfTrue="1" operator="lessThan">
      <formula>50</formula>
    </cfRule>
  </conditionalFormatting>
  <conditionalFormatting sqref="CS6:CS55">
    <cfRule type="cellIs" dxfId="1725" priority="1412" stopIfTrue="1" operator="lessThan">
      <formula>1</formula>
    </cfRule>
  </conditionalFormatting>
  <conditionalFormatting sqref="CS6:CS55">
    <cfRule type="cellIs" dxfId="1724" priority="1411" stopIfTrue="1" operator="lessThan">
      <formula>50</formula>
    </cfRule>
  </conditionalFormatting>
  <conditionalFormatting sqref="CS6:CS55">
    <cfRule type="cellIs" dxfId="1723" priority="1410" stopIfTrue="1" operator="lessThan">
      <formula>1</formula>
    </cfRule>
  </conditionalFormatting>
  <conditionalFormatting sqref="CS6:CS55">
    <cfRule type="cellIs" dxfId="1722" priority="1409" stopIfTrue="1" operator="lessThan">
      <formula>15</formula>
    </cfRule>
  </conditionalFormatting>
  <conditionalFormatting sqref="CS6:CS55">
    <cfRule type="cellIs" dxfId="1721" priority="1408" stopIfTrue="1" operator="lessThan">
      <formula>50</formula>
    </cfRule>
  </conditionalFormatting>
  <conditionalFormatting sqref="CS6:CS55">
    <cfRule type="cellIs" dxfId="1720" priority="1407" stopIfTrue="1" operator="lessThan">
      <formula>1</formula>
    </cfRule>
  </conditionalFormatting>
  <conditionalFormatting sqref="CS6:CS55">
    <cfRule type="cellIs" dxfId="1719" priority="1406" stopIfTrue="1" operator="lessThan">
      <formula>15</formula>
    </cfRule>
  </conditionalFormatting>
  <conditionalFormatting sqref="CS6:CS55">
    <cfRule type="cellIs" dxfId="1718" priority="1405" stopIfTrue="1" operator="lessThan">
      <formula>50</formula>
    </cfRule>
  </conditionalFormatting>
  <conditionalFormatting sqref="CS6:CS55">
    <cfRule type="cellIs" dxfId="1717" priority="1404" stopIfTrue="1" operator="lessThan">
      <formula>1</formula>
    </cfRule>
  </conditionalFormatting>
  <conditionalFormatting sqref="CS6:CS55">
    <cfRule type="cellIs" dxfId="1716" priority="1403" stopIfTrue="1" operator="lessThan">
      <formula>15</formula>
    </cfRule>
  </conditionalFormatting>
  <conditionalFormatting sqref="CS6:CS55">
    <cfRule type="cellIs" dxfId="1715" priority="1402" stopIfTrue="1" operator="lessThan">
      <formula>50</formula>
    </cfRule>
  </conditionalFormatting>
  <conditionalFormatting sqref="CS6:CS55">
    <cfRule type="cellIs" dxfId="1714" priority="1401" stopIfTrue="1" operator="lessThan">
      <formula>1</formula>
    </cfRule>
  </conditionalFormatting>
  <conditionalFormatting sqref="CS6:CS55">
    <cfRule type="cellIs" dxfId="1713" priority="1400" stopIfTrue="1" operator="lessThan">
      <formula>15</formula>
    </cfRule>
  </conditionalFormatting>
  <conditionalFormatting sqref="CS6:CS55">
    <cfRule type="cellIs" dxfId="1712" priority="1399" stopIfTrue="1" operator="lessThan">
      <formula>50</formula>
    </cfRule>
  </conditionalFormatting>
  <conditionalFormatting sqref="CS6:CS55">
    <cfRule type="cellIs" dxfId="1711" priority="1398" stopIfTrue="1" operator="lessThan">
      <formula>1</formula>
    </cfRule>
  </conditionalFormatting>
  <conditionalFormatting sqref="CS6:CS55">
    <cfRule type="cellIs" dxfId="1710" priority="1397" stopIfTrue="1" operator="lessThan">
      <formula>15</formula>
    </cfRule>
  </conditionalFormatting>
  <conditionalFormatting sqref="CS6:CS55">
    <cfRule type="cellIs" dxfId="1709" priority="1396" stopIfTrue="1" operator="lessThan">
      <formula>50</formula>
    </cfRule>
  </conditionalFormatting>
  <conditionalFormatting sqref="CS6:CS55">
    <cfRule type="cellIs" dxfId="1708" priority="1395" stopIfTrue="1" operator="lessThan">
      <formula>1</formula>
    </cfRule>
  </conditionalFormatting>
  <conditionalFormatting sqref="CS6:CS55">
    <cfRule type="cellIs" dxfId="1707" priority="1394" stopIfTrue="1" operator="lessThan">
      <formula>15</formula>
    </cfRule>
  </conditionalFormatting>
  <conditionalFormatting sqref="CS6:CS55">
    <cfRule type="cellIs" dxfId="1706" priority="1393" stopIfTrue="1" operator="lessThan">
      <formula>50</formula>
    </cfRule>
  </conditionalFormatting>
  <conditionalFormatting sqref="CS6:CS55">
    <cfRule type="cellIs" dxfId="1705" priority="1392" stopIfTrue="1" operator="lessThan">
      <formula>1</formula>
    </cfRule>
  </conditionalFormatting>
  <conditionalFormatting sqref="CS6:CS55">
    <cfRule type="cellIs" dxfId="1704" priority="1391" stopIfTrue="1" operator="lessThan">
      <formula>15</formula>
    </cfRule>
  </conditionalFormatting>
  <conditionalFormatting sqref="CS6:CS55">
    <cfRule type="cellIs" dxfId="1703" priority="1390" stopIfTrue="1" operator="lessThan">
      <formula>50</formula>
    </cfRule>
  </conditionalFormatting>
  <conditionalFormatting sqref="CS6:CS55">
    <cfRule type="cellIs" dxfId="1702" priority="1389" stopIfTrue="1" operator="lessThan">
      <formula>1</formula>
    </cfRule>
  </conditionalFormatting>
  <conditionalFormatting sqref="CS6:CS55">
    <cfRule type="cellIs" dxfId="1701" priority="1388" stopIfTrue="1" operator="lessThan">
      <formula>15</formula>
    </cfRule>
  </conditionalFormatting>
  <conditionalFormatting sqref="CS6:CS55">
    <cfRule type="cellIs" dxfId="1700" priority="1387" stopIfTrue="1" operator="lessThan">
      <formula>50</formula>
    </cfRule>
  </conditionalFormatting>
  <conditionalFormatting sqref="CS6:CS55">
    <cfRule type="cellIs" dxfId="1699" priority="1386" stopIfTrue="1" operator="lessThan">
      <formula>1</formula>
    </cfRule>
  </conditionalFormatting>
  <conditionalFormatting sqref="CS6:CS55">
    <cfRule type="cellIs" dxfId="1698" priority="1385" stopIfTrue="1" operator="lessThan">
      <formula>15</formula>
    </cfRule>
  </conditionalFormatting>
  <conditionalFormatting sqref="CS6:CS55">
    <cfRule type="cellIs" dxfId="1697" priority="1384" stopIfTrue="1" operator="lessThan">
      <formula>50</formula>
    </cfRule>
  </conditionalFormatting>
  <conditionalFormatting sqref="CS6:CS55">
    <cfRule type="cellIs" dxfId="1696" priority="1383" stopIfTrue="1" operator="lessThan">
      <formula>1</formula>
    </cfRule>
  </conditionalFormatting>
  <conditionalFormatting sqref="CS6:CS55">
    <cfRule type="cellIs" dxfId="1695" priority="1382" stopIfTrue="1" operator="lessThan">
      <formula>15</formula>
    </cfRule>
  </conditionalFormatting>
  <conditionalFormatting sqref="CS6:CS55">
    <cfRule type="cellIs" dxfId="1694" priority="1381" stopIfTrue="1" operator="lessThan">
      <formula>50</formula>
    </cfRule>
  </conditionalFormatting>
  <conditionalFormatting sqref="CS6:CS55">
    <cfRule type="cellIs" dxfId="1693" priority="1380" stopIfTrue="1" operator="lessThan">
      <formula>1</formula>
    </cfRule>
  </conditionalFormatting>
  <conditionalFormatting sqref="CS6:CS55">
    <cfRule type="cellIs" dxfId="1692" priority="1379" stopIfTrue="1" operator="lessThan">
      <formula>15</formula>
    </cfRule>
  </conditionalFormatting>
  <conditionalFormatting sqref="CS6:CS55">
    <cfRule type="cellIs" dxfId="1691" priority="1378" stopIfTrue="1" operator="lessThan">
      <formula>50</formula>
    </cfRule>
  </conditionalFormatting>
  <conditionalFormatting sqref="CS6:CS55">
    <cfRule type="cellIs" dxfId="1690" priority="1377" stopIfTrue="1" operator="lessThan">
      <formula>1</formula>
    </cfRule>
  </conditionalFormatting>
  <conditionalFormatting sqref="CS6:CS55">
    <cfRule type="cellIs" dxfId="1689" priority="1376" stopIfTrue="1" operator="lessThan">
      <formula>15</formula>
    </cfRule>
  </conditionalFormatting>
  <conditionalFormatting sqref="CS6:CS55">
    <cfRule type="cellIs" dxfId="1688" priority="1375" stopIfTrue="1" operator="lessThan">
      <formula>50</formula>
    </cfRule>
  </conditionalFormatting>
  <conditionalFormatting sqref="CS6:CS55">
    <cfRule type="cellIs" dxfId="1687" priority="1374" stopIfTrue="1" operator="lessThan">
      <formula>1</formula>
    </cfRule>
  </conditionalFormatting>
  <conditionalFormatting sqref="CS6:CS55">
    <cfRule type="cellIs" dxfId="1686" priority="1373" stopIfTrue="1" operator="lessThan">
      <formula>15</formula>
    </cfRule>
  </conditionalFormatting>
  <conditionalFormatting sqref="CS6:CS55">
    <cfRule type="cellIs" dxfId="1685" priority="1372" stopIfTrue="1" operator="lessThan">
      <formula>50</formula>
    </cfRule>
  </conditionalFormatting>
  <conditionalFormatting sqref="CS6:CS55">
    <cfRule type="cellIs" dxfId="1684" priority="1371" stopIfTrue="1" operator="lessThan">
      <formula>1</formula>
    </cfRule>
  </conditionalFormatting>
  <conditionalFormatting sqref="CS6:CS55">
    <cfRule type="cellIs" dxfId="1683" priority="1370" stopIfTrue="1" operator="lessThan">
      <formula>15</formula>
    </cfRule>
  </conditionalFormatting>
  <conditionalFormatting sqref="CS6:CS55">
    <cfRule type="cellIs" dxfId="1682" priority="1368" stopIfTrue="1" operator="lessThanOrEqual">
      <formula>0</formula>
    </cfRule>
    <cfRule type="cellIs" dxfId="1681" priority="1369" stopIfTrue="1" operator="lessThan">
      <formula>50</formula>
    </cfRule>
  </conditionalFormatting>
  <conditionalFormatting sqref="CS6:CS55">
    <cfRule type="cellIs" dxfId="1680" priority="1367" stopIfTrue="1" operator="lessThan">
      <formula>1</formula>
    </cfRule>
  </conditionalFormatting>
  <conditionalFormatting sqref="CS6:CS55">
    <cfRule type="cellIs" dxfId="1679" priority="1366" stopIfTrue="1" operator="lessThan">
      <formula>15</formula>
    </cfRule>
  </conditionalFormatting>
  <conditionalFormatting sqref="CS6:CS55">
    <cfRule type="cellIs" dxfId="1678" priority="1365" stopIfTrue="1" operator="lessThan">
      <formula>50</formula>
    </cfRule>
  </conditionalFormatting>
  <conditionalFormatting sqref="CS6:CS55">
    <cfRule type="cellIs" dxfId="1677" priority="1364" stopIfTrue="1" operator="lessThan">
      <formula>1</formula>
    </cfRule>
  </conditionalFormatting>
  <conditionalFormatting sqref="CU6:CU55">
    <cfRule type="cellIs" dxfId="1676" priority="1363" stopIfTrue="1" operator="lessThan">
      <formula>15</formula>
    </cfRule>
  </conditionalFormatting>
  <conditionalFormatting sqref="CU6:CU55">
    <cfRule type="cellIs" dxfId="1675" priority="1362" stopIfTrue="1" operator="lessThan">
      <formula>50</formula>
    </cfRule>
  </conditionalFormatting>
  <conditionalFormatting sqref="CU6:CU55">
    <cfRule type="cellIs" dxfId="1674" priority="1361" stopIfTrue="1" operator="lessThan">
      <formula>1</formula>
    </cfRule>
  </conditionalFormatting>
  <conditionalFormatting sqref="CU6:CU55">
    <cfRule type="cellIs" dxfId="1673" priority="1360" stopIfTrue="1" operator="lessThan">
      <formula>15</formula>
    </cfRule>
  </conditionalFormatting>
  <conditionalFormatting sqref="CU6:CU55">
    <cfRule type="cellIs" dxfId="1672" priority="1359" stopIfTrue="1" operator="lessThan">
      <formula>50</formula>
    </cfRule>
  </conditionalFormatting>
  <conditionalFormatting sqref="CU6:CU55">
    <cfRule type="cellIs" dxfId="1671" priority="1358" stopIfTrue="1" operator="lessThan">
      <formula>1</formula>
    </cfRule>
  </conditionalFormatting>
  <conditionalFormatting sqref="CU6:CU55">
    <cfRule type="cellIs" dxfId="1670" priority="1357" stopIfTrue="1" operator="lessThan">
      <formula>50</formula>
    </cfRule>
  </conditionalFormatting>
  <conditionalFormatting sqref="CU6:CU55">
    <cfRule type="cellIs" dxfId="1669" priority="1356" stopIfTrue="1" operator="lessThan">
      <formula>1</formula>
    </cfRule>
  </conditionalFormatting>
  <conditionalFormatting sqref="CU6:CU55">
    <cfRule type="cellIs" dxfId="1668" priority="1355" stopIfTrue="1" operator="lessThan">
      <formula>15</formula>
    </cfRule>
  </conditionalFormatting>
  <conditionalFormatting sqref="CU6:CU55">
    <cfRule type="cellIs" dxfId="1667" priority="1354" stopIfTrue="1" operator="lessThan">
      <formula>50</formula>
    </cfRule>
  </conditionalFormatting>
  <conditionalFormatting sqref="CU6:CU55">
    <cfRule type="cellIs" dxfId="1666" priority="1353" stopIfTrue="1" operator="lessThan">
      <formula>1</formula>
    </cfRule>
  </conditionalFormatting>
  <conditionalFormatting sqref="CU6:CU55">
    <cfRule type="cellIs" dxfId="1665" priority="1352" stopIfTrue="1" operator="lessThan">
      <formula>50</formula>
    </cfRule>
  </conditionalFormatting>
  <conditionalFormatting sqref="CU6:CU55">
    <cfRule type="cellIs" dxfId="1664" priority="1351" stopIfTrue="1" operator="lessThan">
      <formula>1</formula>
    </cfRule>
  </conditionalFormatting>
  <conditionalFormatting sqref="CU6:CU55">
    <cfRule type="cellIs" dxfId="1663" priority="1350" stopIfTrue="1" operator="lessThan">
      <formula>15</formula>
    </cfRule>
  </conditionalFormatting>
  <conditionalFormatting sqref="CU6:CU55">
    <cfRule type="cellIs" dxfId="1662" priority="1349" stopIfTrue="1" operator="lessThan">
      <formula>50</formula>
    </cfRule>
  </conditionalFormatting>
  <conditionalFormatting sqref="CU6:CU55">
    <cfRule type="cellIs" dxfId="1661" priority="1348" stopIfTrue="1" operator="lessThan">
      <formula>1</formula>
    </cfRule>
  </conditionalFormatting>
  <conditionalFormatting sqref="CU6:CU55">
    <cfRule type="cellIs" dxfId="1660" priority="1347" stopIfTrue="1" operator="lessThan">
      <formula>15</formula>
    </cfRule>
  </conditionalFormatting>
  <conditionalFormatting sqref="CU6:CU55">
    <cfRule type="cellIs" dxfId="1659" priority="1346" stopIfTrue="1" operator="lessThan">
      <formula>50</formula>
    </cfRule>
  </conditionalFormatting>
  <conditionalFormatting sqref="CU6:CU55">
    <cfRule type="cellIs" dxfId="1658" priority="1345" stopIfTrue="1" operator="lessThan">
      <formula>1</formula>
    </cfRule>
  </conditionalFormatting>
  <conditionalFormatting sqref="CU6:CU55">
    <cfRule type="cellIs" dxfId="1657" priority="1344" stopIfTrue="1" operator="lessThan">
      <formula>15</formula>
    </cfRule>
  </conditionalFormatting>
  <conditionalFormatting sqref="CU6:CU55">
    <cfRule type="cellIs" dxfId="1656" priority="1343" stopIfTrue="1" operator="lessThan">
      <formula>50</formula>
    </cfRule>
  </conditionalFormatting>
  <conditionalFormatting sqref="CU6:CU55">
    <cfRule type="cellIs" dxfId="1655" priority="1342" stopIfTrue="1" operator="lessThan">
      <formula>1</formula>
    </cfRule>
  </conditionalFormatting>
  <conditionalFormatting sqref="CU6:CU55">
    <cfRule type="cellIs" dxfId="1654" priority="1341" stopIfTrue="1" operator="lessThan">
      <formula>15</formula>
    </cfRule>
  </conditionalFormatting>
  <conditionalFormatting sqref="CU6:CU55">
    <cfRule type="cellIs" dxfId="1653" priority="1340" stopIfTrue="1" operator="lessThan">
      <formula>50</formula>
    </cfRule>
  </conditionalFormatting>
  <conditionalFormatting sqref="CU6:CU55">
    <cfRule type="cellIs" dxfId="1652" priority="1339" stopIfTrue="1" operator="lessThan">
      <formula>1</formula>
    </cfRule>
  </conditionalFormatting>
  <conditionalFormatting sqref="CU6:CU55">
    <cfRule type="cellIs" dxfId="1651" priority="1338" stopIfTrue="1" operator="lessThan">
      <formula>15</formula>
    </cfRule>
  </conditionalFormatting>
  <conditionalFormatting sqref="CU6:CU55">
    <cfRule type="cellIs" dxfId="1650" priority="1337" stopIfTrue="1" operator="lessThan">
      <formula>50</formula>
    </cfRule>
  </conditionalFormatting>
  <conditionalFormatting sqref="CU6:CU55">
    <cfRule type="cellIs" dxfId="1649" priority="1336" stopIfTrue="1" operator="lessThan">
      <formula>1</formula>
    </cfRule>
  </conditionalFormatting>
  <conditionalFormatting sqref="CU6:CU55">
    <cfRule type="cellIs" dxfId="1648" priority="1335" stopIfTrue="1" operator="lessThan">
      <formula>15</formula>
    </cfRule>
  </conditionalFormatting>
  <conditionalFormatting sqref="CU6:CU55">
    <cfRule type="cellIs" dxfId="1647" priority="1334" stopIfTrue="1" operator="lessThan">
      <formula>50</formula>
    </cfRule>
  </conditionalFormatting>
  <conditionalFormatting sqref="CU6:CU55">
    <cfRule type="cellIs" dxfId="1646" priority="1333" stopIfTrue="1" operator="lessThan">
      <formula>1</formula>
    </cfRule>
  </conditionalFormatting>
  <conditionalFormatting sqref="CU6:CU55">
    <cfRule type="cellIs" dxfId="1645" priority="1332" stopIfTrue="1" operator="lessThan">
      <formula>15</formula>
    </cfRule>
  </conditionalFormatting>
  <conditionalFormatting sqref="CU6:CU55">
    <cfRule type="cellIs" dxfId="1644" priority="1331" stopIfTrue="1" operator="lessThan">
      <formula>50</formula>
    </cfRule>
  </conditionalFormatting>
  <conditionalFormatting sqref="CU6:CU55">
    <cfRule type="cellIs" dxfId="1643" priority="1330" stopIfTrue="1" operator="lessThan">
      <formula>1</formula>
    </cfRule>
  </conditionalFormatting>
  <conditionalFormatting sqref="CU6:CU55">
    <cfRule type="cellIs" dxfId="1642" priority="1329" stopIfTrue="1" operator="lessThan">
      <formula>15</formula>
    </cfRule>
  </conditionalFormatting>
  <conditionalFormatting sqref="CU6:CU55">
    <cfRule type="cellIs" dxfId="1641" priority="1328" stopIfTrue="1" operator="lessThan">
      <formula>50</formula>
    </cfRule>
  </conditionalFormatting>
  <conditionalFormatting sqref="CU6:CU55">
    <cfRule type="cellIs" dxfId="1640" priority="1327" stopIfTrue="1" operator="lessThan">
      <formula>1</formula>
    </cfRule>
  </conditionalFormatting>
  <conditionalFormatting sqref="CU6:CU55">
    <cfRule type="cellIs" dxfId="1639" priority="1326" stopIfTrue="1" operator="lessThan">
      <formula>15</formula>
    </cfRule>
  </conditionalFormatting>
  <conditionalFormatting sqref="CU6:CU55">
    <cfRule type="cellIs" dxfId="1638" priority="1325" stopIfTrue="1" operator="lessThan">
      <formula>50</formula>
    </cfRule>
  </conditionalFormatting>
  <conditionalFormatting sqref="CU6:CU55">
    <cfRule type="cellIs" dxfId="1637" priority="1324" stopIfTrue="1" operator="lessThan">
      <formula>1</formula>
    </cfRule>
  </conditionalFormatting>
  <conditionalFormatting sqref="CU6:CU55">
    <cfRule type="cellIs" dxfId="1636" priority="1323" stopIfTrue="1" operator="lessThan">
      <formula>15</formula>
    </cfRule>
  </conditionalFormatting>
  <conditionalFormatting sqref="CU6:CU55">
    <cfRule type="cellIs" dxfId="1635" priority="1322" stopIfTrue="1" operator="lessThan">
      <formula>50</formula>
    </cfRule>
  </conditionalFormatting>
  <conditionalFormatting sqref="CU6:CU55">
    <cfRule type="cellIs" dxfId="1634" priority="1321" stopIfTrue="1" operator="lessThan">
      <formula>1</formula>
    </cfRule>
  </conditionalFormatting>
  <conditionalFormatting sqref="CU6:CU55">
    <cfRule type="cellIs" dxfId="1633" priority="1320" stopIfTrue="1" operator="lessThan">
      <formula>15</formula>
    </cfRule>
  </conditionalFormatting>
  <conditionalFormatting sqref="CU6:CU55">
    <cfRule type="cellIs" dxfId="1632" priority="1319" stopIfTrue="1" operator="lessThan">
      <formula>50</formula>
    </cfRule>
  </conditionalFormatting>
  <conditionalFormatting sqref="CU6:CU55">
    <cfRule type="cellIs" dxfId="1631" priority="1318" stopIfTrue="1" operator="lessThan">
      <formula>1</formula>
    </cfRule>
  </conditionalFormatting>
  <conditionalFormatting sqref="CU6:CU55">
    <cfRule type="cellIs" dxfId="1630" priority="1317" stopIfTrue="1" operator="lessThan">
      <formula>15</formula>
    </cfRule>
  </conditionalFormatting>
  <conditionalFormatting sqref="CU6:CU55">
    <cfRule type="cellIs" dxfId="1629" priority="1316" stopIfTrue="1" operator="lessThan">
      <formula>50</formula>
    </cfRule>
  </conditionalFormatting>
  <conditionalFormatting sqref="CU6:CU55">
    <cfRule type="cellIs" dxfId="1628" priority="1315" stopIfTrue="1" operator="lessThan">
      <formula>1</formula>
    </cfRule>
  </conditionalFormatting>
  <conditionalFormatting sqref="CU6:CU55">
    <cfRule type="cellIs" dxfId="1627" priority="1314" stopIfTrue="1" operator="lessThan">
      <formula>15</formula>
    </cfRule>
  </conditionalFormatting>
  <conditionalFormatting sqref="CU6:CU55">
    <cfRule type="cellIs" dxfId="1626" priority="1313" stopIfTrue="1" operator="lessThan">
      <formula>50</formula>
    </cfRule>
  </conditionalFormatting>
  <conditionalFormatting sqref="CU6:CU55">
    <cfRule type="cellIs" dxfId="1625" priority="1312" stopIfTrue="1" operator="lessThan">
      <formula>1</formula>
    </cfRule>
  </conditionalFormatting>
  <conditionalFormatting sqref="CU6:CU55">
    <cfRule type="cellIs" dxfId="1624" priority="1311" stopIfTrue="1" operator="lessThan">
      <formula>15</formula>
    </cfRule>
  </conditionalFormatting>
  <conditionalFormatting sqref="CU6:CU55">
    <cfRule type="cellIs" dxfId="1623" priority="1309" stopIfTrue="1" operator="lessThanOrEqual">
      <formula>0</formula>
    </cfRule>
    <cfRule type="cellIs" dxfId="1622" priority="1310" stopIfTrue="1" operator="lessThan">
      <formula>50</formula>
    </cfRule>
  </conditionalFormatting>
  <conditionalFormatting sqref="CU6:CU55">
    <cfRule type="cellIs" dxfId="1621" priority="1308" stopIfTrue="1" operator="lessThan">
      <formula>1</formula>
    </cfRule>
  </conditionalFormatting>
  <conditionalFormatting sqref="CU6:CU55">
    <cfRule type="cellIs" dxfId="1620" priority="1307" stopIfTrue="1" operator="lessThan">
      <formula>15</formula>
    </cfRule>
  </conditionalFormatting>
  <conditionalFormatting sqref="CU6:CU55">
    <cfRule type="cellIs" dxfId="1619" priority="1306" stopIfTrue="1" operator="lessThan">
      <formula>50</formula>
    </cfRule>
  </conditionalFormatting>
  <conditionalFormatting sqref="CU6:CU55">
    <cfRule type="cellIs" dxfId="1618" priority="1305" stopIfTrue="1" operator="lessThan">
      <formula>1</formula>
    </cfRule>
  </conditionalFormatting>
  <conditionalFormatting sqref="CU6:CU55">
    <cfRule type="cellIs" dxfId="1617" priority="1304" stopIfTrue="1" operator="lessThan">
      <formula>15</formula>
    </cfRule>
  </conditionalFormatting>
  <conditionalFormatting sqref="CU6:CU55">
    <cfRule type="cellIs" dxfId="1616" priority="1303" stopIfTrue="1" operator="lessThan">
      <formula>50</formula>
    </cfRule>
  </conditionalFormatting>
  <conditionalFormatting sqref="CU6:CU55">
    <cfRule type="cellIs" dxfId="1615" priority="1302" stopIfTrue="1" operator="lessThan">
      <formula>1</formula>
    </cfRule>
  </conditionalFormatting>
  <conditionalFormatting sqref="CU6:CU55">
    <cfRule type="cellIs" dxfId="1614" priority="1301" stopIfTrue="1" operator="lessThan">
      <formula>15</formula>
    </cfRule>
  </conditionalFormatting>
  <conditionalFormatting sqref="CU6:CU55">
    <cfRule type="cellIs" dxfId="1613" priority="1300" stopIfTrue="1" operator="lessThan">
      <formula>50</formula>
    </cfRule>
  </conditionalFormatting>
  <conditionalFormatting sqref="CU6:CU55">
    <cfRule type="cellIs" dxfId="1612" priority="1299" stopIfTrue="1" operator="lessThan">
      <formula>1</formula>
    </cfRule>
  </conditionalFormatting>
  <conditionalFormatting sqref="CU6:CU55">
    <cfRule type="cellIs" dxfId="1611" priority="1298" stopIfTrue="1" operator="lessThan">
      <formula>50</formula>
    </cfRule>
  </conditionalFormatting>
  <conditionalFormatting sqref="CU6:CU55">
    <cfRule type="cellIs" dxfId="1610" priority="1297" stopIfTrue="1" operator="lessThan">
      <formula>1</formula>
    </cfRule>
  </conditionalFormatting>
  <conditionalFormatting sqref="CU6:CU55">
    <cfRule type="cellIs" dxfId="1609" priority="1296" stopIfTrue="1" operator="lessThan">
      <formula>15</formula>
    </cfRule>
  </conditionalFormatting>
  <conditionalFormatting sqref="CU6:CU55">
    <cfRule type="cellIs" dxfId="1608" priority="1295" stopIfTrue="1" operator="lessThan">
      <formula>50</formula>
    </cfRule>
  </conditionalFormatting>
  <conditionalFormatting sqref="CU6:CU55">
    <cfRule type="cellIs" dxfId="1607" priority="1294" stopIfTrue="1" operator="lessThan">
      <formula>1</formula>
    </cfRule>
  </conditionalFormatting>
  <conditionalFormatting sqref="CU6:CU55">
    <cfRule type="cellIs" dxfId="1606" priority="1293" stopIfTrue="1" operator="lessThan">
      <formula>50</formula>
    </cfRule>
  </conditionalFormatting>
  <conditionalFormatting sqref="CU6:CU55">
    <cfRule type="cellIs" dxfId="1605" priority="1292" stopIfTrue="1" operator="lessThan">
      <formula>1</formula>
    </cfRule>
  </conditionalFormatting>
  <conditionalFormatting sqref="CU6:CU55">
    <cfRule type="cellIs" dxfId="1604" priority="1291" stopIfTrue="1" operator="lessThan">
      <formula>15</formula>
    </cfRule>
  </conditionalFormatting>
  <conditionalFormatting sqref="CU6:CU55">
    <cfRule type="cellIs" dxfId="1603" priority="1290" stopIfTrue="1" operator="lessThan">
      <formula>50</formula>
    </cfRule>
  </conditionalFormatting>
  <conditionalFormatting sqref="CU6:CU55">
    <cfRule type="cellIs" dxfId="1602" priority="1289" stopIfTrue="1" operator="lessThan">
      <formula>1</formula>
    </cfRule>
  </conditionalFormatting>
  <conditionalFormatting sqref="CU6:CU55">
    <cfRule type="cellIs" dxfId="1601" priority="1288" stopIfTrue="1" operator="lessThan">
      <formula>15</formula>
    </cfRule>
  </conditionalFormatting>
  <conditionalFormatting sqref="CU6:CU55">
    <cfRule type="cellIs" dxfId="1600" priority="1287" stopIfTrue="1" operator="lessThan">
      <formula>50</formula>
    </cfRule>
  </conditionalFormatting>
  <conditionalFormatting sqref="CU6:CU55">
    <cfRule type="cellIs" dxfId="1599" priority="1286" stopIfTrue="1" operator="lessThan">
      <formula>1</formula>
    </cfRule>
  </conditionalFormatting>
  <conditionalFormatting sqref="CU6:CU55">
    <cfRule type="cellIs" dxfId="1598" priority="1285" stopIfTrue="1" operator="lessThan">
      <formula>15</formula>
    </cfRule>
  </conditionalFormatting>
  <conditionalFormatting sqref="CU6:CU55">
    <cfRule type="cellIs" dxfId="1597" priority="1284" stopIfTrue="1" operator="lessThan">
      <formula>50</formula>
    </cfRule>
  </conditionalFormatting>
  <conditionalFormatting sqref="CU6:CU55">
    <cfRule type="cellIs" dxfId="1596" priority="1283" stopIfTrue="1" operator="lessThan">
      <formula>1</formula>
    </cfRule>
  </conditionalFormatting>
  <conditionalFormatting sqref="CU6:CU55">
    <cfRule type="cellIs" dxfId="1595" priority="1282" stopIfTrue="1" operator="lessThan">
      <formula>15</formula>
    </cfRule>
  </conditionalFormatting>
  <conditionalFormatting sqref="CU6:CU55">
    <cfRule type="cellIs" dxfId="1594" priority="1281" stopIfTrue="1" operator="lessThan">
      <formula>50</formula>
    </cfRule>
  </conditionalFormatting>
  <conditionalFormatting sqref="CU6:CU55">
    <cfRule type="cellIs" dxfId="1593" priority="1280" stopIfTrue="1" operator="lessThan">
      <formula>1</formula>
    </cfRule>
  </conditionalFormatting>
  <conditionalFormatting sqref="CU6:CU55">
    <cfRule type="cellIs" dxfId="1592" priority="1279" stopIfTrue="1" operator="lessThan">
      <formula>15</formula>
    </cfRule>
  </conditionalFormatting>
  <conditionalFormatting sqref="CU6:CU55">
    <cfRule type="cellIs" dxfId="1591" priority="1278" stopIfTrue="1" operator="lessThan">
      <formula>50</formula>
    </cfRule>
  </conditionalFormatting>
  <conditionalFormatting sqref="CU6:CU55">
    <cfRule type="cellIs" dxfId="1590" priority="1277" stopIfTrue="1" operator="lessThan">
      <formula>1</formula>
    </cfRule>
  </conditionalFormatting>
  <conditionalFormatting sqref="CU6:CU55">
    <cfRule type="cellIs" dxfId="1589" priority="1276" stopIfTrue="1" operator="lessThan">
      <formula>15</formula>
    </cfRule>
  </conditionalFormatting>
  <conditionalFormatting sqref="CU6:CU55">
    <cfRule type="cellIs" dxfId="1588" priority="1275" stopIfTrue="1" operator="lessThan">
      <formula>50</formula>
    </cfRule>
  </conditionalFormatting>
  <conditionalFormatting sqref="CU6:CU55">
    <cfRule type="cellIs" dxfId="1587" priority="1274" stopIfTrue="1" operator="lessThan">
      <formula>1</formula>
    </cfRule>
  </conditionalFormatting>
  <conditionalFormatting sqref="CU6:CU55">
    <cfRule type="cellIs" dxfId="1586" priority="1273" stopIfTrue="1" operator="lessThan">
      <formula>15</formula>
    </cfRule>
  </conditionalFormatting>
  <conditionalFormatting sqref="CU6:CU55">
    <cfRule type="cellIs" dxfId="1585" priority="1272" stopIfTrue="1" operator="lessThan">
      <formula>50</formula>
    </cfRule>
  </conditionalFormatting>
  <conditionalFormatting sqref="CU6:CU55">
    <cfRule type="cellIs" dxfId="1584" priority="1271" stopIfTrue="1" operator="lessThan">
      <formula>1</formula>
    </cfRule>
  </conditionalFormatting>
  <conditionalFormatting sqref="CU6:CU55">
    <cfRule type="cellIs" dxfId="1583" priority="1270" stopIfTrue="1" operator="lessThan">
      <formula>15</formula>
    </cfRule>
  </conditionalFormatting>
  <conditionalFormatting sqref="CU6:CU55">
    <cfRule type="cellIs" dxfId="1582" priority="1269" stopIfTrue="1" operator="lessThan">
      <formula>50</formula>
    </cfRule>
  </conditionalFormatting>
  <conditionalFormatting sqref="CU6:CU55">
    <cfRule type="cellIs" dxfId="1581" priority="1268" stopIfTrue="1" operator="lessThan">
      <formula>1</formula>
    </cfRule>
  </conditionalFormatting>
  <conditionalFormatting sqref="CU6:CU55">
    <cfRule type="cellIs" dxfId="1580" priority="1267" stopIfTrue="1" operator="lessThan">
      <formula>15</formula>
    </cfRule>
  </conditionalFormatting>
  <conditionalFormatting sqref="CU6:CU55">
    <cfRule type="cellIs" dxfId="1579" priority="1266" stopIfTrue="1" operator="lessThan">
      <formula>50</formula>
    </cfRule>
  </conditionalFormatting>
  <conditionalFormatting sqref="CU6:CU55">
    <cfRule type="cellIs" dxfId="1578" priority="1265" stopIfTrue="1" operator="lessThan">
      <formula>1</formula>
    </cfRule>
  </conditionalFormatting>
  <conditionalFormatting sqref="CU6:CU55">
    <cfRule type="cellIs" dxfId="1577" priority="1264" stopIfTrue="1" operator="lessThan">
      <formula>15</formula>
    </cfRule>
  </conditionalFormatting>
  <conditionalFormatting sqref="CU6:CU55">
    <cfRule type="cellIs" dxfId="1576" priority="1263" stopIfTrue="1" operator="lessThan">
      <formula>50</formula>
    </cfRule>
  </conditionalFormatting>
  <conditionalFormatting sqref="CU6:CU55">
    <cfRule type="cellIs" dxfId="1575" priority="1262" stopIfTrue="1" operator="lessThan">
      <formula>1</formula>
    </cfRule>
  </conditionalFormatting>
  <conditionalFormatting sqref="CU6:CU55">
    <cfRule type="cellIs" dxfId="1574" priority="1261" stopIfTrue="1" operator="lessThan">
      <formula>15</formula>
    </cfRule>
  </conditionalFormatting>
  <conditionalFormatting sqref="CU6:CU55">
    <cfRule type="cellIs" dxfId="1573" priority="1260" stopIfTrue="1" operator="lessThan">
      <formula>50</formula>
    </cfRule>
  </conditionalFormatting>
  <conditionalFormatting sqref="CU6:CU55">
    <cfRule type="cellIs" dxfId="1572" priority="1259" stopIfTrue="1" operator="lessThan">
      <formula>1</formula>
    </cfRule>
  </conditionalFormatting>
  <conditionalFormatting sqref="CU6:CU55">
    <cfRule type="cellIs" dxfId="1571" priority="1258" stopIfTrue="1" operator="lessThan">
      <formula>15</formula>
    </cfRule>
  </conditionalFormatting>
  <conditionalFormatting sqref="CU6:CU55">
    <cfRule type="cellIs" dxfId="1570" priority="1257" stopIfTrue="1" operator="lessThan">
      <formula>50</formula>
    </cfRule>
  </conditionalFormatting>
  <conditionalFormatting sqref="CU6:CU55">
    <cfRule type="cellIs" dxfId="1569" priority="1256" stopIfTrue="1" operator="lessThan">
      <formula>1</formula>
    </cfRule>
  </conditionalFormatting>
  <conditionalFormatting sqref="CU6:CU55">
    <cfRule type="cellIs" dxfId="1568" priority="1255" stopIfTrue="1" operator="lessThan">
      <formula>15</formula>
    </cfRule>
  </conditionalFormatting>
  <conditionalFormatting sqref="CU6:CU55">
    <cfRule type="cellIs" dxfId="1567" priority="1254" stopIfTrue="1" operator="lessThan">
      <formula>50</formula>
    </cfRule>
  </conditionalFormatting>
  <conditionalFormatting sqref="CU6:CU55">
    <cfRule type="cellIs" dxfId="1566" priority="1253" stopIfTrue="1" operator="lessThan">
      <formula>1</formula>
    </cfRule>
  </conditionalFormatting>
  <conditionalFormatting sqref="CU6:CU55">
    <cfRule type="cellIs" dxfId="1565" priority="1252" stopIfTrue="1" operator="lessThan">
      <formula>15</formula>
    </cfRule>
  </conditionalFormatting>
  <conditionalFormatting sqref="CU6:CU55">
    <cfRule type="cellIs" dxfId="1564" priority="1250" stopIfTrue="1" operator="lessThanOrEqual">
      <formula>0</formula>
    </cfRule>
    <cfRule type="cellIs" dxfId="1563" priority="1251" stopIfTrue="1" operator="lessThan">
      <formula>50</formula>
    </cfRule>
  </conditionalFormatting>
  <conditionalFormatting sqref="CU6:CU55">
    <cfRule type="cellIs" dxfId="1562" priority="1249" stopIfTrue="1" operator="lessThan">
      <formula>1</formula>
    </cfRule>
  </conditionalFormatting>
  <conditionalFormatting sqref="CU6:CU55">
    <cfRule type="cellIs" dxfId="1561" priority="1248" stopIfTrue="1" operator="lessThan">
      <formula>15</formula>
    </cfRule>
  </conditionalFormatting>
  <conditionalFormatting sqref="CU6:CU55">
    <cfRule type="cellIs" dxfId="1560" priority="1247" stopIfTrue="1" operator="lessThan">
      <formula>50</formula>
    </cfRule>
  </conditionalFormatting>
  <conditionalFormatting sqref="CU6:CU55">
    <cfRule type="cellIs" dxfId="1559" priority="1246" stopIfTrue="1" operator="lessThan">
      <formula>1</formula>
    </cfRule>
  </conditionalFormatting>
  <conditionalFormatting sqref="CU6:CU55">
    <cfRule type="cellIs" dxfId="1558" priority="1245" stopIfTrue="1" operator="lessThan">
      <formula>15</formula>
    </cfRule>
  </conditionalFormatting>
  <conditionalFormatting sqref="CU6:CU55">
    <cfRule type="cellIs" dxfId="1557" priority="1244" stopIfTrue="1" operator="lessThan">
      <formula>50</formula>
    </cfRule>
  </conditionalFormatting>
  <conditionalFormatting sqref="CU6:CU55">
    <cfRule type="cellIs" dxfId="1556" priority="1243" stopIfTrue="1" operator="lessThan">
      <formula>1</formula>
    </cfRule>
  </conditionalFormatting>
  <conditionalFormatting sqref="CU6:CU55">
    <cfRule type="cellIs" dxfId="1555" priority="1242" stopIfTrue="1" operator="lessThan">
      <formula>15</formula>
    </cfRule>
  </conditionalFormatting>
  <conditionalFormatting sqref="CU6:CU55">
    <cfRule type="cellIs" dxfId="1554" priority="1241" stopIfTrue="1" operator="lessThan">
      <formula>50</formula>
    </cfRule>
  </conditionalFormatting>
  <conditionalFormatting sqref="CU6:CU55">
    <cfRule type="cellIs" dxfId="1553" priority="1240" stopIfTrue="1" operator="lessThan">
      <formula>1</formula>
    </cfRule>
  </conditionalFormatting>
  <conditionalFormatting sqref="CU6:CU55">
    <cfRule type="cellIs" dxfId="1552" priority="1239" stopIfTrue="1" operator="lessThan">
      <formula>50</formula>
    </cfRule>
  </conditionalFormatting>
  <conditionalFormatting sqref="CU6:CU55">
    <cfRule type="cellIs" dxfId="1551" priority="1238" stopIfTrue="1" operator="lessThan">
      <formula>1</formula>
    </cfRule>
  </conditionalFormatting>
  <conditionalFormatting sqref="CU6:CU55">
    <cfRule type="cellIs" dxfId="1550" priority="1237" stopIfTrue="1" operator="lessThan">
      <formula>15</formula>
    </cfRule>
  </conditionalFormatting>
  <conditionalFormatting sqref="CU6:CU55">
    <cfRule type="cellIs" dxfId="1549" priority="1236" stopIfTrue="1" operator="lessThan">
      <formula>50</formula>
    </cfRule>
  </conditionalFormatting>
  <conditionalFormatting sqref="CU6:CU55">
    <cfRule type="cellIs" dxfId="1548" priority="1235" stopIfTrue="1" operator="lessThan">
      <formula>1</formula>
    </cfRule>
  </conditionalFormatting>
  <conditionalFormatting sqref="CU6:CU55">
    <cfRule type="cellIs" dxfId="1547" priority="1234" stopIfTrue="1" operator="lessThan">
      <formula>50</formula>
    </cfRule>
  </conditionalFormatting>
  <conditionalFormatting sqref="CU6:CU55">
    <cfRule type="cellIs" dxfId="1546" priority="1233" stopIfTrue="1" operator="lessThan">
      <formula>1</formula>
    </cfRule>
  </conditionalFormatting>
  <conditionalFormatting sqref="CU6:CU55">
    <cfRule type="cellIs" dxfId="1545" priority="1232" stopIfTrue="1" operator="lessThan">
      <formula>15</formula>
    </cfRule>
  </conditionalFormatting>
  <conditionalFormatting sqref="CU6:CU55">
    <cfRule type="cellIs" dxfId="1544" priority="1231" stopIfTrue="1" operator="lessThan">
      <formula>50</formula>
    </cfRule>
  </conditionalFormatting>
  <conditionalFormatting sqref="CU6:CU55">
    <cfRule type="cellIs" dxfId="1543" priority="1230" stopIfTrue="1" operator="lessThan">
      <formula>1</formula>
    </cfRule>
  </conditionalFormatting>
  <conditionalFormatting sqref="CU6:CU55">
    <cfRule type="cellIs" dxfId="1542" priority="1229" stopIfTrue="1" operator="lessThan">
      <formula>15</formula>
    </cfRule>
  </conditionalFormatting>
  <conditionalFormatting sqref="CU6:CU55">
    <cfRule type="cellIs" dxfId="1541" priority="1228" stopIfTrue="1" operator="lessThan">
      <formula>50</formula>
    </cfRule>
  </conditionalFormatting>
  <conditionalFormatting sqref="CU6:CU55">
    <cfRule type="cellIs" dxfId="1540" priority="1227" stopIfTrue="1" operator="lessThan">
      <formula>1</formula>
    </cfRule>
  </conditionalFormatting>
  <conditionalFormatting sqref="CU6:CU55">
    <cfRule type="cellIs" dxfId="1539" priority="1226" stopIfTrue="1" operator="lessThan">
      <formula>15</formula>
    </cfRule>
  </conditionalFormatting>
  <conditionalFormatting sqref="CU6:CU55">
    <cfRule type="cellIs" dxfId="1538" priority="1225" stopIfTrue="1" operator="lessThan">
      <formula>50</formula>
    </cfRule>
  </conditionalFormatting>
  <conditionalFormatting sqref="CU6:CU55">
    <cfRule type="cellIs" dxfId="1537" priority="1224" stopIfTrue="1" operator="lessThan">
      <formula>1</formula>
    </cfRule>
  </conditionalFormatting>
  <conditionalFormatting sqref="CU6:CU55">
    <cfRule type="cellIs" dxfId="1536" priority="1223" stopIfTrue="1" operator="lessThan">
      <formula>15</formula>
    </cfRule>
  </conditionalFormatting>
  <conditionalFormatting sqref="CU6:CU55">
    <cfRule type="cellIs" dxfId="1535" priority="1222" stopIfTrue="1" operator="lessThan">
      <formula>50</formula>
    </cfRule>
  </conditionalFormatting>
  <conditionalFormatting sqref="CU6:CU55">
    <cfRule type="cellIs" dxfId="1534" priority="1221" stopIfTrue="1" operator="lessThan">
      <formula>1</formula>
    </cfRule>
  </conditionalFormatting>
  <conditionalFormatting sqref="CU6:CU55">
    <cfRule type="cellIs" dxfId="1533" priority="1220" stopIfTrue="1" operator="lessThan">
      <formula>15</formula>
    </cfRule>
  </conditionalFormatting>
  <conditionalFormatting sqref="CU6:CU55">
    <cfRule type="cellIs" dxfId="1532" priority="1219" stopIfTrue="1" operator="lessThan">
      <formula>50</formula>
    </cfRule>
  </conditionalFormatting>
  <conditionalFormatting sqref="CU6:CU55">
    <cfRule type="cellIs" dxfId="1531" priority="1218" stopIfTrue="1" operator="lessThan">
      <formula>1</formula>
    </cfRule>
  </conditionalFormatting>
  <conditionalFormatting sqref="CU6:CU55">
    <cfRule type="cellIs" dxfId="1530" priority="1217" stopIfTrue="1" operator="lessThan">
      <formula>15</formula>
    </cfRule>
  </conditionalFormatting>
  <conditionalFormatting sqref="CU6:CU55">
    <cfRule type="cellIs" dxfId="1529" priority="1216" stopIfTrue="1" operator="lessThan">
      <formula>50</formula>
    </cfRule>
  </conditionalFormatting>
  <conditionalFormatting sqref="CU6:CU55">
    <cfRule type="cellIs" dxfId="1528" priority="1215" stopIfTrue="1" operator="lessThan">
      <formula>1</formula>
    </cfRule>
  </conditionalFormatting>
  <conditionalFormatting sqref="CU6:CU55">
    <cfRule type="cellIs" dxfId="1527" priority="1214" stopIfTrue="1" operator="lessThan">
      <formula>15</formula>
    </cfRule>
  </conditionalFormatting>
  <conditionalFormatting sqref="CU6:CU55">
    <cfRule type="cellIs" dxfId="1526" priority="1213" stopIfTrue="1" operator="lessThan">
      <formula>50</formula>
    </cfRule>
  </conditionalFormatting>
  <conditionalFormatting sqref="CU6:CU55">
    <cfRule type="cellIs" dxfId="1525" priority="1212" stopIfTrue="1" operator="lessThan">
      <formula>1</formula>
    </cfRule>
  </conditionalFormatting>
  <conditionalFormatting sqref="CU6:CU55">
    <cfRule type="cellIs" dxfId="1524" priority="1211" stopIfTrue="1" operator="lessThan">
      <formula>15</formula>
    </cfRule>
  </conditionalFormatting>
  <conditionalFormatting sqref="CU6:CU55">
    <cfRule type="cellIs" dxfId="1523" priority="1210" stopIfTrue="1" operator="lessThan">
      <formula>50</formula>
    </cfRule>
  </conditionalFormatting>
  <conditionalFormatting sqref="CU6:CU55">
    <cfRule type="cellIs" dxfId="1522" priority="1209" stopIfTrue="1" operator="lessThan">
      <formula>1</formula>
    </cfRule>
  </conditionalFormatting>
  <conditionalFormatting sqref="CU6:CU55">
    <cfRule type="cellIs" dxfId="1521" priority="1208" stopIfTrue="1" operator="lessThan">
      <formula>15</formula>
    </cfRule>
  </conditionalFormatting>
  <conditionalFormatting sqref="CU6:CU55">
    <cfRule type="cellIs" dxfId="1520" priority="1207" stopIfTrue="1" operator="lessThan">
      <formula>50</formula>
    </cfRule>
  </conditionalFormatting>
  <conditionalFormatting sqref="CU6:CU55">
    <cfRule type="cellIs" dxfId="1519" priority="1206" stopIfTrue="1" operator="lessThan">
      <formula>1</formula>
    </cfRule>
  </conditionalFormatting>
  <conditionalFormatting sqref="CU6:CU55">
    <cfRule type="cellIs" dxfId="1518" priority="1205" stopIfTrue="1" operator="lessThan">
      <formula>15</formula>
    </cfRule>
  </conditionalFormatting>
  <conditionalFormatting sqref="CU6:CU55">
    <cfRule type="cellIs" dxfId="1517" priority="1204" stopIfTrue="1" operator="lessThan">
      <formula>50</formula>
    </cfRule>
  </conditionalFormatting>
  <conditionalFormatting sqref="CU6:CU55">
    <cfRule type="cellIs" dxfId="1516" priority="1203" stopIfTrue="1" operator="lessThan">
      <formula>1</formula>
    </cfRule>
  </conditionalFormatting>
  <conditionalFormatting sqref="CU6:CU55">
    <cfRule type="cellIs" dxfId="1515" priority="1202" stopIfTrue="1" operator="lessThan">
      <formula>15</formula>
    </cfRule>
  </conditionalFormatting>
  <conditionalFormatting sqref="CU6:CU55">
    <cfRule type="cellIs" dxfId="1514" priority="1201" stopIfTrue="1" operator="lessThan">
      <formula>50</formula>
    </cfRule>
  </conditionalFormatting>
  <conditionalFormatting sqref="CU6:CU55">
    <cfRule type="cellIs" dxfId="1513" priority="1200" stopIfTrue="1" operator="lessThan">
      <formula>1</formula>
    </cfRule>
  </conditionalFormatting>
  <conditionalFormatting sqref="CU6:CU55">
    <cfRule type="cellIs" dxfId="1512" priority="1199" stopIfTrue="1" operator="lessThan">
      <formula>15</formula>
    </cfRule>
  </conditionalFormatting>
  <conditionalFormatting sqref="CU6:CU55">
    <cfRule type="cellIs" dxfId="1511" priority="1198" stopIfTrue="1" operator="lessThan">
      <formula>50</formula>
    </cfRule>
  </conditionalFormatting>
  <conditionalFormatting sqref="CU6:CU55">
    <cfRule type="cellIs" dxfId="1510" priority="1197" stopIfTrue="1" operator="lessThan">
      <formula>1</formula>
    </cfRule>
  </conditionalFormatting>
  <conditionalFormatting sqref="CU6:CU55">
    <cfRule type="cellIs" dxfId="1509" priority="1196" stopIfTrue="1" operator="lessThan">
      <formula>15</formula>
    </cfRule>
  </conditionalFormatting>
  <conditionalFormatting sqref="CU6:CU55">
    <cfRule type="cellIs" dxfId="1508" priority="1195" stopIfTrue="1" operator="lessThan">
      <formula>50</formula>
    </cfRule>
  </conditionalFormatting>
  <conditionalFormatting sqref="CU6:CU55">
    <cfRule type="cellIs" dxfId="1507" priority="1194" stopIfTrue="1" operator="lessThan">
      <formula>1</formula>
    </cfRule>
  </conditionalFormatting>
  <conditionalFormatting sqref="CU6:CU55">
    <cfRule type="cellIs" dxfId="1506" priority="1193" stopIfTrue="1" operator="lessThan">
      <formula>15</formula>
    </cfRule>
  </conditionalFormatting>
  <conditionalFormatting sqref="CU6:CU55">
    <cfRule type="cellIs" dxfId="1505" priority="1191" stopIfTrue="1" operator="lessThanOrEqual">
      <formula>0</formula>
    </cfRule>
    <cfRule type="cellIs" dxfId="1504" priority="1192" stopIfTrue="1" operator="lessThan">
      <formula>50</formula>
    </cfRule>
  </conditionalFormatting>
  <conditionalFormatting sqref="CU6:CU55">
    <cfRule type="cellIs" dxfId="1503" priority="1190" stopIfTrue="1" operator="lessThan">
      <formula>1</formula>
    </cfRule>
  </conditionalFormatting>
  <conditionalFormatting sqref="CU6:CU55">
    <cfRule type="cellIs" dxfId="1502" priority="1189" stopIfTrue="1" operator="lessThan">
      <formula>15</formula>
    </cfRule>
  </conditionalFormatting>
  <conditionalFormatting sqref="CU6:CU55">
    <cfRule type="cellIs" dxfId="1501" priority="1188" stopIfTrue="1" operator="lessThan">
      <formula>50</formula>
    </cfRule>
  </conditionalFormatting>
  <conditionalFormatting sqref="CU6:CU55">
    <cfRule type="cellIs" dxfId="1500" priority="1187" stopIfTrue="1" operator="lessThan">
      <formula>1</formula>
    </cfRule>
  </conditionalFormatting>
  <conditionalFormatting sqref="CU6:CU55">
    <cfRule type="cellIs" dxfId="1499" priority="1186" stopIfTrue="1" operator="lessThan">
      <formula>15</formula>
    </cfRule>
  </conditionalFormatting>
  <conditionalFormatting sqref="CU6:CU55">
    <cfRule type="cellIs" dxfId="1498" priority="1185" stopIfTrue="1" operator="lessThan">
      <formula>50</formula>
    </cfRule>
  </conditionalFormatting>
  <conditionalFormatting sqref="CU6:CU55">
    <cfRule type="cellIs" dxfId="1497" priority="1184" stopIfTrue="1" operator="lessThan">
      <formula>1</formula>
    </cfRule>
  </conditionalFormatting>
  <conditionalFormatting sqref="CU6:CU55">
    <cfRule type="cellIs" dxfId="1496" priority="1183" stopIfTrue="1" operator="lessThan">
      <formula>15</formula>
    </cfRule>
  </conditionalFormatting>
  <conditionalFormatting sqref="CU6:CU55">
    <cfRule type="cellIs" dxfId="1495" priority="1182" stopIfTrue="1" operator="lessThan">
      <formula>50</formula>
    </cfRule>
  </conditionalFormatting>
  <conditionalFormatting sqref="CU6:CU55">
    <cfRule type="cellIs" dxfId="1494" priority="1181" stopIfTrue="1" operator="lessThan">
      <formula>1</formula>
    </cfRule>
  </conditionalFormatting>
  <conditionalFormatting sqref="CU6:CU55">
    <cfRule type="cellIs" dxfId="1493" priority="1180" stopIfTrue="1" operator="lessThan">
      <formula>50</formula>
    </cfRule>
  </conditionalFormatting>
  <conditionalFormatting sqref="CU6:CU55">
    <cfRule type="cellIs" dxfId="1492" priority="1179" stopIfTrue="1" operator="lessThan">
      <formula>1</formula>
    </cfRule>
  </conditionalFormatting>
  <conditionalFormatting sqref="CU6:CU55">
    <cfRule type="cellIs" dxfId="1491" priority="1178" stopIfTrue="1" operator="lessThan">
      <formula>15</formula>
    </cfRule>
  </conditionalFormatting>
  <conditionalFormatting sqref="CU6:CU55">
    <cfRule type="cellIs" dxfId="1490" priority="1177" stopIfTrue="1" operator="lessThan">
      <formula>50</formula>
    </cfRule>
  </conditionalFormatting>
  <conditionalFormatting sqref="CU6:CU55">
    <cfRule type="cellIs" dxfId="1489" priority="1176" stopIfTrue="1" operator="lessThan">
      <formula>1</formula>
    </cfRule>
  </conditionalFormatting>
  <conditionalFormatting sqref="CU6:CU55">
    <cfRule type="cellIs" dxfId="1488" priority="1175" stopIfTrue="1" operator="lessThan">
      <formula>50</formula>
    </cfRule>
  </conditionalFormatting>
  <conditionalFormatting sqref="CU6:CU55">
    <cfRule type="cellIs" dxfId="1487" priority="1174" stopIfTrue="1" operator="lessThan">
      <formula>1</formula>
    </cfRule>
  </conditionalFormatting>
  <conditionalFormatting sqref="CU6:CU55">
    <cfRule type="cellIs" dxfId="1486" priority="1173" stopIfTrue="1" operator="lessThan">
      <formula>15</formula>
    </cfRule>
  </conditionalFormatting>
  <conditionalFormatting sqref="CU6:CU55">
    <cfRule type="cellIs" dxfId="1485" priority="1172" stopIfTrue="1" operator="lessThan">
      <formula>50</formula>
    </cfRule>
  </conditionalFormatting>
  <conditionalFormatting sqref="CU6:CU55">
    <cfRule type="cellIs" dxfId="1484" priority="1171" stopIfTrue="1" operator="lessThan">
      <formula>1</formula>
    </cfRule>
  </conditionalFormatting>
  <conditionalFormatting sqref="CU6:CU55">
    <cfRule type="cellIs" dxfId="1483" priority="1170" stopIfTrue="1" operator="lessThan">
      <formula>15</formula>
    </cfRule>
  </conditionalFormatting>
  <conditionalFormatting sqref="CU6:CU55">
    <cfRule type="cellIs" dxfId="1482" priority="1169" stopIfTrue="1" operator="lessThan">
      <formula>50</formula>
    </cfRule>
  </conditionalFormatting>
  <conditionalFormatting sqref="CU6:CU55">
    <cfRule type="cellIs" dxfId="1481" priority="1168" stopIfTrue="1" operator="lessThan">
      <formula>1</formula>
    </cfRule>
  </conditionalFormatting>
  <conditionalFormatting sqref="CU6:CU55">
    <cfRule type="cellIs" dxfId="1480" priority="1167" stopIfTrue="1" operator="lessThan">
      <formula>15</formula>
    </cfRule>
  </conditionalFormatting>
  <conditionalFormatting sqref="CU6:CU55">
    <cfRule type="cellIs" dxfId="1479" priority="1166" stopIfTrue="1" operator="lessThan">
      <formula>50</formula>
    </cfRule>
  </conditionalFormatting>
  <conditionalFormatting sqref="CU6:CU55">
    <cfRule type="cellIs" dxfId="1478" priority="1165" stopIfTrue="1" operator="lessThan">
      <formula>1</formula>
    </cfRule>
  </conditionalFormatting>
  <conditionalFormatting sqref="CU6:CU55">
    <cfRule type="cellIs" dxfId="1477" priority="1164" stopIfTrue="1" operator="lessThan">
      <formula>15</formula>
    </cfRule>
  </conditionalFormatting>
  <conditionalFormatting sqref="CU6:CU55">
    <cfRule type="cellIs" dxfId="1476" priority="1163" stopIfTrue="1" operator="lessThan">
      <formula>50</formula>
    </cfRule>
  </conditionalFormatting>
  <conditionalFormatting sqref="CU6:CU55">
    <cfRule type="cellIs" dxfId="1475" priority="1162" stopIfTrue="1" operator="lessThan">
      <formula>1</formula>
    </cfRule>
  </conditionalFormatting>
  <conditionalFormatting sqref="CU6:CU55">
    <cfRule type="cellIs" dxfId="1474" priority="1161" stopIfTrue="1" operator="lessThan">
      <formula>15</formula>
    </cfRule>
  </conditionalFormatting>
  <conditionalFormatting sqref="CU6:CU55">
    <cfRule type="cellIs" dxfId="1473" priority="1160" stopIfTrue="1" operator="lessThan">
      <formula>50</formula>
    </cfRule>
  </conditionalFormatting>
  <conditionalFormatting sqref="CU6:CU55">
    <cfRule type="cellIs" dxfId="1472" priority="1159" stopIfTrue="1" operator="lessThan">
      <formula>1</formula>
    </cfRule>
  </conditionalFormatting>
  <conditionalFormatting sqref="CU6:CU55">
    <cfRule type="cellIs" dxfId="1471" priority="1158" stopIfTrue="1" operator="lessThan">
      <formula>15</formula>
    </cfRule>
  </conditionalFormatting>
  <conditionalFormatting sqref="CU6:CU55">
    <cfRule type="cellIs" dxfId="1470" priority="1157" stopIfTrue="1" operator="lessThan">
      <formula>50</formula>
    </cfRule>
  </conditionalFormatting>
  <conditionalFormatting sqref="CU6:CU55">
    <cfRule type="cellIs" dxfId="1469" priority="1156" stopIfTrue="1" operator="lessThan">
      <formula>1</formula>
    </cfRule>
  </conditionalFormatting>
  <conditionalFormatting sqref="CU6:CU55">
    <cfRule type="cellIs" dxfId="1468" priority="1155" stopIfTrue="1" operator="lessThan">
      <formula>15</formula>
    </cfRule>
  </conditionalFormatting>
  <conditionalFormatting sqref="CU6:CU55">
    <cfRule type="cellIs" dxfId="1467" priority="1154" stopIfTrue="1" operator="lessThan">
      <formula>50</formula>
    </cfRule>
  </conditionalFormatting>
  <conditionalFormatting sqref="CU6:CU55">
    <cfRule type="cellIs" dxfId="1466" priority="1153" stopIfTrue="1" operator="lessThan">
      <formula>1</formula>
    </cfRule>
  </conditionalFormatting>
  <conditionalFormatting sqref="CU6:CU55">
    <cfRule type="cellIs" dxfId="1465" priority="1152" stopIfTrue="1" operator="lessThan">
      <formula>15</formula>
    </cfRule>
  </conditionalFormatting>
  <conditionalFormatting sqref="CU6:CU55">
    <cfRule type="cellIs" dxfId="1464" priority="1151" stopIfTrue="1" operator="lessThan">
      <formula>50</formula>
    </cfRule>
  </conditionalFormatting>
  <conditionalFormatting sqref="CU6:CU55">
    <cfRule type="cellIs" dxfId="1463" priority="1150" stopIfTrue="1" operator="lessThan">
      <formula>1</formula>
    </cfRule>
  </conditionalFormatting>
  <conditionalFormatting sqref="CU6:CU55">
    <cfRule type="cellIs" dxfId="1462" priority="1149" stopIfTrue="1" operator="lessThan">
      <formula>15</formula>
    </cfRule>
  </conditionalFormatting>
  <conditionalFormatting sqref="CU6:CU55">
    <cfRule type="cellIs" dxfId="1461" priority="1148" stopIfTrue="1" operator="lessThan">
      <formula>50</formula>
    </cfRule>
  </conditionalFormatting>
  <conditionalFormatting sqref="CU6:CU55">
    <cfRule type="cellIs" dxfId="1460" priority="1147" stopIfTrue="1" operator="lessThan">
      <formula>1</formula>
    </cfRule>
  </conditionalFormatting>
  <conditionalFormatting sqref="CU6:CU55">
    <cfRule type="cellIs" dxfId="1459" priority="1146" stopIfTrue="1" operator="lessThan">
      <formula>15</formula>
    </cfRule>
  </conditionalFormatting>
  <conditionalFormatting sqref="CU6:CU55">
    <cfRule type="cellIs" dxfId="1458" priority="1145" stopIfTrue="1" operator="lessThan">
      <formula>50</formula>
    </cfRule>
  </conditionalFormatting>
  <conditionalFormatting sqref="CU6:CU55">
    <cfRule type="cellIs" dxfId="1457" priority="1144" stopIfTrue="1" operator="lessThan">
      <formula>1</formula>
    </cfRule>
  </conditionalFormatting>
  <conditionalFormatting sqref="CU6:CU55">
    <cfRule type="cellIs" dxfId="1456" priority="1143" stopIfTrue="1" operator="lessThan">
      <formula>15</formula>
    </cfRule>
  </conditionalFormatting>
  <conditionalFormatting sqref="CU6:CU55">
    <cfRule type="cellIs" dxfId="1455" priority="1142" stopIfTrue="1" operator="lessThan">
      <formula>50</formula>
    </cfRule>
  </conditionalFormatting>
  <conditionalFormatting sqref="CU6:CU55">
    <cfRule type="cellIs" dxfId="1454" priority="1141" stopIfTrue="1" operator="lessThan">
      <formula>1</formula>
    </cfRule>
  </conditionalFormatting>
  <conditionalFormatting sqref="CU6:CU55">
    <cfRule type="cellIs" dxfId="1453" priority="1140" stopIfTrue="1" operator="lessThan">
      <formula>15</formula>
    </cfRule>
  </conditionalFormatting>
  <conditionalFormatting sqref="CU6:CU55">
    <cfRule type="cellIs" dxfId="1452" priority="1139" stopIfTrue="1" operator="lessThan">
      <formula>50</formula>
    </cfRule>
  </conditionalFormatting>
  <conditionalFormatting sqref="CU6:CU55">
    <cfRule type="cellIs" dxfId="1451" priority="1138" stopIfTrue="1" operator="lessThan">
      <formula>1</formula>
    </cfRule>
  </conditionalFormatting>
  <conditionalFormatting sqref="CU6:CU55">
    <cfRule type="cellIs" dxfId="1450" priority="1137" stopIfTrue="1" operator="lessThan">
      <formula>15</formula>
    </cfRule>
  </conditionalFormatting>
  <conditionalFormatting sqref="CU6:CU55">
    <cfRule type="cellIs" dxfId="1449" priority="1136" stopIfTrue="1" operator="lessThan">
      <formula>50</formula>
    </cfRule>
  </conditionalFormatting>
  <conditionalFormatting sqref="CU6:CU55">
    <cfRule type="cellIs" dxfId="1448" priority="1135" stopIfTrue="1" operator="lessThan">
      <formula>1</formula>
    </cfRule>
  </conditionalFormatting>
  <conditionalFormatting sqref="CU6:CU55">
    <cfRule type="cellIs" dxfId="1447" priority="1134" stopIfTrue="1" operator="lessThan">
      <formula>15</formula>
    </cfRule>
  </conditionalFormatting>
  <conditionalFormatting sqref="CU6:CU55">
    <cfRule type="cellIs" dxfId="1446" priority="1132" stopIfTrue="1" operator="lessThanOrEqual">
      <formula>0</formula>
    </cfRule>
    <cfRule type="cellIs" dxfId="1445" priority="1133" stopIfTrue="1" operator="lessThan">
      <formula>50</formula>
    </cfRule>
  </conditionalFormatting>
  <conditionalFormatting sqref="CU6:CU55">
    <cfRule type="cellIs" dxfId="1444" priority="1131" stopIfTrue="1" operator="lessThan">
      <formula>1</formula>
    </cfRule>
  </conditionalFormatting>
  <conditionalFormatting sqref="CU6:CU55">
    <cfRule type="cellIs" dxfId="1443" priority="1130" stopIfTrue="1" operator="lessThan">
      <formula>15</formula>
    </cfRule>
  </conditionalFormatting>
  <conditionalFormatting sqref="CU6:CU55">
    <cfRule type="cellIs" dxfId="1442" priority="1129" stopIfTrue="1" operator="lessThan">
      <formula>50</formula>
    </cfRule>
  </conditionalFormatting>
  <conditionalFormatting sqref="CU6:CU55">
    <cfRule type="cellIs" dxfId="1441" priority="1128" stopIfTrue="1" operator="lessThan">
      <formula>1</formula>
    </cfRule>
  </conditionalFormatting>
  <conditionalFormatting sqref="CW6:CW55">
    <cfRule type="cellIs" dxfId="1440" priority="1127" stopIfTrue="1" operator="lessThan">
      <formula>15</formula>
    </cfRule>
  </conditionalFormatting>
  <conditionalFormatting sqref="CW6:CW55">
    <cfRule type="cellIs" dxfId="1439" priority="1126" stopIfTrue="1" operator="lessThan">
      <formula>15</formula>
    </cfRule>
  </conditionalFormatting>
  <conditionalFormatting sqref="CW6:CW55">
    <cfRule type="cellIs" dxfId="1438" priority="1125" stopIfTrue="1" operator="lessThan">
      <formula>50</formula>
    </cfRule>
  </conditionalFormatting>
  <conditionalFormatting sqref="CW6:CW55">
    <cfRule type="cellIs" dxfId="1437" priority="1124" stopIfTrue="1" operator="lessThan">
      <formula>1</formula>
    </cfRule>
  </conditionalFormatting>
  <conditionalFormatting sqref="CW6:CW55">
    <cfRule type="cellIs" dxfId="1436" priority="1123" stopIfTrue="1" operator="lessThan">
      <formula>15</formula>
    </cfRule>
  </conditionalFormatting>
  <conditionalFormatting sqref="CW6:CW55">
    <cfRule type="cellIs" dxfId="1435" priority="1122" stopIfTrue="1" operator="lessThan">
      <formula>50</formula>
    </cfRule>
  </conditionalFormatting>
  <conditionalFormatting sqref="CW6:CW55">
    <cfRule type="cellIs" dxfId="1434" priority="1121" stopIfTrue="1" operator="lessThan">
      <formula>1</formula>
    </cfRule>
  </conditionalFormatting>
  <conditionalFormatting sqref="CW6:CW55">
    <cfRule type="cellIs" dxfId="1433" priority="1120" stopIfTrue="1" operator="lessThan">
      <formula>50</formula>
    </cfRule>
  </conditionalFormatting>
  <conditionalFormatting sqref="CW6:CW55">
    <cfRule type="cellIs" dxfId="1432" priority="1119" stopIfTrue="1" operator="lessThan">
      <formula>1</formula>
    </cfRule>
  </conditionalFormatting>
  <conditionalFormatting sqref="CW6:CW55">
    <cfRule type="cellIs" dxfId="1431" priority="1118" stopIfTrue="1" operator="lessThan">
      <formula>15</formula>
    </cfRule>
  </conditionalFormatting>
  <conditionalFormatting sqref="CW6:CW55">
    <cfRule type="cellIs" dxfId="1430" priority="1117" stopIfTrue="1" operator="lessThan">
      <formula>50</formula>
    </cfRule>
  </conditionalFormatting>
  <conditionalFormatting sqref="CW6:CW55">
    <cfRule type="cellIs" dxfId="1429" priority="1116" stopIfTrue="1" operator="lessThan">
      <formula>1</formula>
    </cfRule>
  </conditionalFormatting>
  <conditionalFormatting sqref="CW6:CW55">
    <cfRule type="cellIs" dxfId="1428" priority="1115" stopIfTrue="1" operator="lessThan">
      <formula>50</formula>
    </cfRule>
  </conditionalFormatting>
  <conditionalFormatting sqref="CW6:CW55">
    <cfRule type="cellIs" dxfId="1427" priority="1114" stopIfTrue="1" operator="lessThan">
      <formula>1</formula>
    </cfRule>
  </conditionalFormatting>
  <conditionalFormatting sqref="CW6:CW55">
    <cfRule type="cellIs" dxfId="1426" priority="1113" stopIfTrue="1" operator="lessThan">
      <formula>15</formula>
    </cfRule>
  </conditionalFormatting>
  <conditionalFormatting sqref="CW6:CW55">
    <cfRule type="cellIs" dxfId="1425" priority="1112" stopIfTrue="1" operator="lessThan">
      <formula>50</formula>
    </cfRule>
  </conditionalFormatting>
  <conditionalFormatting sqref="CW6:CW55">
    <cfRule type="cellIs" dxfId="1424" priority="1111" stopIfTrue="1" operator="lessThan">
      <formula>1</formula>
    </cfRule>
  </conditionalFormatting>
  <conditionalFormatting sqref="CW6:CW55">
    <cfRule type="cellIs" dxfId="1423" priority="1110" stopIfTrue="1" operator="lessThan">
      <formula>15</formula>
    </cfRule>
  </conditionalFormatting>
  <conditionalFormatting sqref="CW6:CW55">
    <cfRule type="cellIs" dxfId="1422" priority="1109" stopIfTrue="1" operator="lessThan">
      <formula>50</formula>
    </cfRule>
  </conditionalFormatting>
  <conditionalFormatting sqref="CW6:CW55">
    <cfRule type="cellIs" dxfId="1421" priority="1108" stopIfTrue="1" operator="lessThan">
      <formula>1</formula>
    </cfRule>
  </conditionalFormatting>
  <conditionalFormatting sqref="CW6:CW55">
    <cfRule type="cellIs" dxfId="1420" priority="1107" stopIfTrue="1" operator="lessThan">
      <formula>15</formula>
    </cfRule>
  </conditionalFormatting>
  <conditionalFormatting sqref="CW6:CW55">
    <cfRule type="cellIs" dxfId="1419" priority="1106" stopIfTrue="1" operator="lessThan">
      <formula>50</formula>
    </cfRule>
  </conditionalFormatting>
  <conditionalFormatting sqref="CW6:CW55">
    <cfRule type="cellIs" dxfId="1418" priority="1105" stopIfTrue="1" operator="lessThan">
      <formula>1</formula>
    </cfRule>
  </conditionalFormatting>
  <conditionalFormatting sqref="CW6:CW55">
    <cfRule type="cellIs" dxfId="1417" priority="1104" stopIfTrue="1" operator="lessThan">
      <formula>15</formula>
    </cfRule>
  </conditionalFormatting>
  <conditionalFormatting sqref="CW6:CW55">
    <cfRule type="cellIs" dxfId="1416" priority="1103" stopIfTrue="1" operator="lessThan">
      <formula>50</formula>
    </cfRule>
  </conditionalFormatting>
  <conditionalFormatting sqref="CW6:CW55">
    <cfRule type="cellIs" dxfId="1415" priority="1102" stopIfTrue="1" operator="lessThan">
      <formula>1</formula>
    </cfRule>
  </conditionalFormatting>
  <conditionalFormatting sqref="CW6:CW55">
    <cfRule type="cellIs" dxfId="1414" priority="1101" stopIfTrue="1" operator="lessThan">
      <formula>15</formula>
    </cfRule>
  </conditionalFormatting>
  <conditionalFormatting sqref="CW6:CW55">
    <cfRule type="cellIs" dxfId="1413" priority="1100" stopIfTrue="1" operator="lessThan">
      <formula>50</formula>
    </cfRule>
  </conditionalFormatting>
  <conditionalFormatting sqref="CW6:CW55">
    <cfRule type="cellIs" dxfId="1412" priority="1099" stopIfTrue="1" operator="lessThan">
      <formula>1</formula>
    </cfRule>
  </conditionalFormatting>
  <conditionalFormatting sqref="CW6:CW55">
    <cfRule type="cellIs" dxfId="1411" priority="1098" stopIfTrue="1" operator="lessThan">
      <formula>15</formula>
    </cfRule>
  </conditionalFormatting>
  <conditionalFormatting sqref="CW6:CW55">
    <cfRule type="cellIs" dxfId="1410" priority="1097" stopIfTrue="1" operator="lessThan">
      <formula>50</formula>
    </cfRule>
  </conditionalFormatting>
  <conditionalFormatting sqref="CW6:CW55">
    <cfRule type="cellIs" dxfId="1409" priority="1096" stopIfTrue="1" operator="lessThan">
      <formula>1</formula>
    </cfRule>
  </conditionalFormatting>
  <conditionalFormatting sqref="CW6:CW55">
    <cfRule type="cellIs" dxfId="1408" priority="1095" stopIfTrue="1" operator="lessThan">
      <formula>15</formula>
    </cfRule>
  </conditionalFormatting>
  <conditionalFormatting sqref="CW6:CW55">
    <cfRule type="cellIs" dxfId="1407" priority="1094" stopIfTrue="1" operator="lessThan">
      <formula>50</formula>
    </cfRule>
  </conditionalFormatting>
  <conditionalFormatting sqref="CW6:CW55">
    <cfRule type="cellIs" dxfId="1406" priority="1093" stopIfTrue="1" operator="lessThan">
      <formula>1</formula>
    </cfRule>
  </conditionalFormatting>
  <conditionalFormatting sqref="CW6:CW55">
    <cfRule type="cellIs" dxfId="1405" priority="1092" stopIfTrue="1" operator="lessThan">
      <formula>15</formula>
    </cfRule>
  </conditionalFormatting>
  <conditionalFormatting sqref="CW6:CW55">
    <cfRule type="cellIs" dxfId="1404" priority="1091" stopIfTrue="1" operator="lessThan">
      <formula>50</formula>
    </cfRule>
  </conditionalFormatting>
  <conditionalFormatting sqref="CW6:CW55">
    <cfRule type="cellIs" dxfId="1403" priority="1090" stopIfTrue="1" operator="lessThan">
      <formula>1</formula>
    </cfRule>
  </conditionalFormatting>
  <conditionalFormatting sqref="CW6:CW55">
    <cfRule type="cellIs" dxfId="1402" priority="1089" stopIfTrue="1" operator="lessThan">
      <formula>15</formula>
    </cfRule>
  </conditionalFormatting>
  <conditionalFormatting sqref="CW6:CW55">
    <cfRule type="cellIs" dxfId="1401" priority="1088" stopIfTrue="1" operator="lessThan">
      <formula>50</formula>
    </cfRule>
  </conditionalFormatting>
  <conditionalFormatting sqref="CW6:CW55">
    <cfRule type="cellIs" dxfId="1400" priority="1087" stopIfTrue="1" operator="lessThan">
      <formula>1</formula>
    </cfRule>
  </conditionalFormatting>
  <conditionalFormatting sqref="CW6:CW55">
    <cfRule type="cellIs" dxfId="1399" priority="1086" stopIfTrue="1" operator="lessThan">
      <formula>15</formula>
    </cfRule>
  </conditionalFormatting>
  <conditionalFormatting sqref="CW6:CW55">
    <cfRule type="cellIs" dxfId="1398" priority="1085" stopIfTrue="1" operator="lessThan">
      <formula>50</formula>
    </cfRule>
  </conditionalFormatting>
  <conditionalFormatting sqref="CW6:CW55">
    <cfRule type="cellIs" dxfId="1397" priority="1084" stopIfTrue="1" operator="lessThan">
      <formula>1</formula>
    </cfRule>
  </conditionalFormatting>
  <conditionalFormatting sqref="CW6:CW55">
    <cfRule type="cellIs" dxfId="1396" priority="1083" stopIfTrue="1" operator="lessThan">
      <formula>15</formula>
    </cfRule>
  </conditionalFormatting>
  <conditionalFormatting sqref="CW6:CW55">
    <cfRule type="cellIs" dxfId="1395" priority="1082" stopIfTrue="1" operator="lessThan">
      <formula>50</formula>
    </cfRule>
  </conditionalFormatting>
  <conditionalFormatting sqref="CW6:CW55">
    <cfRule type="cellIs" dxfId="1394" priority="1081" stopIfTrue="1" operator="lessThan">
      <formula>1</formula>
    </cfRule>
  </conditionalFormatting>
  <conditionalFormatting sqref="CW6:CW55">
    <cfRule type="cellIs" dxfId="1393" priority="1080" stopIfTrue="1" operator="lessThan">
      <formula>15</formula>
    </cfRule>
  </conditionalFormatting>
  <conditionalFormatting sqref="CW6:CW55">
    <cfRule type="cellIs" dxfId="1392" priority="1079" stopIfTrue="1" operator="lessThan">
      <formula>50</formula>
    </cfRule>
  </conditionalFormatting>
  <conditionalFormatting sqref="CW6:CW55">
    <cfRule type="cellIs" dxfId="1391" priority="1078" stopIfTrue="1" operator="lessThan">
      <formula>1</formula>
    </cfRule>
  </conditionalFormatting>
  <conditionalFormatting sqref="CW6:CW55">
    <cfRule type="cellIs" dxfId="1390" priority="1077" stopIfTrue="1" operator="lessThan">
      <formula>15</formula>
    </cfRule>
  </conditionalFormatting>
  <conditionalFormatting sqref="CW6:CW55">
    <cfRule type="cellIs" dxfId="1389" priority="1076" stopIfTrue="1" operator="lessThan">
      <formula>50</formula>
    </cfRule>
  </conditionalFormatting>
  <conditionalFormatting sqref="CW6:CW55">
    <cfRule type="cellIs" dxfId="1388" priority="1075" stopIfTrue="1" operator="lessThan">
      <formula>1</formula>
    </cfRule>
  </conditionalFormatting>
  <conditionalFormatting sqref="CW6:CW55">
    <cfRule type="cellIs" dxfId="1387" priority="1074" stopIfTrue="1" operator="lessThan">
      <formula>15</formula>
    </cfRule>
  </conditionalFormatting>
  <conditionalFormatting sqref="CW6:CW55">
    <cfRule type="cellIs" dxfId="1386" priority="1072" stopIfTrue="1" operator="lessThanOrEqual">
      <formula>0</formula>
    </cfRule>
    <cfRule type="cellIs" dxfId="1385" priority="1073" stopIfTrue="1" operator="lessThan">
      <formula>50</formula>
    </cfRule>
  </conditionalFormatting>
  <conditionalFormatting sqref="CW6:CW55">
    <cfRule type="cellIs" dxfId="1384" priority="1071" stopIfTrue="1" operator="lessThan">
      <formula>1</formula>
    </cfRule>
  </conditionalFormatting>
  <conditionalFormatting sqref="CW6:CW55">
    <cfRule type="cellIs" dxfId="1383" priority="1070" stopIfTrue="1" operator="lessThan">
      <formula>15</formula>
    </cfRule>
  </conditionalFormatting>
  <conditionalFormatting sqref="CW6:CW55">
    <cfRule type="cellIs" dxfId="1382" priority="1069" stopIfTrue="1" operator="lessThan">
      <formula>50</formula>
    </cfRule>
  </conditionalFormatting>
  <conditionalFormatting sqref="CW6:CW55">
    <cfRule type="cellIs" dxfId="1381" priority="1068" stopIfTrue="1" operator="lessThan">
      <formula>1</formula>
    </cfRule>
  </conditionalFormatting>
  <conditionalFormatting sqref="CW6:CW55">
    <cfRule type="cellIs" dxfId="1380" priority="1067" stopIfTrue="1" operator="lessThan">
      <formula>15</formula>
    </cfRule>
  </conditionalFormatting>
  <conditionalFormatting sqref="CW6:CW55">
    <cfRule type="cellIs" dxfId="1379" priority="1066" stopIfTrue="1" operator="lessThan">
      <formula>50</formula>
    </cfRule>
  </conditionalFormatting>
  <conditionalFormatting sqref="CW6:CW55">
    <cfRule type="cellIs" dxfId="1378" priority="1065" stopIfTrue="1" operator="lessThan">
      <formula>1</formula>
    </cfRule>
  </conditionalFormatting>
  <conditionalFormatting sqref="CW6:CW55">
    <cfRule type="cellIs" dxfId="1377" priority="1064" stopIfTrue="1" operator="lessThan">
      <formula>15</formula>
    </cfRule>
  </conditionalFormatting>
  <conditionalFormatting sqref="CW6:CW55">
    <cfRule type="cellIs" dxfId="1376" priority="1063" stopIfTrue="1" operator="lessThan">
      <formula>50</formula>
    </cfRule>
  </conditionalFormatting>
  <conditionalFormatting sqref="CW6:CW55">
    <cfRule type="cellIs" dxfId="1375" priority="1062" stopIfTrue="1" operator="lessThan">
      <formula>1</formula>
    </cfRule>
  </conditionalFormatting>
  <conditionalFormatting sqref="CW6:CW55">
    <cfRule type="cellIs" dxfId="1374" priority="1061" stopIfTrue="1" operator="lessThan">
      <formula>50</formula>
    </cfRule>
  </conditionalFormatting>
  <conditionalFormatting sqref="CW6:CW55">
    <cfRule type="cellIs" dxfId="1373" priority="1060" stopIfTrue="1" operator="lessThan">
      <formula>1</formula>
    </cfRule>
  </conditionalFormatting>
  <conditionalFormatting sqref="CW6:CW55">
    <cfRule type="cellIs" dxfId="1372" priority="1059" stopIfTrue="1" operator="lessThan">
      <formula>15</formula>
    </cfRule>
  </conditionalFormatting>
  <conditionalFormatting sqref="CW6:CW55">
    <cfRule type="cellIs" dxfId="1371" priority="1058" stopIfTrue="1" operator="lessThan">
      <formula>50</formula>
    </cfRule>
  </conditionalFormatting>
  <conditionalFormatting sqref="CW6:CW55">
    <cfRule type="cellIs" dxfId="1370" priority="1057" stopIfTrue="1" operator="lessThan">
      <formula>1</formula>
    </cfRule>
  </conditionalFormatting>
  <conditionalFormatting sqref="CW6:CW55">
    <cfRule type="cellIs" dxfId="1369" priority="1056" stopIfTrue="1" operator="lessThan">
      <formula>50</formula>
    </cfRule>
  </conditionalFormatting>
  <conditionalFormatting sqref="CW6:CW55">
    <cfRule type="cellIs" dxfId="1368" priority="1055" stopIfTrue="1" operator="lessThan">
      <formula>1</formula>
    </cfRule>
  </conditionalFormatting>
  <conditionalFormatting sqref="CW6:CW55">
    <cfRule type="cellIs" dxfId="1367" priority="1054" stopIfTrue="1" operator="lessThan">
      <formula>15</formula>
    </cfRule>
  </conditionalFormatting>
  <conditionalFormatting sqref="CW6:CW55">
    <cfRule type="cellIs" dxfId="1366" priority="1053" stopIfTrue="1" operator="lessThan">
      <formula>50</formula>
    </cfRule>
  </conditionalFormatting>
  <conditionalFormatting sqref="CW6:CW55">
    <cfRule type="cellIs" dxfId="1365" priority="1052" stopIfTrue="1" operator="lessThan">
      <formula>1</formula>
    </cfRule>
  </conditionalFormatting>
  <conditionalFormatting sqref="CW6:CW55">
    <cfRule type="cellIs" dxfId="1364" priority="1051" stopIfTrue="1" operator="lessThan">
      <formula>15</formula>
    </cfRule>
  </conditionalFormatting>
  <conditionalFormatting sqref="CW6:CW55">
    <cfRule type="cellIs" dxfId="1363" priority="1050" stopIfTrue="1" operator="lessThan">
      <formula>50</formula>
    </cfRule>
  </conditionalFormatting>
  <conditionalFormatting sqref="CW6:CW55">
    <cfRule type="cellIs" dxfId="1362" priority="1049" stopIfTrue="1" operator="lessThan">
      <formula>1</formula>
    </cfRule>
  </conditionalFormatting>
  <conditionalFormatting sqref="CW6:CW55">
    <cfRule type="cellIs" dxfId="1361" priority="1048" stopIfTrue="1" operator="lessThan">
      <formula>15</formula>
    </cfRule>
  </conditionalFormatting>
  <conditionalFormatting sqref="CW6:CW55">
    <cfRule type="cellIs" dxfId="1360" priority="1047" stopIfTrue="1" operator="lessThan">
      <formula>50</formula>
    </cfRule>
  </conditionalFormatting>
  <conditionalFormatting sqref="CW6:CW55">
    <cfRule type="cellIs" dxfId="1359" priority="1046" stopIfTrue="1" operator="lessThan">
      <formula>1</formula>
    </cfRule>
  </conditionalFormatting>
  <conditionalFormatting sqref="CW6:CW55">
    <cfRule type="cellIs" dxfId="1358" priority="1045" stopIfTrue="1" operator="lessThan">
      <formula>15</formula>
    </cfRule>
  </conditionalFormatting>
  <conditionalFormatting sqref="CW6:CW55">
    <cfRule type="cellIs" dxfId="1357" priority="1044" stopIfTrue="1" operator="lessThan">
      <formula>50</formula>
    </cfRule>
  </conditionalFormatting>
  <conditionalFormatting sqref="CW6:CW55">
    <cfRule type="cellIs" dxfId="1356" priority="1043" stopIfTrue="1" operator="lessThan">
      <formula>1</formula>
    </cfRule>
  </conditionalFormatting>
  <conditionalFormatting sqref="CW6:CW55">
    <cfRule type="cellIs" dxfId="1355" priority="1042" stopIfTrue="1" operator="lessThan">
      <formula>15</formula>
    </cfRule>
  </conditionalFormatting>
  <conditionalFormatting sqref="CW6:CW55">
    <cfRule type="cellIs" dxfId="1354" priority="1041" stopIfTrue="1" operator="lessThan">
      <formula>50</formula>
    </cfRule>
  </conditionalFormatting>
  <conditionalFormatting sqref="CW6:CW55">
    <cfRule type="cellIs" dxfId="1353" priority="1040" stopIfTrue="1" operator="lessThan">
      <formula>1</formula>
    </cfRule>
  </conditionalFormatting>
  <conditionalFormatting sqref="CW6:CW55">
    <cfRule type="cellIs" dxfId="1352" priority="1039" stopIfTrue="1" operator="lessThan">
      <formula>15</formula>
    </cfRule>
  </conditionalFormatting>
  <conditionalFormatting sqref="CW6:CW55">
    <cfRule type="cellIs" dxfId="1351" priority="1038" stopIfTrue="1" operator="lessThan">
      <formula>50</formula>
    </cfRule>
  </conditionalFormatting>
  <conditionalFormatting sqref="CW6:CW55">
    <cfRule type="cellIs" dxfId="1350" priority="1037" stopIfTrue="1" operator="lessThan">
      <formula>1</formula>
    </cfRule>
  </conditionalFormatting>
  <conditionalFormatting sqref="CW6:CW55">
    <cfRule type="cellIs" dxfId="1349" priority="1036" stopIfTrue="1" operator="lessThan">
      <formula>15</formula>
    </cfRule>
  </conditionalFormatting>
  <conditionalFormatting sqref="CW6:CW55">
    <cfRule type="cellIs" dxfId="1348" priority="1035" stopIfTrue="1" operator="lessThan">
      <formula>50</formula>
    </cfRule>
  </conditionalFormatting>
  <conditionalFormatting sqref="CW6:CW55">
    <cfRule type="cellIs" dxfId="1347" priority="1034" stopIfTrue="1" operator="lessThan">
      <formula>1</formula>
    </cfRule>
  </conditionalFormatting>
  <conditionalFormatting sqref="CW6:CW55">
    <cfRule type="cellIs" dxfId="1346" priority="1033" stopIfTrue="1" operator="lessThan">
      <formula>15</formula>
    </cfRule>
  </conditionalFormatting>
  <conditionalFormatting sqref="CW6:CW55">
    <cfRule type="cellIs" dxfId="1345" priority="1032" stopIfTrue="1" operator="lessThan">
      <formula>50</formula>
    </cfRule>
  </conditionalFormatting>
  <conditionalFormatting sqref="CW6:CW55">
    <cfRule type="cellIs" dxfId="1344" priority="1031" stopIfTrue="1" operator="lessThan">
      <formula>1</formula>
    </cfRule>
  </conditionalFormatting>
  <conditionalFormatting sqref="CW6:CW55">
    <cfRule type="cellIs" dxfId="1343" priority="1030" stopIfTrue="1" operator="lessThan">
      <formula>15</formula>
    </cfRule>
  </conditionalFormatting>
  <conditionalFormatting sqref="CW6:CW55">
    <cfRule type="cellIs" dxfId="1342" priority="1029" stopIfTrue="1" operator="lessThan">
      <formula>50</formula>
    </cfRule>
  </conditionalFormatting>
  <conditionalFormatting sqref="CW6:CW55">
    <cfRule type="cellIs" dxfId="1341" priority="1028" stopIfTrue="1" operator="lessThan">
      <formula>1</formula>
    </cfRule>
  </conditionalFormatting>
  <conditionalFormatting sqref="CW6:CW55">
    <cfRule type="cellIs" dxfId="1340" priority="1027" stopIfTrue="1" operator="lessThan">
      <formula>15</formula>
    </cfRule>
  </conditionalFormatting>
  <conditionalFormatting sqref="CW6:CW55">
    <cfRule type="cellIs" dxfId="1339" priority="1026" stopIfTrue="1" operator="lessThan">
      <formula>50</formula>
    </cfRule>
  </conditionalFormatting>
  <conditionalFormatting sqref="CW6:CW55">
    <cfRule type="cellIs" dxfId="1338" priority="1025" stopIfTrue="1" operator="lessThan">
      <formula>1</formula>
    </cfRule>
  </conditionalFormatting>
  <conditionalFormatting sqref="CW6:CW55">
    <cfRule type="cellIs" dxfId="1337" priority="1024" stopIfTrue="1" operator="lessThan">
      <formula>15</formula>
    </cfRule>
  </conditionalFormatting>
  <conditionalFormatting sqref="CW6:CW55">
    <cfRule type="cellIs" dxfId="1336" priority="1023" stopIfTrue="1" operator="lessThan">
      <formula>50</formula>
    </cfRule>
  </conditionalFormatting>
  <conditionalFormatting sqref="CW6:CW55">
    <cfRule type="cellIs" dxfId="1335" priority="1022" stopIfTrue="1" operator="lessThan">
      <formula>1</formula>
    </cfRule>
  </conditionalFormatting>
  <conditionalFormatting sqref="CW6:CW55">
    <cfRule type="cellIs" dxfId="1334" priority="1021" stopIfTrue="1" operator="lessThan">
      <formula>15</formula>
    </cfRule>
  </conditionalFormatting>
  <conditionalFormatting sqref="CW6:CW55">
    <cfRule type="cellIs" dxfId="1333" priority="1020" stopIfTrue="1" operator="lessThan">
      <formula>50</formula>
    </cfRule>
  </conditionalFormatting>
  <conditionalFormatting sqref="CW6:CW55">
    <cfRule type="cellIs" dxfId="1332" priority="1019" stopIfTrue="1" operator="lessThan">
      <formula>1</formula>
    </cfRule>
  </conditionalFormatting>
  <conditionalFormatting sqref="CW6:CW55">
    <cfRule type="cellIs" dxfId="1331" priority="1018" stopIfTrue="1" operator="lessThan">
      <formula>15</formula>
    </cfRule>
  </conditionalFormatting>
  <conditionalFormatting sqref="CW6:CW55">
    <cfRule type="cellIs" dxfId="1330" priority="1017" stopIfTrue="1" operator="lessThan">
      <formula>50</formula>
    </cfRule>
  </conditionalFormatting>
  <conditionalFormatting sqref="CW6:CW55">
    <cfRule type="cellIs" dxfId="1329" priority="1016" stopIfTrue="1" operator="lessThan">
      <formula>1</formula>
    </cfRule>
  </conditionalFormatting>
  <conditionalFormatting sqref="CW6:CW55">
    <cfRule type="cellIs" dxfId="1328" priority="1015" stopIfTrue="1" operator="lessThan">
      <formula>15</formula>
    </cfRule>
  </conditionalFormatting>
  <conditionalFormatting sqref="CW6:CW55">
    <cfRule type="cellIs" dxfId="1327" priority="1013" stopIfTrue="1" operator="lessThanOrEqual">
      <formula>0</formula>
    </cfRule>
    <cfRule type="cellIs" dxfId="1326" priority="1014" stopIfTrue="1" operator="lessThan">
      <formula>50</formula>
    </cfRule>
  </conditionalFormatting>
  <conditionalFormatting sqref="CW6:CW55">
    <cfRule type="cellIs" dxfId="1325" priority="1012" stopIfTrue="1" operator="lessThan">
      <formula>1</formula>
    </cfRule>
  </conditionalFormatting>
  <conditionalFormatting sqref="CW6:CW55">
    <cfRule type="cellIs" dxfId="1324" priority="1011" stopIfTrue="1" operator="lessThan">
      <formula>15</formula>
    </cfRule>
  </conditionalFormatting>
  <conditionalFormatting sqref="CW6:CW55">
    <cfRule type="cellIs" dxfId="1323" priority="1010" stopIfTrue="1" operator="lessThan">
      <formula>50</formula>
    </cfRule>
  </conditionalFormatting>
  <conditionalFormatting sqref="CW6:CW55">
    <cfRule type="cellIs" dxfId="1322" priority="1009" stopIfTrue="1" operator="lessThan">
      <formula>1</formula>
    </cfRule>
  </conditionalFormatting>
  <conditionalFormatting sqref="CW6:CW55">
    <cfRule type="cellIs" dxfId="1321" priority="1008" stopIfTrue="1" operator="lessThan">
      <formula>15</formula>
    </cfRule>
  </conditionalFormatting>
  <conditionalFormatting sqref="CW6:CW55">
    <cfRule type="cellIs" dxfId="1320" priority="1007" stopIfTrue="1" operator="lessThan">
      <formula>50</formula>
    </cfRule>
  </conditionalFormatting>
  <conditionalFormatting sqref="CW6:CW55">
    <cfRule type="cellIs" dxfId="1319" priority="1006" stopIfTrue="1" operator="lessThan">
      <formula>1</formula>
    </cfRule>
  </conditionalFormatting>
  <conditionalFormatting sqref="CW6:CW55">
    <cfRule type="cellIs" dxfId="1318" priority="1005" stopIfTrue="1" operator="lessThan">
      <formula>15</formula>
    </cfRule>
  </conditionalFormatting>
  <conditionalFormatting sqref="CW6:CW55">
    <cfRule type="cellIs" dxfId="1317" priority="1004" stopIfTrue="1" operator="lessThan">
      <formula>50</formula>
    </cfRule>
  </conditionalFormatting>
  <conditionalFormatting sqref="CW6:CW55">
    <cfRule type="cellIs" dxfId="1316" priority="1003" stopIfTrue="1" operator="lessThan">
      <formula>1</formula>
    </cfRule>
  </conditionalFormatting>
  <conditionalFormatting sqref="CW6:CW55">
    <cfRule type="cellIs" dxfId="1315" priority="1002" stopIfTrue="1" operator="lessThan">
      <formula>50</formula>
    </cfRule>
  </conditionalFormatting>
  <conditionalFormatting sqref="CW6:CW55">
    <cfRule type="cellIs" dxfId="1314" priority="1001" stopIfTrue="1" operator="lessThan">
      <formula>1</formula>
    </cfRule>
  </conditionalFormatting>
  <conditionalFormatting sqref="CW6:CW55">
    <cfRule type="cellIs" dxfId="1313" priority="1000" stopIfTrue="1" operator="lessThan">
      <formula>15</formula>
    </cfRule>
  </conditionalFormatting>
  <conditionalFormatting sqref="CW6:CW55">
    <cfRule type="cellIs" dxfId="1312" priority="999" stopIfTrue="1" operator="lessThan">
      <formula>50</formula>
    </cfRule>
  </conditionalFormatting>
  <conditionalFormatting sqref="CW6:CW55">
    <cfRule type="cellIs" dxfId="1311" priority="998" stopIfTrue="1" operator="lessThan">
      <formula>1</formula>
    </cfRule>
  </conditionalFormatting>
  <conditionalFormatting sqref="CW6:CW55">
    <cfRule type="cellIs" dxfId="1310" priority="997" stopIfTrue="1" operator="lessThan">
      <formula>50</formula>
    </cfRule>
  </conditionalFormatting>
  <conditionalFormatting sqref="CW6:CW55">
    <cfRule type="cellIs" dxfId="1309" priority="996" stopIfTrue="1" operator="lessThan">
      <formula>1</formula>
    </cfRule>
  </conditionalFormatting>
  <conditionalFormatting sqref="CW6:CW55">
    <cfRule type="cellIs" dxfId="1308" priority="995" stopIfTrue="1" operator="lessThan">
      <formula>15</formula>
    </cfRule>
  </conditionalFormatting>
  <conditionalFormatting sqref="CW6:CW55">
    <cfRule type="cellIs" dxfId="1307" priority="994" stopIfTrue="1" operator="lessThan">
      <formula>50</formula>
    </cfRule>
  </conditionalFormatting>
  <conditionalFormatting sqref="CW6:CW55">
    <cfRule type="cellIs" dxfId="1306" priority="993" stopIfTrue="1" operator="lessThan">
      <formula>1</formula>
    </cfRule>
  </conditionalFormatting>
  <conditionalFormatting sqref="CW6:CW55">
    <cfRule type="cellIs" dxfId="1305" priority="992" stopIfTrue="1" operator="lessThan">
      <formula>15</formula>
    </cfRule>
  </conditionalFormatting>
  <conditionalFormatting sqref="CW6:CW55">
    <cfRule type="cellIs" dxfId="1304" priority="991" stopIfTrue="1" operator="lessThan">
      <formula>50</formula>
    </cfRule>
  </conditionalFormatting>
  <conditionalFormatting sqref="CW6:CW55">
    <cfRule type="cellIs" dxfId="1303" priority="990" stopIfTrue="1" operator="lessThan">
      <formula>1</formula>
    </cfRule>
  </conditionalFormatting>
  <conditionalFormatting sqref="CW6:CW55">
    <cfRule type="cellIs" dxfId="1302" priority="989" stopIfTrue="1" operator="lessThan">
      <formula>15</formula>
    </cfRule>
  </conditionalFormatting>
  <conditionalFormatting sqref="CW6:CW55">
    <cfRule type="cellIs" dxfId="1301" priority="988" stopIfTrue="1" operator="lessThan">
      <formula>50</formula>
    </cfRule>
  </conditionalFormatting>
  <conditionalFormatting sqref="CW6:CW55">
    <cfRule type="cellIs" dxfId="1300" priority="987" stopIfTrue="1" operator="lessThan">
      <formula>1</formula>
    </cfRule>
  </conditionalFormatting>
  <conditionalFormatting sqref="CW6:CW55">
    <cfRule type="cellIs" dxfId="1299" priority="986" stopIfTrue="1" operator="lessThan">
      <formula>15</formula>
    </cfRule>
  </conditionalFormatting>
  <conditionalFormatting sqref="CW6:CW55">
    <cfRule type="cellIs" dxfId="1298" priority="985" stopIfTrue="1" operator="lessThan">
      <formula>50</formula>
    </cfRule>
  </conditionalFormatting>
  <conditionalFormatting sqref="CW6:CW55">
    <cfRule type="cellIs" dxfId="1297" priority="984" stopIfTrue="1" operator="lessThan">
      <formula>1</formula>
    </cfRule>
  </conditionalFormatting>
  <conditionalFormatting sqref="CW6:CW55">
    <cfRule type="cellIs" dxfId="1296" priority="983" stopIfTrue="1" operator="lessThan">
      <formula>15</formula>
    </cfRule>
  </conditionalFormatting>
  <conditionalFormatting sqref="CW6:CW55">
    <cfRule type="cellIs" dxfId="1295" priority="982" stopIfTrue="1" operator="lessThan">
      <formula>50</formula>
    </cfRule>
  </conditionalFormatting>
  <conditionalFormatting sqref="CW6:CW55">
    <cfRule type="cellIs" dxfId="1294" priority="981" stopIfTrue="1" operator="lessThan">
      <formula>1</formula>
    </cfRule>
  </conditionalFormatting>
  <conditionalFormatting sqref="CW6:CW55">
    <cfRule type="cellIs" dxfId="1293" priority="980" stopIfTrue="1" operator="lessThan">
      <formula>15</formula>
    </cfRule>
  </conditionalFormatting>
  <conditionalFormatting sqref="CW6:CW55">
    <cfRule type="cellIs" dxfId="1292" priority="979" stopIfTrue="1" operator="lessThan">
      <formula>50</formula>
    </cfRule>
  </conditionalFormatting>
  <conditionalFormatting sqref="CW6:CW55">
    <cfRule type="cellIs" dxfId="1291" priority="978" stopIfTrue="1" operator="lessThan">
      <formula>1</formula>
    </cfRule>
  </conditionalFormatting>
  <conditionalFormatting sqref="CW6:CW55">
    <cfRule type="cellIs" dxfId="1290" priority="977" stopIfTrue="1" operator="lessThan">
      <formula>15</formula>
    </cfRule>
  </conditionalFormatting>
  <conditionalFormatting sqref="CW6:CW55">
    <cfRule type="cellIs" dxfId="1289" priority="976" stopIfTrue="1" operator="lessThan">
      <formula>50</formula>
    </cfRule>
  </conditionalFormatting>
  <conditionalFormatting sqref="CW6:CW55">
    <cfRule type="cellIs" dxfId="1288" priority="975" stopIfTrue="1" operator="lessThan">
      <formula>1</formula>
    </cfRule>
  </conditionalFormatting>
  <conditionalFormatting sqref="CW6:CW55">
    <cfRule type="cellIs" dxfId="1287" priority="974" stopIfTrue="1" operator="lessThan">
      <formula>15</formula>
    </cfRule>
  </conditionalFormatting>
  <conditionalFormatting sqref="CW6:CW55">
    <cfRule type="cellIs" dxfId="1286" priority="973" stopIfTrue="1" operator="lessThan">
      <formula>50</formula>
    </cfRule>
  </conditionalFormatting>
  <conditionalFormatting sqref="CW6:CW55">
    <cfRule type="cellIs" dxfId="1285" priority="972" stopIfTrue="1" operator="lessThan">
      <formula>1</formula>
    </cfRule>
  </conditionalFormatting>
  <conditionalFormatting sqref="CW6:CW55">
    <cfRule type="cellIs" dxfId="1284" priority="971" stopIfTrue="1" operator="lessThan">
      <formula>15</formula>
    </cfRule>
  </conditionalFormatting>
  <conditionalFormatting sqref="CW6:CW55">
    <cfRule type="cellIs" dxfId="1283" priority="970" stopIfTrue="1" operator="lessThan">
      <formula>50</formula>
    </cfRule>
  </conditionalFormatting>
  <conditionalFormatting sqref="CW6:CW55">
    <cfRule type="cellIs" dxfId="1282" priority="969" stopIfTrue="1" operator="lessThan">
      <formula>1</formula>
    </cfRule>
  </conditionalFormatting>
  <conditionalFormatting sqref="CW6:CW55">
    <cfRule type="cellIs" dxfId="1281" priority="968" stopIfTrue="1" operator="lessThan">
      <formula>15</formula>
    </cfRule>
  </conditionalFormatting>
  <conditionalFormatting sqref="CW6:CW55">
    <cfRule type="cellIs" dxfId="1280" priority="967" stopIfTrue="1" operator="lessThan">
      <formula>50</formula>
    </cfRule>
  </conditionalFormatting>
  <conditionalFormatting sqref="CW6:CW55">
    <cfRule type="cellIs" dxfId="1279" priority="966" stopIfTrue="1" operator="lessThan">
      <formula>1</formula>
    </cfRule>
  </conditionalFormatting>
  <conditionalFormatting sqref="CW6:CW55">
    <cfRule type="cellIs" dxfId="1278" priority="965" stopIfTrue="1" operator="lessThan">
      <formula>15</formula>
    </cfRule>
  </conditionalFormatting>
  <conditionalFormatting sqref="CW6:CW55">
    <cfRule type="cellIs" dxfId="1277" priority="964" stopIfTrue="1" operator="lessThan">
      <formula>50</formula>
    </cfRule>
  </conditionalFormatting>
  <conditionalFormatting sqref="CW6:CW55">
    <cfRule type="cellIs" dxfId="1276" priority="963" stopIfTrue="1" operator="lessThan">
      <formula>1</formula>
    </cfRule>
  </conditionalFormatting>
  <conditionalFormatting sqref="CW6:CW55">
    <cfRule type="cellIs" dxfId="1275" priority="962" stopIfTrue="1" operator="lessThan">
      <formula>15</formula>
    </cfRule>
  </conditionalFormatting>
  <conditionalFormatting sqref="CW6:CW55">
    <cfRule type="cellIs" dxfId="1274" priority="961" stopIfTrue="1" operator="lessThan">
      <formula>50</formula>
    </cfRule>
  </conditionalFormatting>
  <conditionalFormatting sqref="CW6:CW55">
    <cfRule type="cellIs" dxfId="1273" priority="960" stopIfTrue="1" operator="lessThan">
      <formula>1</formula>
    </cfRule>
  </conditionalFormatting>
  <conditionalFormatting sqref="CW6:CW55">
    <cfRule type="cellIs" dxfId="1272" priority="959" stopIfTrue="1" operator="lessThan">
      <formula>15</formula>
    </cfRule>
  </conditionalFormatting>
  <conditionalFormatting sqref="CW6:CW55">
    <cfRule type="cellIs" dxfId="1271" priority="958" stopIfTrue="1" operator="lessThan">
      <formula>50</formula>
    </cfRule>
  </conditionalFormatting>
  <conditionalFormatting sqref="CW6:CW55">
    <cfRule type="cellIs" dxfId="1270" priority="957" stopIfTrue="1" operator="lessThan">
      <formula>1</formula>
    </cfRule>
  </conditionalFormatting>
  <conditionalFormatting sqref="CW6:CW55">
    <cfRule type="cellIs" dxfId="1269" priority="956" stopIfTrue="1" operator="lessThan">
      <formula>15</formula>
    </cfRule>
  </conditionalFormatting>
  <conditionalFormatting sqref="CW6:CW55">
    <cfRule type="cellIs" dxfId="1268" priority="954" stopIfTrue="1" operator="lessThanOrEqual">
      <formula>0</formula>
    </cfRule>
    <cfRule type="cellIs" dxfId="1267" priority="955" stopIfTrue="1" operator="lessThan">
      <formula>50</formula>
    </cfRule>
  </conditionalFormatting>
  <conditionalFormatting sqref="CW6:CW55">
    <cfRule type="cellIs" dxfId="1266" priority="953" stopIfTrue="1" operator="lessThan">
      <formula>1</formula>
    </cfRule>
  </conditionalFormatting>
  <conditionalFormatting sqref="CW6:CW55">
    <cfRule type="cellIs" dxfId="1265" priority="952" stopIfTrue="1" operator="lessThan">
      <formula>15</formula>
    </cfRule>
  </conditionalFormatting>
  <conditionalFormatting sqref="CW6:CW55">
    <cfRule type="cellIs" dxfId="1264" priority="951" stopIfTrue="1" operator="lessThan">
      <formula>50</formula>
    </cfRule>
  </conditionalFormatting>
  <conditionalFormatting sqref="CW6:CW55">
    <cfRule type="cellIs" dxfId="1263" priority="950" stopIfTrue="1" operator="lessThan">
      <formula>1</formula>
    </cfRule>
  </conditionalFormatting>
  <conditionalFormatting sqref="CW6:CW55">
    <cfRule type="cellIs" dxfId="1262" priority="949" stopIfTrue="1" operator="lessThan">
      <formula>15</formula>
    </cfRule>
  </conditionalFormatting>
  <conditionalFormatting sqref="CW6:CW55">
    <cfRule type="cellIs" dxfId="1261" priority="948" stopIfTrue="1" operator="lessThan">
      <formula>50</formula>
    </cfRule>
  </conditionalFormatting>
  <conditionalFormatting sqref="CW6:CW55">
    <cfRule type="cellIs" dxfId="1260" priority="947" stopIfTrue="1" operator="lessThan">
      <formula>1</formula>
    </cfRule>
  </conditionalFormatting>
  <conditionalFormatting sqref="CW6:CW55">
    <cfRule type="cellIs" dxfId="1259" priority="946" stopIfTrue="1" operator="lessThan">
      <formula>15</formula>
    </cfRule>
  </conditionalFormatting>
  <conditionalFormatting sqref="CW6:CW55">
    <cfRule type="cellIs" dxfId="1258" priority="945" stopIfTrue="1" operator="lessThan">
      <formula>50</formula>
    </cfRule>
  </conditionalFormatting>
  <conditionalFormatting sqref="CW6:CW55">
    <cfRule type="cellIs" dxfId="1257" priority="944" stopIfTrue="1" operator="lessThan">
      <formula>1</formula>
    </cfRule>
  </conditionalFormatting>
  <conditionalFormatting sqref="CW6:CW55">
    <cfRule type="cellIs" dxfId="1256" priority="943" stopIfTrue="1" operator="lessThan">
      <formula>50</formula>
    </cfRule>
  </conditionalFormatting>
  <conditionalFormatting sqref="CW6:CW55">
    <cfRule type="cellIs" dxfId="1255" priority="942" stopIfTrue="1" operator="lessThan">
      <formula>1</formula>
    </cfRule>
  </conditionalFormatting>
  <conditionalFormatting sqref="CW6:CW55">
    <cfRule type="cellIs" dxfId="1254" priority="941" stopIfTrue="1" operator="lessThan">
      <formula>15</formula>
    </cfRule>
  </conditionalFormatting>
  <conditionalFormatting sqref="CW6:CW55">
    <cfRule type="cellIs" dxfId="1253" priority="940" stopIfTrue="1" operator="lessThan">
      <formula>50</formula>
    </cfRule>
  </conditionalFormatting>
  <conditionalFormatting sqref="CW6:CW55">
    <cfRule type="cellIs" dxfId="1252" priority="939" stopIfTrue="1" operator="lessThan">
      <formula>1</formula>
    </cfRule>
  </conditionalFormatting>
  <conditionalFormatting sqref="CW6:CW55">
    <cfRule type="cellIs" dxfId="1251" priority="938" stopIfTrue="1" operator="lessThan">
      <formula>50</formula>
    </cfRule>
  </conditionalFormatting>
  <conditionalFormatting sqref="CW6:CW55">
    <cfRule type="cellIs" dxfId="1250" priority="937" stopIfTrue="1" operator="lessThan">
      <formula>1</formula>
    </cfRule>
  </conditionalFormatting>
  <conditionalFormatting sqref="CW6:CW55">
    <cfRule type="cellIs" dxfId="1249" priority="936" stopIfTrue="1" operator="lessThan">
      <formula>15</formula>
    </cfRule>
  </conditionalFormatting>
  <conditionalFormatting sqref="CW6:CW55">
    <cfRule type="cellIs" dxfId="1248" priority="935" stopIfTrue="1" operator="lessThan">
      <formula>50</formula>
    </cfRule>
  </conditionalFormatting>
  <conditionalFormatting sqref="CW6:CW55">
    <cfRule type="cellIs" dxfId="1247" priority="934" stopIfTrue="1" operator="lessThan">
      <formula>1</formula>
    </cfRule>
  </conditionalFormatting>
  <conditionalFormatting sqref="CW6:CW55">
    <cfRule type="cellIs" dxfId="1246" priority="933" stopIfTrue="1" operator="lessThan">
      <formula>15</formula>
    </cfRule>
  </conditionalFormatting>
  <conditionalFormatting sqref="CW6:CW55">
    <cfRule type="cellIs" dxfId="1245" priority="932" stopIfTrue="1" operator="lessThan">
      <formula>50</formula>
    </cfRule>
  </conditionalFormatting>
  <conditionalFormatting sqref="CW6:CW55">
    <cfRule type="cellIs" dxfId="1244" priority="931" stopIfTrue="1" operator="lessThan">
      <formula>1</formula>
    </cfRule>
  </conditionalFormatting>
  <conditionalFormatting sqref="CW6:CW55">
    <cfRule type="cellIs" dxfId="1243" priority="930" stopIfTrue="1" operator="lessThan">
      <formula>15</formula>
    </cfRule>
  </conditionalFormatting>
  <conditionalFormatting sqref="CW6:CW55">
    <cfRule type="cellIs" dxfId="1242" priority="929" stopIfTrue="1" operator="lessThan">
      <formula>50</formula>
    </cfRule>
  </conditionalFormatting>
  <conditionalFormatting sqref="CW6:CW55">
    <cfRule type="cellIs" dxfId="1241" priority="928" stopIfTrue="1" operator="lessThan">
      <formula>1</formula>
    </cfRule>
  </conditionalFormatting>
  <conditionalFormatting sqref="CW6:CW55">
    <cfRule type="cellIs" dxfId="1240" priority="927" stopIfTrue="1" operator="lessThan">
      <formula>15</formula>
    </cfRule>
  </conditionalFormatting>
  <conditionalFormatting sqref="CW6:CW55">
    <cfRule type="cellIs" dxfId="1239" priority="926" stopIfTrue="1" operator="lessThan">
      <formula>50</formula>
    </cfRule>
  </conditionalFormatting>
  <conditionalFormatting sqref="CW6:CW55">
    <cfRule type="cellIs" dxfId="1238" priority="925" stopIfTrue="1" operator="lessThan">
      <formula>1</formula>
    </cfRule>
  </conditionalFormatting>
  <conditionalFormatting sqref="CW6:CW55">
    <cfRule type="cellIs" dxfId="1237" priority="924" stopIfTrue="1" operator="lessThan">
      <formula>15</formula>
    </cfRule>
  </conditionalFormatting>
  <conditionalFormatting sqref="CW6:CW55">
    <cfRule type="cellIs" dxfId="1236" priority="923" stopIfTrue="1" operator="lessThan">
      <formula>50</formula>
    </cfRule>
  </conditionalFormatting>
  <conditionalFormatting sqref="CW6:CW55">
    <cfRule type="cellIs" dxfId="1235" priority="922" stopIfTrue="1" operator="lessThan">
      <formula>1</formula>
    </cfRule>
  </conditionalFormatting>
  <conditionalFormatting sqref="CW6:CW55">
    <cfRule type="cellIs" dxfId="1234" priority="921" stopIfTrue="1" operator="lessThan">
      <formula>15</formula>
    </cfRule>
  </conditionalFormatting>
  <conditionalFormatting sqref="CW6:CW55">
    <cfRule type="cellIs" dxfId="1233" priority="920" stopIfTrue="1" operator="lessThan">
      <formula>50</formula>
    </cfRule>
  </conditionalFormatting>
  <conditionalFormatting sqref="CW6:CW55">
    <cfRule type="cellIs" dxfId="1232" priority="919" stopIfTrue="1" operator="lessThan">
      <formula>1</formula>
    </cfRule>
  </conditionalFormatting>
  <conditionalFormatting sqref="CW6:CW55">
    <cfRule type="cellIs" dxfId="1231" priority="918" stopIfTrue="1" operator="lessThan">
      <formula>15</formula>
    </cfRule>
  </conditionalFormatting>
  <conditionalFormatting sqref="CW6:CW55">
    <cfRule type="cellIs" dxfId="1230" priority="917" stopIfTrue="1" operator="lessThan">
      <formula>50</formula>
    </cfRule>
  </conditionalFormatting>
  <conditionalFormatting sqref="CW6:CW55">
    <cfRule type="cellIs" dxfId="1229" priority="916" stopIfTrue="1" operator="lessThan">
      <formula>1</formula>
    </cfRule>
  </conditionalFormatting>
  <conditionalFormatting sqref="CW6:CW55">
    <cfRule type="cellIs" dxfId="1228" priority="915" stopIfTrue="1" operator="lessThan">
      <formula>15</formula>
    </cfRule>
  </conditionalFormatting>
  <conditionalFormatting sqref="CW6:CW55">
    <cfRule type="cellIs" dxfId="1227" priority="914" stopIfTrue="1" operator="lessThan">
      <formula>50</formula>
    </cfRule>
  </conditionalFormatting>
  <conditionalFormatting sqref="CW6:CW55">
    <cfRule type="cellIs" dxfId="1226" priority="913" stopIfTrue="1" operator="lessThan">
      <formula>1</formula>
    </cfRule>
  </conditionalFormatting>
  <conditionalFormatting sqref="CW6:CW55">
    <cfRule type="cellIs" dxfId="1225" priority="912" stopIfTrue="1" operator="lessThan">
      <formula>15</formula>
    </cfRule>
  </conditionalFormatting>
  <conditionalFormatting sqref="CW6:CW55">
    <cfRule type="cellIs" dxfId="1224" priority="911" stopIfTrue="1" operator="lessThan">
      <formula>50</formula>
    </cfRule>
  </conditionalFormatting>
  <conditionalFormatting sqref="CW6:CW55">
    <cfRule type="cellIs" dxfId="1223" priority="910" stopIfTrue="1" operator="lessThan">
      <formula>1</formula>
    </cfRule>
  </conditionalFormatting>
  <conditionalFormatting sqref="CW6:CW55">
    <cfRule type="cellIs" dxfId="1222" priority="909" stopIfTrue="1" operator="lessThan">
      <formula>15</formula>
    </cfRule>
  </conditionalFormatting>
  <conditionalFormatting sqref="CW6:CW55">
    <cfRule type="cellIs" dxfId="1221" priority="908" stopIfTrue="1" operator="lessThan">
      <formula>50</formula>
    </cfRule>
  </conditionalFormatting>
  <conditionalFormatting sqref="CW6:CW55">
    <cfRule type="cellIs" dxfId="1220" priority="907" stopIfTrue="1" operator="lessThan">
      <formula>1</formula>
    </cfRule>
  </conditionalFormatting>
  <conditionalFormatting sqref="CW6:CW55">
    <cfRule type="cellIs" dxfId="1219" priority="906" stopIfTrue="1" operator="lessThan">
      <formula>15</formula>
    </cfRule>
  </conditionalFormatting>
  <conditionalFormatting sqref="CW6:CW55">
    <cfRule type="cellIs" dxfId="1218" priority="905" stopIfTrue="1" operator="lessThan">
      <formula>50</formula>
    </cfRule>
  </conditionalFormatting>
  <conditionalFormatting sqref="CW6:CW55">
    <cfRule type="cellIs" dxfId="1217" priority="904" stopIfTrue="1" operator="lessThan">
      <formula>1</formula>
    </cfRule>
  </conditionalFormatting>
  <conditionalFormatting sqref="CW6:CW55">
    <cfRule type="cellIs" dxfId="1216" priority="903" stopIfTrue="1" operator="lessThan">
      <formula>15</formula>
    </cfRule>
  </conditionalFormatting>
  <conditionalFormatting sqref="CW6:CW55">
    <cfRule type="cellIs" dxfId="1215" priority="902" stopIfTrue="1" operator="lessThan">
      <formula>50</formula>
    </cfRule>
  </conditionalFormatting>
  <conditionalFormatting sqref="CW6:CW55">
    <cfRule type="cellIs" dxfId="1214" priority="901" stopIfTrue="1" operator="lessThan">
      <formula>1</formula>
    </cfRule>
  </conditionalFormatting>
  <conditionalFormatting sqref="CW6:CW55">
    <cfRule type="cellIs" dxfId="1213" priority="900" stopIfTrue="1" operator="lessThan">
      <formula>15</formula>
    </cfRule>
  </conditionalFormatting>
  <conditionalFormatting sqref="CW6:CW55">
    <cfRule type="cellIs" dxfId="1212" priority="899" stopIfTrue="1" operator="lessThan">
      <formula>50</formula>
    </cfRule>
  </conditionalFormatting>
  <conditionalFormatting sqref="CW6:CW55">
    <cfRule type="cellIs" dxfId="1211" priority="898" stopIfTrue="1" operator="lessThan">
      <formula>1</formula>
    </cfRule>
  </conditionalFormatting>
  <conditionalFormatting sqref="CW6:CW55">
    <cfRule type="cellIs" dxfId="1210" priority="897" stopIfTrue="1" operator="lessThan">
      <formula>15</formula>
    </cfRule>
  </conditionalFormatting>
  <conditionalFormatting sqref="CW6:CW55">
    <cfRule type="cellIs" dxfId="1209" priority="895" stopIfTrue="1" operator="lessThanOrEqual">
      <formula>0</formula>
    </cfRule>
    <cfRule type="cellIs" dxfId="1208" priority="896" stopIfTrue="1" operator="lessThan">
      <formula>50</formula>
    </cfRule>
  </conditionalFormatting>
  <conditionalFormatting sqref="CW6:CW55">
    <cfRule type="cellIs" dxfId="1207" priority="894" stopIfTrue="1" operator="lessThan">
      <formula>1</formula>
    </cfRule>
  </conditionalFormatting>
  <conditionalFormatting sqref="CW6:CW55">
    <cfRule type="cellIs" dxfId="1206" priority="893" stopIfTrue="1" operator="lessThan">
      <formula>15</formula>
    </cfRule>
  </conditionalFormatting>
  <conditionalFormatting sqref="CW6:CW55">
    <cfRule type="cellIs" dxfId="1205" priority="892" stopIfTrue="1" operator="lessThan">
      <formula>50</formula>
    </cfRule>
  </conditionalFormatting>
  <conditionalFormatting sqref="CW6:CW55">
    <cfRule type="cellIs" dxfId="1204" priority="891" stopIfTrue="1" operator="lessThan">
      <formula>1</formula>
    </cfRule>
  </conditionalFormatting>
  <conditionalFormatting sqref="CW6:CW55">
    <cfRule type="cellIs" dxfId="1203" priority="890" stopIfTrue="1" operator="lessThan">
      <formula>15</formula>
    </cfRule>
  </conditionalFormatting>
  <conditionalFormatting sqref="CW6:CW55">
    <cfRule type="cellIs" dxfId="1202" priority="889" stopIfTrue="1" operator="lessThan">
      <formula>15</formula>
    </cfRule>
  </conditionalFormatting>
  <conditionalFormatting sqref="CW6:CW55">
    <cfRule type="cellIs" dxfId="1201" priority="888" stopIfTrue="1" operator="lessThan">
      <formula>50</formula>
    </cfRule>
  </conditionalFormatting>
  <conditionalFormatting sqref="CW6:CW55">
    <cfRule type="cellIs" dxfId="1200" priority="887" stopIfTrue="1" operator="lessThan">
      <formula>1</formula>
    </cfRule>
  </conditionalFormatting>
  <conditionalFormatting sqref="CW6:CW55">
    <cfRule type="cellIs" dxfId="1199" priority="886" stopIfTrue="1" operator="lessThan">
      <formula>15</formula>
    </cfRule>
  </conditionalFormatting>
  <conditionalFormatting sqref="CW6:CW55">
    <cfRule type="cellIs" dxfId="1198" priority="885" stopIfTrue="1" operator="lessThan">
      <formula>50</formula>
    </cfRule>
  </conditionalFormatting>
  <conditionalFormatting sqref="CW6:CW55">
    <cfRule type="cellIs" dxfId="1197" priority="884" stopIfTrue="1" operator="lessThan">
      <formula>1</formula>
    </cfRule>
  </conditionalFormatting>
  <conditionalFormatting sqref="CW6:CW55">
    <cfRule type="cellIs" dxfId="1196" priority="883" stopIfTrue="1" operator="lessThan">
      <formula>50</formula>
    </cfRule>
  </conditionalFormatting>
  <conditionalFormatting sqref="CW6:CW55">
    <cfRule type="cellIs" dxfId="1195" priority="882" stopIfTrue="1" operator="lessThan">
      <formula>1</formula>
    </cfRule>
  </conditionalFormatting>
  <conditionalFormatting sqref="CW6:CW55">
    <cfRule type="cellIs" dxfId="1194" priority="881" stopIfTrue="1" operator="lessThan">
      <formula>15</formula>
    </cfRule>
  </conditionalFormatting>
  <conditionalFormatting sqref="CW6:CW55">
    <cfRule type="cellIs" dxfId="1193" priority="880" stopIfTrue="1" operator="lessThan">
      <formula>50</formula>
    </cfRule>
  </conditionalFormatting>
  <conditionalFormatting sqref="CW6:CW55">
    <cfRule type="cellIs" dxfId="1192" priority="879" stopIfTrue="1" operator="lessThan">
      <formula>1</formula>
    </cfRule>
  </conditionalFormatting>
  <conditionalFormatting sqref="CW6:CW55">
    <cfRule type="cellIs" dxfId="1191" priority="878" stopIfTrue="1" operator="lessThan">
      <formula>50</formula>
    </cfRule>
  </conditionalFormatting>
  <conditionalFormatting sqref="CW6:CW55">
    <cfRule type="cellIs" dxfId="1190" priority="877" stopIfTrue="1" operator="lessThan">
      <formula>1</formula>
    </cfRule>
  </conditionalFormatting>
  <conditionalFormatting sqref="CW6:CW55">
    <cfRule type="cellIs" dxfId="1189" priority="876" stopIfTrue="1" operator="lessThan">
      <formula>15</formula>
    </cfRule>
  </conditionalFormatting>
  <conditionalFormatting sqref="CW6:CW55">
    <cfRule type="cellIs" dxfId="1188" priority="875" stopIfTrue="1" operator="lessThan">
      <formula>50</formula>
    </cfRule>
  </conditionalFormatting>
  <conditionalFormatting sqref="CW6:CW55">
    <cfRule type="cellIs" dxfId="1187" priority="874" stopIfTrue="1" operator="lessThan">
      <formula>1</formula>
    </cfRule>
  </conditionalFormatting>
  <conditionalFormatting sqref="CW6:CW55">
    <cfRule type="cellIs" dxfId="1186" priority="873" stopIfTrue="1" operator="lessThan">
      <formula>15</formula>
    </cfRule>
  </conditionalFormatting>
  <conditionalFormatting sqref="CW6:CW55">
    <cfRule type="cellIs" dxfId="1185" priority="872" stopIfTrue="1" operator="lessThan">
      <formula>50</formula>
    </cfRule>
  </conditionalFormatting>
  <conditionalFormatting sqref="CW6:CW55">
    <cfRule type="cellIs" dxfId="1184" priority="871" stopIfTrue="1" operator="lessThan">
      <formula>1</formula>
    </cfRule>
  </conditionalFormatting>
  <conditionalFormatting sqref="CW6:CW55">
    <cfRule type="cellIs" dxfId="1183" priority="870" stopIfTrue="1" operator="lessThan">
      <formula>15</formula>
    </cfRule>
  </conditionalFormatting>
  <conditionalFormatting sqref="CW6:CW55">
    <cfRule type="cellIs" dxfId="1182" priority="869" stopIfTrue="1" operator="lessThan">
      <formula>50</formula>
    </cfRule>
  </conditionalFormatting>
  <conditionalFormatting sqref="CW6:CW55">
    <cfRule type="cellIs" dxfId="1181" priority="868" stopIfTrue="1" operator="lessThan">
      <formula>1</formula>
    </cfRule>
  </conditionalFormatting>
  <conditionalFormatting sqref="CW6:CW55">
    <cfRule type="cellIs" dxfId="1180" priority="867" stopIfTrue="1" operator="lessThan">
      <formula>15</formula>
    </cfRule>
  </conditionalFormatting>
  <conditionalFormatting sqref="CW6:CW55">
    <cfRule type="cellIs" dxfId="1179" priority="866" stopIfTrue="1" operator="lessThan">
      <formula>50</formula>
    </cfRule>
  </conditionalFormatting>
  <conditionalFormatting sqref="CW6:CW55">
    <cfRule type="cellIs" dxfId="1178" priority="865" stopIfTrue="1" operator="lessThan">
      <formula>1</formula>
    </cfRule>
  </conditionalFormatting>
  <conditionalFormatting sqref="CW6:CW55">
    <cfRule type="cellIs" dxfId="1177" priority="864" stopIfTrue="1" operator="lessThan">
      <formula>15</formula>
    </cfRule>
  </conditionalFormatting>
  <conditionalFormatting sqref="CW6:CW55">
    <cfRule type="cellIs" dxfId="1176" priority="863" stopIfTrue="1" operator="lessThan">
      <formula>50</formula>
    </cfRule>
  </conditionalFormatting>
  <conditionalFormatting sqref="CW6:CW55">
    <cfRule type="cellIs" dxfId="1175" priority="862" stopIfTrue="1" operator="lessThan">
      <formula>1</formula>
    </cfRule>
  </conditionalFormatting>
  <conditionalFormatting sqref="CW6:CW55">
    <cfRule type="cellIs" dxfId="1174" priority="861" stopIfTrue="1" operator="lessThan">
      <formula>15</formula>
    </cfRule>
  </conditionalFormatting>
  <conditionalFormatting sqref="CW6:CW55">
    <cfRule type="cellIs" dxfId="1173" priority="860" stopIfTrue="1" operator="lessThan">
      <formula>50</formula>
    </cfRule>
  </conditionalFormatting>
  <conditionalFormatting sqref="CW6:CW55">
    <cfRule type="cellIs" dxfId="1172" priority="859" stopIfTrue="1" operator="lessThan">
      <formula>1</formula>
    </cfRule>
  </conditionalFormatting>
  <conditionalFormatting sqref="CW6:CW55">
    <cfRule type="cellIs" dxfId="1171" priority="858" stopIfTrue="1" operator="lessThan">
      <formula>15</formula>
    </cfRule>
  </conditionalFormatting>
  <conditionalFormatting sqref="CW6:CW55">
    <cfRule type="cellIs" dxfId="1170" priority="857" stopIfTrue="1" operator="lessThan">
      <formula>50</formula>
    </cfRule>
  </conditionalFormatting>
  <conditionalFormatting sqref="CW6:CW55">
    <cfRule type="cellIs" dxfId="1169" priority="856" stopIfTrue="1" operator="lessThan">
      <formula>1</formula>
    </cfRule>
  </conditionalFormatting>
  <conditionalFormatting sqref="CW6:CW55">
    <cfRule type="cellIs" dxfId="1168" priority="855" stopIfTrue="1" operator="lessThan">
      <formula>15</formula>
    </cfRule>
  </conditionalFormatting>
  <conditionalFormatting sqref="CW6:CW55">
    <cfRule type="cellIs" dxfId="1167" priority="854" stopIfTrue="1" operator="lessThan">
      <formula>50</formula>
    </cfRule>
  </conditionalFormatting>
  <conditionalFormatting sqref="CW6:CW55">
    <cfRule type="cellIs" dxfId="1166" priority="853" stopIfTrue="1" operator="lessThan">
      <formula>1</formula>
    </cfRule>
  </conditionalFormatting>
  <conditionalFormatting sqref="CW6:CW55">
    <cfRule type="cellIs" dxfId="1165" priority="852" stopIfTrue="1" operator="lessThan">
      <formula>15</formula>
    </cfRule>
  </conditionalFormatting>
  <conditionalFormatting sqref="CW6:CW55">
    <cfRule type="cellIs" dxfId="1164" priority="851" stopIfTrue="1" operator="lessThan">
      <formula>50</formula>
    </cfRule>
  </conditionalFormatting>
  <conditionalFormatting sqref="CW6:CW55">
    <cfRule type="cellIs" dxfId="1163" priority="850" stopIfTrue="1" operator="lessThan">
      <formula>1</formula>
    </cfRule>
  </conditionalFormatting>
  <conditionalFormatting sqref="CW6:CW55">
    <cfRule type="cellIs" dxfId="1162" priority="849" stopIfTrue="1" operator="lessThan">
      <formula>15</formula>
    </cfRule>
  </conditionalFormatting>
  <conditionalFormatting sqref="CW6:CW55">
    <cfRule type="cellIs" dxfId="1161" priority="848" stopIfTrue="1" operator="lessThan">
      <formula>50</formula>
    </cfRule>
  </conditionalFormatting>
  <conditionalFormatting sqref="CW6:CW55">
    <cfRule type="cellIs" dxfId="1160" priority="847" stopIfTrue="1" operator="lessThan">
      <formula>1</formula>
    </cfRule>
  </conditionalFormatting>
  <conditionalFormatting sqref="CW6:CW55">
    <cfRule type="cellIs" dxfId="1159" priority="846" stopIfTrue="1" operator="lessThan">
      <formula>15</formula>
    </cfRule>
  </conditionalFormatting>
  <conditionalFormatting sqref="CW6:CW55">
    <cfRule type="cellIs" dxfId="1158" priority="845" stopIfTrue="1" operator="lessThan">
      <formula>50</formula>
    </cfRule>
  </conditionalFormatting>
  <conditionalFormatting sqref="CW6:CW55">
    <cfRule type="cellIs" dxfId="1157" priority="844" stopIfTrue="1" operator="lessThan">
      <formula>1</formula>
    </cfRule>
  </conditionalFormatting>
  <conditionalFormatting sqref="CW6:CW55">
    <cfRule type="cellIs" dxfId="1156" priority="843" stopIfTrue="1" operator="lessThan">
      <formula>15</formula>
    </cfRule>
  </conditionalFormatting>
  <conditionalFormatting sqref="CW6:CW55">
    <cfRule type="cellIs" dxfId="1155" priority="842" stopIfTrue="1" operator="lessThan">
      <formula>50</formula>
    </cfRule>
  </conditionalFormatting>
  <conditionalFormatting sqref="CW6:CW55">
    <cfRule type="cellIs" dxfId="1154" priority="841" stopIfTrue="1" operator="lessThan">
      <formula>1</formula>
    </cfRule>
  </conditionalFormatting>
  <conditionalFormatting sqref="CW6:CW55">
    <cfRule type="cellIs" dxfId="1153" priority="840" stopIfTrue="1" operator="lessThan">
      <formula>15</formula>
    </cfRule>
  </conditionalFormatting>
  <conditionalFormatting sqref="CW6:CW55">
    <cfRule type="cellIs" dxfId="1152" priority="839" stopIfTrue="1" operator="lessThan">
      <formula>50</formula>
    </cfRule>
  </conditionalFormatting>
  <conditionalFormatting sqref="CW6:CW55">
    <cfRule type="cellIs" dxfId="1151" priority="838" stopIfTrue="1" operator="lessThan">
      <formula>1</formula>
    </cfRule>
  </conditionalFormatting>
  <conditionalFormatting sqref="CW6:CW55">
    <cfRule type="cellIs" dxfId="1150" priority="837" stopIfTrue="1" operator="lessThan">
      <formula>15</formula>
    </cfRule>
  </conditionalFormatting>
  <conditionalFormatting sqref="CW6:CW55">
    <cfRule type="cellIs" dxfId="1149" priority="835" stopIfTrue="1" operator="lessThanOrEqual">
      <formula>0</formula>
    </cfRule>
    <cfRule type="cellIs" dxfId="1148" priority="836" stopIfTrue="1" operator="lessThan">
      <formula>50</formula>
    </cfRule>
  </conditionalFormatting>
  <conditionalFormatting sqref="CW6:CW55">
    <cfRule type="cellIs" dxfId="1147" priority="834" stopIfTrue="1" operator="lessThan">
      <formula>1</formula>
    </cfRule>
  </conditionalFormatting>
  <conditionalFormatting sqref="CW6:CW55">
    <cfRule type="cellIs" dxfId="1146" priority="833" stopIfTrue="1" operator="lessThan">
      <formula>15</formula>
    </cfRule>
  </conditionalFormatting>
  <conditionalFormatting sqref="CW6:CW55">
    <cfRule type="cellIs" dxfId="1145" priority="832" stopIfTrue="1" operator="lessThan">
      <formula>50</formula>
    </cfRule>
  </conditionalFormatting>
  <conditionalFormatting sqref="CW6:CW55">
    <cfRule type="cellIs" dxfId="1144" priority="831" stopIfTrue="1" operator="lessThan">
      <formula>1</formula>
    </cfRule>
  </conditionalFormatting>
  <conditionalFormatting sqref="CW6:CW55">
    <cfRule type="cellIs" dxfId="1143" priority="830" stopIfTrue="1" operator="lessThan">
      <formula>15</formula>
    </cfRule>
  </conditionalFormatting>
  <conditionalFormatting sqref="CW6:CW55">
    <cfRule type="cellIs" dxfId="1142" priority="829" stopIfTrue="1" operator="lessThan">
      <formula>50</formula>
    </cfRule>
  </conditionalFormatting>
  <conditionalFormatting sqref="CW6:CW55">
    <cfRule type="cellIs" dxfId="1141" priority="828" stopIfTrue="1" operator="lessThan">
      <formula>1</formula>
    </cfRule>
  </conditionalFormatting>
  <conditionalFormatting sqref="CW6:CW55">
    <cfRule type="cellIs" dxfId="1140" priority="827" stopIfTrue="1" operator="lessThan">
      <formula>15</formula>
    </cfRule>
  </conditionalFormatting>
  <conditionalFormatting sqref="CW6:CW55">
    <cfRule type="cellIs" dxfId="1139" priority="826" stopIfTrue="1" operator="lessThan">
      <formula>50</formula>
    </cfRule>
  </conditionalFormatting>
  <conditionalFormatting sqref="CW6:CW55">
    <cfRule type="cellIs" dxfId="1138" priority="825" stopIfTrue="1" operator="lessThan">
      <formula>1</formula>
    </cfRule>
  </conditionalFormatting>
  <conditionalFormatting sqref="CW6:CW55">
    <cfRule type="cellIs" dxfId="1137" priority="824" stopIfTrue="1" operator="lessThan">
      <formula>50</formula>
    </cfRule>
  </conditionalFormatting>
  <conditionalFormatting sqref="CW6:CW55">
    <cfRule type="cellIs" dxfId="1136" priority="823" stopIfTrue="1" operator="lessThan">
      <formula>1</formula>
    </cfRule>
  </conditionalFormatting>
  <conditionalFormatting sqref="CW6:CW55">
    <cfRule type="cellIs" dxfId="1135" priority="822" stopIfTrue="1" operator="lessThan">
      <formula>15</formula>
    </cfRule>
  </conditionalFormatting>
  <conditionalFormatting sqref="CW6:CW55">
    <cfRule type="cellIs" dxfId="1134" priority="821" stopIfTrue="1" operator="lessThan">
      <formula>50</formula>
    </cfRule>
  </conditionalFormatting>
  <conditionalFormatting sqref="CW6:CW55">
    <cfRule type="cellIs" dxfId="1133" priority="820" stopIfTrue="1" operator="lessThan">
      <formula>1</formula>
    </cfRule>
  </conditionalFormatting>
  <conditionalFormatting sqref="CW6:CW55">
    <cfRule type="cellIs" dxfId="1132" priority="819" stopIfTrue="1" operator="lessThan">
      <formula>50</formula>
    </cfRule>
  </conditionalFormatting>
  <conditionalFormatting sqref="CW6:CW55">
    <cfRule type="cellIs" dxfId="1131" priority="818" stopIfTrue="1" operator="lessThan">
      <formula>1</formula>
    </cfRule>
  </conditionalFormatting>
  <conditionalFormatting sqref="CW6:CW55">
    <cfRule type="cellIs" dxfId="1130" priority="817" stopIfTrue="1" operator="lessThan">
      <formula>15</formula>
    </cfRule>
  </conditionalFormatting>
  <conditionalFormatting sqref="CW6:CW55">
    <cfRule type="cellIs" dxfId="1129" priority="816" stopIfTrue="1" operator="lessThan">
      <formula>50</formula>
    </cfRule>
  </conditionalFormatting>
  <conditionalFormatting sqref="CW6:CW55">
    <cfRule type="cellIs" dxfId="1128" priority="815" stopIfTrue="1" operator="lessThan">
      <formula>1</formula>
    </cfRule>
  </conditionalFormatting>
  <conditionalFormatting sqref="CW6:CW55">
    <cfRule type="cellIs" dxfId="1127" priority="814" stopIfTrue="1" operator="lessThan">
      <formula>15</formula>
    </cfRule>
  </conditionalFormatting>
  <conditionalFormatting sqref="CW6:CW55">
    <cfRule type="cellIs" dxfId="1126" priority="813" stopIfTrue="1" operator="lessThan">
      <formula>50</formula>
    </cfRule>
  </conditionalFormatting>
  <conditionalFormatting sqref="CW6:CW55">
    <cfRule type="cellIs" dxfId="1125" priority="812" stopIfTrue="1" operator="lessThan">
      <formula>1</formula>
    </cfRule>
  </conditionalFormatting>
  <conditionalFormatting sqref="CW6:CW55">
    <cfRule type="cellIs" dxfId="1124" priority="811" stopIfTrue="1" operator="lessThan">
      <formula>15</formula>
    </cfRule>
  </conditionalFormatting>
  <conditionalFormatting sqref="CW6:CW55">
    <cfRule type="cellIs" dxfId="1123" priority="810" stopIfTrue="1" operator="lessThan">
      <formula>50</formula>
    </cfRule>
  </conditionalFormatting>
  <conditionalFormatting sqref="CW6:CW55">
    <cfRule type="cellIs" dxfId="1122" priority="809" stopIfTrue="1" operator="lessThan">
      <formula>1</formula>
    </cfRule>
  </conditionalFormatting>
  <conditionalFormatting sqref="CW6:CW55">
    <cfRule type="cellIs" dxfId="1121" priority="808" stopIfTrue="1" operator="lessThan">
      <formula>15</formula>
    </cfRule>
  </conditionalFormatting>
  <conditionalFormatting sqref="CW6:CW55">
    <cfRule type="cellIs" dxfId="1120" priority="807" stopIfTrue="1" operator="lessThan">
      <formula>50</formula>
    </cfRule>
  </conditionalFormatting>
  <conditionalFormatting sqref="CW6:CW55">
    <cfRule type="cellIs" dxfId="1119" priority="806" stopIfTrue="1" operator="lessThan">
      <formula>1</formula>
    </cfRule>
  </conditionalFormatting>
  <conditionalFormatting sqref="CW6:CW55">
    <cfRule type="cellIs" dxfId="1118" priority="805" stopIfTrue="1" operator="lessThan">
      <formula>15</formula>
    </cfRule>
  </conditionalFormatting>
  <conditionalFormatting sqref="CW6:CW55">
    <cfRule type="cellIs" dxfId="1117" priority="804" stopIfTrue="1" operator="lessThan">
      <formula>50</formula>
    </cfRule>
  </conditionalFormatting>
  <conditionalFormatting sqref="CW6:CW55">
    <cfRule type="cellIs" dxfId="1116" priority="803" stopIfTrue="1" operator="lessThan">
      <formula>1</formula>
    </cfRule>
  </conditionalFormatting>
  <conditionalFormatting sqref="CW6:CW55">
    <cfRule type="cellIs" dxfId="1115" priority="802" stopIfTrue="1" operator="lessThan">
      <formula>15</formula>
    </cfRule>
  </conditionalFormatting>
  <conditionalFormatting sqref="CW6:CW55">
    <cfRule type="cellIs" dxfId="1114" priority="801" stopIfTrue="1" operator="lessThan">
      <formula>50</formula>
    </cfRule>
  </conditionalFormatting>
  <conditionalFormatting sqref="CW6:CW55">
    <cfRule type="cellIs" dxfId="1113" priority="800" stopIfTrue="1" operator="lessThan">
      <formula>1</formula>
    </cfRule>
  </conditionalFormatting>
  <conditionalFormatting sqref="CW6:CW55">
    <cfRule type="cellIs" dxfId="1112" priority="799" stopIfTrue="1" operator="lessThan">
      <formula>15</formula>
    </cfRule>
  </conditionalFormatting>
  <conditionalFormatting sqref="CW6:CW55">
    <cfRule type="cellIs" dxfId="1111" priority="798" stopIfTrue="1" operator="lessThan">
      <formula>50</formula>
    </cfRule>
  </conditionalFormatting>
  <conditionalFormatting sqref="CW6:CW55">
    <cfRule type="cellIs" dxfId="1110" priority="797" stopIfTrue="1" operator="lessThan">
      <formula>1</formula>
    </cfRule>
  </conditionalFormatting>
  <conditionalFormatting sqref="CW6:CW55">
    <cfRule type="cellIs" dxfId="1109" priority="796" stopIfTrue="1" operator="lessThan">
      <formula>15</formula>
    </cfRule>
  </conditionalFormatting>
  <conditionalFormatting sqref="CW6:CW55">
    <cfRule type="cellIs" dxfId="1108" priority="795" stopIfTrue="1" operator="lessThan">
      <formula>50</formula>
    </cfRule>
  </conditionalFormatting>
  <conditionalFormatting sqref="CW6:CW55">
    <cfRule type="cellIs" dxfId="1107" priority="794" stopIfTrue="1" operator="lessThan">
      <formula>1</formula>
    </cfRule>
  </conditionalFormatting>
  <conditionalFormatting sqref="CW6:CW55">
    <cfRule type="cellIs" dxfId="1106" priority="793" stopIfTrue="1" operator="lessThan">
      <formula>15</formula>
    </cfRule>
  </conditionalFormatting>
  <conditionalFormatting sqref="CW6:CW55">
    <cfRule type="cellIs" dxfId="1105" priority="792" stopIfTrue="1" operator="lessThan">
      <formula>50</formula>
    </cfRule>
  </conditionalFormatting>
  <conditionalFormatting sqref="CW6:CW55">
    <cfRule type="cellIs" dxfId="1104" priority="791" stopIfTrue="1" operator="lessThan">
      <formula>1</formula>
    </cfRule>
  </conditionalFormatting>
  <conditionalFormatting sqref="CW6:CW55">
    <cfRule type="cellIs" dxfId="1103" priority="790" stopIfTrue="1" operator="lessThan">
      <formula>15</formula>
    </cfRule>
  </conditionalFormatting>
  <conditionalFormatting sqref="CW6:CW55">
    <cfRule type="cellIs" dxfId="1102" priority="789" stopIfTrue="1" operator="lessThan">
      <formula>50</formula>
    </cfRule>
  </conditionalFormatting>
  <conditionalFormatting sqref="CW6:CW55">
    <cfRule type="cellIs" dxfId="1101" priority="788" stopIfTrue="1" operator="lessThan">
      <formula>1</formula>
    </cfRule>
  </conditionalFormatting>
  <conditionalFormatting sqref="CW6:CW55">
    <cfRule type="cellIs" dxfId="1100" priority="787" stopIfTrue="1" operator="lessThan">
      <formula>15</formula>
    </cfRule>
  </conditionalFormatting>
  <conditionalFormatting sqref="CW6:CW55">
    <cfRule type="cellIs" dxfId="1099" priority="786" stopIfTrue="1" operator="lessThan">
      <formula>50</formula>
    </cfRule>
  </conditionalFormatting>
  <conditionalFormatting sqref="CW6:CW55">
    <cfRule type="cellIs" dxfId="1098" priority="785" stopIfTrue="1" operator="lessThan">
      <formula>1</formula>
    </cfRule>
  </conditionalFormatting>
  <conditionalFormatting sqref="CW6:CW55">
    <cfRule type="cellIs" dxfId="1097" priority="784" stopIfTrue="1" operator="lessThan">
      <formula>15</formula>
    </cfRule>
  </conditionalFormatting>
  <conditionalFormatting sqref="CW6:CW55">
    <cfRule type="cellIs" dxfId="1096" priority="783" stopIfTrue="1" operator="lessThan">
      <formula>50</formula>
    </cfRule>
  </conditionalFormatting>
  <conditionalFormatting sqref="CW6:CW55">
    <cfRule type="cellIs" dxfId="1095" priority="782" stopIfTrue="1" operator="lessThan">
      <formula>1</formula>
    </cfRule>
  </conditionalFormatting>
  <conditionalFormatting sqref="CW6:CW55">
    <cfRule type="cellIs" dxfId="1094" priority="781" stopIfTrue="1" operator="lessThan">
      <formula>15</formula>
    </cfRule>
  </conditionalFormatting>
  <conditionalFormatting sqref="CW6:CW55">
    <cfRule type="cellIs" dxfId="1093" priority="780" stopIfTrue="1" operator="lessThan">
      <formula>50</formula>
    </cfRule>
  </conditionalFormatting>
  <conditionalFormatting sqref="CW6:CW55">
    <cfRule type="cellIs" dxfId="1092" priority="779" stopIfTrue="1" operator="lessThan">
      <formula>1</formula>
    </cfRule>
  </conditionalFormatting>
  <conditionalFormatting sqref="CW6:CW55">
    <cfRule type="cellIs" dxfId="1091" priority="778" stopIfTrue="1" operator="lessThan">
      <formula>15</formula>
    </cfRule>
  </conditionalFormatting>
  <conditionalFormatting sqref="CW6:CW55">
    <cfRule type="cellIs" dxfId="1090" priority="776" stopIfTrue="1" operator="lessThanOrEqual">
      <formula>0</formula>
    </cfRule>
    <cfRule type="cellIs" dxfId="1089" priority="777" stopIfTrue="1" operator="lessThan">
      <formula>50</formula>
    </cfRule>
  </conditionalFormatting>
  <conditionalFormatting sqref="CW6:CW55">
    <cfRule type="cellIs" dxfId="1088" priority="775" stopIfTrue="1" operator="lessThan">
      <formula>1</formula>
    </cfRule>
  </conditionalFormatting>
  <conditionalFormatting sqref="CW6:CW55">
    <cfRule type="cellIs" dxfId="1087" priority="774" stopIfTrue="1" operator="lessThan">
      <formula>15</formula>
    </cfRule>
  </conditionalFormatting>
  <conditionalFormatting sqref="CW6:CW55">
    <cfRule type="cellIs" dxfId="1086" priority="773" stopIfTrue="1" operator="lessThan">
      <formula>50</formula>
    </cfRule>
  </conditionalFormatting>
  <conditionalFormatting sqref="CW6:CW55">
    <cfRule type="cellIs" dxfId="1085" priority="772" stopIfTrue="1" operator="lessThan">
      <formula>1</formula>
    </cfRule>
  </conditionalFormatting>
  <conditionalFormatting sqref="CW6:CW55">
    <cfRule type="cellIs" dxfId="1084" priority="771" stopIfTrue="1" operator="lessThan">
      <formula>15</formula>
    </cfRule>
  </conditionalFormatting>
  <conditionalFormatting sqref="CW6:CW55">
    <cfRule type="cellIs" dxfId="1083" priority="770" stopIfTrue="1" operator="lessThan">
      <formula>50</formula>
    </cfRule>
  </conditionalFormatting>
  <conditionalFormatting sqref="CW6:CW55">
    <cfRule type="cellIs" dxfId="1082" priority="769" stopIfTrue="1" operator="lessThan">
      <formula>1</formula>
    </cfRule>
  </conditionalFormatting>
  <conditionalFormatting sqref="CW6:CW55">
    <cfRule type="cellIs" dxfId="1081" priority="768" stopIfTrue="1" operator="lessThan">
      <formula>15</formula>
    </cfRule>
  </conditionalFormatting>
  <conditionalFormatting sqref="CW6:CW55">
    <cfRule type="cellIs" dxfId="1080" priority="767" stopIfTrue="1" operator="lessThan">
      <formula>50</formula>
    </cfRule>
  </conditionalFormatting>
  <conditionalFormatting sqref="CW6:CW55">
    <cfRule type="cellIs" dxfId="1079" priority="766" stopIfTrue="1" operator="lessThan">
      <formula>1</formula>
    </cfRule>
  </conditionalFormatting>
  <conditionalFormatting sqref="CW6:CW55">
    <cfRule type="cellIs" dxfId="1078" priority="765" stopIfTrue="1" operator="lessThan">
      <formula>50</formula>
    </cfRule>
  </conditionalFormatting>
  <conditionalFormatting sqref="CW6:CW55">
    <cfRule type="cellIs" dxfId="1077" priority="764" stopIfTrue="1" operator="lessThan">
      <formula>1</formula>
    </cfRule>
  </conditionalFormatting>
  <conditionalFormatting sqref="CW6:CW55">
    <cfRule type="cellIs" dxfId="1076" priority="763" stopIfTrue="1" operator="lessThan">
      <formula>15</formula>
    </cfRule>
  </conditionalFormatting>
  <conditionalFormatting sqref="CW6:CW55">
    <cfRule type="cellIs" dxfId="1075" priority="762" stopIfTrue="1" operator="lessThan">
      <formula>50</formula>
    </cfRule>
  </conditionalFormatting>
  <conditionalFormatting sqref="CW6:CW55">
    <cfRule type="cellIs" dxfId="1074" priority="761" stopIfTrue="1" operator="lessThan">
      <formula>1</formula>
    </cfRule>
  </conditionalFormatting>
  <conditionalFormatting sqref="CW6:CW55">
    <cfRule type="cellIs" dxfId="1073" priority="760" stopIfTrue="1" operator="lessThan">
      <formula>50</formula>
    </cfRule>
  </conditionalFormatting>
  <conditionalFormatting sqref="CW6:CW55">
    <cfRule type="cellIs" dxfId="1072" priority="759" stopIfTrue="1" operator="lessThan">
      <formula>1</formula>
    </cfRule>
  </conditionalFormatting>
  <conditionalFormatting sqref="CW6:CW55">
    <cfRule type="cellIs" dxfId="1071" priority="758" stopIfTrue="1" operator="lessThan">
      <formula>15</formula>
    </cfRule>
  </conditionalFormatting>
  <conditionalFormatting sqref="CW6:CW55">
    <cfRule type="cellIs" dxfId="1070" priority="757" stopIfTrue="1" operator="lessThan">
      <formula>50</formula>
    </cfRule>
  </conditionalFormatting>
  <conditionalFormatting sqref="CW6:CW55">
    <cfRule type="cellIs" dxfId="1069" priority="756" stopIfTrue="1" operator="lessThan">
      <formula>1</formula>
    </cfRule>
  </conditionalFormatting>
  <conditionalFormatting sqref="CW6:CW55">
    <cfRule type="cellIs" dxfId="1068" priority="755" stopIfTrue="1" operator="lessThan">
      <formula>15</formula>
    </cfRule>
  </conditionalFormatting>
  <conditionalFormatting sqref="CW6:CW55">
    <cfRule type="cellIs" dxfId="1067" priority="754" stopIfTrue="1" operator="lessThan">
      <formula>50</formula>
    </cfRule>
  </conditionalFormatting>
  <conditionalFormatting sqref="CW6:CW55">
    <cfRule type="cellIs" dxfId="1066" priority="753" stopIfTrue="1" operator="lessThan">
      <formula>1</formula>
    </cfRule>
  </conditionalFormatting>
  <conditionalFormatting sqref="CW6:CW55">
    <cfRule type="cellIs" dxfId="1065" priority="752" stopIfTrue="1" operator="lessThan">
      <formula>15</formula>
    </cfRule>
  </conditionalFormatting>
  <conditionalFormatting sqref="CW6:CW55">
    <cfRule type="cellIs" dxfId="1064" priority="751" stopIfTrue="1" operator="lessThan">
      <formula>50</formula>
    </cfRule>
  </conditionalFormatting>
  <conditionalFormatting sqref="CW6:CW55">
    <cfRule type="cellIs" dxfId="1063" priority="750" stopIfTrue="1" operator="lessThan">
      <formula>1</formula>
    </cfRule>
  </conditionalFormatting>
  <conditionalFormatting sqref="CW6:CW55">
    <cfRule type="cellIs" dxfId="1062" priority="749" stopIfTrue="1" operator="lessThan">
      <formula>15</formula>
    </cfRule>
  </conditionalFormatting>
  <conditionalFormatting sqref="CW6:CW55">
    <cfRule type="cellIs" dxfId="1061" priority="748" stopIfTrue="1" operator="lessThan">
      <formula>50</formula>
    </cfRule>
  </conditionalFormatting>
  <conditionalFormatting sqref="CW6:CW55">
    <cfRule type="cellIs" dxfId="1060" priority="747" stopIfTrue="1" operator="lessThan">
      <formula>1</formula>
    </cfRule>
  </conditionalFormatting>
  <conditionalFormatting sqref="CW6:CW55">
    <cfRule type="cellIs" dxfId="1059" priority="746" stopIfTrue="1" operator="lessThan">
      <formula>15</formula>
    </cfRule>
  </conditionalFormatting>
  <conditionalFormatting sqref="CW6:CW55">
    <cfRule type="cellIs" dxfId="1058" priority="745" stopIfTrue="1" operator="lessThan">
      <formula>50</formula>
    </cfRule>
  </conditionalFormatting>
  <conditionalFormatting sqref="CW6:CW55">
    <cfRule type="cellIs" dxfId="1057" priority="744" stopIfTrue="1" operator="lessThan">
      <formula>1</formula>
    </cfRule>
  </conditionalFormatting>
  <conditionalFormatting sqref="CW6:CW55">
    <cfRule type="cellIs" dxfId="1056" priority="743" stopIfTrue="1" operator="lessThan">
      <formula>15</formula>
    </cfRule>
  </conditionalFormatting>
  <conditionalFormatting sqref="CW6:CW55">
    <cfRule type="cellIs" dxfId="1055" priority="742" stopIfTrue="1" operator="lessThan">
      <formula>50</formula>
    </cfRule>
  </conditionalFormatting>
  <conditionalFormatting sqref="CW6:CW55">
    <cfRule type="cellIs" dxfId="1054" priority="741" stopIfTrue="1" operator="lessThan">
      <formula>1</formula>
    </cfRule>
  </conditionalFormatting>
  <conditionalFormatting sqref="CW6:CW55">
    <cfRule type="cellIs" dxfId="1053" priority="740" stopIfTrue="1" operator="lessThan">
      <formula>15</formula>
    </cfRule>
  </conditionalFormatting>
  <conditionalFormatting sqref="CW6:CW55">
    <cfRule type="cellIs" dxfId="1052" priority="739" stopIfTrue="1" operator="lessThan">
      <formula>50</formula>
    </cfRule>
  </conditionalFormatting>
  <conditionalFormatting sqref="CW6:CW55">
    <cfRule type="cellIs" dxfId="1051" priority="738" stopIfTrue="1" operator="lessThan">
      <formula>1</formula>
    </cfRule>
  </conditionalFormatting>
  <conditionalFormatting sqref="CW6:CW55">
    <cfRule type="cellIs" dxfId="1050" priority="737" stopIfTrue="1" operator="lessThan">
      <formula>15</formula>
    </cfRule>
  </conditionalFormatting>
  <conditionalFormatting sqref="CW6:CW55">
    <cfRule type="cellIs" dxfId="1049" priority="736" stopIfTrue="1" operator="lessThan">
      <formula>50</formula>
    </cfRule>
  </conditionalFormatting>
  <conditionalFormatting sqref="CW6:CW55">
    <cfRule type="cellIs" dxfId="1048" priority="735" stopIfTrue="1" operator="lessThan">
      <formula>1</formula>
    </cfRule>
  </conditionalFormatting>
  <conditionalFormatting sqref="CW6:CW55">
    <cfRule type="cellIs" dxfId="1047" priority="734" stopIfTrue="1" operator="lessThan">
      <formula>15</formula>
    </cfRule>
  </conditionalFormatting>
  <conditionalFormatting sqref="CW6:CW55">
    <cfRule type="cellIs" dxfId="1046" priority="733" stopIfTrue="1" operator="lessThan">
      <formula>50</formula>
    </cfRule>
  </conditionalFormatting>
  <conditionalFormatting sqref="CW6:CW55">
    <cfRule type="cellIs" dxfId="1045" priority="732" stopIfTrue="1" operator="lessThan">
      <formula>1</formula>
    </cfRule>
  </conditionalFormatting>
  <conditionalFormatting sqref="CW6:CW55">
    <cfRule type="cellIs" dxfId="1044" priority="731" stopIfTrue="1" operator="lessThan">
      <formula>15</formula>
    </cfRule>
  </conditionalFormatting>
  <conditionalFormatting sqref="CW6:CW55">
    <cfRule type="cellIs" dxfId="1043" priority="730" stopIfTrue="1" operator="lessThan">
      <formula>50</formula>
    </cfRule>
  </conditionalFormatting>
  <conditionalFormatting sqref="CW6:CW55">
    <cfRule type="cellIs" dxfId="1042" priority="729" stopIfTrue="1" operator="lessThan">
      <formula>1</formula>
    </cfRule>
  </conditionalFormatting>
  <conditionalFormatting sqref="CW6:CW55">
    <cfRule type="cellIs" dxfId="1041" priority="728" stopIfTrue="1" operator="lessThan">
      <formula>15</formula>
    </cfRule>
  </conditionalFormatting>
  <conditionalFormatting sqref="CW6:CW55">
    <cfRule type="cellIs" dxfId="1040" priority="727" stopIfTrue="1" operator="lessThan">
      <formula>50</formula>
    </cfRule>
  </conditionalFormatting>
  <conditionalFormatting sqref="CW6:CW55">
    <cfRule type="cellIs" dxfId="1039" priority="726" stopIfTrue="1" operator="lessThan">
      <formula>1</formula>
    </cfRule>
  </conditionalFormatting>
  <conditionalFormatting sqref="CW6:CW55">
    <cfRule type="cellIs" dxfId="1038" priority="725" stopIfTrue="1" operator="lessThan">
      <formula>15</formula>
    </cfRule>
  </conditionalFormatting>
  <conditionalFormatting sqref="CW6:CW55">
    <cfRule type="cellIs" dxfId="1037" priority="724" stopIfTrue="1" operator="lessThan">
      <formula>50</formula>
    </cfRule>
  </conditionalFormatting>
  <conditionalFormatting sqref="CW6:CW55">
    <cfRule type="cellIs" dxfId="1036" priority="723" stopIfTrue="1" operator="lessThan">
      <formula>1</formula>
    </cfRule>
  </conditionalFormatting>
  <conditionalFormatting sqref="CW6:CW55">
    <cfRule type="cellIs" dxfId="1035" priority="722" stopIfTrue="1" operator="lessThan">
      <formula>15</formula>
    </cfRule>
  </conditionalFormatting>
  <conditionalFormatting sqref="CW6:CW55">
    <cfRule type="cellIs" dxfId="1034" priority="721" stopIfTrue="1" operator="lessThan">
      <formula>50</formula>
    </cfRule>
  </conditionalFormatting>
  <conditionalFormatting sqref="CW6:CW55">
    <cfRule type="cellIs" dxfId="1033" priority="720" stopIfTrue="1" operator="lessThan">
      <formula>1</formula>
    </cfRule>
  </conditionalFormatting>
  <conditionalFormatting sqref="CW6:CW55">
    <cfRule type="cellIs" dxfId="1032" priority="719" stopIfTrue="1" operator="lessThan">
      <formula>15</formula>
    </cfRule>
  </conditionalFormatting>
  <conditionalFormatting sqref="CW6:CW55">
    <cfRule type="cellIs" dxfId="1031" priority="717" stopIfTrue="1" operator="lessThanOrEqual">
      <formula>0</formula>
    </cfRule>
    <cfRule type="cellIs" dxfId="1030" priority="718" stopIfTrue="1" operator="lessThan">
      <formula>50</formula>
    </cfRule>
  </conditionalFormatting>
  <conditionalFormatting sqref="CW6:CW55">
    <cfRule type="cellIs" dxfId="1029" priority="716" stopIfTrue="1" operator="lessThan">
      <formula>1</formula>
    </cfRule>
  </conditionalFormatting>
  <conditionalFormatting sqref="CW6:CW55">
    <cfRule type="cellIs" dxfId="1028" priority="715" stopIfTrue="1" operator="lessThan">
      <formula>15</formula>
    </cfRule>
  </conditionalFormatting>
  <conditionalFormatting sqref="CW6:CW55">
    <cfRule type="cellIs" dxfId="1027" priority="714" stopIfTrue="1" operator="lessThan">
      <formula>50</formula>
    </cfRule>
  </conditionalFormatting>
  <conditionalFormatting sqref="CW6:CW55">
    <cfRule type="cellIs" dxfId="1026" priority="713" stopIfTrue="1" operator="lessThan">
      <formula>1</formula>
    </cfRule>
  </conditionalFormatting>
  <conditionalFormatting sqref="CW6:CW55">
    <cfRule type="cellIs" dxfId="1025" priority="712" stopIfTrue="1" operator="lessThan">
      <formula>15</formula>
    </cfRule>
  </conditionalFormatting>
  <conditionalFormatting sqref="CW6:CW55">
    <cfRule type="cellIs" dxfId="1024" priority="711" stopIfTrue="1" operator="lessThan">
      <formula>50</formula>
    </cfRule>
  </conditionalFormatting>
  <conditionalFormatting sqref="CW6:CW55">
    <cfRule type="cellIs" dxfId="1023" priority="710" stopIfTrue="1" operator="lessThan">
      <formula>1</formula>
    </cfRule>
  </conditionalFormatting>
  <conditionalFormatting sqref="CW6:CW55">
    <cfRule type="cellIs" dxfId="1022" priority="709" stopIfTrue="1" operator="lessThan">
      <formula>15</formula>
    </cfRule>
  </conditionalFormatting>
  <conditionalFormatting sqref="CW6:CW55">
    <cfRule type="cellIs" dxfId="1021" priority="708" stopIfTrue="1" operator="lessThan">
      <formula>50</formula>
    </cfRule>
  </conditionalFormatting>
  <conditionalFormatting sqref="CW6:CW55">
    <cfRule type="cellIs" dxfId="1020" priority="707" stopIfTrue="1" operator="lessThan">
      <formula>1</formula>
    </cfRule>
  </conditionalFormatting>
  <conditionalFormatting sqref="CW6:CW55">
    <cfRule type="cellIs" dxfId="1019" priority="706" stopIfTrue="1" operator="lessThan">
      <formula>50</formula>
    </cfRule>
  </conditionalFormatting>
  <conditionalFormatting sqref="CW6:CW55">
    <cfRule type="cellIs" dxfId="1018" priority="705" stopIfTrue="1" operator="lessThan">
      <formula>1</formula>
    </cfRule>
  </conditionalFormatting>
  <conditionalFormatting sqref="CW6:CW55">
    <cfRule type="cellIs" dxfId="1017" priority="704" stopIfTrue="1" operator="lessThan">
      <formula>15</formula>
    </cfRule>
  </conditionalFormatting>
  <conditionalFormatting sqref="CW6:CW55">
    <cfRule type="cellIs" dxfId="1016" priority="703" stopIfTrue="1" operator="lessThan">
      <formula>50</formula>
    </cfRule>
  </conditionalFormatting>
  <conditionalFormatting sqref="CW6:CW55">
    <cfRule type="cellIs" dxfId="1015" priority="702" stopIfTrue="1" operator="lessThan">
      <formula>1</formula>
    </cfRule>
  </conditionalFormatting>
  <conditionalFormatting sqref="CW6:CW55">
    <cfRule type="cellIs" dxfId="1014" priority="701" stopIfTrue="1" operator="lessThan">
      <formula>50</formula>
    </cfRule>
  </conditionalFormatting>
  <conditionalFormatting sqref="CW6:CW55">
    <cfRule type="cellIs" dxfId="1013" priority="700" stopIfTrue="1" operator="lessThan">
      <formula>1</formula>
    </cfRule>
  </conditionalFormatting>
  <conditionalFormatting sqref="CW6:CW55">
    <cfRule type="cellIs" dxfId="1012" priority="699" stopIfTrue="1" operator="lessThan">
      <formula>15</formula>
    </cfRule>
  </conditionalFormatting>
  <conditionalFormatting sqref="CW6:CW55">
    <cfRule type="cellIs" dxfId="1011" priority="698" stopIfTrue="1" operator="lessThan">
      <formula>50</formula>
    </cfRule>
  </conditionalFormatting>
  <conditionalFormatting sqref="CW6:CW55">
    <cfRule type="cellIs" dxfId="1010" priority="697" stopIfTrue="1" operator="lessThan">
      <formula>1</formula>
    </cfRule>
  </conditionalFormatting>
  <conditionalFormatting sqref="CW6:CW55">
    <cfRule type="cellIs" dxfId="1009" priority="696" stopIfTrue="1" operator="lessThan">
      <formula>15</formula>
    </cfRule>
  </conditionalFormatting>
  <conditionalFormatting sqref="CW6:CW55">
    <cfRule type="cellIs" dxfId="1008" priority="695" stopIfTrue="1" operator="lessThan">
      <formula>50</formula>
    </cfRule>
  </conditionalFormatting>
  <conditionalFormatting sqref="CW6:CW55">
    <cfRule type="cellIs" dxfId="1007" priority="694" stopIfTrue="1" operator="lessThan">
      <formula>1</formula>
    </cfRule>
  </conditionalFormatting>
  <conditionalFormatting sqref="CW6:CW55">
    <cfRule type="cellIs" dxfId="1006" priority="693" stopIfTrue="1" operator="lessThan">
      <formula>15</formula>
    </cfRule>
  </conditionalFormatting>
  <conditionalFormatting sqref="CW6:CW55">
    <cfRule type="cellIs" dxfId="1005" priority="692" stopIfTrue="1" operator="lessThan">
      <formula>50</formula>
    </cfRule>
  </conditionalFormatting>
  <conditionalFormatting sqref="CW6:CW55">
    <cfRule type="cellIs" dxfId="1004" priority="691" stopIfTrue="1" operator="lessThan">
      <formula>1</formula>
    </cfRule>
  </conditionalFormatting>
  <conditionalFormatting sqref="CW6:CW55">
    <cfRule type="cellIs" dxfId="1003" priority="690" stopIfTrue="1" operator="lessThan">
      <formula>15</formula>
    </cfRule>
  </conditionalFormatting>
  <conditionalFormatting sqref="CW6:CW55">
    <cfRule type="cellIs" dxfId="1002" priority="689" stopIfTrue="1" operator="lessThan">
      <formula>50</formula>
    </cfRule>
  </conditionalFormatting>
  <conditionalFormatting sqref="CW6:CW55">
    <cfRule type="cellIs" dxfId="1001" priority="688" stopIfTrue="1" operator="lessThan">
      <formula>1</formula>
    </cfRule>
  </conditionalFormatting>
  <conditionalFormatting sqref="CW6:CW55">
    <cfRule type="cellIs" dxfId="1000" priority="687" stopIfTrue="1" operator="lessThan">
      <formula>15</formula>
    </cfRule>
  </conditionalFormatting>
  <conditionalFormatting sqref="CW6:CW55">
    <cfRule type="cellIs" dxfId="999" priority="686" stopIfTrue="1" operator="lessThan">
      <formula>50</formula>
    </cfRule>
  </conditionalFormatting>
  <conditionalFormatting sqref="CW6:CW55">
    <cfRule type="cellIs" dxfId="998" priority="685" stopIfTrue="1" operator="lessThan">
      <formula>1</formula>
    </cfRule>
  </conditionalFormatting>
  <conditionalFormatting sqref="CW6:CW55">
    <cfRule type="cellIs" dxfId="997" priority="684" stopIfTrue="1" operator="lessThan">
      <formula>15</formula>
    </cfRule>
  </conditionalFormatting>
  <conditionalFormatting sqref="CW6:CW55">
    <cfRule type="cellIs" dxfId="996" priority="683" stopIfTrue="1" operator="lessThan">
      <formula>50</formula>
    </cfRule>
  </conditionalFormatting>
  <conditionalFormatting sqref="CW6:CW55">
    <cfRule type="cellIs" dxfId="995" priority="682" stopIfTrue="1" operator="lessThan">
      <formula>1</formula>
    </cfRule>
  </conditionalFormatting>
  <conditionalFormatting sqref="CW6:CW55">
    <cfRule type="cellIs" dxfId="994" priority="681" stopIfTrue="1" operator="lessThan">
      <formula>15</formula>
    </cfRule>
  </conditionalFormatting>
  <conditionalFormatting sqref="CW6:CW55">
    <cfRule type="cellIs" dxfId="993" priority="680" stopIfTrue="1" operator="lessThan">
      <formula>50</formula>
    </cfRule>
  </conditionalFormatting>
  <conditionalFormatting sqref="CW6:CW55">
    <cfRule type="cellIs" dxfId="992" priority="679" stopIfTrue="1" operator="lessThan">
      <formula>1</formula>
    </cfRule>
  </conditionalFormatting>
  <conditionalFormatting sqref="CW6:CW55">
    <cfRule type="cellIs" dxfId="991" priority="678" stopIfTrue="1" operator="lessThan">
      <formula>15</formula>
    </cfRule>
  </conditionalFormatting>
  <conditionalFormatting sqref="CW6:CW55">
    <cfRule type="cellIs" dxfId="990" priority="677" stopIfTrue="1" operator="lessThan">
      <formula>50</formula>
    </cfRule>
  </conditionalFormatting>
  <conditionalFormatting sqref="CW6:CW55">
    <cfRule type="cellIs" dxfId="989" priority="676" stopIfTrue="1" operator="lessThan">
      <formula>1</formula>
    </cfRule>
  </conditionalFormatting>
  <conditionalFormatting sqref="CW6:CW55">
    <cfRule type="cellIs" dxfId="988" priority="675" stopIfTrue="1" operator="lessThan">
      <formula>15</formula>
    </cfRule>
  </conditionalFormatting>
  <conditionalFormatting sqref="CW6:CW55">
    <cfRule type="cellIs" dxfId="987" priority="674" stopIfTrue="1" operator="lessThan">
      <formula>50</formula>
    </cfRule>
  </conditionalFormatting>
  <conditionalFormatting sqref="CW6:CW55">
    <cfRule type="cellIs" dxfId="986" priority="673" stopIfTrue="1" operator="lessThan">
      <formula>1</formula>
    </cfRule>
  </conditionalFormatting>
  <conditionalFormatting sqref="CW6:CW55">
    <cfRule type="cellIs" dxfId="985" priority="672" stopIfTrue="1" operator="lessThan">
      <formula>15</formula>
    </cfRule>
  </conditionalFormatting>
  <conditionalFormatting sqref="CW6:CW55">
    <cfRule type="cellIs" dxfId="984" priority="671" stopIfTrue="1" operator="lessThan">
      <formula>50</formula>
    </cfRule>
  </conditionalFormatting>
  <conditionalFormatting sqref="CW6:CW55">
    <cfRule type="cellIs" dxfId="983" priority="670" stopIfTrue="1" operator="lessThan">
      <formula>1</formula>
    </cfRule>
  </conditionalFormatting>
  <conditionalFormatting sqref="CW6:CW55">
    <cfRule type="cellIs" dxfId="982" priority="669" stopIfTrue="1" operator="lessThan">
      <formula>15</formula>
    </cfRule>
  </conditionalFormatting>
  <conditionalFormatting sqref="CW6:CW55">
    <cfRule type="cellIs" dxfId="981" priority="668" stopIfTrue="1" operator="lessThan">
      <formula>50</formula>
    </cfRule>
  </conditionalFormatting>
  <conditionalFormatting sqref="CW6:CW55">
    <cfRule type="cellIs" dxfId="980" priority="667" stopIfTrue="1" operator="lessThan">
      <formula>1</formula>
    </cfRule>
  </conditionalFormatting>
  <conditionalFormatting sqref="CW6:CW55">
    <cfRule type="cellIs" dxfId="979" priority="666" stopIfTrue="1" operator="lessThan">
      <formula>15</formula>
    </cfRule>
  </conditionalFormatting>
  <conditionalFormatting sqref="CW6:CW55">
    <cfRule type="cellIs" dxfId="978" priority="665" stopIfTrue="1" operator="lessThan">
      <formula>50</formula>
    </cfRule>
  </conditionalFormatting>
  <conditionalFormatting sqref="CW6:CW55">
    <cfRule type="cellIs" dxfId="977" priority="664" stopIfTrue="1" operator="lessThan">
      <formula>1</formula>
    </cfRule>
  </conditionalFormatting>
  <conditionalFormatting sqref="CW6:CW55">
    <cfRule type="cellIs" dxfId="976" priority="663" stopIfTrue="1" operator="lessThan">
      <formula>15</formula>
    </cfRule>
  </conditionalFormatting>
  <conditionalFormatting sqref="CW6:CW55">
    <cfRule type="cellIs" dxfId="975" priority="662" stopIfTrue="1" operator="lessThan">
      <formula>50</formula>
    </cfRule>
  </conditionalFormatting>
  <conditionalFormatting sqref="CW6:CW55">
    <cfRule type="cellIs" dxfId="974" priority="661" stopIfTrue="1" operator="lessThan">
      <formula>1</formula>
    </cfRule>
  </conditionalFormatting>
  <conditionalFormatting sqref="CW6:CW55">
    <cfRule type="cellIs" dxfId="973" priority="660" stopIfTrue="1" operator="lessThan">
      <formula>15</formula>
    </cfRule>
  </conditionalFormatting>
  <conditionalFormatting sqref="CW6:CW55">
    <cfRule type="cellIs" dxfId="972" priority="658" stopIfTrue="1" operator="lessThanOrEqual">
      <formula>0</formula>
    </cfRule>
    <cfRule type="cellIs" dxfId="971" priority="659" stopIfTrue="1" operator="lessThan">
      <formula>50</formula>
    </cfRule>
  </conditionalFormatting>
  <conditionalFormatting sqref="CW6:CW55">
    <cfRule type="cellIs" dxfId="970" priority="657" stopIfTrue="1" operator="lessThan">
      <formula>1</formula>
    </cfRule>
  </conditionalFormatting>
  <conditionalFormatting sqref="CW6:CW55">
    <cfRule type="cellIs" dxfId="969" priority="656" stopIfTrue="1" operator="lessThan">
      <formula>15</formula>
    </cfRule>
  </conditionalFormatting>
  <conditionalFormatting sqref="CW6:CW55">
    <cfRule type="cellIs" dxfId="968" priority="655" stopIfTrue="1" operator="lessThan">
      <formula>50</formula>
    </cfRule>
  </conditionalFormatting>
  <conditionalFormatting sqref="CW6:CW55">
    <cfRule type="cellIs" dxfId="967" priority="654" stopIfTrue="1" operator="lessThan">
      <formula>1</formula>
    </cfRule>
  </conditionalFormatting>
  <conditionalFormatting sqref="CX6:CX55">
    <cfRule type="cellIs" dxfId="966" priority="653" stopIfTrue="1" operator="lessThan">
      <formula>15</formula>
    </cfRule>
  </conditionalFormatting>
  <conditionalFormatting sqref="CX6:CX55">
    <cfRule type="cellIs" dxfId="965" priority="652" stopIfTrue="1" operator="lessThan">
      <formula>15</formula>
    </cfRule>
  </conditionalFormatting>
  <conditionalFormatting sqref="CX6:CX55">
    <cfRule type="cellIs" dxfId="964" priority="651" stopIfTrue="1" operator="lessThan">
      <formula>15</formula>
    </cfRule>
  </conditionalFormatting>
  <conditionalFormatting sqref="CX6:CX55">
    <cfRule type="cellIs" dxfId="963" priority="650" stopIfTrue="1" operator="lessThan">
      <formula>15</formula>
    </cfRule>
  </conditionalFormatting>
  <conditionalFormatting sqref="CX6:CX55">
    <cfRule type="cellIs" dxfId="962" priority="649" stopIfTrue="1" operator="lessThan">
      <formula>15</formula>
    </cfRule>
  </conditionalFormatting>
  <conditionalFormatting sqref="CX6:CX55">
    <cfRule type="cellIs" dxfId="961" priority="648" stopIfTrue="1" operator="lessThan">
      <formula>15</formula>
    </cfRule>
  </conditionalFormatting>
  <conditionalFormatting sqref="CX6:CX55">
    <cfRule type="cellIs" dxfId="960" priority="647" stopIfTrue="1" operator="lessThan">
      <formula>15</formula>
    </cfRule>
  </conditionalFormatting>
  <conditionalFormatting sqref="CX6:CX55">
    <cfRule type="cellIs" dxfId="959" priority="646" stopIfTrue="1" operator="lessThan">
      <formula>15</formula>
    </cfRule>
  </conditionalFormatting>
  <conditionalFormatting sqref="CX6:CX55">
    <cfRule type="cellIs" dxfId="958" priority="645" stopIfTrue="1" operator="lessThan">
      <formula>15</formula>
    </cfRule>
  </conditionalFormatting>
  <conditionalFormatting sqref="CX6:CX55">
    <cfRule type="cellIs" dxfId="957" priority="644" stopIfTrue="1" operator="lessThan">
      <formula>15</formula>
    </cfRule>
  </conditionalFormatting>
  <conditionalFormatting sqref="CX6:CX55">
    <cfRule type="cellIs" dxfId="956" priority="643" stopIfTrue="1" operator="lessThan">
      <formula>15</formula>
    </cfRule>
  </conditionalFormatting>
  <conditionalFormatting sqref="CX6:CX55">
    <cfRule type="cellIs" dxfId="955" priority="642" stopIfTrue="1" operator="lessThan">
      <formula>15</formula>
    </cfRule>
  </conditionalFormatting>
  <conditionalFormatting sqref="BI6:BI55">
    <cfRule type="cellIs" dxfId="954" priority="641" stopIfTrue="1" operator="lessThan">
      <formula>30</formula>
    </cfRule>
  </conditionalFormatting>
  <conditionalFormatting sqref="BJ6:BJ55">
    <cfRule type="cellIs" dxfId="953" priority="640" stopIfTrue="1" operator="lessThan">
      <formula>50</formula>
    </cfRule>
  </conditionalFormatting>
  <conditionalFormatting sqref="BJ6:BJ55">
    <cfRule type="cellIs" dxfId="952" priority="639" stopIfTrue="1" operator="lessThan">
      <formula>1</formula>
    </cfRule>
  </conditionalFormatting>
  <conditionalFormatting sqref="BJ6:BJ55">
    <cfRule type="cellIs" dxfId="951" priority="638" stopIfTrue="1" operator="lessThan">
      <formula>15</formula>
    </cfRule>
  </conditionalFormatting>
  <conditionalFormatting sqref="BJ6:BJ55">
    <cfRule type="cellIs" dxfId="950" priority="637" stopIfTrue="1" operator="lessThan">
      <formula>50</formula>
    </cfRule>
  </conditionalFormatting>
  <conditionalFormatting sqref="BJ6:BJ55">
    <cfRule type="cellIs" dxfId="949" priority="636" stopIfTrue="1" operator="lessThan">
      <formula>1</formula>
    </cfRule>
  </conditionalFormatting>
  <conditionalFormatting sqref="BF6:BH55">
    <cfRule type="cellIs" dxfId="948" priority="635" stopIfTrue="1" operator="lessThan">
      <formula>15</formula>
    </cfRule>
  </conditionalFormatting>
  <conditionalFormatting sqref="BH6:BH55">
    <cfRule type="cellIs" dxfId="947" priority="634" stopIfTrue="1" operator="lessThan">
      <formula>20</formula>
    </cfRule>
  </conditionalFormatting>
  <conditionalFormatting sqref="BF6:BH55">
    <cfRule type="cellIs" dxfId="946" priority="633" stopIfTrue="1" operator="lessThan">
      <formula>15</formula>
    </cfRule>
  </conditionalFormatting>
  <conditionalFormatting sqref="BF6:BH55">
    <cfRule type="cellIs" dxfId="945" priority="632" stopIfTrue="1" operator="lessThan">
      <formula>15</formula>
    </cfRule>
  </conditionalFormatting>
  <conditionalFormatting sqref="BF6:BH55">
    <cfRule type="cellIs" dxfId="944" priority="631" stopIfTrue="1" operator="lessThan">
      <formula>15</formula>
    </cfRule>
  </conditionalFormatting>
  <conditionalFormatting sqref="BF6:BH55">
    <cfRule type="cellIs" dxfId="943" priority="630" stopIfTrue="1" operator="lessThan">
      <formula>15</formula>
    </cfRule>
  </conditionalFormatting>
  <conditionalFormatting sqref="BF6:BH55">
    <cfRule type="cellIs" dxfId="942" priority="629" stopIfTrue="1" operator="lessThan">
      <formula>15</formula>
    </cfRule>
  </conditionalFormatting>
  <conditionalFormatting sqref="BF6:BH55">
    <cfRule type="cellIs" dxfId="941" priority="628" stopIfTrue="1" operator="lessThan">
      <formula>15</formula>
    </cfRule>
  </conditionalFormatting>
  <conditionalFormatting sqref="BF6:BH55">
    <cfRule type="cellIs" dxfId="940" priority="627" stopIfTrue="1" operator="lessThan">
      <formula>15</formula>
    </cfRule>
  </conditionalFormatting>
  <conditionalFormatting sqref="BI6:BI55">
    <cfRule type="cellIs" dxfId="939" priority="626" stopIfTrue="1" operator="lessThan">
      <formula>15</formula>
    </cfRule>
  </conditionalFormatting>
  <conditionalFormatting sqref="BI6:BI55">
    <cfRule type="cellIs" dxfId="938" priority="625" stopIfTrue="1" operator="lessThan">
      <formula>30</formula>
    </cfRule>
  </conditionalFormatting>
  <conditionalFormatting sqref="BI6:BI55">
    <cfRule type="cellIs" dxfId="937" priority="624" stopIfTrue="1" operator="lessThan">
      <formula>15</formula>
    </cfRule>
  </conditionalFormatting>
  <conditionalFormatting sqref="BI6:BI55">
    <cfRule type="cellIs" dxfId="936" priority="623" stopIfTrue="1" operator="lessThan">
      <formula>15</formula>
    </cfRule>
  </conditionalFormatting>
  <conditionalFormatting sqref="BI6:BI55">
    <cfRule type="cellIs" dxfId="935" priority="622" stopIfTrue="1" operator="lessThan">
      <formula>15</formula>
    </cfRule>
  </conditionalFormatting>
  <conditionalFormatting sqref="BI6:BI55">
    <cfRule type="cellIs" dxfId="934" priority="621" stopIfTrue="1" operator="lessThan">
      <formula>15</formula>
    </cfRule>
  </conditionalFormatting>
  <conditionalFormatting sqref="BI6:BI55">
    <cfRule type="cellIs" dxfId="933" priority="620" stopIfTrue="1" operator="lessThan">
      <formula>30</formula>
    </cfRule>
  </conditionalFormatting>
  <conditionalFormatting sqref="BI6:BI55">
    <cfRule type="cellIs" dxfId="932" priority="619" stopIfTrue="1" operator="lessThan">
      <formula>15</formula>
    </cfRule>
  </conditionalFormatting>
  <conditionalFormatting sqref="BI6:BI55">
    <cfRule type="cellIs" dxfId="931" priority="618" stopIfTrue="1" operator="lessThan">
      <formula>15</formula>
    </cfRule>
  </conditionalFormatting>
  <conditionalFormatting sqref="BI6:BI55">
    <cfRule type="cellIs" dxfId="930" priority="617" stopIfTrue="1" operator="lessThan">
      <formula>30</formula>
    </cfRule>
  </conditionalFormatting>
  <conditionalFormatting sqref="BI6:BI55">
    <cfRule type="cellIs" dxfId="929" priority="616" stopIfTrue="1" operator="lessThan">
      <formula>15</formula>
    </cfRule>
  </conditionalFormatting>
  <conditionalFormatting sqref="BI6:BI55">
    <cfRule type="cellIs" dxfId="928" priority="615" stopIfTrue="1" operator="lessThan">
      <formula>30</formula>
    </cfRule>
  </conditionalFormatting>
  <conditionalFormatting sqref="BI6:BI55">
    <cfRule type="cellIs" dxfId="927" priority="614" stopIfTrue="1" operator="lessThan">
      <formula>15</formula>
    </cfRule>
  </conditionalFormatting>
  <conditionalFormatting sqref="BI6:BI55">
    <cfRule type="cellIs" dxfId="926" priority="613" stopIfTrue="1" operator="lessThan">
      <formula>15</formula>
    </cfRule>
  </conditionalFormatting>
  <conditionalFormatting sqref="BI6:BI55">
    <cfRule type="cellIs" dxfId="925" priority="612" stopIfTrue="1" operator="lessThan">
      <formula>15</formula>
    </cfRule>
  </conditionalFormatting>
  <conditionalFormatting sqref="BI6:BI55">
    <cfRule type="cellIs" dxfId="924" priority="611" stopIfTrue="1" operator="lessThan">
      <formula>15</formula>
    </cfRule>
  </conditionalFormatting>
  <conditionalFormatting sqref="BI6:BI55">
    <cfRule type="cellIs" dxfId="923" priority="610" stopIfTrue="1" operator="lessThan">
      <formula>30</formula>
    </cfRule>
  </conditionalFormatting>
  <conditionalFormatting sqref="BI6:BI55">
    <cfRule type="cellIs" dxfId="922" priority="609" stopIfTrue="1" operator="lessThan">
      <formula>15</formula>
    </cfRule>
  </conditionalFormatting>
  <conditionalFormatting sqref="BI6:BI55">
    <cfRule type="cellIs" dxfId="921" priority="608" stopIfTrue="1" operator="lessThan">
      <formula>15</formula>
    </cfRule>
  </conditionalFormatting>
  <conditionalFormatting sqref="BI6:BI55">
    <cfRule type="cellIs" dxfId="920" priority="607" stopIfTrue="1" operator="lessThan">
      <formula>30</formula>
    </cfRule>
  </conditionalFormatting>
  <conditionalFormatting sqref="BI6:BI55">
    <cfRule type="cellIs" dxfId="919" priority="606" stopIfTrue="1" operator="lessThan">
      <formula>15</formula>
    </cfRule>
  </conditionalFormatting>
  <conditionalFormatting sqref="BI6:BI55">
    <cfRule type="cellIs" dxfId="918" priority="605" stopIfTrue="1" operator="lessThan">
      <formula>30</formula>
    </cfRule>
  </conditionalFormatting>
  <conditionalFormatting sqref="BI6:BI55">
    <cfRule type="cellIs" dxfId="917" priority="604" stopIfTrue="1" operator="lessThan">
      <formula>15</formula>
    </cfRule>
  </conditionalFormatting>
  <conditionalFormatting sqref="BI6:BI55">
    <cfRule type="cellIs" dxfId="916" priority="603" stopIfTrue="1" operator="lessThan">
      <formula>15</formula>
    </cfRule>
  </conditionalFormatting>
  <conditionalFormatting sqref="BI6:BI55">
    <cfRule type="cellIs" dxfId="915" priority="602" stopIfTrue="1" operator="lessThan">
      <formula>15</formula>
    </cfRule>
  </conditionalFormatting>
  <conditionalFormatting sqref="BI6:BI55">
    <cfRule type="cellIs" dxfId="914" priority="601" stopIfTrue="1" operator="lessThan">
      <formula>15</formula>
    </cfRule>
  </conditionalFormatting>
  <conditionalFormatting sqref="BI6:BI55">
    <cfRule type="cellIs" dxfId="913" priority="600" stopIfTrue="1" operator="lessThan">
      <formula>30</formula>
    </cfRule>
  </conditionalFormatting>
  <conditionalFormatting sqref="BI6:BI55">
    <cfRule type="cellIs" dxfId="912" priority="599" stopIfTrue="1" operator="lessThan">
      <formula>15</formula>
    </cfRule>
  </conditionalFormatting>
  <conditionalFormatting sqref="BI6:BI55">
    <cfRule type="cellIs" dxfId="911" priority="598" stopIfTrue="1" operator="lessThan">
      <formula>15</formula>
    </cfRule>
  </conditionalFormatting>
  <conditionalFormatting sqref="BI6:BI55">
    <cfRule type="cellIs" dxfId="910" priority="597" stopIfTrue="1" operator="lessThan">
      <formula>15</formula>
    </cfRule>
  </conditionalFormatting>
  <conditionalFormatting sqref="BI6:BI55">
    <cfRule type="cellIs" dxfId="909" priority="596" stopIfTrue="1" operator="lessThan">
      <formula>30</formula>
    </cfRule>
  </conditionalFormatting>
  <conditionalFormatting sqref="BI6:BI55">
    <cfRule type="cellIs" dxfId="908" priority="595" stopIfTrue="1" operator="lessThan">
      <formula>15</formula>
    </cfRule>
  </conditionalFormatting>
  <conditionalFormatting sqref="BI6:BI55">
    <cfRule type="cellIs" dxfId="907" priority="594" stopIfTrue="1" operator="lessThan">
      <formula>15</formula>
    </cfRule>
  </conditionalFormatting>
  <conditionalFormatting sqref="BI6:BI55">
    <cfRule type="cellIs" dxfId="906" priority="593" stopIfTrue="1" operator="lessThan">
      <formula>15</formula>
    </cfRule>
  </conditionalFormatting>
  <conditionalFormatting sqref="BI6:BI55">
    <cfRule type="cellIs" dxfId="905" priority="592" stopIfTrue="1" operator="lessThan">
      <formula>15</formula>
    </cfRule>
  </conditionalFormatting>
  <conditionalFormatting sqref="BI6:BI55">
    <cfRule type="cellIs" dxfId="904" priority="591" stopIfTrue="1" operator="lessThan">
      <formula>30</formula>
    </cfRule>
  </conditionalFormatting>
  <conditionalFormatting sqref="BI6:BI55">
    <cfRule type="cellIs" dxfId="903" priority="590" stopIfTrue="1" operator="lessThan">
      <formula>15</formula>
    </cfRule>
  </conditionalFormatting>
  <conditionalFormatting sqref="BI6:BI55">
    <cfRule type="cellIs" dxfId="902" priority="589" stopIfTrue="1" operator="lessThan">
      <formula>15</formula>
    </cfRule>
  </conditionalFormatting>
  <conditionalFormatting sqref="BI6:BI55">
    <cfRule type="cellIs" dxfId="901" priority="588" stopIfTrue="1" operator="lessThan">
      <formula>30</formula>
    </cfRule>
  </conditionalFormatting>
  <conditionalFormatting sqref="BI6:BI55">
    <cfRule type="cellIs" dxfId="900" priority="587" stopIfTrue="1" operator="lessThan">
      <formula>15</formula>
    </cfRule>
  </conditionalFormatting>
  <conditionalFormatting sqref="BI6:BI55">
    <cfRule type="cellIs" dxfId="899" priority="586" stopIfTrue="1" operator="lessThan">
      <formula>15</formula>
    </cfRule>
  </conditionalFormatting>
  <conditionalFormatting sqref="BI6:BI55">
    <cfRule type="cellIs" dxfId="898" priority="585" stopIfTrue="1" operator="lessThan">
      <formula>15</formula>
    </cfRule>
  </conditionalFormatting>
  <conditionalFormatting sqref="BI6:BI55">
    <cfRule type="cellIs" dxfId="897" priority="584" stopIfTrue="1" operator="lessThan">
      <formula>15</formula>
    </cfRule>
  </conditionalFormatting>
  <conditionalFormatting sqref="BI6:BI55">
    <cfRule type="cellIs" dxfId="896" priority="583" stopIfTrue="1" operator="lessThan">
      <formula>30</formula>
    </cfRule>
  </conditionalFormatting>
  <conditionalFormatting sqref="BI6:BI55">
    <cfRule type="cellIs" dxfId="895" priority="582" stopIfTrue="1" operator="lessThan">
      <formula>15</formula>
    </cfRule>
  </conditionalFormatting>
  <conditionalFormatting sqref="BI6:BI55">
    <cfRule type="cellIs" dxfId="894" priority="581" stopIfTrue="1" operator="lessThan">
      <formula>15</formula>
    </cfRule>
  </conditionalFormatting>
  <conditionalFormatting sqref="BI6:BI55">
    <cfRule type="cellIs" dxfId="893" priority="580" stopIfTrue="1" operator="lessThan">
      <formula>15</formula>
    </cfRule>
  </conditionalFormatting>
  <conditionalFormatting sqref="BI6:BI55">
    <cfRule type="cellIs" dxfId="892" priority="579" stopIfTrue="1" operator="lessThan">
      <formula>15</formula>
    </cfRule>
  </conditionalFormatting>
  <conditionalFormatting sqref="BI6:BI55">
    <cfRule type="cellIs" dxfId="891" priority="578" stopIfTrue="1" operator="lessThan">
      <formula>15</formula>
    </cfRule>
  </conditionalFormatting>
  <conditionalFormatting sqref="BI6:BI55">
    <cfRule type="cellIs" dxfId="890" priority="577" stopIfTrue="1" operator="lessThan">
      <formula>30</formula>
    </cfRule>
  </conditionalFormatting>
  <conditionalFormatting sqref="BI6:BI55">
    <cfRule type="cellIs" dxfId="889" priority="576" stopIfTrue="1" operator="lessThan">
      <formula>15</formula>
    </cfRule>
  </conditionalFormatting>
  <conditionalFormatting sqref="BI6:BI55">
    <cfRule type="cellIs" dxfId="888" priority="575" stopIfTrue="1" operator="lessThan">
      <formula>15</formula>
    </cfRule>
  </conditionalFormatting>
  <conditionalFormatting sqref="BI6:BI55">
    <cfRule type="cellIs" dxfId="887" priority="574" stopIfTrue="1" operator="lessThan">
      <formula>15</formula>
    </cfRule>
  </conditionalFormatting>
  <conditionalFormatting sqref="BI6:BI55">
    <cfRule type="cellIs" dxfId="886" priority="573" stopIfTrue="1" operator="lessThan">
      <formula>15</formula>
    </cfRule>
  </conditionalFormatting>
  <conditionalFormatting sqref="BI6:BI55">
    <cfRule type="cellIs" dxfId="885" priority="572" stopIfTrue="1" operator="lessThan">
      <formula>30</formula>
    </cfRule>
  </conditionalFormatting>
  <conditionalFormatting sqref="BI6:BI55">
    <cfRule type="cellIs" dxfId="884" priority="571" stopIfTrue="1" operator="lessThan">
      <formula>15</formula>
    </cfRule>
  </conditionalFormatting>
  <conditionalFormatting sqref="BI6:BI55">
    <cfRule type="cellIs" dxfId="883" priority="570" stopIfTrue="1" operator="lessThan">
      <formula>15</formula>
    </cfRule>
  </conditionalFormatting>
  <conditionalFormatting sqref="BI6:BI55">
    <cfRule type="cellIs" dxfId="882" priority="569" stopIfTrue="1" operator="lessThan">
      <formula>15</formula>
    </cfRule>
  </conditionalFormatting>
  <conditionalFormatting sqref="BI6:BI55">
    <cfRule type="cellIs" dxfId="881" priority="568" stopIfTrue="1" operator="lessThan">
      <formula>30</formula>
    </cfRule>
  </conditionalFormatting>
  <conditionalFormatting sqref="BI6:BI55">
    <cfRule type="cellIs" dxfId="880" priority="567" stopIfTrue="1" operator="lessThan">
      <formula>15</formula>
    </cfRule>
  </conditionalFormatting>
  <conditionalFormatting sqref="BI6:BI55">
    <cfRule type="cellIs" dxfId="879" priority="566" stopIfTrue="1" operator="lessThan">
      <formula>15</formula>
    </cfRule>
  </conditionalFormatting>
  <conditionalFormatting sqref="BI6:BI55">
    <cfRule type="cellIs" dxfId="878" priority="565" stopIfTrue="1" operator="lessThan">
      <formula>30</formula>
    </cfRule>
  </conditionalFormatting>
  <conditionalFormatting sqref="BI6:BI55">
    <cfRule type="cellIs" dxfId="877" priority="564" stopIfTrue="1" operator="lessThan">
      <formula>15</formula>
    </cfRule>
  </conditionalFormatting>
  <conditionalFormatting sqref="BI6:BI55">
    <cfRule type="cellIs" dxfId="876" priority="563" stopIfTrue="1" operator="lessThan">
      <formula>15</formula>
    </cfRule>
  </conditionalFormatting>
  <conditionalFormatting sqref="BI6:BI55">
    <cfRule type="cellIs" dxfId="875" priority="562" stopIfTrue="1" operator="lessThan">
      <formula>15</formula>
    </cfRule>
  </conditionalFormatting>
  <conditionalFormatting sqref="BJ6:BJ55">
    <cfRule type="cellIs" dxfId="874" priority="561" stopIfTrue="1" operator="lessThan">
      <formula>50</formula>
    </cfRule>
  </conditionalFormatting>
  <conditionalFormatting sqref="BJ6:BJ55">
    <cfRule type="cellIs" dxfId="873" priority="560" stopIfTrue="1" operator="lessThan">
      <formula>1</formula>
    </cfRule>
  </conditionalFormatting>
  <conditionalFormatting sqref="BJ6:BJ55">
    <cfRule type="cellIs" dxfId="872" priority="559" stopIfTrue="1" operator="lessThan">
      <formula>15</formula>
    </cfRule>
  </conditionalFormatting>
  <conditionalFormatting sqref="BJ6:BJ55">
    <cfRule type="cellIs" dxfId="871" priority="558" stopIfTrue="1" operator="lessThan">
      <formula>50</formula>
    </cfRule>
  </conditionalFormatting>
  <conditionalFormatting sqref="BJ6:BJ55">
    <cfRule type="cellIs" dxfId="870" priority="557" stopIfTrue="1" operator="lessThan">
      <formula>1</formula>
    </cfRule>
  </conditionalFormatting>
  <conditionalFormatting sqref="BJ6:BJ55">
    <cfRule type="cellIs" dxfId="869" priority="556" stopIfTrue="1" operator="lessThan">
      <formula>50</formula>
    </cfRule>
  </conditionalFormatting>
  <conditionalFormatting sqref="BJ6:BJ55">
    <cfRule type="cellIs" dxfId="868" priority="555" stopIfTrue="1" operator="lessThan">
      <formula>1</formula>
    </cfRule>
  </conditionalFormatting>
  <conditionalFormatting sqref="BJ6:BJ55">
    <cfRule type="cellIs" dxfId="867" priority="554" stopIfTrue="1" operator="lessThan">
      <formula>15</formula>
    </cfRule>
  </conditionalFormatting>
  <conditionalFormatting sqref="BJ6:BJ55">
    <cfRule type="cellIs" dxfId="866" priority="553" stopIfTrue="1" operator="lessThan">
      <formula>50</formula>
    </cfRule>
  </conditionalFormatting>
  <conditionalFormatting sqref="BJ6:BJ55">
    <cfRule type="cellIs" dxfId="865" priority="552" stopIfTrue="1" operator="lessThan">
      <formula>1</formula>
    </cfRule>
  </conditionalFormatting>
  <conditionalFormatting sqref="BJ6:CI55">
    <cfRule type="cellIs" dxfId="864" priority="551" stopIfTrue="1" operator="lessThan">
      <formula>15</formula>
    </cfRule>
  </conditionalFormatting>
  <conditionalFormatting sqref="BJ6:BJ55">
    <cfRule type="cellIs" dxfId="863" priority="550" stopIfTrue="1" operator="lessThan">
      <formula>50</formula>
    </cfRule>
  </conditionalFormatting>
  <conditionalFormatting sqref="BJ6:BJ55">
    <cfRule type="cellIs" dxfId="862" priority="549" stopIfTrue="1" operator="lessThan">
      <formula>1</formula>
    </cfRule>
  </conditionalFormatting>
  <conditionalFormatting sqref="BJ6:BJ55">
    <cfRule type="cellIs" dxfId="861" priority="548" stopIfTrue="1" operator="lessThan">
      <formula>15</formula>
    </cfRule>
  </conditionalFormatting>
  <conditionalFormatting sqref="BJ6:BJ55">
    <cfRule type="cellIs" dxfId="860" priority="547" stopIfTrue="1" operator="lessThan">
      <formula>50</formula>
    </cfRule>
  </conditionalFormatting>
  <conditionalFormatting sqref="BJ6:BJ55">
    <cfRule type="cellIs" dxfId="859" priority="546" stopIfTrue="1" operator="lessThan">
      <formula>1</formula>
    </cfRule>
  </conditionalFormatting>
  <conditionalFormatting sqref="BJ6:CI55">
    <cfRule type="cellIs" dxfId="858" priority="545" stopIfTrue="1" operator="lessThan">
      <formula>15</formula>
    </cfRule>
  </conditionalFormatting>
  <conditionalFormatting sqref="BJ6:BJ55">
    <cfRule type="cellIs" dxfId="857" priority="544" stopIfTrue="1" operator="lessThan">
      <formula>50</formula>
    </cfRule>
  </conditionalFormatting>
  <conditionalFormatting sqref="BJ6:BJ55">
    <cfRule type="cellIs" dxfId="856" priority="543" stopIfTrue="1" operator="lessThan">
      <formula>1</formula>
    </cfRule>
  </conditionalFormatting>
  <conditionalFormatting sqref="BJ6:BJ55">
    <cfRule type="cellIs" dxfId="855" priority="542" stopIfTrue="1" operator="lessThan">
      <formula>15</formula>
    </cfRule>
  </conditionalFormatting>
  <conditionalFormatting sqref="BJ6:BJ55">
    <cfRule type="cellIs" dxfId="854" priority="541" stopIfTrue="1" operator="lessThan">
      <formula>50</formula>
    </cfRule>
  </conditionalFormatting>
  <conditionalFormatting sqref="BJ6:BJ55">
    <cfRule type="cellIs" dxfId="853" priority="540" stopIfTrue="1" operator="lessThan">
      <formula>1</formula>
    </cfRule>
  </conditionalFormatting>
  <conditionalFormatting sqref="BK6:CI55">
    <cfRule type="cellIs" dxfId="852" priority="539" stopIfTrue="1" operator="lessThan">
      <formula>15</formula>
    </cfRule>
  </conditionalFormatting>
  <conditionalFormatting sqref="BJ6:CI55">
    <cfRule type="cellIs" dxfId="851" priority="538" stopIfTrue="1" operator="lessThan">
      <formula>15</formula>
    </cfRule>
  </conditionalFormatting>
  <conditionalFormatting sqref="BJ6:BJ55">
    <cfRule type="cellIs" dxfId="850" priority="537" stopIfTrue="1" operator="lessThan">
      <formula>50</formula>
    </cfRule>
  </conditionalFormatting>
  <conditionalFormatting sqref="BJ6:BJ55">
    <cfRule type="cellIs" dxfId="849" priority="536" stopIfTrue="1" operator="lessThan">
      <formula>1</formula>
    </cfRule>
  </conditionalFormatting>
  <conditionalFormatting sqref="BJ6:BJ55">
    <cfRule type="cellIs" dxfId="848" priority="535" stopIfTrue="1" operator="lessThan">
      <formula>15</formula>
    </cfRule>
  </conditionalFormatting>
  <conditionalFormatting sqref="BJ6:BJ55">
    <cfRule type="cellIs" dxfId="847" priority="534" stopIfTrue="1" operator="lessThan">
      <formula>50</formula>
    </cfRule>
  </conditionalFormatting>
  <conditionalFormatting sqref="BJ6:BJ55">
    <cfRule type="cellIs" dxfId="846" priority="533" stopIfTrue="1" operator="lessThan">
      <formula>1</formula>
    </cfRule>
  </conditionalFormatting>
  <conditionalFormatting sqref="BK6:CI55">
    <cfRule type="cellIs" dxfId="845" priority="532" stopIfTrue="1" operator="lessThan">
      <formula>15</formula>
    </cfRule>
  </conditionalFormatting>
  <conditionalFormatting sqref="BJ6:CI55">
    <cfRule type="cellIs" dxfId="844" priority="531" stopIfTrue="1" operator="lessThan">
      <formula>15</formula>
    </cfRule>
  </conditionalFormatting>
  <conditionalFormatting sqref="BJ6:BJ55">
    <cfRule type="cellIs" dxfId="843" priority="530" stopIfTrue="1" operator="lessThan">
      <formula>50</formula>
    </cfRule>
  </conditionalFormatting>
  <conditionalFormatting sqref="BJ6:BJ55">
    <cfRule type="cellIs" dxfId="842" priority="529" stopIfTrue="1" operator="lessThan">
      <formula>1</formula>
    </cfRule>
  </conditionalFormatting>
  <conditionalFormatting sqref="BJ6:BJ55">
    <cfRule type="cellIs" dxfId="841" priority="528" stopIfTrue="1" operator="lessThan">
      <formula>15</formula>
    </cfRule>
  </conditionalFormatting>
  <conditionalFormatting sqref="BJ6:BJ55">
    <cfRule type="cellIs" dxfId="840" priority="527" stopIfTrue="1" operator="lessThan">
      <formula>50</formula>
    </cfRule>
  </conditionalFormatting>
  <conditionalFormatting sqref="BJ6:BJ55">
    <cfRule type="cellIs" dxfId="839" priority="526" stopIfTrue="1" operator="lessThan">
      <formula>1</formula>
    </cfRule>
  </conditionalFormatting>
  <conditionalFormatting sqref="BK6:CI55">
    <cfRule type="cellIs" dxfId="838" priority="525" stopIfTrue="1" operator="lessThan">
      <formula>15</formula>
    </cfRule>
  </conditionalFormatting>
  <conditionalFormatting sqref="BJ6:CI55">
    <cfRule type="cellIs" dxfId="837" priority="524" stopIfTrue="1" operator="lessThan">
      <formula>15</formula>
    </cfRule>
  </conditionalFormatting>
  <conditionalFormatting sqref="BJ6:BJ55">
    <cfRule type="cellIs" dxfId="836" priority="523" stopIfTrue="1" operator="lessThan">
      <formula>50</formula>
    </cfRule>
  </conditionalFormatting>
  <conditionalFormatting sqref="BJ6:BJ55">
    <cfRule type="cellIs" dxfId="835" priority="522" stopIfTrue="1" operator="lessThan">
      <formula>1</formula>
    </cfRule>
  </conditionalFormatting>
  <conditionalFormatting sqref="BJ6:BJ55">
    <cfRule type="cellIs" dxfId="834" priority="521" stopIfTrue="1" operator="lessThan">
      <formula>15</formula>
    </cfRule>
  </conditionalFormatting>
  <conditionalFormatting sqref="BJ6:BJ55">
    <cfRule type="cellIs" dxfId="833" priority="520" stopIfTrue="1" operator="lessThan">
      <formula>50</formula>
    </cfRule>
  </conditionalFormatting>
  <conditionalFormatting sqref="BJ6:BJ55">
    <cfRule type="cellIs" dxfId="832" priority="519" stopIfTrue="1" operator="lessThan">
      <formula>1</formula>
    </cfRule>
  </conditionalFormatting>
  <conditionalFormatting sqref="BJ6:CI55">
    <cfRule type="cellIs" dxfId="831" priority="518" stopIfTrue="1" operator="lessThan">
      <formula>15</formula>
    </cfRule>
  </conditionalFormatting>
  <conditionalFormatting sqref="BJ6:BJ55">
    <cfRule type="cellIs" dxfId="830" priority="517" stopIfTrue="1" operator="lessThan">
      <formula>50</formula>
    </cfRule>
  </conditionalFormatting>
  <conditionalFormatting sqref="BJ6:BJ55">
    <cfRule type="cellIs" dxfId="829" priority="516" stopIfTrue="1" operator="lessThan">
      <formula>1</formula>
    </cfRule>
  </conditionalFormatting>
  <conditionalFormatting sqref="BJ6:BJ55">
    <cfRule type="cellIs" dxfId="828" priority="515" stopIfTrue="1" operator="lessThan">
      <formula>15</formula>
    </cfRule>
  </conditionalFormatting>
  <conditionalFormatting sqref="BJ6:BJ55">
    <cfRule type="cellIs" dxfId="827" priority="514" stopIfTrue="1" operator="lessThan">
      <formula>50</formula>
    </cfRule>
  </conditionalFormatting>
  <conditionalFormatting sqref="BJ6:BJ55">
    <cfRule type="cellIs" dxfId="826" priority="513" stopIfTrue="1" operator="lessThan">
      <formula>1</formula>
    </cfRule>
  </conditionalFormatting>
  <conditionalFormatting sqref="BK6:CI55">
    <cfRule type="cellIs" dxfId="825" priority="512" stopIfTrue="1" operator="lessThan">
      <formula>15</formula>
    </cfRule>
  </conditionalFormatting>
  <conditionalFormatting sqref="BJ6:CI55">
    <cfRule type="cellIs" dxfId="824" priority="511" stopIfTrue="1" operator="lessThan">
      <formula>15</formula>
    </cfRule>
  </conditionalFormatting>
  <conditionalFormatting sqref="BJ6:BJ55">
    <cfRule type="cellIs" dxfId="823" priority="509" stopIfTrue="1" operator="lessThanOrEqual">
      <formula>0</formula>
    </cfRule>
    <cfRule type="cellIs" dxfId="822" priority="510" stopIfTrue="1" operator="lessThan">
      <formula>50</formula>
    </cfRule>
  </conditionalFormatting>
  <conditionalFormatting sqref="BJ6:BJ55">
    <cfRule type="cellIs" dxfId="821" priority="508" stopIfTrue="1" operator="lessThan">
      <formula>1</formula>
    </cfRule>
  </conditionalFormatting>
  <conditionalFormatting sqref="BJ6:BJ55">
    <cfRule type="cellIs" dxfId="820" priority="507" stopIfTrue="1" operator="lessThan">
      <formula>15</formula>
    </cfRule>
  </conditionalFormatting>
  <conditionalFormatting sqref="BJ6:BJ55">
    <cfRule type="cellIs" dxfId="819" priority="506" stopIfTrue="1" operator="lessThan">
      <formula>50</formula>
    </cfRule>
  </conditionalFormatting>
  <conditionalFormatting sqref="BJ6:BJ55">
    <cfRule type="cellIs" dxfId="818" priority="505" stopIfTrue="1" operator="lessThan">
      <formula>1</formula>
    </cfRule>
  </conditionalFormatting>
  <conditionalFormatting sqref="BO6:BO55">
    <cfRule type="cellIs" dxfId="817" priority="504" stopIfTrue="1" operator="lessThan">
      <formula>30</formula>
    </cfRule>
  </conditionalFormatting>
  <conditionalFormatting sqref="BP6:BP55">
    <cfRule type="cellIs" dxfId="816" priority="503" stopIfTrue="1" operator="lessThan">
      <formula>50</formula>
    </cfRule>
  </conditionalFormatting>
  <conditionalFormatting sqref="BP6:BP55">
    <cfRule type="cellIs" dxfId="815" priority="502" stopIfTrue="1" operator="lessThan">
      <formula>1</formula>
    </cfRule>
  </conditionalFormatting>
  <conditionalFormatting sqref="BP6:BP55">
    <cfRule type="cellIs" dxfId="814" priority="501" stopIfTrue="1" operator="lessThan">
      <formula>15</formula>
    </cfRule>
  </conditionalFormatting>
  <conditionalFormatting sqref="BP6:BP55">
    <cfRule type="cellIs" dxfId="813" priority="500" stopIfTrue="1" operator="lessThan">
      <formula>50</formula>
    </cfRule>
  </conditionalFormatting>
  <conditionalFormatting sqref="BP6:BP55">
    <cfRule type="cellIs" dxfId="812" priority="499" stopIfTrue="1" operator="lessThan">
      <formula>1</formula>
    </cfRule>
  </conditionalFormatting>
  <conditionalFormatting sqref="BL6:BN55">
    <cfRule type="cellIs" dxfId="811" priority="498" stopIfTrue="1" operator="lessThan">
      <formula>15</formula>
    </cfRule>
  </conditionalFormatting>
  <conditionalFormatting sqref="BN6:BN55">
    <cfRule type="cellIs" dxfId="810" priority="497" stopIfTrue="1" operator="lessThan">
      <formula>20</formula>
    </cfRule>
  </conditionalFormatting>
  <conditionalFormatting sqref="BL6:BN55">
    <cfRule type="cellIs" dxfId="809" priority="496" stopIfTrue="1" operator="lessThan">
      <formula>15</formula>
    </cfRule>
  </conditionalFormatting>
  <conditionalFormatting sqref="BL6:BN55">
    <cfRule type="cellIs" dxfId="808" priority="495" stopIfTrue="1" operator="lessThan">
      <formula>15</formula>
    </cfRule>
  </conditionalFormatting>
  <conditionalFormatting sqref="BL6:BN55">
    <cfRule type="cellIs" dxfId="807" priority="494" stopIfTrue="1" operator="lessThan">
      <formula>15</formula>
    </cfRule>
  </conditionalFormatting>
  <conditionalFormatting sqref="BL6:BN55">
    <cfRule type="cellIs" dxfId="806" priority="493" stopIfTrue="1" operator="lessThan">
      <formula>15</formula>
    </cfRule>
  </conditionalFormatting>
  <conditionalFormatting sqref="BL6:BN55">
    <cfRule type="cellIs" dxfId="805" priority="492" stopIfTrue="1" operator="lessThan">
      <formula>15</formula>
    </cfRule>
  </conditionalFormatting>
  <conditionalFormatting sqref="BL6:BN55">
    <cfRule type="cellIs" dxfId="804" priority="491" stopIfTrue="1" operator="lessThan">
      <formula>15</formula>
    </cfRule>
  </conditionalFormatting>
  <conditionalFormatting sqref="BL6:BN55">
    <cfRule type="cellIs" dxfId="803" priority="490" stopIfTrue="1" operator="lessThan">
      <formula>15</formula>
    </cfRule>
  </conditionalFormatting>
  <conditionalFormatting sqref="BO6:BO55">
    <cfRule type="cellIs" dxfId="802" priority="489" stopIfTrue="1" operator="lessThan">
      <formula>15</formula>
    </cfRule>
  </conditionalFormatting>
  <conditionalFormatting sqref="BO6:BO55">
    <cfRule type="cellIs" dxfId="801" priority="488" stopIfTrue="1" operator="lessThan">
      <formula>30</formula>
    </cfRule>
  </conditionalFormatting>
  <conditionalFormatting sqref="BO6:BO55">
    <cfRule type="cellIs" dxfId="800" priority="487" stopIfTrue="1" operator="lessThan">
      <formula>15</formula>
    </cfRule>
  </conditionalFormatting>
  <conditionalFormatting sqref="BO6:BO55">
    <cfRule type="cellIs" dxfId="799" priority="486" stopIfTrue="1" operator="lessThan">
      <formula>15</formula>
    </cfRule>
  </conditionalFormatting>
  <conditionalFormatting sqref="BO6:BO55">
    <cfRule type="cellIs" dxfId="798" priority="485" stopIfTrue="1" operator="lessThan">
      <formula>15</formula>
    </cfRule>
  </conditionalFormatting>
  <conditionalFormatting sqref="BO6:BO55">
    <cfRule type="cellIs" dxfId="797" priority="484" stopIfTrue="1" operator="lessThan">
      <formula>15</formula>
    </cfRule>
  </conditionalFormatting>
  <conditionalFormatting sqref="BO6:BO55">
    <cfRule type="cellIs" dxfId="796" priority="483" stopIfTrue="1" operator="lessThan">
      <formula>30</formula>
    </cfRule>
  </conditionalFormatting>
  <conditionalFormatting sqref="BO6:BO55">
    <cfRule type="cellIs" dxfId="795" priority="482" stopIfTrue="1" operator="lessThan">
      <formula>15</formula>
    </cfRule>
  </conditionalFormatting>
  <conditionalFormatting sqref="BO6:BO55">
    <cfRule type="cellIs" dxfId="794" priority="481" stopIfTrue="1" operator="lessThan">
      <formula>15</formula>
    </cfRule>
  </conditionalFormatting>
  <conditionalFormatting sqref="BO6:BO55">
    <cfRule type="cellIs" dxfId="793" priority="480" stopIfTrue="1" operator="lessThan">
      <formula>30</formula>
    </cfRule>
  </conditionalFormatting>
  <conditionalFormatting sqref="BO6:BO55">
    <cfRule type="cellIs" dxfId="792" priority="479" stopIfTrue="1" operator="lessThan">
      <formula>15</formula>
    </cfRule>
  </conditionalFormatting>
  <conditionalFormatting sqref="BO6:BO55">
    <cfRule type="cellIs" dxfId="791" priority="478" stopIfTrue="1" operator="lessThan">
      <formula>30</formula>
    </cfRule>
  </conditionalFormatting>
  <conditionalFormatting sqref="BO6:BO55">
    <cfRule type="cellIs" dxfId="790" priority="477" stopIfTrue="1" operator="lessThan">
      <formula>15</formula>
    </cfRule>
  </conditionalFormatting>
  <conditionalFormatting sqref="BO6:BO55">
    <cfRule type="cellIs" dxfId="789" priority="476" stopIfTrue="1" operator="lessThan">
      <formula>15</formula>
    </cfRule>
  </conditionalFormatting>
  <conditionalFormatting sqref="BO6:BO55">
    <cfRule type="cellIs" dxfId="788" priority="475" stopIfTrue="1" operator="lessThan">
      <formula>15</formula>
    </cfRule>
  </conditionalFormatting>
  <conditionalFormatting sqref="BO6:BO55">
    <cfRule type="cellIs" dxfId="787" priority="474" stopIfTrue="1" operator="lessThan">
      <formula>15</formula>
    </cfRule>
  </conditionalFormatting>
  <conditionalFormatting sqref="BO6:BO55">
    <cfRule type="cellIs" dxfId="786" priority="473" stopIfTrue="1" operator="lessThan">
      <formula>30</formula>
    </cfRule>
  </conditionalFormatting>
  <conditionalFormatting sqref="BO6:BO55">
    <cfRule type="cellIs" dxfId="785" priority="472" stopIfTrue="1" operator="lessThan">
      <formula>15</formula>
    </cfRule>
  </conditionalFormatting>
  <conditionalFormatting sqref="BO6:BO55">
    <cfRule type="cellIs" dxfId="784" priority="471" stopIfTrue="1" operator="lessThan">
      <formula>15</formula>
    </cfRule>
  </conditionalFormatting>
  <conditionalFormatting sqref="BO6:BO55">
    <cfRule type="cellIs" dxfId="783" priority="470" stopIfTrue="1" operator="lessThan">
      <formula>30</formula>
    </cfRule>
  </conditionalFormatting>
  <conditionalFormatting sqref="BO6:BO55">
    <cfRule type="cellIs" dxfId="782" priority="469" stopIfTrue="1" operator="lessThan">
      <formula>15</formula>
    </cfRule>
  </conditionalFormatting>
  <conditionalFormatting sqref="BO6:BO55">
    <cfRule type="cellIs" dxfId="781" priority="468" stopIfTrue="1" operator="lessThan">
      <formula>30</formula>
    </cfRule>
  </conditionalFormatting>
  <conditionalFormatting sqref="BO6:BO55">
    <cfRule type="cellIs" dxfId="780" priority="467" stopIfTrue="1" operator="lessThan">
      <formula>15</formula>
    </cfRule>
  </conditionalFormatting>
  <conditionalFormatting sqref="BO6:BO55">
    <cfRule type="cellIs" dxfId="779" priority="466" stopIfTrue="1" operator="lessThan">
      <formula>15</formula>
    </cfRule>
  </conditionalFormatting>
  <conditionalFormatting sqref="BO6:BO55">
    <cfRule type="cellIs" dxfId="778" priority="465" stopIfTrue="1" operator="lessThan">
      <formula>15</formula>
    </cfRule>
  </conditionalFormatting>
  <conditionalFormatting sqref="BO6:BO55">
    <cfRule type="cellIs" dxfId="777" priority="464" stopIfTrue="1" operator="lessThan">
      <formula>15</formula>
    </cfRule>
  </conditionalFormatting>
  <conditionalFormatting sqref="BO6:BO55">
    <cfRule type="cellIs" dxfId="776" priority="463" stopIfTrue="1" operator="lessThan">
      <formula>30</formula>
    </cfRule>
  </conditionalFormatting>
  <conditionalFormatting sqref="BO6:BO55">
    <cfRule type="cellIs" dxfId="775" priority="462" stopIfTrue="1" operator="lessThan">
      <formula>15</formula>
    </cfRule>
  </conditionalFormatting>
  <conditionalFormatting sqref="BO6:BO55">
    <cfRule type="cellIs" dxfId="774" priority="461" stopIfTrue="1" operator="lessThan">
      <formula>15</formula>
    </cfRule>
  </conditionalFormatting>
  <conditionalFormatting sqref="BO6:BO55">
    <cfRule type="cellIs" dxfId="773" priority="460" stopIfTrue="1" operator="lessThan">
      <formula>15</formula>
    </cfRule>
  </conditionalFormatting>
  <conditionalFormatting sqref="BO6:BO55">
    <cfRule type="cellIs" dxfId="772" priority="459" stopIfTrue="1" operator="lessThan">
      <formula>30</formula>
    </cfRule>
  </conditionalFormatting>
  <conditionalFormatting sqref="BO6:BO55">
    <cfRule type="cellIs" dxfId="771" priority="458" stopIfTrue="1" operator="lessThan">
      <formula>15</formula>
    </cfRule>
  </conditionalFormatting>
  <conditionalFormatting sqref="BO6:BO55">
    <cfRule type="cellIs" dxfId="770" priority="457" stopIfTrue="1" operator="lessThan">
      <formula>15</formula>
    </cfRule>
  </conditionalFormatting>
  <conditionalFormatting sqref="BO6:BO55">
    <cfRule type="cellIs" dxfId="769" priority="456" stopIfTrue="1" operator="lessThan">
      <formula>15</formula>
    </cfRule>
  </conditionalFormatting>
  <conditionalFormatting sqref="BO6:BO55">
    <cfRule type="cellIs" dxfId="768" priority="455" stopIfTrue="1" operator="lessThan">
      <formula>15</formula>
    </cfRule>
  </conditionalFormatting>
  <conditionalFormatting sqref="BO6:BO55">
    <cfRule type="cellIs" dxfId="767" priority="454" stopIfTrue="1" operator="lessThan">
      <formula>30</formula>
    </cfRule>
  </conditionalFormatting>
  <conditionalFormatting sqref="BO6:BO55">
    <cfRule type="cellIs" dxfId="766" priority="453" stopIfTrue="1" operator="lessThan">
      <formula>15</formula>
    </cfRule>
  </conditionalFormatting>
  <conditionalFormatting sqref="BO6:BO55">
    <cfRule type="cellIs" dxfId="765" priority="452" stopIfTrue="1" operator="lessThan">
      <formula>15</formula>
    </cfRule>
  </conditionalFormatting>
  <conditionalFormatting sqref="BO6:BO55">
    <cfRule type="cellIs" dxfId="764" priority="451" stopIfTrue="1" operator="lessThan">
      <formula>30</formula>
    </cfRule>
  </conditionalFormatting>
  <conditionalFormatting sqref="BO6:BO55">
    <cfRule type="cellIs" dxfId="763" priority="450" stopIfTrue="1" operator="lessThan">
      <formula>15</formula>
    </cfRule>
  </conditionalFormatting>
  <conditionalFormatting sqref="BO6:BO55">
    <cfRule type="cellIs" dxfId="762" priority="449" stopIfTrue="1" operator="lessThan">
      <formula>15</formula>
    </cfRule>
  </conditionalFormatting>
  <conditionalFormatting sqref="BO6:BO55">
    <cfRule type="cellIs" dxfId="761" priority="448" stopIfTrue="1" operator="lessThan">
      <formula>15</formula>
    </cfRule>
  </conditionalFormatting>
  <conditionalFormatting sqref="BO6:BO55">
    <cfRule type="cellIs" dxfId="760" priority="447" stopIfTrue="1" operator="lessThan">
      <formula>15</formula>
    </cfRule>
  </conditionalFormatting>
  <conditionalFormatting sqref="BO6:BO55">
    <cfRule type="cellIs" dxfId="759" priority="446" stopIfTrue="1" operator="lessThan">
      <formula>30</formula>
    </cfRule>
  </conditionalFormatting>
  <conditionalFormatting sqref="BO6:BO55">
    <cfRule type="cellIs" dxfId="758" priority="445" stopIfTrue="1" operator="lessThan">
      <formula>15</formula>
    </cfRule>
  </conditionalFormatting>
  <conditionalFormatting sqref="BO6:BO55">
    <cfRule type="cellIs" dxfId="757" priority="444" stopIfTrue="1" operator="lessThan">
      <formula>15</formula>
    </cfRule>
  </conditionalFormatting>
  <conditionalFormatting sqref="BO6:BO55">
    <cfRule type="cellIs" dxfId="756" priority="443" stopIfTrue="1" operator="lessThan">
      <formula>15</formula>
    </cfRule>
  </conditionalFormatting>
  <conditionalFormatting sqref="BO6:BO55">
    <cfRule type="cellIs" dxfId="755" priority="442" stopIfTrue="1" operator="lessThan">
      <formula>15</formula>
    </cfRule>
  </conditionalFormatting>
  <conditionalFormatting sqref="BO6:BO55">
    <cfRule type="cellIs" dxfId="754" priority="441" stopIfTrue="1" operator="lessThan">
      <formula>15</formula>
    </cfRule>
  </conditionalFormatting>
  <conditionalFormatting sqref="BO6:BO55">
    <cfRule type="cellIs" dxfId="753" priority="440" stopIfTrue="1" operator="lessThan">
      <formula>30</formula>
    </cfRule>
  </conditionalFormatting>
  <conditionalFormatting sqref="BO6:BO55">
    <cfRule type="cellIs" dxfId="752" priority="439" stopIfTrue="1" operator="lessThan">
      <formula>15</formula>
    </cfRule>
  </conditionalFormatting>
  <conditionalFormatting sqref="BO6:BO55">
    <cfRule type="cellIs" dxfId="751" priority="438" stopIfTrue="1" operator="lessThan">
      <formula>15</formula>
    </cfRule>
  </conditionalFormatting>
  <conditionalFormatting sqref="BO6:BO55">
    <cfRule type="cellIs" dxfId="750" priority="437" stopIfTrue="1" operator="lessThan">
      <formula>15</formula>
    </cfRule>
  </conditionalFormatting>
  <conditionalFormatting sqref="BO6:BO55">
    <cfRule type="cellIs" dxfId="749" priority="436" stopIfTrue="1" operator="lessThan">
      <formula>15</formula>
    </cfRule>
  </conditionalFormatting>
  <conditionalFormatting sqref="BO6:BO55">
    <cfRule type="cellIs" dxfId="748" priority="435" stopIfTrue="1" operator="lessThan">
      <formula>30</formula>
    </cfRule>
  </conditionalFormatting>
  <conditionalFormatting sqref="BO6:BO55">
    <cfRule type="cellIs" dxfId="747" priority="434" stopIfTrue="1" operator="lessThan">
      <formula>15</formula>
    </cfRule>
  </conditionalFormatting>
  <conditionalFormatting sqref="BO6:BO55">
    <cfRule type="cellIs" dxfId="746" priority="433" stopIfTrue="1" operator="lessThan">
      <formula>15</formula>
    </cfRule>
  </conditionalFormatting>
  <conditionalFormatting sqref="BO6:BO55">
    <cfRule type="cellIs" dxfId="745" priority="432" stopIfTrue="1" operator="lessThan">
      <formula>15</formula>
    </cfRule>
  </conditionalFormatting>
  <conditionalFormatting sqref="BO6:BO55">
    <cfRule type="cellIs" dxfId="744" priority="431" stopIfTrue="1" operator="lessThan">
      <formula>30</formula>
    </cfRule>
  </conditionalFormatting>
  <conditionalFormatting sqref="BO6:BO55">
    <cfRule type="cellIs" dxfId="743" priority="430" stopIfTrue="1" operator="lessThan">
      <formula>15</formula>
    </cfRule>
  </conditionalFormatting>
  <conditionalFormatting sqref="BO6:BO55">
    <cfRule type="cellIs" dxfId="742" priority="429" stopIfTrue="1" operator="lessThan">
      <formula>15</formula>
    </cfRule>
  </conditionalFormatting>
  <conditionalFormatting sqref="BO6:BO55">
    <cfRule type="cellIs" dxfId="741" priority="428" stopIfTrue="1" operator="lessThan">
      <formula>30</formula>
    </cfRule>
  </conditionalFormatting>
  <conditionalFormatting sqref="BO6:BO55">
    <cfRule type="cellIs" dxfId="740" priority="427" stopIfTrue="1" operator="lessThan">
      <formula>15</formula>
    </cfRule>
  </conditionalFormatting>
  <conditionalFormatting sqref="BO6:BO55">
    <cfRule type="cellIs" dxfId="739" priority="426" stopIfTrue="1" operator="lessThan">
      <formula>15</formula>
    </cfRule>
  </conditionalFormatting>
  <conditionalFormatting sqref="BO6:BO55">
    <cfRule type="cellIs" dxfId="738" priority="425" stopIfTrue="1" operator="lessThan">
      <formula>15</formula>
    </cfRule>
  </conditionalFormatting>
  <conditionalFormatting sqref="BP6:BP55">
    <cfRule type="cellIs" dxfId="737" priority="424" stopIfTrue="1" operator="lessThan">
      <formula>50</formula>
    </cfRule>
  </conditionalFormatting>
  <conditionalFormatting sqref="BP6:BP55">
    <cfRule type="cellIs" dxfId="736" priority="423" stopIfTrue="1" operator="lessThan">
      <formula>1</formula>
    </cfRule>
  </conditionalFormatting>
  <conditionalFormatting sqref="BP6:BP55">
    <cfRule type="cellIs" dxfId="735" priority="422" stopIfTrue="1" operator="lessThan">
      <formula>15</formula>
    </cfRule>
  </conditionalFormatting>
  <conditionalFormatting sqref="BP6:BP55">
    <cfRule type="cellIs" dxfId="734" priority="421" stopIfTrue="1" operator="lessThan">
      <formula>50</formula>
    </cfRule>
  </conditionalFormatting>
  <conditionalFormatting sqref="BP6:BP55">
    <cfRule type="cellIs" dxfId="733" priority="420" stopIfTrue="1" operator="lessThan">
      <formula>1</formula>
    </cfRule>
  </conditionalFormatting>
  <conditionalFormatting sqref="BP6:BP55">
    <cfRule type="cellIs" dxfId="732" priority="419" stopIfTrue="1" operator="lessThan">
      <formula>50</formula>
    </cfRule>
  </conditionalFormatting>
  <conditionalFormatting sqref="BP6:BP55">
    <cfRule type="cellIs" dxfId="731" priority="418" stopIfTrue="1" operator="lessThan">
      <formula>1</formula>
    </cfRule>
  </conditionalFormatting>
  <conditionalFormatting sqref="BP6:BP55">
    <cfRule type="cellIs" dxfId="730" priority="417" stopIfTrue="1" operator="lessThan">
      <formula>15</formula>
    </cfRule>
  </conditionalFormatting>
  <conditionalFormatting sqref="BP6:BP55">
    <cfRule type="cellIs" dxfId="729" priority="416" stopIfTrue="1" operator="lessThan">
      <formula>50</formula>
    </cfRule>
  </conditionalFormatting>
  <conditionalFormatting sqref="BP6:BP55">
    <cfRule type="cellIs" dxfId="728" priority="415" stopIfTrue="1" operator="lessThan">
      <formula>1</formula>
    </cfRule>
  </conditionalFormatting>
  <conditionalFormatting sqref="BP6:BP55">
    <cfRule type="cellIs" dxfId="727" priority="414" stopIfTrue="1" operator="lessThan">
      <formula>50</formula>
    </cfRule>
  </conditionalFormatting>
  <conditionalFormatting sqref="BP6:BP55">
    <cfRule type="cellIs" dxfId="726" priority="413" stopIfTrue="1" operator="lessThan">
      <formula>1</formula>
    </cfRule>
  </conditionalFormatting>
  <conditionalFormatting sqref="BP6:BP55">
    <cfRule type="cellIs" dxfId="725" priority="412" stopIfTrue="1" operator="lessThan">
      <formula>15</formula>
    </cfRule>
  </conditionalFormatting>
  <conditionalFormatting sqref="BP6:BP55">
    <cfRule type="cellIs" dxfId="724" priority="411" stopIfTrue="1" operator="lessThan">
      <formula>50</formula>
    </cfRule>
  </conditionalFormatting>
  <conditionalFormatting sqref="BP6:BP55">
    <cfRule type="cellIs" dxfId="723" priority="410" stopIfTrue="1" operator="lessThan">
      <formula>1</formula>
    </cfRule>
  </conditionalFormatting>
  <conditionalFormatting sqref="BP6:BP55">
    <cfRule type="cellIs" dxfId="722" priority="409" stopIfTrue="1" operator="lessThan">
      <formula>50</formula>
    </cfRule>
  </conditionalFormatting>
  <conditionalFormatting sqref="BP6:BP55">
    <cfRule type="cellIs" dxfId="721" priority="408" stopIfTrue="1" operator="lessThan">
      <formula>1</formula>
    </cfRule>
  </conditionalFormatting>
  <conditionalFormatting sqref="BP6:BP55">
    <cfRule type="cellIs" dxfId="720" priority="407" stopIfTrue="1" operator="lessThan">
      <formula>15</formula>
    </cfRule>
  </conditionalFormatting>
  <conditionalFormatting sqref="BP6:BP55">
    <cfRule type="cellIs" dxfId="719" priority="406" stopIfTrue="1" operator="lessThan">
      <formula>50</formula>
    </cfRule>
  </conditionalFormatting>
  <conditionalFormatting sqref="BP6:BP55">
    <cfRule type="cellIs" dxfId="718" priority="405" stopIfTrue="1" operator="lessThan">
      <formula>1</formula>
    </cfRule>
  </conditionalFormatting>
  <conditionalFormatting sqref="BP6:BP55">
    <cfRule type="cellIs" dxfId="717" priority="404" stopIfTrue="1" operator="lessThan">
      <formula>50</formula>
    </cfRule>
  </conditionalFormatting>
  <conditionalFormatting sqref="BP6:BP55">
    <cfRule type="cellIs" dxfId="716" priority="403" stopIfTrue="1" operator="lessThan">
      <formula>1</formula>
    </cfRule>
  </conditionalFormatting>
  <conditionalFormatting sqref="BP6:BP55">
    <cfRule type="cellIs" dxfId="715" priority="402" stopIfTrue="1" operator="lessThan">
      <formula>15</formula>
    </cfRule>
  </conditionalFormatting>
  <conditionalFormatting sqref="BP6:BP55">
    <cfRule type="cellIs" dxfId="714" priority="401" stopIfTrue="1" operator="lessThan">
      <formula>50</formula>
    </cfRule>
  </conditionalFormatting>
  <conditionalFormatting sqref="BP6:BP55">
    <cfRule type="cellIs" dxfId="713" priority="400" stopIfTrue="1" operator="lessThan">
      <formula>1</formula>
    </cfRule>
  </conditionalFormatting>
  <conditionalFormatting sqref="BP6:BP55">
    <cfRule type="cellIs" dxfId="712" priority="399" stopIfTrue="1" operator="lessThan">
      <formula>50</formula>
    </cfRule>
  </conditionalFormatting>
  <conditionalFormatting sqref="BP6:BP55">
    <cfRule type="cellIs" dxfId="711" priority="398" stopIfTrue="1" operator="lessThan">
      <formula>1</formula>
    </cfRule>
  </conditionalFormatting>
  <conditionalFormatting sqref="BP6:BP55">
    <cfRule type="cellIs" dxfId="710" priority="397" stopIfTrue="1" operator="lessThan">
      <formula>15</formula>
    </cfRule>
  </conditionalFormatting>
  <conditionalFormatting sqref="BP6:BP55">
    <cfRule type="cellIs" dxfId="709" priority="396" stopIfTrue="1" operator="lessThan">
      <formula>50</formula>
    </cfRule>
  </conditionalFormatting>
  <conditionalFormatting sqref="BP6:BP55">
    <cfRule type="cellIs" dxfId="708" priority="395" stopIfTrue="1" operator="lessThan">
      <formula>1</formula>
    </cfRule>
  </conditionalFormatting>
  <conditionalFormatting sqref="BP6:BP55">
    <cfRule type="cellIs" dxfId="707" priority="394" stopIfTrue="1" operator="lessThan">
      <formula>50</formula>
    </cfRule>
  </conditionalFormatting>
  <conditionalFormatting sqref="BP6:BP55">
    <cfRule type="cellIs" dxfId="706" priority="393" stopIfTrue="1" operator="lessThan">
      <formula>1</formula>
    </cfRule>
  </conditionalFormatting>
  <conditionalFormatting sqref="BP6:BP55">
    <cfRule type="cellIs" dxfId="705" priority="392" stopIfTrue="1" operator="lessThan">
      <formula>15</formula>
    </cfRule>
  </conditionalFormatting>
  <conditionalFormatting sqref="BP6:BP55">
    <cfRule type="cellIs" dxfId="704" priority="391" stopIfTrue="1" operator="lessThan">
      <formula>50</formula>
    </cfRule>
  </conditionalFormatting>
  <conditionalFormatting sqref="BP6:BP55">
    <cfRule type="cellIs" dxfId="703" priority="390" stopIfTrue="1" operator="lessThan">
      <formula>1</formula>
    </cfRule>
  </conditionalFormatting>
  <conditionalFormatting sqref="BP6:BP55">
    <cfRule type="cellIs" dxfId="702" priority="389" stopIfTrue="1" operator="lessThan">
      <formula>50</formula>
    </cfRule>
  </conditionalFormatting>
  <conditionalFormatting sqref="BP6:BP55">
    <cfRule type="cellIs" dxfId="701" priority="388" stopIfTrue="1" operator="lessThan">
      <formula>1</formula>
    </cfRule>
  </conditionalFormatting>
  <conditionalFormatting sqref="BP6:BP55">
    <cfRule type="cellIs" dxfId="700" priority="387" stopIfTrue="1" operator="lessThan">
      <formula>15</formula>
    </cfRule>
  </conditionalFormatting>
  <conditionalFormatting sqref="BP6:BP55">
    <cfRule type="cellIs" dxfId="699" priority="386" stopIfTrue="1" operator="lessThan">
      <formula>50</formula>
    </cfRule>
  </conditionalFormatting>
  <conditionalFormatting sqref="BP6:BP55">
    <cfRule type="cellIs" dxfId="698" priority="385" stopIfTrue="1" operator="lessThan">
      <formula>1</formula>
    </cfRule>
  </conditionalFormatting>
  <conditionalFormatting sqref="BP6:BP55">
    <cfRule type="cellIs" dxfId="697" priority="383" stopIfTrue="1" operator="lessThanOrEqual">
      <formula>0</formula>
    </cfRule>
    <cfRule type="cellIs" dxfId="696" priority="384" stopIfTrue="1" operator="lessThan">
      <formula>50</formula>
    </cfRule>
  </conditionalFormatting>
  <conditionalFormatting sqref="BP6:BP55">
    <cfRule type="cellIs" dxfId="695" priority="382" stopIfTrue="1" operator="lessThan">
      <formula>1</formula>
    </cfRule>
  </conditionalFormatting>
  <conditionalFormatting sqref="BP6:BP55">
    <cfRule type="cellIs" dxfId="694" priority="381" stopIfTrue="1" operator="lessThan">
      <formula>15</formula>
    </cfRule>
  </conditionalFormatting>
  <conditionalFormatting sqref="BP6:BP55">
    <cfRule type="cellIs" dxfId="693" priority="380" stopIfTrue="1" operator="lessThan">
      <formula>50</formula>
    </cfRule>
  </conditionalFormatting>
  <conditionalFormatting sqref="BP6:BP55">
    <cfRule type="cellIs" dxfId="692" priority="379" stopIfTrue="1" operator="lessThan">
      <formula>1</formula>
    </cfRule>
  </conditionalFormatting>
  <conditionalFormatting sqref="BU6:BU55">
    <cfRule type="cellIs" dxfId="691" priority="378" stopIfTrue="1" operator="lessThan">
      <formula>30</formula>
    </cfRule>
  </conditionalFormatting>
  <conditionalFormatting sqref="BV6:BV55">
    <cfRule type="cellIs" dxfId="690" priority="377" stopIfTrue="1" operator="lessThan">
      <formula>50</formula>
    </cfRule>
  </conditionalFormatting>
  <conditionalFormatting sqref="BV6:BV55">
    <cfRule type="cellIs" dxfId="689" priority="376" stopIfTrue="1" operator="lessThan">
      <formula>1</formula>
    </cfRule>
  </conditionalFormatting>
  <conditionalFormatting sqref="BV6:BV55">
    <cfRule type="cellIs" dxfId="688" priority="375" stopIfTrue="1" operator="lessThan">
      <formula>15</formula>
    </cfRule>
  </conditionalFormatting>
  <conditionalFormatting sqref="BV6:BV55">
    <cfRule type="cellIs" dxfId="687" priority="374" stopIfTrue="1" operator="lessThan">
      <formula>50</formula>
    </cfRule>
  </conditionalFormatting>
  <conditionalFormatting sqref="BV6:BV55">
    <cfRule type="cellIs" dxfId="686" priority="373" stopIfTrue="1" operator="lessThan">
      <formula>1</formula>
    </cfRule>
  </conditionalFormatting>
  <conditionalFormatting sqref="BR6:BT55">
    <cfRule type="cellIs" dxfId="685" priority="372" stopIfTrue="1" operator="lessThan">
      <formula>15</formula>
    </cfRule>
  </conditionalFormatting>
  <conditionalFormatting sqref="BT6:BT55">
    <cfRule type="cellIs" dxfId="684" priority="371" stopIfTrue="1" operator="lessThan">
      <formula>20</formula>
    </cfRule>
  </conditionalFormatting>
  <conditionalFormatting sqref="BR6:BT55">
    <cfRule type="cellIs" dxfId="683" priority="370" stopIfTrue="1" operator="lessThan">
      <formula>15</formula>
    </cfRule>
  </conditionalFormatting>
  <conditionalFormatting sqref="BR6:BT55">
    <cfRule type="cellIs" dxfId="682" priority="369" stopIfTrue="1" operator="lessThan">
      <formula>15</formula>
    </cfRule>
  </conditionalFormatting>
  <conditionalFormatting sqref="BR6:BT55">
    <cfRule type="cellIs" dxfId="681" priority="368" stopIfTrue="1" operator="lessThan">
      <formula>15</formula>
    </cfRule>
  </conditionalFormatting>
  <conditionalFormatting sqref="BR6:BT55">
    <cfRule type="cellIs" dxfId="680" priority="367" stopIfTrue="1" operator="lessThan">
      <formula>15</formula>
    </cfRule>
  </conditionalFormatting>
  <conditionalFormatting sqref="BR6:BT55">
    <cfRule type="cellIs" dxfId="679" priority="366" stopIfTrue="1" operator="lessThan">
      <formula>15</formula>
    </cfRule>
  </conditionalFormatting>
  <conditionalFormatting sqref="BR6:BT55">
    <cfRule type="cellIs" dxfId="678" priority="365" stopIfTrue="1" operator="lessThan">
      <formula>15</formula>
    </cfRule>
  </conditionalFormatting>
  <conditionalFormatting sqref="BR6:BT55">
    <cfRule type="cellIs" dxfId="677" priority="364" stopIfTrue="1" operator="lessThan">
      <formula>15</formula>
    </cfRule>
  </conditionalFormatting>
  <conditionalFormatting sqref="BU6:BU55">
    <cfRule type="cellIs" dxfId="676" priority="363" stopIfTrue="1" operator="lessThan">
      <formula>15</formula>
    </cfRule>
  </conditionalFormatting>
  <conditionalFormatting sqref="BU6:BU55">
    <cfRule type="cellIs" dxfId="675" priority="362" stopIfTrue="1" operator="lessThan">
      <formula>30</formula>
    </cfRule>
  </conditionalFormatting>
  <conditionalFormatting sqref="BU6:BU55">
    <cfRule type="cellIs" dxfId="674" priority="361" stopIfTrue="1" operator="lessThan">
      <formula>15</formula>
    </cfRule>
  </conditionalFormatting>
  <conditionalFormatting sqref="BU6:BU55">
    <cfRule type="cellIs" dxfId="673" priority="360" stopIfTrue="1" operator="lessThan">
      <formula>15</formula>
    </cfRule>
  </conditionalFormatting>
  <conditionalFormatting sqref="BU6:BU55">
    <cfRule type="cellIs" dxfId="672" priority="359" stopIfTrue="1" operator="lessThan">
      <formula>15</formula>
    </cfRule>
  </conditionalFormatting>
  <conditionalFormatting sqref="BU6:BU55">
    <cfRule type="cellIs" dxfId="671" priority="358" stopIfTrue="1" operator="lessThan">
      <formula>15</formula>
    </cfRule>
  </conditionalFormatting>
  <conditionalFormatting sqref="BU6:BU55">
    <cfRule type="cellIs" dxfId="670" priority="357" stopIfTrue="1" operator="lessThan">
      <formula>30</formula>
    </cfRule>
  </conditionalFormatting>
  <conditionalFormatting sqref="BU6:BU55">
    <cfRule type="cellIs" dxfId="669" priority="356" stopIfTrue="1" operator="lessThan">
      <formula>15</formula>
    </cfRule>
  </conditionalFormatting>
  <conditionalFormatting sqref="BU6:BU55">
    <cfRule type="cellIs" dxfId="668" priority="355" stopIfTrue="1" operator="lessThan">
      <formula>15</formula>
    </cfRule>
  </conditionalFormatting>
  <conditionalFormatting sqref="BU6:BU55">
    <cfRule type="cellIs" dxfId="667" priority="354" stopIfTrue="1" operator="lessThan">
      <formula>30</formula>
    </cfRule>
  </conditionalFormatting>
  <conditionalFormatting sqref="BU6:BU55">
    <cfRule type="cellIs" dxfId="666" priority="353" stopIfTrue="1" operator="lessThan">
      <formula>15</formula>
    </cfRule>
  </conditionalFormatting>
  <conditionalFormatting sqref="BU6:BU55">
    <cfRule type="cellIs" dxfId="665" priority="352" stopIfTrue="1" operator="lessThan">
      <formula>30</formula>
    </cfRule>
  </conditionalFormatting>
  <conditionalFormatting sqref="BU6:BU55">
    <cfRule type="cellIs" dxfId="664" priority="351" stopIfTrue="1" operator="lessThan">
      <formula>15</formula>
    </cfRule>
  </conditionalFormatting>
  <conditionalFormatting sqref="BU6:BU55">
    <cfRule type="cellIs" dxfId="663" priority="350" stopIfTrue="1" operator="lessThan">
      <formula>15</formula>
    </cfRule>
  </conditionalFormatting>
  <conditionalFormatting sqref="BU6:BU55">
    <cfRule type="cellIs" dxfId="662" priority="349" stopIfTrue="1" operator="lessThan">
      <formula>15</formula>
    </cfRule>
  </conditionalFormatting>
  <conditionalFormatting sqref="BU6:BU55">
    <cfRule type="cellIs" dxfId="661" priority="348" stopIfTrue="1" operator="lessThan">
      <formula>15</formula>
    </cfRule>
  </conditionalFormatting>
  <conditionalFormatting sqref="BU6:BU55">
    <cfRule type="cellIs" dxfId="660" priority="347" stopIfTrue="1" operator="lessThan">
      <formula>30</formula>
    </cfRule>
  </conditionalFormatting>
  <conditionalFormatting sqref="BU6:BU55">
    <cfRule type="cellIs" dxfId="659" priority="346" stopIfTrue="1" operator="lessThan">
      <formula>15</formula>
    </cfRule>
  </conditionalFormatting>
  <conditionalFormatting sqref="BU6:BU55">
    <cfRule type="cellIs" dxfId="658" priority="345" stopIfTrue="1" operator="lessThan">
      <formula>15</formula>
    </cfRule>
  </conditionalFormatting>
  <conditionalFormatting sqref="BU6:BU55">
    <cfRule type="cellIs" dxfId="657" priority="344" stopIfTrue="1" operator="lessThan">
      <formula>30</formula>
    </cfRule>
  </conditionalFormatting>
  <conditionalFormatting sqref="BU6:BU55">
    <cfRule type="cellIs" dxfId="656" priority="343" stopIfTrue="1" operator="lessThan">
      <formula>15</formula>
    </cfRule>
  </conditionalFormatting>
  <conditionalFormatting sqref="BU6:BU55">
    <cfRule type="cellIs" dxfId="655" priority="342" stopIfTrue="1" operator="lessThan">
      <formula>30</formula>
    </cfRule>
  </conditionalFormatting>
  <conditionalFormatting sqref="BU6:BU55">
    <cfRule type="cellIs" dxfId="654" priority="341" stopIfTrue="1" operator="lessThan">
      <formula>15</formula>
    </cfRule>
  </conditionalFormatting>
  <conditionalFormatting sqref="BU6:BU55">
    <cfRule type="cellIs" dxfId="653" priority="340" stopIfTrue="1" operator="lessThan">
      <formula>15</formula>
    </cfRule>
  </conditionalFormatting>
  <conditionalFormatting sqref="BU6:BU55">
    <cfRule type="cellIs" dxfId="652" priority="339" stopIfTrue="1" operator="lessThan">
      <formula>15</formula>
    </cfRule>
  </conditionalFormatting>
  <conditionalFormatting sqref="BU6:BU55">
    <cfRule type="cellIs" dxfId="651" priority="338" stopIfTrue="1" operator="lessThan">
      <formula>15</formula>
    </cfRule>
  </conditionalFormatting>
  <conditionalFormatting sqref="BU6:BU55">
    <cfRule type="cellIs" dxfId="650" priority="337" stopIfTrue="1" operator="lessThan">
      <formula>30</formula>
    </cfRule>
  </conditionalFormatting>
  <conditionalFormatting sqref="BU6:BU55">
    <cfRule type="cellIs" dxfId="649" priority="336" stopIfTrue="1" operator="lessThan">
      <formula>15</formula>
    </cfRule>
  </conditionalFormatting>
  <conditionalFormatting sqref="BU6:BU55">
    <cfRule type="cellIs" dxfId="648" priority="335" stopIfTrue="1" operator="lessThan">
      <formula>15</formula>
    </cfRule>
  </conditionalFormatting>
  <conditionalFormatting sqref="BU6:BU55">
    <cfRule type="cellIs" dxfId="647" priority="334" stopIfTrue="1" operator="lessThan">
      <formula>15</formula>
    </cfRule>
  </conditionalFormatting>
  <conditionalFormatting sqref="BU6:BU55">
    <cfRule type="cellIs" dxfId="646" priority="333" stopIfTrue="1" operator="lessThan">
      <formula>30</formula>
    </cfRule>
  </conditionalFormatting>
  <conditionalFormatting sqref="BU6:BU55">
    <cfRule type="cellIs" dxfId="645" priority="332" stopIfTrue="1" operator="lessThan">
      <formula>15</formula>
    </cfRule>
  </conditionalFormatting>
  <conditionalFormatting sqref="BU6:BU55">
    <cfRule type="cellIs" dxfId="644" priority="331" stopIfTrue="1" operator="lessThan">
      <formula>15</formula>
    </cfRule>
  </conditionalFormatting>
  <conditionalFormatting sqref="BU6:BU55">
    <cfRule type="cellIs" dxfId="643" priority="330" stopIfTrue="1" operator="lessThan">
      <formula>15</formula>
    </cfRule>
  </conditionalFormatting>
  <conditionalFormatting sqref="BU6:BU55">
    <cfRule type="cellIs" dxfId="642" priority="329" stopIfTrue="1" operator="lessThan">
      <formula>15</formula>
    </cfRule>
  </conditionalFormatting>
  <conditionalFormatting sqref="BU6:BU55">
    <cfRule type="cellIs" dxfId="641" priority="328" stopIfTrue="1" operator="lessThan">
      <formula>30</formula>
    </cfRule>
  </conditionalFormatting>
  <conditionalFormatting sqref="BU6:BU55">
    <cfRule type="cellIs" dxfId="640" priority="327" stopIfTrue="1" operator="lessThan">
      <formula>15</formula>
    </cfRule>
  </conditionalFormatting>
  <conditionalFormatting sqref="BU6:BU55">
    <cfRule type="cellIs" dxfId="639" priority="326" stopIfTrue="1" operator="lessThan">
      <formula>15</formula>
    </cfRule>
  </conditionalFormatting>
  <conditionalFormatting sqref="BU6:BU55">
    <cfRule type="cellIs" dxfId="638" priority="325" stopIfTrue="1" operator="lessThan">
      <formula>30</formula>
    </cfRule>
  </conditionalFormatting>
  <conditionalFormatting sqref="BU6:BU55">
    <cfRule type="cellIs" dxfId="637" priority="324" stopIfTrue="1" operator="lessThan">
      <formula>15</formula>
    </cfRule>
  </conditionalFormatting>
  <conditionalFormatting sqref="BU6:BU55">
    <cfRule type="cellIs" dxfId="636" priority="323" stopIfTrue="1" operator="lessThan">
      <formula>15</formula>
    </cfRule>
  </conditionalFormatting>
  <conditionalFormatting sqref="BU6:BU55">
    <cfRule type="cellIs" dxfId="635" priority="322" stopIfTrue="1" operator="lessThan">
      <formula>15</formula>
    </cfRule>
  </conditionalFormatting>
  <conditionalFormatting sqref="BU6:BU55">
    <cfRule type="cellIs" dxfId="634" priority="321" stopIfTrue="1" operator="lessThan">
      <formula>15</formula>
    </cfRule>
  </conditionalFormatting>
  <conditionalFormatting sqref="BU6:BU55">
    <cfRule type="cellIs" dxfId="633" priority="320" stopIfTrue="1" operator="lessThan">
      <formula>30</formula>
    </cfRule>
  </conditionalFormatting>
  <conditionalFormatting sqref="BU6:BU55">
    <cfRule type="cellIs" dxfId="632" priority="319" stopIfTrue="1" operator="lessThan">
      <formula>15</formula>
    </cfRule>
  </conditionalFormatting>
  <conditionalFormatting sqref="BU6:BU55">
    <cfRule type="cellIs" dxfId="631" priority="318" stopIfTrue="1" operator="lessThan">
      <formula>15</formula>
    </cfRule>
  </conditionalFormatting>
  <conditionalFormatting sqref="BU6:BU55">
    <cfRule type="cellIs" dxfId="630" priority="317" stopIfTrue="1" operator="lessThan">
      <formula>15</formula>
    </cfRule>
  </conditionalFormatting>
  <conditionalFormatting sqref="BU6:BU55">
    <cfRule type="cellIs" dxfId="629" priority="316" stopIfTrue="1" operator="lessThan">
      <formula>15</formula>
    </cfRule>
  </conditionalFormatting>
  <conditionalFormatting sqref="BU6:BU55">
    <cfRule type="cellIs" dxfId="628" priority="315" stopIfTrue="1" operator="lessThan">
      <formula>15</formula>
    </cfRule>
  </conditionalFormatting>
  <conditionalFormatting sqref="BU6:BU55">
    <cfRule type="cellIs" dxfId="627" priority="314" stopIfTrue="1" operator="lessThan">
      <formula>30</formula>
    </cfRule>
  </conditionalFormatting>
  <conditionalFormatting sqref="BU6:BU55">
    <cfRule type="cellIs" dxfId="626" priority="313" stopIfTrue="1" operator="lessThan">
      <formula>15</formula>
    </cfRule>
  </conditionalFormatting>
  <conditionalFormatting sqref="BU6:BU55">
    <cfRule type="cellIs" dxfId="625" priority="312" stopIfTrue="1" operator="lessThan">
      <formula>15</formula>
    </cfRule>
  </conditionalFormatting>
  <conditionalFormatting sqref="BU6:BU55">
    <cfRule type="cellIs" dxfId="624" priority="311" stopIfTrue="1" operator="lessThan">
      <formula>15</formula>
    </cfRule>
  </conditionalFormatting>
  <conditionalFormatting sqref="BU6:BU55">
    <cfRule type="cellIs" dxfId="623" priority="310" stopIfTrue="1" operator="lessThan">
      <formula>15</formula>
    </cfRule>
  </conditionalFormatting>
  <conditionalFormatting sqref="BU6:BU55">
    <cfRule type="cellIs" dxfId="622" priority="309" stopIfTrue="1" operator="lessThan">
      <formula>30</formula>
    </cfRule>
  </conditionalFormatting>
  <conditionalFormatting sqref="BU6:BU55">
    <cfRule type="cellIs" dxfId="621" priority="308" stopIfTrue="1" operator="lessThan">
      <formula>15</formula>
    </cfRule>
  </conditionalFormatting>
  <conditionalFormatting sqref="BU6:BU55">
    <cfRule type="cellIs" dxfId="620" priority="307" stopIfTrue="1" operator="lessThan">
      <formula>15</formula>
    </cfRule>
  </conditionalFormatting>
  <conditionalFormatting sqref="BU6:BU55">
    <cfRule type="cellIs" dxfId="619" priority="306" stopIfTrue="1" operator="lessThan">
      <formula>15</formula>
    </cfRule>
  </conditionalFormatting>
  <conditionalFormatting sqref="BU6:BU55">
    <cfRule type="cellIs" dxfId="618" priority="305" stopIfTrue="1" operator="lessThan">
      <formula>30</formula>
    </cfRule>
  </conditionalFormatting>
  <conditionalFormatting sqref="BU6:BU55">
    <cfRule type="cellIs" dxfId="617" priority="304" stopIfTrue="1" operator="lessThan">
      <formula>15</formula>
    </cfRule>
  </conditionalFormatting>
  <conditionalFormatting sqref="BU6:BU55">
    <cfRule type="cellIs" dxfId="616" priority="303" stopIfTrue="1" operator="lessThan">
      <formula>15</formula>
    </cfRule>
  </conditionalFormatting>
  <conditionalFormatting sqref="BU6:BU55">
    <cfRule type="cellIs" dxfId="615" priority="302" stopIfTrue="1" operator="lessThan">
      <formula>30</formula>
    </cfRule>
  </conditionalFormatting>
  <conditionalFormatting sqref="BU6:BU55">
    <cfRule type="cellIs" dxfId="614" priority="301" stopIfTrue="1" operator="lessThan">
      <formula>15</formula>
    </cfRule>
  </conditionalFormatting>
  <conditionalFormatting sqref="BU6:BU55">
    <cfRule type="cellIs" dxfId="613" priority="300" stopIfTrue="1" operator="lessThan">
      <formula>15</formula>
    </cfRule>
  </conditionalFormatting>
  <conditionalFormatting sqref="BU6:BU55">
    <cfRule type="cellIs" dxfId="612" priority="299" stopIfTrue="1" operator="lessThan">
      <formula>15</formula>
    </cfRule>
  </conditionalFormatting>
  <conditionalFormatting sqref="BV6:BV55">
    <cfRule type="cellIs" dxfId="611" priority="298" stopIfTrue="1" operator="lessThan">
      <formula>50</formula>
    </cfRule>
  </conditionalFormatting>
  <conditionalFormatting sqref="BV6:BV55">
    <cfRule type="cellIs" dxfId="610" priority="297" stopIfTrue="1" operator="lessThan">
      <formula>1</formula>
    </cfRule>
  </conditionalFormatting>
  <conditionalFormatting sqref="BV6:BV55">
    <cfRule type="cellIs" dxfId="609" priority="296" stopIfTrue="1" operator="lessThan">
      <formula>15</formula>
    </cfRule>
  </conditionalFormatting>
  <conditionalFormatting sqref="BV6:BV55">
    <cfRule type="cellIs" dxfId="608" priority="295" stopIfTrue="1" operator="lessThan">
      <formula>50</formula>
    </cfRule>
  </conditionalFormatting>
  <conditionalFormatting sqref="BV6:BV55">
    <cfRule type="cellIs" dxfId="607" priority="294" stopIfTrue="1" operator="lessThan">
      <formula>1</formula>
    </cfRule>
  </conditionalFormatting>
  <conditionalFormatting sqref="BV6:BV55">
    <cfRule type="cellIs" dxfId="606" priority="293" stopIfTrue="1" operator="lessThan">
      <formula>50</formula>
    </cfRule>
  </conditionalFormatting>
  <conditionalFormatting sqref="BV6:BV55">
    <cfRule type="cellIs" dxfId="605" priority="292" stopIfTrue="1" operator="lessThan">
      <formula>1</formula>
    </cfRule>
  </conditionalFormatting>
  <conditionalFormatting sqref="BV6:BV55">
    <cfRule type="cellIs" dxfId="604" priority="291" stopIfTrue="1" operator="lessThan">
      <formula>15</formula>
    </cfRule>
  </conditionalFormatting>
  <conditionalFormatting sqref="BV6:BV55">
    <cfRule type="cellIs" dxfId="603" priority="290" stopIfTrue="1" operator="lessThan">
      <formula>50</formula>
    </cfRule>
  </conditionalFormatting>
  <conditionalFormatting sqref="BV6:BV55">
    <cfRule type="cellIs" dxfId="602" priority="289" stopIfTrue="1" operator="lessThan">
      <formula>1</formula>
    </cfRule>
  </conditionalFormatting>
  <conditionalFormatting sqref="BV6:BV55">
    <cfRule type="cellIs" dxfId="601" priority="288" stopIfTrue="1" operator="lessThan">
      <formula>50</formula>
    </cfRule>
  </conditionalFormatting>
  <conditionalFormatting sqref="BV6:BV55">
    <cfRule type="cellIs" dxfId="600" priority="287" stopIfTrue="1" operator="lessThan">
      <formula>1</formula>
    </cfRule>
  </conditionalFormatting>
  <conditionalFormatting sqref="BV6:BV55">
    <cfRule type="cellIs" dxfId="599" priority="286" stopIfTrue="1" operator="lessThan">
      <formula>15</formula>
    </cfRule>
  </conditionalFormatting>
  <conditionalFormatting sqref="BV6:BV55">
    <cfRule type="cellIs" dxfId="598" priority="285" stopIfTrue="1" operator="lessThan">
      <formula>50</formula>
    </cfRule>
  </conditionalFormatting>
  <conditionalFormatting sqref="BV6:BV55">
    <cfRule type="cellIs" dxfId="597" priority="284" stopIfTrue="1" operator="lessThan">
      <formula>1</formula>
    </cfRule>
  </conditionalFormatting>
  <conditionalFormatting sqref="BV6:BV55">
    <cfRule type="cellIs" dxfId="596" priority="283" stopIfTrue="1" operator="lessThan">
      <formula>50</formula>
    </cfRule>
  </conditionalFormatting>
  <conditionalFormatting sqref="BV6:BV55">
    <cfRule type="cellIs" dxfId="595" priority="282" stopIfTrue="1" operator="lessThan">
      <formula>1</formula>
    </cfRule>
  </conditionalFormatting>
  <conditionalFormatting sqref="BV6:BV55">
    <cfRule type="cellIs" dxfId="594" priority="281" stopIfTrue="1" operator="lessThan">
      <formula>15</formula>
    </cfRule>
  </conditionalFormatting>
  <conditionalFormatting sqref="BV6:BV55">
    <cfRule type="cellIs" dxfId="593" priority="280" stopIfTrue="1" operator="lessThan">
      <formula>50</formula>
    </cfRule>
  </conditionalFormatting>
  <conditionalFormatting sqref="BV6:BV55">
    <cfRule type="cellIs" dxfId="592" priority="279" stopIfTrue="1" operator="lessThan">
      <formula>1</formula>
    </cfRule>
  </conditionalFormatting>
  <conditionalFormatting sqref="BV6:BV55">
    <cfRule type="cellIs" dxfId="591" priority="278" stopIfTrue="1" operator="lessThan">
      <formula>50</formula>
    </cfRule>
  </conditionalFormatting>
  <conditionalFormatting sqref="BV6:BV55">
    <cfRule type="cellIs" dxfId="590" priority="277" stopIfTrue="1" operator="lessThan">
      <formula>1</formula>
    </cfRule>
  </conditionalFormatting>
  <conditionalFormatting sqref="BV6:BV55">
    <cfRule type="cellIs" dxfId="589" priority="276" stopIfTrue="1" operator="lessThan">
      <formula>15</formula>
    </cfRule>
  </conditionalFormatting>
  <conditionalFormatting sqref="BV6:BV55">
    <cfRule type="cellIs" dxfId="588" priority="275" stopIfTrue="1" operator="lessThan">
      <formula>50</formula>
    </cfRule>
  </conditionalFormatting>
  <conditionalFormatting sqref="BV6:BV55">
    <cfRule type="cellIs" dxfId="587" priority="274" stopIfTrue="1" operator="lessThan">
      <formula>1</formula>
    </cfRule>
  </conditionalFormatting>
  <conditionalFormatting sqref="BV6:BV55">
    <cfRule type="cellIs" dxfId="586" priority="273" stopIfTrue="1" operator="lessThan">
      <formula>50</formula>
    </cfRule>
  </conditionalFormatting>
  <conditionalFormatting sqref="BV6:BV55">
    <cfRule type="cellIs" dxfId="585" priority="272" stopIfTrue="1" operator="lessThan">
      <formula>1</formula>
    </cfRule>
  </conditionalFormatting>
  <conditionalFormatting sqref="BV6:BV55">
    <cfRule type="cellIs" dxfId="584" priority="271" stopIfTrue="1" operator="lessThan">
      <formula>15</formula>
    </cfRule>
  </conditionalFormatting>
  <conditionalFormatting sqref="BV6:BV55">
    <cfRule type="cellIs" dxfId="583" priority="270" stopIfTrue="1" operator="lessThan">
      <formula>50</formula>
    </cfRule>
  </conditionalFormatting>
  <conditionalFormatting sqref="BV6:BV55">
    <cfRule type="cellIs" dxfId="582" priority="269" stopIfTrue="1" operator="lessThan">
      <formula>1</formula>
    </cfRule>
  </conditionalFormatting>
  <conditionalFormatting sqref="BV6:BV55">
    <cfRule type="cellIs" dxfId="581" priority="268" stopIfTrue="1" operator="lessThan">
      <formula>50</formula>
    </cfRule>
  </conditionalFormatting>
  <conditionalFormatting sqref="BV6:BV55">
    <cfRule type="cellIs" dxfId="580" priority="267" stopIfTrue="1" operator="lessThan">
      <formula>1</formula>
    </cfRule>
  </conditionalFormatting>
  <conditionalFormatting sqref="BV6:BV55">
    <cfRule type="cellIs" dxfId="579" priority="266" stopIfTrue="1" operator="lessThan">
      <formula>15</formula>
    </cfRule>
  </conditionalFormatting>
  <conditionalFormatting sqref="BV6:BV55">
    <cfRule type="cellIs" dxfId="578" priority="265" stopIfTrue="1" operator="lessThan">
      <formula>50</formula>
    </cfRule>
  </conditionalFormatting>
  <conditionalFormatting sqref="BV6:BV55">
    <cfRule type="cellIs" dxfId="577" priority="264" stopIfTrue="1" operator="lessThan">
      <formula>1</formula>
    </cfRule>
  </conditionalFormatting>
  <conditionalFormatting sqref="BV6:BV55">
    <cfRule type="cellIs" dxfId="576" priority="263" stopIfTrue="1" operator="lessThan">
      <formula>50</formula>
    </cfRule>
  </conditionalFormatting>
  <conditionalFormatting sqref="BV6:BV55">
    <cfRule type="cellIs" dxfId="575" priority="262" stopIfTrue="1" operator="lessThan">
      <formula>1</formula>
    </cfRule>
  </conditionalFormatting>
  <conditionalFormatting sqref="BV6:BV55">
    <cfRule type="cellIs" dxfId="574" priority="261" stopIfTrue="1" operator="lessThan">
      <formula>15</formula>
    </cfRule>
  </conditionalFormatting>
  <conditionalFormatting sqref="BV6:BV55">
    <cfRule type="cellIs" dxfId="573" priority="260" stopIfTrue="1" operator="lessThan">
      <formula>50</formula>
    </cfRule>
  </conditionalFormatting>
  <conditionalFormatting sqref="BV6:BV55">
    <cfRule type="cellIs" dxfId="572" priority="259" stopIfTrue="1" operator="lessThan">
      <formula>1</formula>
    </cfRule>
  </conditionalFormatting>
  <conditionalFormatting sqref="BV6:BV55">
    <cfRule type="cellIs" dxfId="571" priority="257" stopIfTrue="1" operator="lessThanOrEqual">
      <formula>0</formula>
    </cfRule>
    <cfRule type="cellIs" dxfId="570" priority="258" stopIfTrue="1" operator="lessThan">
      <formula>50</formula>
    </cfRule>
  </conditionalFormatting>
  <conditionalFormatting sqref="BV6:BV55">
    <cfRule type="cellIs" dxfId="569" priority="256" stopIfTrue="1" operator="lessThan">
      <formula>1</formula>
    </cfRule>
  </conditionalFormatting>
  <conditionalFormatting sqref="BV6:BV55">
    <cfRule type="cellIs" dxfId="568" priority="255" stopIfTrue="1" operator="lessThan">
      <formula>15</formula>
    </cfRule>
  </conditionalFormatting>
  <conditionalFormatting sqref="BV6:BV55">
    <cfRule type="cellIs" dxfId="567" priority="254" stopIfTrue="1" operator="lessThan">
      <formula>50</formula>
    </cfRule>
  </conditionalFormatting>
  <conditionalFormatting sqref="BV6:BV55">
    <cfRule type="cellIs" dxfId="566" priority="253" stopIfTrue="1" operator="lessThan">
      <formula>1</formula>
    </cfRule>
  </conditionalFormatting>
  <conditionalFormatting sqref="CA6:CA55">
    <cfRule type="cellIs" dxfId="565" priority="252" stopIfTrue="1" operator="lessThan">
      <formula>30</formula>
    </cfRule>
  </conditionalFormatting>
  <conditionalFormatting sqref="CB6:CB55">
    <cfRule type="cellIs" dxfId="564" priority="251" stopIfTrue="1" operator="lessThan">
      <formula>50</formula>
    </cfRule>
  </conditionalFormatting>
  <conditionalFormatting sqref="CB6:CB55">
    <cfRule type="cellIs" dxfId="563" priority="250" stopIfTrue="1" operator="lessThan">
      <formula>1</formula>
    </cfRule>
  </conditionalFormatting>
  <conditionalFormatting sqref="CB6:CB55">
    <cfRule type="cellIs" dxfId="562" priority="249" stopIfTrue="1" operator="lessThan">
      <formula>15</formula>
    </cfRule>
  </conditionalFormatting>
  <conditionalFormatting sqref="CB6:CB55">
    <cfRule type="cellIs" dxfId="561" priority="248" stopIfTrue="1" operator="lessThan">
      <formula>50</formula>
    </cfRule>
  </conditionalFormatting>
  <conditionalFormatting sqref="CB6:CB55">
    <cfRule type="cellIs" dxfId="560" priority="247" stopIfTrue="1" operator="lessThan">
      <formula>1</formula>
    </cfRule>
  </conditionalFormatting>
  <conditionalFormatting sqref="BX6:BZ55">
    <cfRule type="cellIs" dxfId="559" priority="246" stopIfTrue="1" operator="lessThan">
      <formula>15</formula>
    </cfRule>
  </conditionalFormatting>
  <conditionalFormatting sqref="BZ6:BZ55">
    <cfRule type="cellIs" dxfId="558" priority="245" stopIfTrue="1" operator="lessThan">
      <formula>20</formula>
    </cfRule>
  </conditionalFormatting>
  <conditionalFormatting sqref="BX6:BZ55">
    <cfRule type="cellIs" dxfId="557" priority="244" stopIfTrue="1" operator="lessThan">
      <formula>15</formula>
    </cfRule>
  </conditionalFormatting>
  <conditionalFormatting sqref="BX6:BZ55">
    <cfRule type="cellIs" dxfId="556" priority="243" stopIfTrue="1" operator="lessThan">
      <formula>15</formula>
    </cfRule>
  </conditionalFormatting>
  <conditionalFormatting sqref="BX6:BZ55">
    <cfRule type="cellIs" dxfId="555" priority="242" stopIfTrue="1" operator="lessThan">
      <formula>15</formula>
    </cfRule>
  </conditionalFormatting>
  <conditionalFormatting sqref="BX6:BZ55">
    <cfRule type="cellIs" dxfId="554" priority="241" stopIfTrue="1" operator="lessThan">
      <formula>15</formula>
    </cfRule>
  </conditionalFormatting>
  <conditionalFormatting sqref="BX6:BZ55">
    <cfRule type="cellIs" dxfId="553" priority="240" stopIfTrue="1" operator="lessThan">
      <formula>15</formula>
    </cfRule>
  </conditionalFormatting>
  <conditionalFormatting sqref="BX6:BZ55">
    <cfRule type="cellIs" dxfId="552" priority="239" stopIfTrue="1" operator="lessThan">
      <formula>15</formula>
    </cfRule>
  </conditionalFormatting>
  <conditionalFormatting sqref="BX6:BZ55">
    <cfRule type="cellIs" dxfId="551" priority="238" stopIfTrue="1" operator="lessThan">
      <formula>15</formula>
    </cfRule>
  </conditionalFormatting>
  <conditionalFormatting sqref="CA6:CA55">
    <cfRule type="cellIs" dxfId="550" priority="237" stopIfTrue="1" operator="lessThan">
      <formula>15</formula>
    </cfRule>
  </conditionalFormatting>
  <conditionalFormatting sqref="CA6:CA55">
    <cfRule type="cellIs" dxfId="549" priority="236" stopIfTrue="1" operator="lessThan">
      <formula>30</formula>
    </cfRule>
  </conditionalFormatting>
  <conditionalFormatting sqref="CA6:CA55">
    <cfRule type="cellIs" dxfId="548" priority="235" stopIfTrue="1" operator="lessThan">
      <formula>15</formula>
    </cfRule>
  </conditionalFormatting>
  <conditionalFormatting sqref="CA6:CA55">
    <cfRule type="cellIs" dxfId="547" priority="234" stopIfTrue="1" operator="lessThan">
      <formula>15</formula>
    </cfRule>
  </conditionalFormatting>
  <conditionalFormatting sqref="CA6:CA55">
    <cfRule type="cellIs" dxfId="546" priority="233" stopIfTrue="1" operator="lessThan">
      <formula>15</formula>
    </cfRule>
  </conditionalFormatting>
  <conditionalFormatting sqref="CA6:CA55">
    <cfRule type="cellIs" dxfId="545" priority="232" stopIfTrue="1" operator="lessThan">
      <formula>15</formula>
    </cfRule>
  </conditionalFormatting>
  <conditionalFormatting sqref="CA6:CA55">
    <cfRule type="cellIs" dxfId="544" priority="231" stopIfTrue="1" operator="lessThan">
      <formula>30</formula>
    </cfRule>
  </conditionalFormatting>
  <conditionalFormatting sqref="CA6:CA55">
    <cfRule type="cellIs" dxfId="543" priority="230" stopIfTrue="1" operator="lessThan">
      <formula>15</formula>
    </cfRule>
  </conditionalFormatting>
  <conditionalFormatting sqref="CA6:CA55">
    <cfRule type="cellIs" dxfId="542" priority="229" stopIfTrue="1" operator="lessThan">
      <formula>15</formula>
    </cfRule>
  </conditionalFormatting>
  <conditionalFormatting sqref="CA6:CA55">
    <cfRule type="cellIs" dxfId="541" priority="228" stopIfTrue="1" operator="lessThan">
      <formula>30</formula>
    </cfRule>
  </conditionalFormatting>
  <conditionalFormatting sqref="CA6:CA55">
    <cfRule type="cellIs" dxfId="540" priority="227" stopIfTrue="1" operator="lessThan">
      <formula>15</formula>
    </cfRule>
  </conditionalFormatting>
  <conditionalFormatting sqref="CA6:CA55">
    <cfRule type="cellIs" dxfId="539" priority="226" stopIfTrue="1" operator="lessThan">
      <formula>30</formula>
    </cfRule>
  </conditionalFormatting>
  <conditionalFormatting sqref="CA6:CA55">
    <cfRule type="cellIs" dxfId="538" priority="225" stopIfTrue="1" operator="lessThan">
      <formula>15</formula>
    </cfRule>
  </conditionalFormatting>
  <conditionalFormatting sqref="CA6:CA55">
    <cfRule type="cellIs" dxfId="537" priority="224" stopIfTrue="1" operator="lessThan">
      <formula>15</formula>
    </cfRule>
  </conditionalFormatting>
  <conditionalFormatting sqref="CA6:CA55">
    <cfRule type="cellIs" dxfId="536" priority="223" stopIfTrue="1" operator="lessThan">
      <formula>15</formula>
    </cfRule>
  </conditionalFormatting>
  <conditionalFormatting sqref="CA6:CA55">
    <cfRule type="cellIs" dxfId="535" priority="222" stopIfTrue="1" operator="lessThan">
      <formula>15</formula>
    </cfRule>
  </conditionalFormatting>
  <conditionalFormatting sqref="CA6:CA55">
    <cfRule type="cellIs" dxfId="534" priority="221" stopIfTrue="1" operator="lessThan">
      <formula>30</formula>
    </cfRule>
  </conditionalFormatting>
  <conditionalFormatting sqref="CA6:CA55">
    <cfRule type="cellIs" dxfId="533" priority="220" stopIfTrue="1" operator="lessThan">
      <formula>15</formula>
    </cfRule>
  </conditionalFormatting>
  <conditionalFormatting sqref="CA6:CA55">
    <cfRule type="cellIs" dxfId="532" priority="219" stopIfTrue="1" operator="lessThan">
      <formula>15</formula>
    </cfRule>
  </conditionalFormatting>
  <conditionalFormatting sqref="CA6:CA55">
    <cfRule type="cellIs" dxfId="531" priority="218" stopIfTrue="1" operator="lessThan">
      <formula>30</formula>
    </cfRule>
  </conditionalFormatting>
  <conditionalFormatting sqref="CA6:CA55">
    <cfRule type="cellIs" dxfId="530" priority="217" stopIfTrue="1" operator="lessThan">
      <formula>15</formula>
    </cfRule>
  </conditionalFormatting>
  <conditionalFormatting sqref="CA6:CA55">
    <cfRule type="cellIs" dxfId="529" priority="216" stopIfTrue="1" operator="lessThan">
      <formula>30</formula>
    </cfRule>
  </conditionalFormatting>
  <conditionalFormatting sqref="CA6:CA55">
    <cfRule type="cellIs" dxfId="528" priority="215" stopIfTrue="1" operator="lessThan">
      <formula>15</formula>
    </cfRule>
  </conditionalFormatting>
  <conditionalFormatting sqref="CA6:CA55">
    <cfRule type="cellIs" dxfId="527" priority="214" stopIfTrue="1" operator="lessThan">
      <formula>15</formula>
    </cfRule>
  </conditionalFormatting>
  <conditionalFormatting sqref="CA6:CA55">
    <cfRule type="cellIs" dxfId="526" priority="213" stopIfTrue="1" operator="lessThan">
      <formula>15</formula>
    </cfRule>
  </conditionalFormatting>
  <conditionalFormatting sqref="CA6:CA55">
    <cfRule type="cellIs" dxfId="525" priority="212" stopIfTrue="1" operator="lessThan">
      <formula>15</formula>
    </cfRule>
  </conditionalFormatting>
  <conditionalFormatting sqref="CA6:CA55">
    <cfRule type="cellIs" dxfId="524" priority="211" stopIfTrue="1" operator="lessThan">
      <formula>30</formula>
    </cfRule>
  </conditionalFormatting>
  <conditionalFormatting sqref="CA6:CA55">
    <cfRule type="cellIs" dxfId="523" priority="210" stopIfTrue="1" operator="lessThan">
      <formula>15</formula>
    </cfRule>
  </conditionalFormatting>
  <conditionalFormatting sqref="CA6:CA55">
    <cfRule type="cellIs" dxfId="522" priority="209" stopIfTrue="1" operator="lessThan">
      <formula>15</formula>
    </cfRule>
  </conditionalFormatting>
  <conditionalFormatting sqref="CA6:CA55">
    <cfRule type="cellIs" dxfId="521" priority="208" stopIfTrue="1" operator="lessThan">
      <formula>15</formula>
    </cfRule>
  </conditionalFormatting>
  <conditionalFormatting sqref="CA6:CA55">
    <cfRule type="cellIs" dxfId="520" priority="207" stopIfTrue="1" operator="lessThan">
      <formula>30</formula>
    </cfRule>
  </conditionalFormatting>
  <conditionalFormatting sqref="CA6:CA55">
    <cfRule type="cellIs" dxfId="519" priority="206" stopIfTrue="1" operator="lessThan">
      <formula>15</formula>
    </cfRule>
  </conditionalFormatting>
  <conditionalFormatting sqref="CA6:CA55">
    <cfRule type="cellIs" dxfId="518" priority="205" stopIfTrue="1" operator="lessThan">
      <formula>15</formula>
    </cfRule>
  </conditionalFormatting>
  <conditionalFormatting sqref="CA6:CA55">
    <cfRule type="cellIs" dxfId="517" priority="204" stopIfTrue="1" operator="lessThan">
      <formula>15</formula>
    </cfRule>
  </conditionalFormatting>
  <conditionalFormatting sqref="CA6:CA55">
    <cfRule type="cellIs" dxfId="516" priority="203" stopIfTrue="1" operator="lessThan">
      <formula>15</formula>
    </cfRule>
  </conditionalFormatting>
  <conditionalFormatting sqref="CA6:CA55">
    <cfRule type="cellIs" dxfId="515" priority="202" stopIfTrue="1" operator="lessThan">
      <formula>30</formula>
    </cfRule>
  </conditionalFormatting>
  <conditionalFormatting sqref="CA6:CA55">
    <cfRule type="cellIs" dxfId="514" priority="201" stopIfTrue="1" operator="lessThan">
      <formula>15</formula>
    </cfRule>
  </conditionalFormatting>
  <conditionalFormatting sqref="CA6:CA55">
    <cfRule type="cellIs" dxfId="513" priority="200" stopIfTrue="1" operator="lessThan">
      <formula>15</formula>
    </cfRule>
  </conditionalFormatting>
  <conditionalFormatting sqref="CA6:CA55">
    <cfRule type="cellIs" dxfId="512" priority="199" stopIfTrue="1" operator="lessThan">
      <formula>30</formula>
    </cfRule>
  </conditionalFormatting>
  <conditionalFormatting sqref="CA6:CA55">
    <cfRule type="cellIs" dxfId="511" priority="198" stopIfTrue="1" operator="lessThan">
      <formula>15</formula>
    </cfRule>
  </conditionalFormatting>
  <conditionalFormatting sqref="CA6:CA55">
    <cfRule type="cellIs" dxfId="510" priority="197" stopIfTrue="1" operator="lessThan">
      <formula>15</formula>
    </cfRule>
  </conditionalFormatting>
  <conditionalFormatting sqref="CA6:CA55">
    <cfRule type="cellIs" dxfId="509" priority="196" stopIfTrue="1" operator="lessThan">
      <formula>15</formula>
    </cfRule>
  </conditionalFormatting>
  <conditionalFormatting sqref="CA6:CA55">
    <cfRule type="cellIs" dxfId="508" priority="195" stopIfTrue="1" operator="lessThan">
      <formula>15</formula>
    </cfRule>
  </conditionalFormatting>
  <conditionalFormatting sqref="CA6:CA55">
    <cfRule type="cellIs" dxfId="507" priority="194" stopIfTrue="1" operator="lessThan">
      <formula>30</formula>
    </cfRule>
  </conditionalFormatting>
  <conditionalFormatting sqref="CA6:CA55">
    <cfRule type="cellIs" dxfId="506" priority="193" stopIfTrue="1" operator="lessThan">
      <formula>15</formula>
    </cfRule>
  </conditionalFormatting>
  <conditionalFormatting sqref="CA6:CA55">
    <cfRule type="cellIs" dxfId="505" priority="192" stopIfTrue="1" operator="lessThan">
      <formula>15</formula>
    </cfRule>
  </conditionalFormatting>
  <conditionalFormatting sqref="CA6:CA55">
    <cfRule type="cellIs" dxfId="504" priority="191" stopIfTrue="1" operator="lessThan">
      <formula>15</formula>
    </cfRule>
  </conditionalFormatting>
  <conditionalFormatting sqref="CA6:CA55">
    <cfRule type="cellIs" dxfId="503" priority="190" stopIfTrue="1" operator="lessThan">
      <formula>15</formula>
    </cfRule>
  </conditionalFormatting>
  <conditionalFormatting sqref="CA6:CA55">
    <cfRule type="cellIs" dxfId="502" priority="189" stopIfTrue="1" operator="lessThan">
      <formula>15</formula>
    </cfRule>
  </conditionalFormatting>
  <conditionalFormatting sqref="CA6:CA55">
    <cfRule type="cellIs" dxfId="501" priority="188" stopIfTrue="1" operator="lessThan">
      <formula>30</formula>
    </cfRule>
  </conditionalFormatting>
  <conditionalFormatting sqref="CA6:CA55">
    <cfRule type="cellIs" dxfId="500" priority="187" stopIfTrue="1" operator="lessThan">
      <formula>15</formula>
    </cfRule>
  </conditionalFormatting>
  <conditionalFormatting sqref="CA6:CA55">
    <cfRule type="cellIs" dxfId="499" priority="186" stopIfTrue="1" operator="lessThan">
      <formula>15</formula>
    </cfRule>
  </conditionalFormatting>
  <conditionalFormatting sqref="CA6:CA55">
    <cfRule type="cellIs" dxfId="498" priority="185" stopIfTrue="1" operator="lessThan">
      <formula>15</formula>
    </cfRule>
  </conditionalFormatting>
  <conditionalFormatting sqref="CA6:CA55">
    <cfRule type="cellIs" dxfId="497" priority="184" stopIfTrue="1" operator="lessThan">
      <formula>15</formula>
    </cfRule>
  </conditionalFormatting>
  <conditionalFormatting sqref="CA6:CA55">
    <cfRule type="cellIs" dxfId="496" priority="183" stopIfTrue="1" operator="lessThan">
      <formula>30</formula>
    </cfRule>
  </conditionalFormatting>
  <conditionalFormatting sqref="CA6:CA55">
    <cfRule type="cellIs" dxfId="495" priority="182" stopIfTrue="1" operator="lessThan">
      <formula>15</formula>
    </cfRule>
  </conditionalFormatting>
  <conditionalFormatting sqref="CA6:CA55">
    <cfRule type="cellIs" dxfId="494" priority="181" stopIfTrue="1" operator="lessThan">
      <formula>15</formula>
    </cfRule>
  </conditionalFormatting>
  <conditionalFormatting sqref="CA6:CA55">
    <cfRule type="cellIs" dxfId="493" priority="180" stopIfTrue="1" operator="lessThan">
      <formula>15</formula>
    </cfRule>
  </conditionalFormatting>
  <conditionalFormatting sqref="CA6:CA55">
    <cfRule type="cellIs" dxfId="492" priority="179" stopIfTrue="1" operator="lessThan">
      <formula>30</formula>
    </cfRule>
  </conditionalFormatting>
  <conditionalFormatting sqref="CA6:CA55">
    <cfRule type="cellIs" dxfId="491" priority="178" stopIfTrue="1" operator="lessThan">
      <formula>15</formula>
    </cfRule>
  </conditionalFormatting>
  <conditionalFormatting sqref="CA6:CA55">
    <cfRule type="cellIs" dxfId="490" priority="177" stopIfTrue="1" operator="lessThan">
      <formula>15</formula>
    </cfRule>
  </conditionalFormatting>
  <conditionalFormatting sqref="CA6:CA55">
    <cfRule type="cellIs" dxfId="489" priority="176" stopIfTrue="1" operator="lessThan">
      <formula>30</formula>
    </cfRule>
  </conditionalFormatting>
  <conditionalFormatting sqref="CA6:CA55">
    <cfRule type="cellIs" dxfId="488" priority="175" stopIfTrue="1" operator="lessThan">
      <formula>15</formula>
    </cfRule>
  </conditionalFormatting>
  <conditionalFormatting sqref="CA6:CA55">
    <cfRule type="cellIs" dxfId="487" priority="174" stopIfTrue="1" operator="lessThan">
      <formula>15</formula>
    </cfRule>
  </conditionalFormatting>
  <conditionalFormatting sqref="CA6:CA55">
    <cfRule type="cellIs" dxfId="486" priority="173" stopIfTrue="1" operator="lessThan">
      <formula>15</formula>
    </cfRule>
  </conditionalFormatting>
  <conditionalFormatting sqref="CB6:CB55">
    <cfRule type="cellIs" dxfId="485" priority="172" stopIfTrue="1" operator="lessThan">
      <formula>50</formula>
    </cfRule>
  </conditionalFormatting>
  <conditionalFormatting sqref="CB6:CB55">
    <cfRule type="cellIs" dxfId="484" priority="171" stopIfTrue="1" operator="lessThan">
      <formula>1</formula>
    </cfRule>
  </conditionalFormatting>
  <conditionalFormatting sqref="CB6:CB55">
    <cfRule type="cellIs" dxfId="483" priority="170" stopIfTrue="1" operator="lessThan">
      <formula>15</formula>
    </cfRule>
  </conditionalFormatting>
  <conditionalFormatting sqref="CB6:CB55">
    <cfRule type="cellIs" dxfId="482" priority="169" stopIfTrue="1" operator="lessThan">
      <formula>50</formula>
    </cfRule>
  </conditionalFormatting>
  <conditionalFormatting sqref="CB6:CB55">
    <cfRule type="cellIs" dxfId="481" priority="168" stopIfTrue="1" operator="lessThan">
      <formula>1</formula>
    </cfRule>
  </conditionalFormatting>
  <conditionalFormatting sqref="CB6:CB55">
    <cfRule type="cellIs" dxfId="480" priority="167" stopIfTrue="1" operator="lessThan">
      <formula>50</formula>
    </cfRule>
  </conditionalFormatting>
  <conditionalFormatting sqref="CB6:CB55">
    <cfRule type="cellIs" dxfId="479" priority="166" stopIfTrue="1" operator="lessThan">
      <formula>1</formula>
    </cfRule>
  </conditionalFormatting>
  <conditionalFormatting sqref="CB6:CB55">
    <cfRule type="cellIs" dxfId="478" priority="165" stopIfTrue="1" operator="lessThan">
      <formula>15</formula>
    </cfRule>
  </conditionalFormatting>
  <conditionalFormatting sqref="CB6:CB55">
    <cfRule type="cellIs" dxfId="477" priority="164" stopIfTrue="1" operator="lessThan">
      <formula>50</formula>
    </cfRule>
  </conditionalFormatting>
  <conditionalFormatting sqref="CB6:CB55">
    <cfRule type="cellIs" dxfId="476" priority="163" stopIfTrue="1" operator="lessThan">
      <formula>1</formula>
    </cfRule>
  </conditionalFormatting>
  <conditionalFormatting sqref="CB6:CB55">
    <cfRule type="cellIs" dxfId="475" priority="162" stopIfTrue="1" operator="lessThan">
      <formula>50</formula>
    </cfRule>
  </conditionalFormatting>
  <conditionalFormatting sqref="CB6:CB55">
    <cfRule type="cellIs" dxfId="474" priority="161" stopIfTrue="1" operator="lessThan">
      <formula>1</formula>
    </cfRule>
  </conditionalFormatting>
  <conditionalFormatting sqref="CB6:CB55">
    <cfRule type="cellIs" dxfId="473" priority="160" stopIfTrue="1" operator="lessThan">
      <formula>15</formula>
    </cfRule>
  </conditionalFormatting>
  <conditionalFormatting sqref="CB6:CB55">
    <cfRule type="cellIs" dxfId="472" priority="159" stopIfTrue="1" operator="lessThan">
      <formula>50</formula>
    </cfRule>
  </conditionalFormatting>
  <conditionalFormatting sqref="CB6:CB55">
    <cfRule type="cellIs" dxfId="471" priority="158" stopIfTrue="1" operator="lessThan">
      <formula>1</formula>
    </cfRule>
  </conditionalFormatting>
  <conditionalFormatting sqref="CB6:CB55">
    <cfRule type="cellIs" dxfId="470" priority="157" stopIfTrue="1" operator="lessThan">
      <formula>50</formula>
    </cfRule>
  </conditionalFormatting>
  <conditionalFormatting sqref="CB6:CB55">
    <cfRule type="cellIs" dxfId="469" priority="156" stopIfTrue="1" operator="lessThan">
      <formula>1</formula>
    </cfRule>
  </conditionalFormatting>
  <conditionalFormatting sqref="CB6:CB55">
    <cfRule type="cellIs" dxfId="468" priority="155" stopIfTrue="1" operator="lessThan">
      <formula>15</formula>
    </cfRule>
  </conditionalFormatting>
  <conditionalFormatting sqref="CB6:CB55">
    <cfRule type="cellIs" dxfId="467" priority="154" stopIfTrue="1" operator="lessThan">
      <formula>50</formula>
    </cfRule>
  </conditionalFormatting>
  <conditionalFormatting sqref="CB6:CB55">
    <cfRule type="cellIs" dxfId="466" priority="153" stopIfTrue="1" operator="lessThan">
      <formula>1</formula>
    </cfRule>
  </conditionalFormatting>
  <conditionalFormatting sqref="CB6:CB55">
    <cfRule type="cellIs" dxfId="465" priority="152" stopIfTrue="1" operator="lessThan">
      <formula>50</formula>
    </cfRule>
  </conditionalFormatting>
  <conditionalFormatting sqref="CB6:CB55">
    <cfRule type="cellIs" dxfId="464" priority="151" stopIfTrue="1" operator="lessThan">
      <formula>1</formula>
    </cfRule>
  </conditionalFormatting>
  <conditionalFormatting sqref="CB6:CB55">
    <cfRule type="cellIs" dxfId="463" priority="150" stopIfTrue="1" operator="lessThan">
      <formula>15</formula>
    </cfRule>
  </conditionalFormatting>
  <conditionalFormatting sqref="CB6:CB55">
    <cfRule type="cellIs" dxfId="462" priority="149" stopIfTrue="1" operator="lessThan">
      <formula>50</formula>
    </cfRule>
  </conditionalFormatting>
  <conditionalFormatting sqref="CB6:CB55">
    <cfRule type="cellIs" dxfId="461" priority="148" stopIfTrue="1" operator="lessThan">
      <formula>1</formula>
    </cfRule>
  </conditionalFormatting>
  <conditionalFormatting sqref="CB6:CB55">
    <cfRule type="cellIs" dxfId="460" priority="147" stopIfTrue="1" operator="lessThan">
      <formula>50</formula>
    </cfRule>
  </conditionalFormatting>
  <conditionalFormatting sqref="CB6:CB55">
    <cfRule type="cellIs" dxfId="459" priority="146" stopIfTrue="1" operator="lessThan">
      <formula>1</formula>
    </cfRule>
  </conditionalFormatting>
  <conditionalFormatting sqref="CB6:CB55">
    <cfRule type="cellIs" dxfId="458" priority="145" stopIfTrue="1" operator="lessThan">
      <formula>15</formula>
    </cfRule>
  </conditionalFormatting>
  <conditionalFormatting sqref="CB6:CB55">
    <cfRule type="cellIs" dxfId="457" priority="144" stopIfTrue="1" operator="lessThan">
      <formula>50</formula>
    </cfRule>
  </conditionalFormatting>
  <conditionalFormatting sqref="CB6:CB55">
    <cfRule type="cellIs" dxfId="456" priority="143" stopIfTrue="1" operator="lessThan">
      <formula>1</formula>
    </cfRule>
  </conditionalFormatting>
  <conditionalFormatting sqref="CB6:CB55">
    <cfRule type="cellIs" dxfId="455" priority="142" stopIfTrue="1" operator="lessThan">
      <formula>50</formula>
    </cfRule>
  </conditionalFormatting>
  <conditionalFormatting sqref="CB6:CB55">
    <cfRule type="cellIs" dxfId="454" priority="141" stopIfTrue="1" operator="lessThan">
      <formula>1</formula>
    </cfRule>
  </conditionalFormatting>
  <conditionalFormatting sqref="CB6:CB55">
    <cfRule type="cellIs" dxfId="453" priority="140" stopIfTrue="1" operator="lessThan">
      <formula>15</formula>
    </cfRule>
  </conditionalFormatting>
  <conditionalFormatting sqref="CB6:CB55">
    <cfRule type="cellIs" dxfId="452" priority="139" stopIfTrue="1" operator="lessThan">
      <formula>50</formula>
    </cfRule>
  </conditionalFormatting>
  <conditionalFormatting sqref="CB6:CB55">
    <cfRule type="cellIs" dxfId="451" priority="138" stopIfTrue="1" operator="lessThan">
      <formula>1</formula>
    </cfRule>
  </conditionalFormatting>
  <conditionalFormatting sqref="CB6:CB55">
    <cfRule type="cellIs" dxfId="450" priority="137" stopIfTrue="1" operator="lessThan">
      <formula>50</formula>
    </cfRule>
  </conditionalFormatting>
  <conditionalFormatting sqref="CB6:CB55">
    <cfRule type="cellIs" dxfId="449" priority="136" stopIfTrue="1" operator="lessThan">
      <formula>1</formula>
    </cfRule>
  </conditionalFormatting>
  <conditionalFormatting sqref="CB6:CB55">
    <cfRule type="cellIs" dxfId="448" priority="135" stopIfTrue="1" operator="lessThan">
      <formula>15</formula>
    </cfRule>
  </conditionalFormatting>
  <conditionalFormatting sqref="CB6:CB55">
    <cfRule type="cellIs" dxfId="447" priority="134" stopIfTrue="1" operator="lessThan">
      <formula>50</formula>
    </cfRule>
  </conditionalFormatting>
  <conditionalFormatting sqref="CB6:CB55">
    <cfRule type="cellIs" dxfId="446" priority="133" stopIfTrue="1" operator="lessThan">
      <formula>1</formula>
    </cfRule>
  </conditionalFormatting>
  <conditionalFormatting sqref="CB6:CB55">
    <cfRule type="cellIs" dxfId="445" priority="131" stopIfTrue="1" operator="lessThanOrEqual">
      <formula>0</formula>
    </cfRule>
    <cfRule type="cellIs" dxfId="444" priority="132" stopIfTrue="1" operator="lessThan">
      <formula>50</formula>
    </cfRule>
  </conditionalFormatting>
  <conditionalFormatting sqref="CB6:CB55">
    <cfRule type="cellIs" dxfId="443" priority="130" stopIfTrue="1" operator="lessThan">
      <formula>1</formula>
    </cfRule>
  </conditionalFormatting>
  <conditionalFormatting sqref="CB6:CB55">
    <cfRule type="cellIs" dxfId="442" priority="129" stopIfTrue="1" operator="lessThan">
      <formula>15</formula>
    </cfRule>
  </conditionalFormatting>
  <conditionalFormatting sqref="CB6:CB55">
    <cfRule type="cellIs" dxfId="441" priority="128" stopIfTrue="1" operator="lessThan">
      <formula>50</formula>
    </cfRule>
  </conditionalFormatting>
  <conditionalFormatting sqref="CB6:CB55">
    <cfRule type="cellIs" dxfId="440" priority="127" stopIfTrue="1" operator="lessThan">
      <formula>1</formula>
    </cfRule>
  </conditionalFormatting>
  <conditionalFormatting sqref="CG6:CG55">
    <cfRule type="cellIs" dxfId="439" priority="126" stopIfTrue="1" operator="lessThan">
      <formula>30</formula>
    </cfRule>
  </conditionalFormatting>
  <conditionalFormatting sqref="CH6:CH55">
    <cfRule type="cellIs" dxfId="438" priority="125" stopIfTrue="1" operator="lessThan">
      <formula>50</formula>
    </cfRule>
  </conditionalFormatting>
  <conditionalFormatting sqref="CH6:CH55">
    <cfRule type="cellIs" dxfId="437" priority="124" stopIfTrue="1" operator="lessThan">
      <formula>1</formula>
    </cfRule>
  </conditionalFormatting>
  <conditionalFormatting sqref="CH6:CH55">
    <cfRule type="cellIs" dxfId="436" priority="123" stopIfTrue="1" operator="lessThan">
      <formula>15</formula>
    </cfRule>
  </conditionalFormatting>
  <conditionalFormatting sqref="CH6:CH55">
    <cfRule type="cellIs" dxfId="435" priority="122" stopIfTrue="1" operator="lessThan">
      <formula>50</formula>
    </cfRule>
  </conditionalFormatting>
  <conditionalFormatting sqref="CH6:CH55">
    <cfRule type="cellIs" dxfId="434" priority="121" stopIfTrue="1" operator="lessThan">
      <formula>1</formula>
    </cfRule>
  </conditionalFormatting>
  <conditionalFormatting sqref="CD6:CF55">
    <cfRule type="cellIs" dxfId="433" priority="120" stopIfTrue="1" operator="lessThan">
      <formula>15</formula>
    </cfRule>
  </conditionalFormatting>
  <conditionalFormatting sqref="CF6:CF55">
    <cfRule type="cellIs" dxfId="432" priority="119" stopIfTrue="1" operator="lessThan">
      <formula>20</formula>
    </cfRule>
  </conditionalFormatting>
  <conditionalFormatting sqref="CD6:CF55">
    <cfRule type="cellIs" dxfId="431" priority="118" stopIfTrue="1" operator="lessThan">
      <formula>15</formula>
    </cfRule>
  </conditionalFormatting>
  <conditionalFormatting sqref="CD6:CF55">
    <cfRule type="cellIs" dxfId="430" priority="117" stopIfTrue="1" operator="lessThan">
      <formula>15</formula>
    </cfRule>
  </conditionalFormatting>
  <conditionalFormatting sqref="CD6:CF55">
    <cfRule type="cellIs" dxfId="429" priority="116" stopIfTrue="1" operator="lessThan">
      <formula>15</formula>
    </cfRule>
  </conditionalFormatting>
  <conditionalFormatting sqref="CD6:CF55">
    <cfRule type="cellIs" dxfId="428" priority="115" stopIfTrue="1" operator="lessThan">
      <formula>15</formula>
    </cfRule>
  </conditionalFormatting>
  <conditionalFormatting sqref="CD6:CF55">
    <cfRule type="cellIs" dxfId="427" priority="114" stopIfTrue="1" operator="lessThan">
      <formula>15</formula>
    </cfRule>
  </conditionalFormatting>
  <conditionalFormatting sqref="CD6:CF55">
    <cfRule type="cellIs" dxfId="426" priority="113" stopIfTrue="1" operator="lessThan">
      <formula>15</formula>
    </cfRule>
  </conditionalFormatting>
  <conditionalFormatting sqref="CD6:CF55">
    <cfRule type="cellIs" dxfId="425" priority="112" stopIfTrue="1" operator="lessThan">
      <formula>15</formula>
    </cfRule>
  </conditionalFormatting>
  <conditionalFormatting sqref="CG6:CG55">
    <cfRule type="cellIs" dxfId="424" priority="111" stopIfTrue="1" operator="lessThan">
      <formula>15</formula>
    </cfRule>
  </conditionalFormatting>
  <conditionalFormatting sqref="CG6:CG55">
    <cfRule type="cellIs" dxfId="423" priority="110" stopIfTrue="1" operator="lessThan">
      <formula>30</formula>
    </cfRule>
  </conditionalFormatting>
  <conditionalFormatting sqref="CG6:CG55">
    <cfRule type="cellIs" dxfId="422" priority="109" stopIfTrue="1" operator="lessThan">
      <formula>15</formula>
    </cfRule>
  </conditionalFormatting>
  <conditionalFormatting sqref="CG6:CG55">
    <cfRule type="cellIs" dxfId="421" priority="108" stopIfTrue="1" operator="lessThan">
      <formula>15</formula>
    </cfRule>
  </conditionalFormatting>
  <conditionalFormatting sqref="CG6:CG55">
    <cfRule type="cellIs" dxfId="420" priority="107" stopIfTrue="1" operator="lessThan">
      <formula>15</formula>
    </cfRule>
  </conditionalFormatting>
  <conditionalFormatting sqref="CG6:CG55">
    <cfRule type="cellIs" dxfId="419" priority="106" stopIfTrue="1" operator="lessThan">
      <formula>15</formula>
    </cfRule>
  </conditionalFormatting>
  <conditionalFormatting sqref="CG6:CG55">
    <cfRule type="cellIs" dxfId="418" priority="105" stopIfTrue="1" operator="lessThan">
      <formula>30</formula>
    </cfRule>
  </conditionalFormatting>
  <conditionalFormatting sqref="CG6:CG55">
    <cfRule type="cellIs" dxfId="417" priority="104" stopIfTrue="1" operator="lessThan">
      <formula>15</formula>
    </cfRule>
  </conditionalFormatting>
  <conditionalFormatting sqref="CG6:CG55">
    <cfRule type="cellIs" dxfId="416" priority="103" stopIfTrue="1" operator="lessThan">
      <formula>15</formula>
    </cfRule>
  </conditionalFormatting>
  <conditionalFormatting sqref="CG6:CG55">
    <cfRule type="cellIs" dxfId="415" priority="102" stopIfTrue="1" operator="lessThan">
      <formula>30</formula>
    </cfRule>
  </conditionalFormatting>
  <conditionalFormatting sqref="CG6:CG55">
    <cfRule type="cellIs" dxfId="414" priority="101" stopIfTrue="1" operator="lessThan">
      <formula>15</formula>
    </cfRule>
  </conditionalFormatting>
  <conditionalFormatting sqref="CG6:CG55">
    <cfRule type="cellIs" dxfId="413" priority="100" stopIfTrue="1" operator="lessThan">
      <formula>30</formula>
    </cfRule>
  </conditionalFormatting>
  <conditionalFormatting sqref="CG6:CG55">
    <cfRule type="cellIs" dxfId="412" priority="99" stopIfTrue="1" operator="lessThan">
      <formula>15</formula>
    </cfRule>
  </conditionalFormatting>
  <conditionalFormatting sqref="CG6:CG55">
    <cfRule type="cellIs" dxfId="411" priority="98" stopIfTrue="1" operator="lessThan">
      <formula>15</formula>
    </cfRule>
  </conditionalFormatting>
  <conditionalFormatting sqref="CG6:CG55">
    <cfRule type="cellIs" dxfId="410" priority="97" stopIfTrue="1" operator="lessThan">
      <formula>15</formula>
    </cfRule>
  </conditionalFormatting>
  <conditionalFormatting sqref="CG6:CG55">
    <cfRule type="cellIs" dxfId="409" priority="96" stopIfTrue="1" operator="lessThan">
      <formula>15</formula>
    </cfRule>
  </conditionalFormatting>
  <conditionalFormatting sqref="CG6:CG55">
    <cfRule type="cellIs" dxfId="408" priority="95" stopIfTrue="1" operator="lessThan">
      <formula>30</formula>
    </cfRule>
  </conditionalFormatting>
  <conditionalFormatting sqref="CG6:CG55">
    <cfRule type="cellIs" dxfId="407" priority="94" stopIfTrue="1" operator="lessThan">
      <formula>15</formula>
    </cfRule>
  </conditionalFormatting>
  <conditionalFormatting sqref="CG6:CG55">
    <cfRule type="cellIs" dxfId="406" priority="93" stopIfTrue="1" operator="lessThan">
      <formula>15</formula>
    </cfRule>
  </conditionalFormatting>
  <conditionalFormatting sqref="CG6:CG55">
    <cfRule type="cellIs" dxfId="405" priority="92" stopIfTrue="1" operator="lessThan">
      <formula>30</formula>
    </cfRule>
  </conditionalFormatting>
  <conditionalFormatting sqref="CG6:CG55">
    <cfRule type="cellIs" dxfId="404" priority="91" stopIfTrue="1" operator="lessThan">
      <formula>15</formula>
    </cfRule>
  </conditionalFormatting>
  <conditionalFormatting sqref="CG6:CG55">
    <cfRule type="cellIs" dxfId="403" priority="90" stopIfTrue="1" operator="lessThan">
      <formula>30</formula>
    </cfRule>
  </conditionalFormatting>
  <conditionalFormatting sqref="CG6:CG55">
    <cfRule type="cellIs" dxfId="402" priority="89" stopIfTrue="1" operator="lessThan">
      <formula>15</formula>
    </cfRule>
  </conditionalFormatting>
  <conditionalFormatting sqref="CG6:CG55">
    <cfRule type="cellIs" dxfId="401" priority="88" stopIfTrue="1" operator="lessThan">
      <formula>15</formula>
    </cfRule>
  </conditionalFormatting>
  <conditionalFormatting sqref="CG6:CG55">
    <cfRule type="cellIs" dxfId="400" priority="87" stopIfTrue="1" operator="lessThan">
      <formula>15</formula>
    </cfRule>
  </conditionalFormatting>
  <conditionalFormatting sqref="CG6:CG55">
    <cfRule type="cellIs" dxfId="399" priority="86" stopIfTrue="1" operator="lessThan">
      <formula>15</formula>
    </cfRule>
  </conditionalFormatting>
  <conditionalFormatting sqref="CG6:CG55">
    <cfRule type="cellIs" dxfId="398" priority="85" stopIfTrue="1" operator="lessThan">
      <formula>30</formula>
    </cfRule>
  </conditionalFormatting>
  <conditionalFormatting sqref="CG6:CG55">
    <cfRule type="cellIs" dxfId="397" priority="84" stopIfTrue="1" operator="lessThan">
      <formula>15</formula>
    </cfRule>
  </conditionalFormatting>
  <conditionalFormatting sqref="CG6:CG55">
    <cfRule type="cellIs" dxfId="396" priority="83" stopIfTrue="1" operator="lessThan">
      <formula>15</formula>
    </cfRule>
  </conditionalFormatting>
  <conditionalFormatting sqref="CG6:CG55">
    <cfRule type="cellIs" dxfId="395" priority="82" stopIfTrue="1" operator="lessThan">
      <formula>15</formula>
    </cfRule>
  </conditionalFormatting>
  <conditionalFormatting sqref="CG6:CG55">
    <cfRule type="cellIs" dxfId="394" priority="81" stopIfTrue="1" operator="lessThan">
      <formula>30</formula>
    </cfRule>
  </conditionalFormatting>
  <conditionalFormatting sqref="CG6:CG55">
    <cfRule type="cellIs" dxfId="393" priority="80" stopIfTrue="1" operator="lessThan">
      <formula>15</formula>
    </cfRule>
  </conditionalFormatting>
  <conditionalFormatting sqref="CG6:CG55">
    <cfRule type="cellIs" dxfId="392" priority="79" stopIfTrue="1" operator="lessThan">
      <formula>15</formula>
    </cfRule>
  </conditionalFormatting>
  <conditionalFormatting sqref="CG6:CG55">
    <cfRule type="cellIs" dxfId="391" priority="78" stopIfTrue="1" operator="lessThan">
      <formula>15</formula>
    </cfRule>
  </conditionalFormatting>
  <conditionalFormatting sqref="CG6:CG55">
    <cfRule type="cellIs" dxfId="390" priority="77" stopIfTrue="1" operator="lessThan">
      <formula>15</formula>
    </cfRule>
  </conditionalFormatting>
  <conditionalFormatting sqref="CG6:CG55">
    <cfRule type="cellIs" dxfId="389" priority="76" stopIfTrue="1" operator="lessThan">
      <formula>30</formula>
    </cfRule>
  </conditionalFormatting>
  <conditionalFormatting sqref="CG6:CG55">
    <cfRule type="cellIs" dxfId="388" priority="75" stopIfTrue="1" operator="lessThan">
      <formula>15</formula>
    </cfRule>
  </conditionalFormatting>
  <conditionalFormatting sqref="CG6:CG55">
    <cfRule type="cellIs" dxfId="387" priority="74" stopIfTrue="1" operator="lessThan">
      <formula>15</formula>
    </cfRule>
  </conditionalFormatting>
  <conditionalFormatting sqref="CG6:CG55">
    <cfRule type="cellIs" dxfId="386" priority="73" stopIfTrue="1" operator="lessThan">
      <formula>30</formula>
    </cfRule>
  </conditionalFormatting>
  <conditionalFormatting sqref="CG6:CG55">
    <cfRule type="cellIs" dxfId="385" priority="72" stopIfTrue="1" operator="lessThan">
      <formula>15</formula>
    </cfRule>
  </conditionalFormatting>
  <conditionalFormatting sqref="CG6:CG55">
    <cfRule type="cellIs" dxfId="384" priority="71" stopIfTrue="1" operator="lessThan">
      <formula>15</formula>
    </cfRule>
  </conditionalFormatting>
  <conditionalFormatting sqref="CG6:CG55">
    <cfRule type="cellIs" dxfId="383" priority="70" stopIfTrue="1" operator="lessThan">
      <formula>15</formula>
    </cfRule>
  </conditionalFormatting>
  <conditionalFormatting sqref="CG6:CG55">
    <cfRule type="cellIs" dxfId="382" priority="69" stopIfTrue="1" operator="lessThan">
      <formula>15</formula>
    </cfRule>
  </conditionalFormatting>
  <conditionalFormatting sqref="CG6:CG55">
    <cfRule type="cellIs" dxfId="381" priority="68" stopIfTrue="1" operator="lessThan">
      <formula>30</formula>
    </cfRule>
  </conditionalFormatting>
  <conditionalFormatting sqref="CG6:CG55">
    <cfRule type="cellIs" dxfId="380" priority="67" stopIfTrue="1" operator="lessThan">
      <formula>15</formula>
    </cfRule>
  </conditionalFormatting>
  <conditionalFormatting sqref="CG6:CG55">
    <cfRule type="cellIs" dxfId="379" priority="66" stopIfTrue="1" operator="lessThan">
      <formula>15</formula>
    </cfRule>
  </conditionalFormatting>
  <conditionalFormatting sqref="CG6:CG55">
    <cfRule type="cellIs" dxfId="378" priority="65" stopIfTrue="1" operator="lessThan">
      <formula>15</formula>
    </cfRule>
  </conditionalFormatting>
  <conditionalFormatting sqref="CG6:CG55">
    <cfRule type="cellIs" dxfId="377" priority="64" stopIfTrue="1" operator="lessThan">
      <formula>15</formula>
    </cfRule>
  </conditionalFormatting>
  <conditionalFormatting sqref="CG6:CG55">
    <cfRule type="cellIs" dxfId="376" priority="63" stopIfTrue="1" operator="lessThan">
      <formula>15</formula>
    </cfRule>
  </conditionalFormatting>
  <conditionalFormatting sqref="CG6:CG55">
    <cfRule type="cellIs" dxfId="375" priority="62" stopIfTrue="1" operator="lessThan">
      <formula>30</formula>
    </cfRule>
  </conditionalFormatting>
  <conditionalFormatting sqref="CG6:CG55">
    <cfRule type="cellIs" dxfId="374" priority="61" stopIfTrue="1" operator="lessThan">
      <formula>15</formula>
    </cfRule>
  </conditionalFormatting>
  <conditionalFormatting sqref="CG6:CG55">
    <cfRule type="cellIs" dxfId="373" priority="60" stopIfTrue="1" operator="lessThan">
      <formula>15</formula>
    </cfRule>
  </conditionalFormatting>
  <conditionalFormatting sqref="CG6:CG55">
    <cfRule type="cellIs" dxfId="372" priority="59" stopIfTrue="1" operator="lessThan">
      <formula>15</formula>
    </cfRule>
  </conditionalFormatting>
  <conditionalFormatting sqref="CG6:CG55">
    <cfRule type="cellIs" dxfId="371" priority="58" stopIfTrue="1" operator="lessThan">
      <formula>15</formula>
    </cfRule>
  </conditionalFormatting>
  <conditionalFormatting sqref="CG6:CG55">
    <cfRule type="cellIs" dxfId="370" priority="57" stopIfTrue="1" operator="lessThan">
      <formula>30</formula>
    </cfRule>
  </conditionalFormatting>
  <conditionalFormatting sqref="CG6:CG55">
    <cfRule type="cellIs" dxfId="369" priority="56" stopIfTrue="1" operator="lessThan">
      <formula>15</formula>
    </cfRule>
  </conditionalFormatting>
  <conditionalFormatting sqref="CG6:CG55">
    <cfRule type="cellIs" dxfId="368" priority="55" stopIfTrue="1" operator="lessThan">
      <formula>15</formula>
    </cfRule>
  </conditionalFormatting>
  <conditionalFormatting sqref="CG6:CG55">
    <cfRule type="cellIs" dxfId="367" priority="54" stopIfTrue="1" operator="lessThan">
      <formula>15</formula>
    </cfRule>
  </conditionalFormatting>
  <conditionalFormatting sqref="CG6:CG55">
    <cfRule type="cellIs" dxfId="366" priority="53" stopIfTrue="1" operator="lessThan">
      <formula>30</formula>
    </cfRule>
  </conditionalFormatting>
  <conditionalFormatting sqref="CG6:CG55">
    <cfRule type="cellIs" dxfId="365" priority="52" stopIfTrue="1" operator="lessThan">
      <formula>15</formula>
    </cfRule>
  </conditionalFormatting>
  <conditionalFormatting sqref="CG6:CG55">
    <cfRule type="cellIs" dxfId="364" priority="51" stopIfTrue="1" operator="lessThan">
      <formula>15</formula>
    </cfRule>
  </conditionalFormatting>
  <conditionalFormatting sqref="CG6:CG55">
    <cfRule type="cellIs" dxfId="363" priority="50" stopIfTrue="1" operator="lessThan">
      <formula>30</formula>
    </cfRule>
  </conditionalFormatting>
  <conditionalFormatting sqref="CG6:CG55">
    <cfRule type="cellIs" dxfId="362" priority="49" stopIfTrue="1" operator="lessThan">
      <formula>15</formula>
    </cfRule>
  </conditionalFormatting>
  <conditionalFormatting sqref="CG6:CG55">
    <cfRule type="cellIs" dxfId="361" priority="48" stopIfTrue="1" operator="lessThan">
      <formula>15</formula>
    </cfRule>
  </conditionalFormatting>
  <conditionalFormatting sqref="CG6:CG55">
    <cfRule type="cellIs" dxfId="360" priority="47" stopIfTrue="1" operator="lessThan">
      <formula>15</formula>
    </cfRule>
  </conditionalFormatting>
  <conditionalFormatting sqref="CH6:CH55">
    <cfRule type="cellIs" dxfId="359" priority="46" stopIfTrue="1" operator="lessThan">
      <formula>50</formula>
    </cfRule>
  </conditionalFormatting>
  <conditionalFormatting sqref="CH6:CH55">
    <cfRule type="cellIs" dxfId="358" priority="45" stopIfTrue="1" operator="lessThan">
      <formula>1</formula>
    </cfRule>
  </conditionalFormatting>
  <conditionalFormatting sqref="CH6:CH55">
    <cfRule type="cellIs" dxfId="357" priority="44" stopIfTrue="1" operator="lessThan">
      <formula>15</formula>
    </cfRule>
  </conditionalFormatting>
  <conditionalFormatting sqref="CH6:CH55">
    <cfRule type="cellIs" dxfId="356" priority="43" stopIfTrue="1" operator="lessThan">
      <formula>50</formula>
    </cfRule>
  </conditionalFormatting>
  <conditionalFormatting sqref="CH6:CH55">
    <cfRule type="cellIs" dxfId="355" priority="42" stopIfTrue="1" operator="lessThan">
      <formula>1</formula>
    </cfRule>
  </conditionalFormatting>
  <conditionalFormatting sqref="CH6:CH55">
    <cfRule type="cellIs" dxfId="354" priority="41" stopIfTrue="1" operator="lessThan">
      <formula>50</formula>
    </cfRule>
  </conditionalFormatting>
  <conditionalFormatting sqref="CH6:CH55">
    <cfRule type="cellIs" dxfId="353" priority="40" stopIfTrue="1" operator="lessThan">
      <formula>1</formula>
    </cfRule>
  </conditionalFormatting>
  <conditionalFormatting sqref="CH6:CH55">
    <cfRule type="cellIs" dxfId="352" priority="39" stopIfTrue="1" operator="lessThan">
      <formula>15</formula>
    </cfRule>
  </conditionalFormatting>
  <conditionalFormatting sqref="CH6:CH55">
    <cfRule type="cellIs" dxfId="351" priority="38" stopIfTrue="1" operator="lessThan">
      <formula>50</formula>
    </cfRule>
  </conditionalFormatting>
  <conditionalFormatting sqref="CH6:CH55">
    <cfRule type="cellIs" dxfId="350" priority="37" stopIfTrue="1" operator="lessThan">
      <formula>1</formula>
    </cfRule>
  </conditionalFormatting>
  <conditionalFormatting sqref="CH6:CH55">
    <cfRule type="cellIs" dxfId="349" priority="36" stopIfTrue="1" operator="lessThan">
      <formula>50</formula>
    </cfRule>
  </conditionalFormatting>
  <conditionalFormatting sqref="CH6:CH55">
    <cfRule type="cellIs" dxfId="348" priority="35" stopIfTrue="1" operator="lessThan">
      <formula>1</formula>
    </cfRule>
  </conditionalFormatting>
  <conditionalFormatting sqref="CH6:CH55">
    <cfRule type="cellIs" dxfId="347" priority="34" stopIfTrue="1" operator="lessThan">
      <formula>15</formula>
    </cfRule>
  </conditionalFormatting>
  <conditionalFormatting sqref="CH6:CH55">
    <cfRule type="cellIs" dxfId="346" priority="33" stopIfTrue="1" operator="lessThan">
      <formula>50</formula>
    </cfRule>
  </conditionalFormatting>
  <conditionalFormatting sqref="CH6:CH55">
    <cfRule type="cellIs" dxfId="345" priority="32" stopIfTrue="1" operator="lessThan">
      <formula>1</formula>
    </cfRule>
  </conditionalFormatting>
  <conditionalFormatting sqref="CH6:CH55">
    <cfRule type="cellIs" dxfId="344" priority="31" stopIfTrue="1" operator="lessThan">
      <formula>50</formula>
    </cfRule>
  </conditionalFormatting>
  <conditionalFormatting sqref="CH6:CH55">
    <cfRule type="cellIs" dxfId="343" priority="30" stopIfTrue="1" operator="lessThan">
      <formula>1</formula>
    </cfRule>
  </conditionalFormatting>
  <conditionalFormatting sqref="CH6:CH55">
    <cfRule type="cellIs" dxfId="342" priority="29" stopIfTrue="1" operator="lessThan">
      <formula>15</formula>
    </cfRule>
  </conditionalFormatting>
  <conditionalFormatting sqref="CH6:CH55">
    <cfRule type="cellIs" dxfId="341" priority="28" stopIfTrue="1" operator="lessThan">
      <formula>50</formula>
    </cfRule>
  </conditionalFormatting>
  <conditionalFormatting sqref="CH6:CH55">
    <cfRule type="cellIs" dxfId="340" priority="27" stopIfTrue="1" operator="lessThan">
      <formula>1</formula>
    </cfRule>
  </conditionalFormatting>
  <conditionalFormatting sqref="CH6:CH55">
    <cfRule type="cellIs" dxfId="339" priority="26" stopIfTrue="1" operator="lessThan">
      <formula>50</formula>
    </cfRule>
  </conditionalFormatting>
  <conditionalFormatting sqref="CH6:CH55">
    <cfRule type="cellIs" dxfId="338" priority="25" stopIfTrue="1" operator="lessThan">
      <formula>1</formula>
    </cfRule>
  </conditionalFormatting>
  <conditionalFormatting sqref="CH6:CH55">
    <cfRule type="cellIs" dxfId="337" priority="24" stopIfTrue="1" operator="lessThan">
      <formula>15</formula>
    </cfRule>
  </conditionalFormatting>
  <conditionalFormatting sqref="CH6:CH55">
    <cfRule type="cellIs" dxfId="336" priority="23" stopIfTrue="1" operator="lessThan">
      <formula>50</formula>
    </cfRule>
  </conditionalFormatting>
  <conditionalFormatting sqref="CH6:CH55">
    <cfRule type="cellIs" dxfId="335" priority="22" stopIfTrue="1" operator="lessThan">
      <formula>1</formula>
    </cfRule>
  </conditionalFormatting>
  <conditionalFormatting sqref="CH6:CH55">
    <cfRule type="cellIs" dxfId="334" priority="21" stopIfTrue="1" operator="lessThan">
      <formula>50</formula>
    </cfRule>
  </conditionalFormatting>
  <conditionalFormatting sqref="CH6:CH55">
    <cfRule type="cellIs" dxfId="333" priority="20" stopIfTrue="1" operator="lessThan">
      <formula>1</formula>
    </cfRule>
  </conditionalFormatting>
  <conditionalFormatting sqref="CH6:CH55">
    <cfRule type="cellIs" dxfId="332" priority="19" stopIfTrue="1" operator="lessThan">
      <formula>15</formula>
    </cfRule>
  </conditionalFormatting>
  <conditionalFormatting sqref="CH6:CH55">
    <cfRule type="cellIs" dxfId="331" priority="18" stopIfTrue="1" operator="lessThan">
      <formula>50</formula>
    </cfRule>
  </conditionalFormatting>
  <conditionalFormatting sqref="CH6:CH55">
    <cfRule type="cellIs" dxfId="330" priority="17" stopIfTrue="1" operator="lessThan">
      <formula>1</formula>
    </cfRule>
  </conditionalFormatting>
  <conditionalFormatting sqref="CH6:CH55">
    <cfRule type="cellIs" dxfId="329" priority="16" stopIfTrue="1" operator="lessThan">
      <formula>50</formula>
    </cfRule>
  </conditionalFormatting>
  <conditionalFormatting sqref="CH6:CH55">
    <cfRule type="cellIs" dxfId="328" priority="15" stopIfTrue="1" operator="lessThan">
      <formula>1</formula>
    </cfRule>
  </conditionalFormatting>
  <conditionalFormatting sqref="CH6:CH55">
    <cfRule type="cellIs" dxfId="327" priority="14" stopIfTrue="1" operator="lessThan">
      <formula>15</formula>
    </cfRule>
  </conditionalFormatting>
  <conditionalFormatting sqref="CH6:CH55">
    <cfRule type="cellIs" dxfId="326" priority="13" stopIfTrue="1" operator="lessThan">
      <formula>50</formula>
    </cfRule>
  </conditionalFormatting>
  <conditionalFormatting sqref="CH6:CH55">
    <cfRule type="cellIs" dxfId="325" priority="12" stopIfTrue="1" operator="lessThan">
      <formula>1</formula>
    </cfRule>
  </conditionalFormatting>
  <conditionalFormatting sqref="CH6:CH55">
    <cfRule type="cellIs" dxfId="324" priority="11" stopIfTrue="1" operator="lessThan">
      <formula>50</formula>
    </cfRule>
  </conditionalFormatting>
  <conditionalFormatting sqref="CH6:CH55">
    <cfRule type="cellIs" dxfId="323" priority="10" stopIfTrue="1" operator="lessThan">
      <formula>1</formula>
    </cfRule>
  </conditionalFormatting>
  <conditionalFormatting sqref="CH6:CH55">
    <cfRule type="cellIs" dxfId="322" priority="9" stopIfTrue="1" operator="lessThan">
      <formula>15</formula>
    </cfRule>
  </conditionalFormatting>
  <conditionalFormatting sqref="CH6:CH55">
    <cfRule type="cellIs" dxfId="321" priority="8" stopIfTrue="1" operator="lessThan">
      <formula>50</formula>
    </cfRule>
  </conditionalFormatting>
  <conditionalFormatting sqref="CH6:CH55">
    <cfRule type="cellIs" dxfId="320" priority="7" stopIfTrue="1" operator="lessThan">
      <formula>1</formula>
    </cfRule>
  </conditionalFormatting>
  <conditionalFormatting sqref="CH6:CH55">
    <cfRule type="cellIs" dxfId="319" priority="5" stopIfTrue="1" operator="lessThanOrEqual">
      <formula>0</formula>
    </cfRule>
    <cfRule type="cellIs" dxfId="318" priority="6" stopIfTrue="1" operator="lessThan">
      <formula>50</formula>
    </cfRule>
  </conditionalFormatting>
  <conditionalFormatting sqref="CH6:CH55">
    <cfRule type="cellIs" dxfId="317" priority="4" stopIfTrue="1" operator="lessThan">
      <formula>1</formula>
    </cfRule>
  </conditionalFormatting>
  <conditionalFormatting sqref="CH6:CH55">
    <cfRule type="cellIs" dxfId="316" priority="3" stopIfTrue="1" operator="lessThan">
      <formula>15</formula>
    </cfRule>
  </conditionalFormatting>
  <conditionalFormatting sqref="CH6:CH55">
    <cfRule type="cellIs" dxfId="315" priority="2" stopIfTrue="1" operator="lessThan">
      <formula>50</formula>
    </cfRule>
  </conditionalFormatting>
  <conditionalFormatting sqref="CH6:CH55">
    <cfRule type="cellIs" dxfId="314" priority="1" stopIfTrue="1" operator="lessThan">
      <formula>1</formula>
    </cfRule>
  </conditionalFormatting>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00B050"/>
  </sheetPr>
  <dimension ref="A1:GR59"/>
  <sheetViews>
    <sheetView showGridLines="0" topLeftCell="FI1" workbookViewId="0">
      <selection activeCell="GQ6" sqref="GQ6:GQ55"/>
    </sheetView>
  </sheetViews>
  <sheetFormatPr defaultColWidth="9.140625" defaultRowHeight="21.75"/>
  <cols>
    <col min="1" max="1" width="4.140625" style="54" customWidth="1"/>
    <col min="2" max="2" width="9.28515625" style="23" customWidth="1"/>
    <col min="3" max="3" width="25.85546875" style="23" customWidth="1"/>
    <col min="4" max="13" width="5.7109375" style="23" customWidth="1"/>
    <col min="14" max="14" width="10.7109375" style="23" customWidth="1"/>
    <col min="15" max="24" width="5.7109375" style="23" customWidth="1"/>
    <col min="25" max="25" width="10.7109375" style="23" customWidth="1"/>
    <col min="26" max="35" width="5.7109375" style="23" customWidth="1"/>
    <col min="36" max="36" width="10.7109375" style="23" customWidth="1"/>
    <col min="37" max="46" width="5.7109375" style="23" customWidth="1"/>
    <col min="47" max="47" width="10.7109375" style="23" customWidth="1"/>
    <col min="48" max="57" width="5.7109375" style="23" customWidth="1"/>
    <col min="58" max="58" width="10.7109375" style="23" customWidth="1"/>
    <col min="59" max="68" width="5.7109375" style="23" customWidth="1"/>
    <col min="69" max="69" width="10.7109375" style="23" customWidth="1"/>
    <col min="70" max="79" width="5.7109375" style="23" customWidth="1"/>
    <col min="80" max="80" width="10.7109375" style="23" customWidth="1"/>
    <col min="81" max="90" width="5.7109375" style="23" customWidth="1"/>
    <col min="91" max="91" width="10.7109375" style="23" customWidth="1"/>
    <col min="92" max="101" width="5.7109375" style="23" customWidth="1"/>
    <col min="102" max="102" width="10.7109375" style="23" customWidth="1"/>
    <col min="103" max="112" width="5.7109375" style="23" customWidth="1"/>
    <col min="113" max="113" width="10.7109375" style="23" customWidth="1"/>
    <col min="114" max="123" width="5.7109375" style="23" customWidth="1"/>
    <col min="124" max="124" width="10.7109375" style="23" customWidth="1"/>
    <col min="125" max="134" width="5.7109375" style="23" customWidth="1"/>
    <col min="135" max="135" width="10.7109375" style="23" customWidth="1"/>
    <col min="136" max="145" width="5.7109375" style="23" customWidth="1"/>
    <col min="146" max="146" width="10.7109375" style="23" customWidth="1"/>
    <col min="147" max="156" width="5.7109375" style="23" customWidth="1"/>
    <col min="157" max="157" width="10.7109375" style="23" customWidth="1"/>
    <col min="158" max="167" width="5.7109375" style="23" customWidth="1"/>
    <col min="168" max="168" width="10.7109375" style="23" customWidth="1"/>
    <col min="169" max="184" width="3.28515625" style="23" customWidth="1"/>
    <col min="185" max="185" width="3.7109375" style="23" customWidth="1"/>
    <col min="186" max="186" width="4.5703125" style="23" customWidth="1"/>
    <col min="187" max="187" width="6.7109375" style="23" customWidth="1"/>
    <col min="188" max="188" width="4.5703125" style="54" customWidth="1"/>
    <col min="189" max="189" width="1.85546875" style="23" customWidth="1"/>
    <col min="190" max="190" width="9.140625" style="23"/>
    <col min="191" max="198" width="5.42578125" style="311" customWidth="1"/>
    <col min="199" max="199" width="9.28515625" style="311" customWidth="1"/>
    <col min="200" max="200" width="8" style="23" customWidth="1"/>
    <col min="201" max="201" width="5.42578125" style="23" customWidth="1"/>
    <col min="202" max="16384" width="9.140625" style="23"/>
  </cols>
  <sheetData>
    <row r="1" spans="1:200" s="54" customFormat="1" ht="18.95" customHeight="1">
      <c r="A1" s="79"/>
      <c r="C1" s="80"/>
      <c r="D1" s="79" t="str">
        <f>"บันทึกคะแนนคุณลักษณะที่พึงประสงค์  "  &amp;"ปีการศึกษา"   &amp;'ข้อมูลพื้นฐาน  '!$F$9</f>
        <v>บันทึกคะแนนคุณลักษณะที่พึงประสงค์  ปีการศึกษา2568</v>
      </c>
      <c r="E1" s="80"/>
      <c r="F1" s="80"/>
      <c r="G1" s="80"/>
      <c r="H1" s="80"/>
      <c r="I1" s="80"/>
      <c r="J1" s="80"/>
      <c r="K1" s="80"/>
      <c r="L1" s="80"/>
      <c r="M1" s="80"/>
      <c r="N1" s="80"/>
      <c r="O1" s="79" t="str">
        <f>D1</f>
        <v>บันทึกคะแนนคุณลักษณะที่พึงประสงค์  ปีการศึกษา2568</v>
      </c>
      <c r="P1" s="80"/>
      <c r="Q1" s="80"/>
      <c r="R1" s="80"/>
      <c r="S1" s="80"/>
      <c r="T1" s="80"/>
      <c r="U1" s="80"/>
      <c r="V1" s="80"/>
      <c r="W1" s="80"/>
      <c r="X1" s="80"/>
      <c r="Y1" s="80"/>
      <c r="Z1" s="79" t="str">
        <f>O1</f>
        <v>บันทึกคะแนนคุณลักษณะที่พึงประสงค์  ปีการศึกษา2568</v>
      </c>
      <c r="AA1" s="80"/>
      <c r="AB1" s="80"/>
      <c r="AC1" s="80"/>
      <c r="AD1" s="80"/>
      <c r="AE1" s="80"/>
      <c r="AF1" s="80"/>
      <c r="AG1" s="80"/>
      <c r="AH1" s="80"/>
      <c r="AI1" s="80"/>
      <c r="AJ1" s="80"/>
      <c r="AK1" s="79" t="str">
        <f>Z1</f>
        <v>บันทึกคะแนนคุณลักษณะที่พึงประสงค์  ปีการศึกษา2568</v>
      </c>
      <c r="AL1" s="80"/>
      <c r="AM1" s="80"/>
      <c r="AN1" s="80"/>
      <c r="AO1" s="80"/>
      <c r="AP1" s="80"/>
      <c r="AQ1" s="80"/>
      <c r="AR1" s="80"/>
      <c r="AS1" s="80"/>
      <c r="AT1" s="80"/>
      <c r="AU1" s="80"/>
      <c r="AV1" s="79" t="str">
        <f>AK1</f>
        <v>บันทึกคะแนนคุณลักษณะที่พึงประสงค์  ปีการศึกษา2568</v>
      </c>
      <c r="AW1" s="80"/>
      <c r="AX1" s="80"/>
      <c r="AY1" s="80"/>
      <c r="AZ1" s="80"/>
      <c r="BA1" s="80"/>
      <c r="BB1" s="80"/>
      <c r="BC1" s="80"/>
      <c r="BD1" s="80"/>
      <c r="BE1" s="80"/>
      <c r="BF1" s="80"/>
      <c r="BG1" s="79" t="str">
        <f>AV1</f>
        <v>บันทึกคะแนนคุณลักษณะที่พึงประสงค์  ปีการศึกษา2568</v>
      </c>
      <c r="BH1" s="80"/>
      <c r="BI1" s="80"/>
      <c r="BJ1" s="80"/>
      <c r="BK1" s="80"/>
      <c r="BL1" s="80"/>
      <c r="BM1" s="80"/>
      <c r="BN1" s="80"/>
      <c r="BO1" s="80"/>
      <c r="BP1" s="80"/>
      <c r="BQ1" s="80"/>
      <c r="BR1" s="79" t="str">
        <f>BG1</f>
        <v>บันทึกคะแนนคุณลักษณะที่พึงประสงค์  ปีการศึกษา2568</v>
      </c>
      <c r="BS1" s="80"/>
      <c r="BT1" s="80"/>
      <c r="BU1" s="80"/>
      <c r="BV1" s="80"/>
      <c r="BW1" s="80"/>
      <c r="BX1" s="80"/>
      <c r="BY1" s="80"/>
      <c r="BZ1" s="80"/>
      <c r="CA1" s="80"/>
      <c r="CB1" s="80"/>
      <c r="CC1" s="79" t="str">
        <f>BR1</f>
        <v>บันทึกคะแนนคุณลักษณะที่พึงประสงค์  ปีการศึกษา2568</v>
      </c>
      <c r="CD1" s="80"/>
      <c r="CE1" s="80"/>
      <c r="CF1" s="80"/>
      <c r="CG1" s="80"/>
      <c r="CH1" s="80"/>
      <c r="CI1" s="80"/>
      <c r="CJ1" s="80"/>
      <c r="CK1" s="80"/>
      <c r="CL1" s="80"/>
      <c r="CM1" s="80"/>
      <c r="CN1" s="79" t="str">
        <f>CC1</f>
        <v>บันทึกคะแนนคุณลักษณะที่พึงประสงค์  ปีการศึกษา2568</v>
      </c>
      <c r="CO1" s="80"/>
      <c r="CP1" s="80"/>
      <c r="CQ1" s="80"/>
      <c r="CR1" s="80"/>
      <c r="CS1" s="80"/>
      <c r="CT1" s="80"/>
      <c r="CU1" s="80"/>
      <c r="CV1" s="80"/>
      <c r="CW1" s="80"/>
      <c r="CX1" s="80"/>
      <c r="CY1" s="79" t="str">
        <f>CN1</f>
        <v>บันทึกคะแนนคุณลักษณะที่พึงประสงค์  ปีการศึกษา2568</v>
      </c>
      <c r="CZ1" s="80"/>
      <c r="DA1" s="80"/>
      <c r="DB1" s="80"/>
      <c r="DC1" s="80"/>
      <c r="DD1" s="80"/>
      <c r="DE1" s="80"/>
      <c r="DF1" s="80"/>
      <c r="DG1" s="80"/>
      <c r="DH1" s="80"/>
      <c r="DI1" s="80"/>
      <c r="DJ1" s="79" t="str">
        <f>CY1</f>
        <v>บันทึกคะแนนคุณลักษณะที่พึงประสงค์  ปีการศึกษา2568</v>
      </c>
      <c r="DK1" s="80"/>
      <c r="DL1" s="80"/>
      <c r="DM1" s="80"/>
      <c r="DN1" s="80"/>
      <c r="DO1" s="80"/>
      <c r="DP1" s="80"/>
      <c r="DQ1" s="80"/>
      <c r="DR1" s="80"/>
      <c r="DS1" s="80"/>
      <c r="DT1" s="80"/>
      <c r="DU1" s="79" t="str">
        <f>DJ1</f>
        <v>บันทึกคะแนนคุณลักษณะที่พึงประสงค์  ปีการศึกษา2568</v>
      </c>
      <c r="DV1" s="80"/>
      <c r="DW1" s="80"/>
      <c r="DX1" s="80"/>
      <c r="DY1" s="80"/>
      <c r="DZ1" s="80"/>
      <c r="EA1" s="80"/>
      <c r="EB1" s="80"/>
      <c r="EC1" s="80"/>
      <c r="ED1" s="80"/>
      <c r="EE1" s="80"/>
      <c r="EF1" s="79" t="str">
        <f>DU1</f>
        <v>บันทึกคะแนนคุณลักษณะที่พึงประสงค์  ปีการศึกษา2568</v>
      </c>
      <c r="EG1" s="80"/>
      <c r="EH1" s="80"/>
      <c r="EI1" s="80"/>
      <c r="EJ1" s="80"/>
      <c r="EK1" s="80"/>
      <c r="EL1" s="80"/>
      <c r="EM1" s="80"/>
      <c r="EN1" s="80"/>
      <c r="EO1" s="80"/>
      <c r="EP1" s="80"/>
      <c r="EQ1" s="79" t="str">
        <f>EF1</f>
        <v>บันทึกคะแนนคุณลักษณะที่พึงประสงค์  ปีการศึกษา2568</v>
      </c>
      <c r="ER1" s="80"/>
      <c r="ES1" s="80"/>
      <c r="ET1" s="80"/>
      <c r="EU1" s="80"/>
      <c r="EV1" s="80"/>
      <c r="EW1" s="80"/>
      <c r="EX1" s="80"/>
      <c r="EY1" s="80"/>
      <c r="EZ1" s="80"/>
      <c r="FA1" s="80"/>
      <c r="FB1" s="79" t="str">
        <f>CN1</f>
        <v>บันทึกคะแนนคุณลักษณะที่พึงประสงค์  ปีการศึกษา2568</v>
      </c>
      <c r="FC1" s="80"/>
      <c r="FD1" s="80"/>
      <c r="FE1" s="80"/>
      <c r="FF1" s="80"/>
      <c r="FG1" s="80"/>
      <c r="FH1" s="80"/>
      <c r="FI1" s="80"/>
      <c r="FJ1" s="80"/>
      <c r="FK1" s="80"/>
      <c r="FL1" s="80"/>
      <c r="FM1" s="79" t="str">
        <f>CC1</f>
        <v>บันทึกคะแนนคุณลักษณะที่พึงประสงค์  ปีการศึกษา2568</v>
      </c>
      <c r="FN1" s="80"/>
      <c r="FO1" s="80"/>
      <c r="FP1" s="80"/>
      <c r="FQ1" s="80"/>
      <c r="FR1" s="80"/>
      <c r="FS1" s="80"/>
      <c r="FT1" s="80"/>
      <c r="FU1" s="80"/>
      <c r="FV1" s="80"/>
      <c r="FW1" s="80"/>
      <c r="FX1" s="80"/>
      <c r="FY1" s="80"/>
      <c r="FZ1" s="80"/>
      <c r="GA1" s="80"/>
      <c r="GB1" s="80"/>
      <c r="GC1" s="80"/>
      <c r="GD1" s="80"/>
      <c r="GE1" s="80"/>
      <c r="GI1" s="310"/>
      <c r="GJ1" s="310"/>
      <c r="GK1" s="310"/>
      <c r="GL1" s="310"/>
      <c r="GM1" s="310"/>
      <c r="GN1" s="310"/>
      <c r="GO1" s="310"/>
      <c r="GP1" s="310"/>
      <c r="GQ1" s="310"/>
    </row>
    <row r="2" spans="1:200" s="54" customFormat="1" ht="18.95" customHeight="1">
      <c r="A2" s="79"/>
      <c r="C2" s="81"/>
      <c r="D2" s="79" t="str">
        <f>'ข้อมูลพื้นฐาน  '!$C$10 &amp;'ข้อมูลพื้นฐาน  '!$D$10      &amp;'ข้อมูลพื้นฐาน  '!$D$3</f>
        <v>ระดับชั้นมัธยมศึกษาปีที่ 1โรงเรียนวัดโฆสิตาราม</v>
      </c>
      <c r="E2" s="81"/>
      <c r="F2" s="81"/>
      <c r="G2" s="81"/>
      <c r="H2" s="81"/>
      <c r="I2" s="81"/>
      <c r="J2" s="81"/>
      <c r="K2" s="81"/>
      <c r="L2" s="81"/>
      <c r="M2" s="81"/>
      <c r="N2" s="81"/>
      <c r="O2" s="79" t="str">
        <f>D2</f>
        <v>ระดับชั้นมัธยมศึกษาปีที่ 1โรงเรียนวัดโฆสิตาราม</v>
      </c>
      <c r="P2" s="81"/>
      <c r="Q2" s="81"/>
      <c r="R2" s="81"/>
      <c r="S2" s="81"/>
      <c r="T2" s="81"/>
      <c r="U2" s="81"/>
      <c r="V2" s="81"/>
      <c r="W2" s="81"/>
      <c r="X2" s="81"/>
      <c r="Y2" s="81"/>
      <c r="Z2" s="79" t="str">
        <f>O2</f>
        <v>ระดับชั้นมัธยมศึกษาปีที่ 1โรงเรียนวัดโฆสิตาราม</v>
      </c>
      <c r="AA2" s="81"/>
      <c r="AB2" s="81"/>
      <c r="AC2" s="81"/>
      <c r="AD2" s="81"/>
      <c r="AE2" s="81"/>
      <c r="AF2" s="81"/>
      <c r="AG2" s="81"/>
      <c r="AH2" s="81"/>
      <c r="AI2" s="81"/>
      <c r="AJ2" s="81"/>
      <c r="AK2" s="79" t="str">
        <f>Z2</f>
        <v>ระดับชั้นมัธยมศึกษาปีที่ 1โรงเรียนวัดโฆสิตาราม</v>
      </c>
      <c r="AL2" s="81"/>
      <c r="AM2" s="81"/>
      <c r="AN2" s="81"/>
      <c r="AO2" s="81"/>
      <c r="AP2" s="81"/>
      <c r="AQ2" s="81"/>
      <c r="AR2" s="81"/>
      <c r="AS2" s="81"/>
      <c r="AT2" s="81"/>
      <c r="AU2" s="81"/>
      <c r="AV2" s="79" t="str">
        <f>AK2</f>
        <v>ระดับชั้นมัธยมศึกษาปีที่ 1โรงเรียนวัดโฆสิตาราม</v>
      </c>
      <c r="AW2" s="81"/>
      <c r="AX2" s="81"/>
      <c r="AY2" s="81"/>
      <c r="AZ2" s="81"/>
      <c r="BA2" s="81"/>
      <c r="BB2" s="81"/>
      <c r="BC2" s="81"/>
      <c r="BD2" s="81"/>
      <c r="BE2" s="81"/>
      <c r="BF2" s="81"/>
      <c r="BG2" s="79" t="str">
        <f>AV2</f>
        <v>ระดับชั้นมัธยมศึกษาปีที่ 1โรงเรียนวัดโฆสิตาราม</v>
      </c>
      <c r="BH2" s="81"/>
      <c r="BI2" s="81"/>
      <c r="BJ2" s="81"/>
      <c r="BK2" s="81"/>
      <c r="BL2" s="81"/>
      <c r="BM2" s="81"/>
      <c r="BN2" s="81"/>
      <c r="BO2" s="81"/>
      <c r="BP2" s="81"/>
      <c r="BQ2" s="81"/>
      <c r="BR2" s="79" t="str">
        <f>BG2</f>
        <v>ระดับชั้นมัธยมศึกษาปีที่ 1โรงเรียนวัดโฆสิตาราม</v>
      </c>
      <c r="BS2" s="81"/>
      <c r="BT2" s="81"/>
      <c r="BU2" s="81"/>
      <c r="BV2" s="81"/>
      <c r="BW2" s="81"/>
      <c r="BX2" s="81"/>
      <c r="BY2" s="81"/>
      <c r="BZ2" s="81"/>
      <c r="CA2" s="81"/>
      <c r="CB2" s="81"/>
      <c r="CC2" s="79" t="str">
        <f>BR2</f>
        <v>ระดับชั้นมัธยมศึกษาปีที่ 1โรงเรียนวัดโฆสิตาราม</v>
      </c>
      <c r="CD2" s="81"/>
      <c r="CE2" s="81"/>
      <c r="CF2" s="81"/>
      <c r="CG2" s="81"/>
      <c r="CH2" s="81"/>
      <c r="CI2" s="81"/>
      <c r="CJ2" s="81"/>
      <c r="CK2" s="81"/>
      <c r="CL2" s="81"/>
      <c r="CM2" s="81"/>
      <c r="CN2" s="79" t="str">
        <f>CC2</f>
        <v>ระดับชั้นมัธยมศึกษาปีที่ 1โรงเรียนวัดโฆสิตาราม</v>
      </c>
      <c r="CO2" s="81"/>
      <c r="CP2" s="81"/>
      <c r="CQ2" s="81"/>
      <c r="CR2" s="81"/>
      <c r="CS2" s="81"/>
      <c r="CT2" s="81"/>
      <c r="CU2" s="81"/>
      <c r="CV2" s="81"/>
      <c r="CW2" s="81"/>
      <c r="CX2" s="81"/>
      <c r="CY2" s="79" t="str">
        <f>CN2</f>
        <v>ระดับชั้นมัธยมศึกษาปีที่ 1โรงเรียนวัดโฆสิตาราม</v>
      </c>
      <c r="CZ2" s="81"/>
      <c r="DA2" s="81"/>
      <c r="DB2" s="81"/>
      <c r="DC2" s="81"/>
      <c r="DD2" s="81"/>
      <c r="DE2" s="81"/>
      <c r="DF2" s="81"/>
      <c r="DG2" s="81"/>
      <c r="DH2" s="81"/>
      <c r="DI2" s="81"/>
      <c r="DJ2" s="79" t="str">
        <f>CY2</f>
        <v>ระดับชั้นมัธยมศึกษาปีที่ 1โรงเรียนวัดโฆสิตาราม</v>
      </c>
      <c r="DK2" s="81"/>
      <c r="DL2" s="81"/>
      <c r="DM2" s="81"/>
      <c r="DN2" s="81"/>
      <c r="DO2" s="81"/>
      <c r="DP2" s="81"/>
      <c r="DQ2" s="81"/>
      <c r="DR2" s="81"/>
      <c r="DS2" s="81"/>
      <c r="DT2" s="81"/>
      <c r="DU2" s="79" t="str">
        <f>DJ2</f>
        <v>ระดับชั้นมัธยมศึกษาปีที่ 1โรงเรียนวัดโฆสิตาราม</v>
      </c>
      <c r="DV2" s="81"/>
      <c r="DW2" s="81"/>
      <c r="DX2" s="81"/>
      <c r="DY2" s="81"/>
      <c r="DZ2" s="81"/>
      <c r="EA2" s="81"/>
      <c r="EB2" s="81"/>
      <c r="EC2" s="81"/>
      <c r="ED2" s="81"/>
      <c r="EE2" s="81"/>
      <c r="EF2" s="79" t="str">
        <f>DU2</f>
        <v>ระดับชั้นมัธยมศึกษาปีที่ 1โรงเรียนวัดโฆสิตาราม</v>
      </c>
      <c r="EG2" s="81"/>
      <c r="EH2" s="81"/>
      <c r="EI2" s="81"/>
      <c r="EJ2" s="81"/>
      <c r="EK2" s="81"/>
      <c r="EL2" s="81"/>
      <c r="EM2" s="81"/>
      <c r="EN2" s="81"/>
      <c r="EO2" s="81"/>
      <c r="EP2" s="81"/>
      <c r="EQ2" s="79" t="str">
        <f>EF2</f>
        <v>ระดับชั้นมัธยมศึกษาปีที่ 1โรงเรียนวัดโฆสิตาราม</v>
      </c>
      <c r="ER2" s="81"/>
      <c r="ES2" s="81"/>
      <c r="ET2" s="81"/>
      <c r="EU2" s="81"/>
      <c r="EV2" s="81"/>
      <c r="EW2" s="81"/>
      <c r="EX2" s="81"/>
      <c r="EY2" s="81"/>
      <c r="EZ2" s="81"/>
      <c r="FA2" s="81"/>
      <c r="FB2" s="79" t="str">
        <f>CN2</f>
        <v>ระดับชั้นมัธยมศึกษาปีที่ 1โรงเรียนวัดโฆสิตาราม</v>
      </c>
      <c r="FC2" s="81"/>
      <c r="FD2" s="81"/>
      <c r="FE2" s="81"/>
      <c r="FF2" s="81"/>
      <c r="FG2" s="81"/>
      <c r="FH2" s="81"/>
      <c r="FI2" s="81"/>
      <c r="FJ2" s="81"/>
      <c r="FK2" s="81"/>
      <c r="FL2" s="81"/>
      <c r="FM2" s="79" t="str">
        <f>CC2</f>
        <v>ระดับชั้นมัธยมศึกษาปีที่ 1โรงเรียนวัดโฆสิตาราม</v>
      </c>
      <c r="FN2" s="81"/>
      <c r="FO2" s="81"/>
      <c r="FP2" s="81"/>
      <c r="FQ2" s="81"/>
      <c r="FR2" s="81"/>
      <c r="FS2" s="81"/>
      <c r="FT2" s="81"/>
      <c r="FU2" s="81"/>
      <c r="FV2" s="81"/>
      <c r="FW2" s="81"/>
      <c r="FX2" s="81"/>
      <c r="FY2" s="81"/>
      <c r="FZ2" s="81"/>
      <c r="GA2" s="81"/>
      <c r="GB2" s="81"/>
      <c r="GC2" s="81"/>
      <c r="GD2" s="81"/>
      <c r="GE2" s="81"/>
      <c r="GI2" s="310"/>
      <c r="GJ2" s="310"/>
      <c r="GK2" s="310"/>
      <c r="GL2" s="310"/>
      <c r="GM2" s="310"/>
      <c r="GN2" s="310"/>
      <c r="GO2" s="310"/>
      <c r="GP2" s="310"/>
      <c r="GQ2" s="310"/>
    </row>
    <row r="3" spans="1:200" s="54" customFormat="1" ht="21" customHeight="1">
      <c r="A3" s="655" t="s">
        <v>2</v>
      </c>
      <c r="B3" s="663" t="s">
        <v>28</v>
      </c>
      <c r="C3" s="655" t="s">
        <v>6</v>
      </c>
      <c r="D3" s="650" t="str">
        <f>'ข้อมูลพื้นฐาน  '!$E13</f>
        <v>ภาษาไทย</v>
      </c>
      <c r="E3" s="651"/>
      <c r="F3" s="651"/>
      <c r="G3" s="651"/>
      <c r="H3" s="651"/>
      <c r="I3" s="651"/>
      <c r="J3" s="651"/>
      <c r="K3" s="651"/>
      <c r="L3" s="651"/>
      <c r="M3" s="651"/>
      <c r="N3" s="652"/>
      <c r="O3" s="650" t="str">
        <f>'ข้อมูลพื้นฐาน  '!$E14</f>
        <v>คณิตศาสตร์</v>
      </c>
      <c r="P3" s="651"/>
      <c r="Q3" s="651"/>
      <c r="R3" s="651"/>
      <c r="S3" s="651"/>
      <c r="T3" s="651"/>
      <c r="U3" s="651"/>
      <c r="V3" s="651"/>
      <c r="W3" s="651"/>
      <c r="X3" s="651"/>
      <c r="Y3" s="652"/>
      <c r="Z3" s="650" t="str">
        <f>'ข้อมูลพื้นฐาน  '!$E15</f>
        <v>วิทยาศาสตร์และเทคโนโลยี</v>
      </c>
      <c r="AA3" s="651"/>
      <c r="AB3" s="651"/>
      <c r="AC3" s="651"/>
      <c r="AD3" s="651"/>
      <c r="AE3" s="651"/>
      <c r="AF3" s="651"/>
      <c r="AG3" s="651"/>
      <c r="AH3" s="651"/>
      <c r="AI3" s="651"/>
      <c r="AJ3" s="652"/>
      <c r="AK3" s="650" t="str">
        <f>'ข้อมูลพื้นฐาน  '!$E16</f>
        <v>การออกแบบและเทคโนโลยี</v>
      </c>
      <c r="AL3" s="651"/>
      <c r="AM3" s="651"/>
      <c r="AN3" s="651"/>
      <c r="AO3" s="651"/>
      <c r="AP3" s="651"/>
      <c r="AQ3" s="651"/>
      <c r="AR3" s="651"/>
      <c r="AS3" s="651"/>
      <c r="AT3" s="651"/>
      <c r="AU3" s="652"/>
      <c r="AV3" s="650" t="str">
        <f>'ข้อมูลพื้นฐาน  '!$E17</f>
        <v>สังคมศึกษา ศาสนาและ วัฒนธรรม</v>
      </c>
      <c r="AW3" s="651"/>
      <c r="AX3" s="651"/>
      <c r="AY3" s="651"/>
      <c r="AZ3" s="651"/>
      <c r="BA3" s="651"/>
      <c r="BB3" s="651"/>
      <c r="BC3" s="651"/>
      <c r="BD3" s="651"/>
      <c r="BE3" s="651"/>
      <c r="BF3" s="652"/>
      <c r="BG3" s="650" t="str">
        <f>'ข้อมูลพื้นฐาน  '!$E18</f>
        <v>ประวัติศาสตร์</v>
      </c>
      <c r="BH3" s="651"/>
      <c r="BI3" s="651"/>
      <c r="BJ3" s="651"/>
      <c r="BK3" s="651"/>
      <c r="BL3" s="651"/>
      <c r="BM3" s="651"/>
      <c r="BN3" s="651"/>
      <c r="BO3" s="651"/>
      <c r="BP3" s="651"/>
      <c r="BQ3" s="652"/>
      <c r="BR3" s="650" t="str">
        <f>'ข้อมูลพื้นฐาน  '!$E19</f>
        <v>สุขศึกษาและพลศึกษา</v>
      </c>
      <c r="BS3" s="651"/>
      <c r="BT3" s="651"/>
      <c r="BU3" s="651"/>
      <c r="BV3" s="651"/>
      <c r="BW3" s="651"/>
      <c r="BX3" s="651"/>
      <c r="BY3" s="651"/>
      <c r="BZ3" s="651"/>
      <c r="CA3" s="651"/>
      <c r="CB3" s="652"/>
      <c r="CC3" s="650" t="str">
        <f>'ข้อมูลพื้นฐาน  '!$E20</f>
        <v>ศิลปะ</v>
      </c>
      <c r="CD3" s="651"/>
      <c r="CE3" s="651"/>
      <c r="CF3" s="651"/>
      <c r="CG3" s="651"/>
      <c r="CH3" s="651"/>
      <c r="CI3" s="651"/>
      <c r="CJ3" s="651"/>
      <c r="CK3" s="651"/>
      <c r="CL3" s="651"/>
      <c r="CM3" s="652"/>
      <c r="CN3" s="650" t="str">
        <f>'ข้อมูลพื้นฐาน  '!$E21</f>
        <v>การงานอาชีพ</v>
      </c>
      <c r="CO3" s="651"/>
      <c r="CP3" s="651"/>
      <c r="CQ3" s="651"/>
      <c r="CR3" s="651"/>
      <c r="CS3" s="651"/>
      <c r="CT3" s="651"/>
      <c r="CU3" s="651"/>
      <c r="CV3" s="651"/>
      <c r="CW3" s="651"/>
      <c r="CX3" s="652"/>
      <c r="CY3" s="650" t="str">
        <f>'ข้อมูลพื้นฐาน  '!$E22</f>
        <v>ภาษาอังกฤษพื้นฐาน</v>
      </c>
      <c r="CZ3" s="651"/>
      <c r="DA3" s="651"/>
      <c r="DB3" s="651"/>
      <c r="DC3" s="651"/>
      <c r="DD3" s="651"/>
      <c r="DE3" s="651"/>
      <c r="DF3" s="651"/>
      <c r="DG3" s="651"/>
      <c r="DH3" s="651"/>
      <c r="DI3" s="652"/>
      <c r="DJ3" s="650" t="str">
        <f>'ข้อมูลพื้นฐาน  '!$E23</f>
        <v>คอมพิวเตอร์</v>
      </c>
      <c r="DK3" s="651"/>
      <c r="DL3" s="651"/>
      <c r="DM3" s="651"/>
      <c r="DN3" s="651"/>
      <c r="DO3" s="651"/>
      <c r="DP3" s="651"/>
      <c r="DQ3" s="651"/>
      <c r="DR3" s="651"/>
      <c r="DS3" s="651"/>
      <c r="DT3" s="652"/>
      <c r="DU3" s="650" t="str">
        <f>'ข้อมูลพื้นฐาน  '!$E24</f>
        <v>ภาษาจีน</v>
      </c>
      <c r="DV3" s="651"/>
      <c r="DW3" s="651"/>
      <c r="DX3" s="651"/>
      <c r="DY3" s="651"/>
      <c r="DZ3" s="651"/>
      <c r="EA3" s="651"/>
      <c r="EB3" s="651"/>
      <c r="EC3" s="651"/>
      <c r="ED3" s="651"/>
      <c r="EE3" s="652"/>
      <c r="EF3" s="650" t="str">
        <f>'ข้อมูลพื้นฐาน  '!$E25</f>
        <v>การป้องกันการทุจริต</v>
      </c>
      <c r="EG3" s="651"/>
      <c r="EH3" s="651"/>
      <c r="EI3" s="651"/>
      <c r="EJ3" s="651"/>
      <c r="EK3" s="651"/>
      <c r="EL3" s="651"/>
      <c r="EM3" s="651"/>
      <c r="EN3" s="651"/>
      <c r="EO3" s="651"/>
      <c r="EP3" s="652"/>
      <c r="EQ3" s="650" t="str">
        <f>'ข้อมูลพื้นฐาน  '!$E26</f>
        <v>โครงงานอาชีพ</v>
      </c>
      <c r="ER3" s="651"/>
      <c r="ES3" s="651"/>
      <c r="ET3" s="651"/>
      <c r="EU3" s="651"/>
      <c r="EV3" s="651"/>
      <c r="EW3" s="651"/>
      <c r="EX3" s="651"/>
      <c r="EY3" s="651"/>
      <c r="EZ3" s="651"/>
      <c r="FA3" s="652"/>
      <c r="FB3" s="650" t="str">
        <f>'ข้อมูลพื้นฐาน  '!$E27</f>
        <v>การว่ายน้ำเพื่อการเอาชีวิตรอด</v>
      </c>
      <c r="FC3" s="651"/>
      <c r="FD3" s="651"/>
      <c r="FE3" s="651"/>
      <c r="FF3" s="651"/>
      <c r="FG3" s="651"/>
      <c r="FH3" s="651"/>
      <c r="FI3" s="651"/>
      <c r="FJ3" s="651"/>
      <c r="FK3" s="651"/>
      <c r="FL3" s="652"/>
      <c r="FM3" s="650" t="s">
        <v>82</v>
      </c>
      <c r="FN3" s="651"/>
      <c r="FO3" s="651"/>
      <c r="FP3" s="651"/>
      <c r="FQ3" s="651"/>
      <c r="FR3" s="651"/>
      <c r="FS3" s="651"/>
      <c r="FT3" s="651"/>
      <c r="FU3" s="651"/>
      <c r="FV3" s="651"/>
      <c r="FW3" s="651"/>
      <c r="FX3" s="651"/>
      <c r="FY3" s="651"/>
      <c r="FZ3" s="651"/>
      <c r="GA3" s="651"/>
      <c r="GB3" s="651"/>
      <c r="GC3" s="651"/>
      <c r="GD3" s="651"/>
      <c r="GE3" s="652"/>
      <c r="GI3" s="310"/>
      <c r="GJ3" s="310"/>
      <c r="GK3" s="310"/>
      <c r="GL3" s="310"/>
      <c r="GM3" s="310"/>
      <c r="GN3" s="310"/>
      <c r="GO3" s="310"/>
      <c r="GP3" s="310"/>
      <c r="GQ3" s="310"/>
    </row>
    <row r="4" spans="1:200" s="54" customFormat="1" ht="30.75" customHeight="1">
      <c r="A4" s="660"/>
      <c r="B4" s="664"/>
      <c r="C4" s="660"/>
      <c r="D4" s="82" t="s">
        <v>76</v>
      </c>
      <c r="E4" s="82" t="s">
        <v>77</v>
      </c>
      <c r="F4" s="82" t="s">
        <v>78</v>
      </c>
      <c r="G4" s="82" t="s">
        <v>79</v>
      </c>
      <c r="H4" s="82" t="s">
        <v>80</v>
      </c>
      <c r="I4" s="82" t="s">
        <v>95</v>
      </c>
      <c r="J4" s="82" t="s">
        <v>96</v>
      </c>
      <c r="K4" s="82" t="s">
        <v>97</v>
      </c>
      <c r="L4" s="96" t="s">
        <v>3</v>
      </c>
      <c r="M4" s="666" t="s">
        <v>64</v>
      </c>
      <c r="N4" s="672" t="s">
        <v>66</v>
      </c>
      <c r="O4" s="82" t="s">
        <v>76</v>
      </c>
      <c r="P4" s="82" t="s">
        <v>77</v>
      </c>
      <c r="Q4" s="82" t="s">
        <v>78</v>
      </c>
      <c r="R4" s="82" t="s">
        <v>79</v>
      </c>
      <c r="S4" s="82" t="s">
        <v>80</v>
      </c>
      <c r="T4" s="82" t="s">
        <v>95</v>
      </c>
      <c r="U4" s="82" t="s">
        <v>96</v>
      </c>
      <c r="V4" s="82" t="s">
        <v>97</v>
      </c>
      <c r="W4" s="96" t="s">
        <v>3</v>
      </c>
      <c r="X4" s="666" t="s">
        <v>64</v>
      </c>
      <c r="Y4" s="672" t="s">
        <v>81</v>
      </c>
      <c r="Z4" s="82" t="s">
        <v>76</v>
      </c>
      <c r="AA4" s="82" t="s">
        <v>77</v>
      </c>
      <c r="AB4" s="82" t="s">
        <v>78</v>
      </c>
      <c r="AC4" s="82" t="s">
        <v>79</v>
      </c>
      <c r="AD4" s="82" t="s">
        <v>80</v>
      </c>
      <c r="AE4" s="82" t="s">
        <v>95</v>
      </c>
      <c r="AF4" s="82" t="s">
        <v>96</v>
      </c>
      <c r="AG4" s="82" t="s">
        <v>97</v>
      </c>
      <c r="AH4" s="96" t="s">
        <v>3</v>
      </c>
      <c r="AI4" s="666" t="s">
        <v>64</v>
      </c>
      <c r="AJ4" s="672" t="s">
        <v>81</v>
      </c>
      <c r="AK4" s="82" t="s">
        <v>76</v>
      </c>
      <c r="AL4" s="82" t="s">
        <v>77</v>
      </c>
      <c r="AM4" s="82" t="s">
        <v>78</v>
      </c>
      <c r="AN4" s="82" t="s">
        <v>79</v>
      </c>
      <c r="AO4" s="82" t="s">
        <v>80</v>
      </c>
      <c r="AP4" s="82" t="s">
        <v>95</v>
      </c>
      <c r="AQ4" s="82" t="s">
        <v>96</v>
      </c>
      <c r="AR4" s="82" t="s">
        <v>97</v>
      </c>
      <c r="AS4" s="96" t="s">
        <v>3</v>
      </c>
      <c r="AT4" s="666" t="s">
        <v>64</v>
      </c>
      <c r="AU4" s="672" t="s">
        <v>81</v>
      </c>
      <c r="AV4" s="82" t="s">
        <v>76</v>
      </c>
      <c r="AW4" s="82" t="s">
        <v>77</v>
      </c>
      <c r="AX4" s="82" t="s">
        <v>78</v>
      </c>
      <c r="AY4" s="82" t="s">
        <v>79</v>
      </c>
      <c r="AZ4" s="82" t="s">
        <v>80</v>
      </c>
      <c r="BA4" s="82" t="s">
        <v>95</v>
      </c>
      <c r="BB4" s="82" t="s">
        <v>96</v>
      </c>
      <c r="BC4" s="82" t="s">
        <v>97</v>
      </c>
      <c r="BD4" s="96" t="s">
        <v>3</v>
      </c>
      <c r="BE4" s="672" t="s">
        <v>64</v>
      </c>
      <c r="BF4" s="672" t="s">
        <v>81</v>
      </c>
      <c r="BG4" s="82" t="s">
        <v>76</v>
      </c>
      <c r="BH4" s="82" t="s">
        <v>77</v>
      </c>
      <c r="BI4" s="82" t="s">
        <v>78</v>
      </c>
      <c r="BJ4" s="82" t="s">
        <v>79</v>
      </c>
      <c r="BK4" s="82" t="s">
        <v>80</v>
      </c>
      <c r="BL4" s="82" t="s">
        <v>95</v>
      </c>
      <c r="BM4" s="82" t="s">
        <v>96</v>
      </c>
      <c r="BN4" s="82" t="s">
        <v>97</v>
      </c>
      <c r="BO4" s="96" t="s">
        <v>3</v>
      </c>
      <c r="BP4" s="666" t="s">
        <v>64</v>
      </c>
      <c r="BQ4" s="672" t="s">
        <v>81</v>
      </c>
      <c r="BR4" s="82" t="s">
        <v>76</v>
      </c>
      <c r="BS4" s="82" t="s">
        <v>77</v>
      </c>
      <c r="BT4" s="82" t="s">
        <v>78</v>
      </c>
      <c r="BU4" s="82" t="s">
        <v>79</v>
      </c>
      <c r="BV4" s="82" t="s">
        <v>80</v>
      </c>
      <c r="BW4" s="82" t="s">
        <v>95</v>
      </c>
      <c r="BX4" s="82" t="s">
        <v>96</v>
      </c>
      <c r="BY4" s="82" t="s">
        <v>97</v>
      </c>
      <c r="BZ4" s="96" t="s">
        <v>3</v>
      </c>
      <c r="CA4" s="666" t="s">
        <v>64</v>
      </c>
      <c r="CB4" s="672" t="s">
        <v>81</v>
      </c>
      <c r="CC4" s="82" t="s">
        <v>76</v>
      </c>
      <c r="CD4" s="82" t="s">
        <v>77</v>
      </c>
      <c r="CE4" s="82" t="s">
        <v>78</v>
      </c>
      <c r="CF4" s="82" t="s">
        <v>79</v>
      </c>
      <c r="CG4" s="82" t="s">
        <v>80</v>
      </c>
      <c r="CH4" s="82" t="s">
        <v>95</v>
      </c>
      <c r="CI4" s="82" t="s">
        <v>96</v>
      </c>
      <c r="CJ4" s="82" t="s">
        <v>97</v>
      </c>
      <c r="CK4" s="96" t="s">
        <v>3</v>
      </c>
      <c r="CL4" s="666" t="s">
        <v>64</v>
      </c>
      <c r="CM4" s="672" t="s">
        <v>81</v>
      </c>
      <c r="CN4" s="82" t="s">
        <v>76</v>
      </c>
      <c r="CO4" s="82" t="s">
        <v>77</v>
      </c>
      <c r="CP4" s="82" t="s">
        <v>78</v>
      </c>
      <c r="CQ4" s="82" t="s">
        <v>79</v>
      </c>
      <c r="CR4" s="82" t="s">
        <v>80</v>
      </c>
      <c r="CS4" s="82" t="s">
        <v>95</v>
      </c>
      <c r="CT4" s="82" t="s">
        <v>96</v>
      </c>
      <c r="CU4" s="82" t="s">
        <v>97</v>
      </c>
      <c r="CV4" s="96" t="s">
        <v>3</v>
      </c>
      <c r="CW4" s="666" t="s">
        <v>64</v>
      </c>
      <c r="CX4" s="672" t="s">
        <v>81</v>
      </c>
      <c r="CY4" s="390" t="s">
        <v>76</v>
      </c>
      <c r="CZ4" s="390" t="s">
        <v>77</v>
      </c>
      <c r="DA4" s="390" t="s">
        <v>78</v>
      </c>
      <c r="DB4" s="390" t="s">
        <v>79</v>
      </c>
      <c r="DC4" s="390" t="s">
        <v>80</v>
      </c>
      <c r="DD4" s="390" t="s">
        <v>95</v>
      </c>
      <c r="DE4" s="390" t="s">
        <v>96</v>
      </c>
      <c r="DF4" s="390" t="s">
        <v>97</v>
      </c>
      <c r="DG4" s="96" t="s">
        <v>3</v>
      </c>
      <c r="DH4" s="666" t="s">
        <v>64</v>
      </c>
      <c r="DI4" s="672" t="s">
        <v>81</v>
      </c>
      <c r="DJ4" s="459" t="s">
        <v>76</v>
      </c>
      <c r="DK4" s="459" t="s">
        <v>77</v>
      </c>
      <c r="DL4" s="459" t="s">
        <v>78</v>
      </c>
      <c r="DM4" s="459" t="s">
        <v>79</v>
      </c>
      <c r="DN4" s="459" t="s">
        <v>80</v>
      </c>
      <c r="DO4" s="459" t="s">
        <v>95</v>
      </c>
      <c r="DP4" s="459" t="s">
        <v>96</v>
      </c>
      <c r="DQ4" s="459" t="s">
        <v>97</v>
      </c>
      <c r="DR4" s="96" t="s">
        <v>3</v>
      </c>
      <c r="DS4" s="666" t="s">
        <v>64</v>
      </c>
      <c r="DT4" s="672" t="s">
        <v>81</v>
      </c>
      <c r="DU4" s="459" t="s">
        <v>76</v>
      </c>
      <c r="DV4" s="459" t="s">
        <v>77</v>
      </c>
      <c r="DW4" s="459" t="s">
        <v>78</v>
      </c>
      <c r="DX4" s="459" t="s">
        <v>79</v>
      </c>
      <c r="DY4" s="459" t="s">
        <v>80</v>
      </c>
      <c r="DZ4" s="459" t="s">
        <v>95</v>
      </c>
      <c r="EA4" s="459" t="s">
        <v>96</v>
      </c>
      <c r="EB4" s="459" t="s">
        <v>97</v>
      </c>
      <c r="EC4" s="96" t="s">
        <v>3</v>
      </c>
      <c r="ED4" s="666" t="s">
        <v>64</v>
      </c>
      <c r="EE4" s="672" t="s">
        <v>81</v>
      </c>
      <c r="EF4" s="459" t="s">
        <v>76</v>
      </c>
      <c r="EG4" s="459" t="s">
        <v>77</v>
      </c>
      <c r="EH4" s="459" t="s">
        <v>78</v>
      </c>
      <c r="EI4" s="459" t="s">
        <v>79</v>
      </c>
      <c r="EJ4" s="459" t="s">
        <v>80</v>
      </c>
      <c r="EK4" s="459" t="s">
        <v>95</v>
      </c>
      <c r="EL4" s="459" t="s">
        <v>96</v>
      </c>
      <c r="EM4" s="459" t="s">
        <v>97</v>
      </c>
      <c r="EN4" s="96" t="s">
        <v>3</v>
      </c>
      <c r="EO4" s="666" t="s">
        <v>64</v>
      </c>
      <c r="EP4" s="672" t="s">
        <v>81</v>
      </c>
      <c r="EQ4" s="459" t="s">
        <v>76</v>
      </c>
      <c r="ER4" s="459" t="s">
        <v>77</v>
      </c>
      <c r="ES4" s="459" t="s">
        <v>78</v>
      </c>
      <c r="ET4" s="459" t="s">
        <v>79</v>
      </c>
      <c r="EU4" s="459" t="s">
        <v>80</v>
      </c>
      <c r="EV4" s="459" t="s">
        <v>95</v>
      </c>
      <c r="EW4" s="459" t="s">
        <v>96</v>
      </c>
      <c r="EX4" s="459" t="s">
        <v>97</v>
      </c>
      <c r="EY4" s="96" t="s">
        <v>3</v>
      </c>
      <c r="EZ4" s="666" t="s">
        <v>64</v>
      </c>
      <c r="FA4" s="672" t="s">
        <v>81</v>
      </c>
      <c r="FB4" s="82" t="s">
        <v>76</v>
      </c>
      <c r="FC4" s="82" t="s">
        <v>77</v>
      </c>
      <c r="FD4" s="82" t="s">
        <v>78</v>
      </c>
      <c r="FE4" s="82" t="s">
        <v>79</v>
      </c>
      <c r="FF4" s="82" t="s">
        <v>80</v>
      </c>
      <c r="FG4" s="82" t="s">
        <v>95</v>
      </c>
      <c r="FH4" s="82" t="s">
        <v>96</v>
      </c>
      <c r="FI4" s="82" t="s">
        <v>97</v>
      </c>
      <c r="FJ4" s="96" t="s">
        <v>3</v>
      </c>
      <c r="FK4" s="666" t="s">
        <v>64</v>
      </c>
      <c r="FL4" s="672" t="s">
        <v>81</v>
      </c>
      <c r="FM4" s="84" t="s">
        <v>76</v>
      </c>
      <c r="FN4" s="84" t="s">
        <v>64</v>
      </c>
      <c r="FO4" s="84" t="s">
        <v>77</v>
      </c>
      <c r="FP4" s="84" t="s">
        <v>64</v>
      </c>
      <c r="FQ4" s="84" t="s">
        <v>78</v>
      </c>
      <c r="FR4" s="84" t="s">
        <v>64</v>
      </c>
      <c r="FS4" s="84" t="s">
        <v>79</v>
      </c>
      <c r="FT4" s="84" t="s">
        <v>64</v>
      </c>
      <c r="FU4" s="84" t="s">
        <v>80</v>
      </c>
      <c r="FV4" s="84" t="s">
        <v>64</v>
      </c>
      <c r="FW4" s="84" t="s">
        <v>95</v>
      </c>
      <c r="FX4" s="84" t="s">
        <v>64</v>
      </c>
      <c r="FY4" s="84" t="s">
        <v>96</v>
      </c>
      <c r="FZ4" s="84" t="s">
        <v>64</v>
      </c>
      <c r="GA4" s="84" t="s">
        <v>97</v>
      </c>
      <c r="GB4" s="84" t="s">
        <v>64</v>
      </c>
      <c r="GC4" s="190" t="s">
        <v>65</v>
      </c>
      <c r="GD4" s="675" t="s">
        <v>64</v>
      </c>
      <c r="GE4" s="666" t="s">
        <v>81</v>
      </c>
      <c r="GI4" s="465" t="s">
        <v>411</v>
      </c>
      <c r="GJ4" s="514"/>
      <c r="GK4" s="514"/>
      <c r="GL4" s="514"/>
      <c r="GM4" s="514"/>
      <c r="GN4" s="514"/>
      <c r="GO4" s="514"/>
      <c r="GP4" s="515"/>
      <c r="GQ4" s="674" t="s">
        <v>410</v>
      </c>
      <c r="GR4" s="674"/>
    </row>
    <row r="5" spans="1:200" s="54" customFormat="1" ht="20.25" customHeight="1">
      <c r="A5" s="656"/>
      <c r="B5" s="665"/>
      <c r="C5" s="187" t="s">
        <v>25</v>
      </c>
      <c r="D5" s="82">
        <f>IF(คะแนนคุณลักษณะ!E6="","",คะแนนคุณลักษณะ!E6)</f>
        <v>10</v>
      </c>
      <c r="E5" s="313">
        <f>IF(คะแนนคุณลักษณะ!F6="","",คะแนนคุณลักษณะ!F6)</f>
        <v>10</v>
      </c>
      <c r="F5" s="313">
        <f>IF(คะแนนคุณลักษณะ!G6="","",คะแนนคุณลักษณะ!G6)</f>
        <v>10</v>
      </c>
      <c r="G5" s="313">
        <f>IF(คะแนนคุณลักษณะ!H6="","",คะแนนคุณลักษณะ!H6)</f>
        <v>10</v>
      </c>
      <c r="H5" s="313">
        <f>IF(คะแนนคุณลักษณะ!I6="","",คะแนนคุณลักษณะ!I6)</f>
        <v>10</v>
      </c>
      <c r="I5" s="313">
        <f>IF(คะแนนคุณลักษณะ!J6="","",คะแนนคุณลักษณะ!J6)</f>
        <v>10</v>
      </c>
      <c r="J5" s="313">
        <f>IF(คะแนนคุณลักษณะ!K6="","",คะแนนคุณลักษณะ!K6)</f>
        <v>10</v>
      </c>
      <c r="K5" s="313">
        <f>IF(คะแนนคุณลักษณะ!L6="","",คะแนนคุณลักษณะ!L6)</f>
        <v>10</v>
      </c>
      <c r="L5" s="96">
        <f>IF(SUM(D5:K5),SUM(D5:K5),"")</f>
        <v>80</v>
      </c>
      <c r="M5" s="667"/>
      <c r="N5" s="673"/>
      <c r="O5" s="312">
        <f>IF(คะแนนคุณลักษณะ!M6="","",คะแนนคุณลักษณะ!M6)</f>
        <v>10</v>
      </c>
      <c r="P5" s="312">
        <f>IF(คะแนนคุณลักษณะ!N6="","",คะแนนคุณลักษณะ!N6)</f>
        <v>10</v>
      </c>
      <c r="Q5" s="312">
        <f>IF(คะแนนคุณลักษณะ!O6="","",คะแนนคุณลักษณะ!O6)</f>
        <v>10</v>
      </c>
      <c r="R5" s="312">
        <f>IF(คะแนนคุณลักษณะ!P6="","",คะแนนคุณลักษณะ!P6)</f>
        <v>10</v>
      </c>
      <c r="S5" s="312">
        <f>IF(คะแนนคุณลักษณะ!Q6="","",คะแนนคุณลักษณะ!Q6)</f>
        <v>10</v>
      </c>
      <c r="T5" s="312">
        <f>IF(คะแนนคุณลักษณะ!R6="","",คะแนนคุณลักษณะ!R6)</f>
        <v>10</v>
      </c>
      <c r="U5" s="312">
        <f>IF(คะแนนคุณลักษณะ!S6="","",คะแนนคุณลักษณะ!S6)</f>
        <v>10</v>
      </c>
      <c r="V5" s="312">
        <f>IF(คะแนนคุณลักษณะ!T6="","",คะแนนคุณลักษณะ!T6)</f>
        <v>10</v>
      </c>
      <c r="W5" s="96">
        <f>IF(SUM(O5:V5),SUM(O5:V5),"")</f>
        <v>80</v>
      </c>
      <c r="X5" s="667"/>
      <c r="Y5" s="673"/>
      <c r="Z5" s="312">
        <f>IF(คะแนนคุณลักษณะ!U6="","",คะแนนคุณลักษณะ!U6)</f>
        <v>10</v>
      </c>
      <c r="AA5" s="312">
        <f>IF(คะแนนคุณลักษณะ!V6="","",คะแนนคุณลักษณะ!V6)</f>
        <v>10</v>
      </c>
      <c r="AB5" s="312">
        <f>IF(คะแนนคุณลักษณะ!W6="","",คะแนนคุณลักษณะ!W6)</f>
        <v>10</v>
      </c>
      <c r="AC5" s="312">
        <f>IF(คะแนนคุณลักษณะ!X6="","",คะแนนคุณลักษณะ!X6)</f>
        <v>10</v>
      </c>
      <c r="AD5" s="312">
        <f>IF(คะแนนคุณลักษณะ!Y6="","",คะแนนคุณลักษณะ!Y6)</f>
        <v>10</v>
      </c>
      <c r="AE5" s="312">
        <f>IF(คะแนนคุณลักษณะ!Z6="","",คะแนนคุณลักษณะ!Z6)</f>
        <v>10</v>
      </c>
      <c r="AF5" s="312">
        <f>IF(คะแนนคุณลักษณะ!AA6="","",คะแนนคุณลักษณะ!AA6)</f>
        <v>10</v>
      </c>
      <c r="AG5" s="312">
        <f>IF(คะแนนคุณลักษณะ!AB6="","",คะแนนคุณลักษณะ!AB6)</f>
        <v>10</v>
      </c>
      <c r="AH5" s="96">
        <f>IF(SUM(Z5:AG5),SUM(Z5:AG5),"")</f>
        <v>80</v>
      </c>
      <c r="AI5" s="667"/>
      <c r="AJ5" s="673"/>
      <c r="AK5" s="312">
        <f>IF(คะแนนคุณลักษณะ!AC6="","",คะแนนคุณลักษณะ!AC6)</f>
        <v>10</v>
      </c>
      <c r="AL5" s="312">
        <f>IF(คะแนนคุณลักษณะ!AD6="","",คะแนนคุณลักษณะ!AD6)</f>
        <v>10</v>
      </c>
      <c r="AM5" s="312">
        <f>IF(คะแนนคุณลักษณะ!AE6="","",คะแนนคุณลักษณะ!AE6)</f>
        <v>10</v>
      </c>
      <c r="AN5" s="312">
        <f>IF(คะแนนคุณลักษณะ!AF6="","",คะแนนคุณลักษณะ!AF6)</f>
        <v>10</v>
      </c>
      <c r="AO5" s="312">
        <f>IF(คะแนนคุณลักษณะ!AG6="","",คะแนนคุณลักษณะ!AG6)</f>
        <v>10</v>
      </c>
      <c r="AP5" s="312">
        <f>IF(คะแนนคุณลักษณะ!AH6="","",คะแนนคุณลักษณะ!AH6)</f>
        <v>10</v>
      </c>
      <c r="AQ5" s="312">
        <f>IF(คะแนนคุณลักษณะ!AI6="","",คะแนนคุณลักษณะ!AI6)</f>
        <v>10</v>
      </c>
      <c r="AR5" s="312">
        <f>IF(คะแนนคุณลักษณะ!AJ6="","",คะแนนคุณลักษณะ!AJ6)</f>
        <v>10</v>
      </c>
      <c r="AS5" s="96">
        <f>IF(SUM(AK5:AR5),SUM(AK5:AR5),"")</f>
        <v>80</v>
      </c>
      <c r="AT5" s="667"/>
      <c r="AU5" s="673"/>
      <c r="AV5" s="312">
        <f>IF(คะแนนคุณลักษณะ!AK6="","",คะแนนคุณลักษณะ!AK6)</f>
        <v>10</v>
      </c>
      <c r="AW5" s="312">
        <f>IF(คะแนนคุณลักษณะ!AL6="","",คะแนนคุณลักษณะ!AL6)</f>
        <v>10</v>
      </c>
      <c r="AX5" s="312">
        <f>IF(คะแนนคุณลักษณะ!AM6="","",คะแนนคุณลักษณะ!AM6)</f>
        <v>10</v>
      </c>
      <c r="AY5" s="312">
        <f>IF(คะแนนคุณลักษณะ!AN6="","",คะแนนคุณลักษณะ!AN6)</f>
        <v>10</v>
      </c>
      <c r="AZ5" s="312">
        <f>IF(คะแนนคุณลักษณะ!AO6="","",คะแนนคุณลักษณะ!AO6)</f>
        <v>10</v>
      </c>
      <c r="BA5" s="312">
        <f>IF(คะแนนคุณลักษณะ!AP6="","",คะแนนคุณลักษณะ!AP6)</f>
        <v>10</v>
      </c>
      <c r="BB5" s="312">
        <f>IF(คะแนนคุณลักษณะ!AQ6="","",คะแนนคุณลักษณะ!AQ6)</f>
        <v>10</v>
      </c>
      <c r="BC5" s="312">
        <f>IF(คะแนนคุณลักษณะ!AR6="","",คะแนนคุณลักษณะ!AR6)</f>
        <v>10</v>
      </c>
      <c r="BD5" s="96">
        <f>IF(SUM(AV5:BC5),SUM(AV5:BC5),"")</f>
        <v>80</v>
      </c>
      <c r="BE5" s="673"/>
      <c r="BF5" s="673"/>
      <c r="BG5" s="312">
        <f>IF(คะแนนคุณลักษณะ!AS6="","",คะแนนคุณลักษณะ!AS6)</f>
        <v>10</v>
      </c>
      <c r="BH5" s="312">
        <f>IF(คะแนนคุณลักษณะ!AT6="","",คะแนนคุณลักษณะ!AT6)</f>
        <v>10</v>
      </c>
      <c r="BI5" s="312">
        <f>IF(คะแนนคุณลักษณะ!AU6="","",คะแนนคุณลักษณะ!AU6)</f>
        <v>10</v>
      </c>
      <c r="BJ5" s="312">
        <f>IF(คะแนนคุณลักษณะ!AV6="","",คะแนนคุณลักษณะ!AV6)</f>
        <v>10</v>
      </c>
      <c r="BK5" s="312">
        <f>IF(คะแนนคุณลักษณะ!AW6="","",คะแนนคุณลักษณะ!AW6)</f>
        <v>10</v>
      </c>
      <c r="BL5" s="312">
        <f>IF(คะแนนคุณลักษณะ!AX6="","",คะแนนคุณลักษณะ!AX6)</f>
        <v>10</v>
      </c>
      <c r="BM5" s="312">
        <f>IF(คะแนนคุณลักษณะ!AY6="","",คะแนนคุณลักษณะ!AY6)</f>
        <v>10</v>
      </c>
      <c r="BN5" s="312">
        <f>IF(คะแนนคุณลักษณะ!AZ6="","",คะแนนคุณลักษณะ!AZ6)</f>
        <v>10</v>
      </c>
      <c r="BO5" s="96">
        <f>IF(SUM(BG5:BN5),SUM(BG5:BN5),"")</f>
        <v>80</v>
      </c>
      <c r="BP5" s="667"/>
      <c r="BQ5" s="673"/>
      <c r="BR5" s="312">
        <f>IF(คะแนนคุณลักษณะ!BA6="","",คะแนนคุณลักษณะ!BA6)</f>
        <v>10</v>
      </c>
      <c r="BS5" s="312">
        <f>IF(คะแนนคุณลักษณะ!BB6="","",คะแนนคุณลักษณะ!BB6)</f>
        <v>10</v>
      </c>
      <c r="BT5" s="312">
        <f>IF(คะแนนคุณลักษณะ!BC6="","",คะแนนคุณลักษณะ!BC6)</f>
        <v>10</v>
      </c>
      <c r="BU5" s="312">
        <f>IF(คะแนนคุณลักษณะ!BD6="","",คะแนนคุณลักษณะ!BD6)</f>
        <v>10</v>
      </c>
      <c r="BV5" s="312">
        <f>IF(คะแนนคุณลักษณะ!BE6="","",คะแนนคุณลักษณะ!BE6)</f>
        <v>10</v>
      </c>
      <c r="BW5" s="312">
        <f>IF(คะแนนคุณลักษณะ!BF6="","",คะแนนคุณลักษณะ!BF6)</f>
        <v>10</v>
      </c>
      <c r="BX5" s="312">
        <f>IF(คะแนนคุณลักษณะ!BG6="","",คะแนนคุณลักษณะ!BG6)</f>
        <v>10</v>
      </c>
      <c r="BY5" s="312">
        <f>IF(คะแนนคุณลักษณะ!BH6="","",คะแนนคุณลักษณะ!BH6)</f>
        <v>10</v>
      </c>
      <c r="BZ5" s="96">
        <f>IF(SUM(BR5:BY5),SUM(BR5:BY5),"")</f>
        <v>80</v>
      </c>
      <c r="CA5" s="667"/>
      <c r="CB5" s="673"/>
      <c r="CC5" s="312">
        <f>IF(คะแนนคุณลักษณะ!BI6="","",คะแนนคุณลักษณะ!BI6)</f>
        <v>10</v>
      </c>
      <c r="CD5" s="312">
        <f>IF(คะแนนคุณลักษณะ!BJ6="","",คะแนนคุณลักษณะ!BJ6)</f>
        <v>10</v>
      </c>
      <c r="CE5" s="312">
        <f>IF(คะแนนคุณลักษณะ!BK6="","",คะแนนคุณลักษณะ!BK6)</f>
        <v>10</v>
      </c>
      <c r="CF5" s="312">
        <f>IF(คะแนนคุณลักษณะ!BL6="","",คะแนนคุณลักษณะ!BL6)</f>
        <v>10</v>
      </c>
      <c r="CG5" s="312">
        <f>IF(คะแนนคุณลักษณะ!BM6="","",คะแนนคุณลักษณะ!BM6)</f>
        <v>10</v>
      </c>
      <c r="CH5" s="312">
        <f>IF(คะแนนคุณลักษณะ!BN6="","",คะแนนคุณลักษณะ!BN6)</f>
        <v>10</v>
      </c>
      <c r="CI5" s="312">
        <f>IF(คะแนนคุณลักษณะ!BO6="","",คะแนนคุณลักษณะ!BO6)</f>
        <v>10</v>
      </c>
      <c r="CJ5" s="312">
        <f>IF(คะแนนคุณลักษณะ!BP6="","",คะแนนคุณลักษณะ!BP6)</f>
        <v>10</v>
      </c>
      <c r="CK5" s="96">
        <f>IF(SUM(CC5:CJ5),SUM(CC5:CJ5),"")</f>
        <v>80</v>
      </c>
      <c r="CL5" s="667"/>
      <c r="CM5" s="673"/>
      <c r="CN5" s="312">
        <f>IF(คะแนนคุณลักษณะ!BQ6="","",คะแนนคุณลักษณะ!BQ6)</f>
        <v>10</v>
      </c>
      <c r="CO5" s="312">
        <f>IF(คะแนนคุณลักษณะ!BR6="","",คะแนนคุณลักษณะ!BR6)</f>
        <v>10</v>
      </c>
      <c r="CP5" s="312">
        <f>IF(คะแนนคุณลักษณะ!BS6="","",คะแนนคุณลักษณะ!BS6)</f>
        <v>10</v>
      </c>
      <c r="CQ5" s="312">
        <f>IF(คะแนนคุณลักษณะ!BT6="","",คะแนนคุณลักษณะ!BT6)</f>
        <v>10</v>
      </c>
      <c r="CR5" s="312">
        <f>IF(คะแนนคุณลักษณะ!BU6="","",คะแนนคุณลักษณะ!BU6)</f>
        <v>10</v>
      </c>
      <c r="CS5" s="312">
        <f>IF(คะแนนคุณลักษณะ!BV6="","",คะแนนคุณลักษณะ!BV6)</f>
        <v>10</v>
      </c>
      <c r="CT5" s="312">
        <f>IF(คะแนนคุณลักษณะ!BW6="","",คะแนนคุณลักษณะ!BW6)</f>
        <v>10</v>
      </c>
      <c r="CU5" s="312">
        <f>IF(คะแนนคุณลักษณะ!BX6="","",คะแนนคุณลักษณะ!BX6)</f>
        <v>10</v>
      </c>
      <c r="CV5" s="96">
        <f>IF(SUM(CN5:CU5),SUM(CN5:CU5),"")</f>
        <v>80</v>
      </c>
      <c r="CW5" s="667"/>
      <c r="CX5" s="673"/>
      <c r="CY5" s="388">
        <f>IF(คะแนนคุณลักษณะ!BY6="","",คะแนนคุณลักษณะ!BY6)</f>
        <v>10</v>
      </c>
      <c r="CZ5" s="388">
        <f>IF(คะแนนคุณลักษณะ!BZ6="","",คะแนนคุณลักษณะ!BZ6)</f>
        <v>10</v>
      </c>
      <c r="DA5" s="388">
        <f>IF(คะแนนคุณลักษณะ!CA6="","",คะแนนคุณลักษณะ!CA6)</f>
        <v>10</v>
      </c>
      <c r="DB5" s="388">
        <f>IF(คะแนนคุณลักษณะ!CB6="","",คะแนนคุณลักษณะ!CB6)</f>
        <v>10</v>
      </c>
      <c r="DC5" s="388">
        <f>IF(คะแนนคุณลักษณะ!CC6="","",คะแนนคุณลักษณะ!CC6)</f>
        <v>10</v>
      </c>
      <c r="DD5" s="388">
        <f>IF(คะแนนคุณลักษณะ!CD6="","",คะแนนคุณลักษณะ!CD6)</f>
        <v>10</v>
      </c>
      <c r="DE5" s="388">
        <f>IF(คะแนนคุณลักษณะ!CE6="","",คะแนนคุณลักษณะ!CE6)</f>
        <v>10</v>
      </c>
      <c r="DF5" s="388">
        <f>IF(คะแนนคุณลักษณะ!CF6="","",คะแนนคุณลักษณะ!CF6)</f>
        <v>10</v>
      </c>
      <c r="DG5" s="96">
        <f>IF(SUM(CY5:DF5),SUM(CY5:DF5),"")</f>
        <v>80</v>
      </c>
      <c r="DH5" s="667"/>
      <c r="DI5" s="673"/>
      <c r="DJ5" s="457">
        <f>IF(คะแนนคุณลักษณะ!CG6="","",คะแนนคุณลักษณะ!CG6)</f>
        <v>10</v>
      </c>
      <c r="DK5" s="457">
        <f>IF(คะแนนคุณลักษณะ!CH6="","",คะแนนคุณลักษณะ!CH6)</f>
        <v>10</v>
      </c>
      <c r="DL5" s="457">
        <f>IF(คะแนนคุณลักษณะ!CI6="","",คะแนนคุณลักษณะ!CI6)</f>
        <v>10</v>
      </c>
      <c r="DM5" s="457">
        <f>IF(คะแนนคุณลักษณะ!CJ6="","",คะแนนคุณลักษณะ!CJ6)</f>
        <v>10</v>
      </c>
      <c r="DN5" s="457">
        <f>IF(คะแนนคุณลักษณะ!CK6="","",คะแนนคุณลักษณะ!CK6)</f>
        <v>10</v>
      </c>
      <c r="DO5" s="457">
        <f>IF(คะแนนคุณลักษณะ!CL6="","",คะแนนคุณลักษณะ!CL6)</f>
        <v>10</v>
      </c>
      <c r="DP5" s="457">
        <f>IF(คะแนนคุณลักษณะ!CM6="","",คะแนนคุณลักษณะ!CM6)</f>
        <v>10</v>
      </c>
      <c r="DQ5" s="457">
        <f>IF(คะแนนคุณลักษณะ!CN6="","",คะแนนคุณลักษณะ!CN6)</f>
        <v>10</v>
      </c>
      <c r="DR5" s="96">
        <f>IF(SUM(DJ5:DQ5),SUM(DJ5:DQ5),"")</f>
        <v>80</v>
      </c>
      <c r="DS5" s="667"/>
      <c r="DT5" s="673"/>
      <c r="DU5" s="457">
        <f>IF(คะแนนคุณลักษณะ!CO6="","",คะแนนคุณลักษณะ!CO6)</f>
        <v>10</v>
      </c>
      <c r="DV5" s="457">
        <f>IF(คะแนนคุณลักษณะ!CP6="","",คะแนนคุณลักษณะ!CP6)</f>
        <v>10</v>
      </c>
      <c r="DW5" s="457">
        <f>IF(คะแนนคุณลักษณะ!CQ6="","",คะแนนคุณลักษณะ!CQ6)</f>
        <v>10</v>
      </c>
      <c r="DX5" s="457">
        <f>IF(คะแนนคุณลักษณะ!CR6="","",คะแนนคุณลักษณะ!CR6)</f>
        <v>10</v>
      </c>
      <c r="DY5" s="457">
        <f>IF(คะแนนคุณลักษณะ!CS6="","",คะแนนคุณลักษณะ!CS6)</f>
        <v>10</v>
      </c>
      <c r="DZ5" s="457">
        <f>IF(คะแนนคุณลักษณะ!CT6="","",คะแนนคุณลักษณะ!CT6)</f>
        <v>10</v>
      </c>
      <c r="EA5" s="457">
        <f>IF(คะแนนคุณลักษณะ!CU6="","",คะแนนคุณลักษณะ!CU6)</f>
        <v>10</v>
      </c>
      <c r="EB5" s="457">
        <f>IF(คะแนนคุณลักษณะ!CV6="","",คะแนนคุณลักษณะ!CV6)</f>
        <v>10</v>
      </c>
      <c r="EC5" s="96">
        <f>IF(SUM(DU5:EB5),SUM(DU5:EB5),"")</f>
        <v>80</v>
      </c>
      <c r="ED5" s="667"/>
      <c r="EE5" s="673"/>
      <c r="EF5" s="457">
        <f>IF(คะแนนคุณลักษณะ!CW6="","",คะแนนคุณลักษณะ!CW6)</f>
        <v>10</v>
      </c>
      <c r="EG5" s="457">
        <f>IF(คะแนนคุณลักษณะ!CX6="","",คะแนนคุณลักษณะ!CX6)</f>
        <v>10</v>
      </c>
      <c r="EH5" s="457">
        <f>IF(คะแนนคุณลักษณะ!CY6="","",คะแนนคุณลักษณะ!CY6)</f>
        <v>10</v>
      </c>
      <c r="EI5" s="457">
        <f>IF(คะแนนคุณลักษณะ!CZ6="","",คะแนนคุณลักษณะ!CZ6)</f>
        <v>10</v>
      </c>
      <c r="EJ5" s="457">
        <f>IF(คะแนนคุณลักษณะ!DA6="","",คะแนนคุณลักษณะ!DA6)</f>
        <v>10</v>
      </c>
      <c r="EK5" s="457">
        <f>IF(คะแนนคุณลักษณะ!DB6="","",คะแนนคุณลักษณะ!DB6)</f>
        <v>10</v>
      </c>
      <c r="EL5" s="457">
        <f>IF(คะแนนคุณลักษณะ!DC6="","",คะแนนคุณลักษณะ!DC6)</f>
        <v>10</v>
      </c>
      <c r="EM5" s="457">
        <f>IF(คะแนนคุณลักษณะ!DD6="","",คะแนนคุณลักษณะ!DD6)</f>
        <v>10</v>
      </c>
      <c r="EN5" s="96">
        <f>IF(SUM(EF5:EM5),SUM(EF5:EM5),"")</f>
        <v>80</v>
      </c>
      <c r="EO5" s="667"/>
      <c r="EP5" s="673"/>
      <c r="EQ5" s="457">
        <f>IF(คะแนนคุณลักษณะ!DE6="","",คะแนนคุณลักษณะ!DE6)</f>
        <v>10</v>
      </c>
      <c r="ER5" s="457">
        <f>IF(คะแนนคุณลักษณะ!DF6="","",คะแนนคุณลักษณะ!DF6)</f>
        <v>10</v>
      </c>
      <c r="ES5" s="457">
        <f>IF(คะแนนคุณลักษณะ!DG6="","",คะแนนคุณลักษณะ!DG6)</f>
        <v>10</v>
      </c>
      <c r="ET5" s="457">
        <f>IF(คะแนนคุณลักษณะ!DH6="","",คะแนนคุณลักษณะ!DH6)</f>
        <v>10</v>
      </c>
      <c r="EU5" s="457">
        <f>IF(คะแนนคุณลักษณะ!DI6="","",คะแนนคุณลักษณะ!DI6)</f>
        <v>10</v>
      </c>
      <c r="EV5" s="457">
        <f>IF(คะแนนคุณลักษณะ!DJ6="","",คะแนนคุณลักษณะ!DJ6)</f>
        <v>10</v>
      </c>
      <c r="EW5" s="457">
        <f>IF(คะแนนคุณลักษณะ!DK6="","",คะแนนคุณลักษณะ!DK6)</f>
        <v>10</v>
      </c>
      <c r="EX5" s="457">
        <f>IF(คะแนนคุณลักษณะ!DL6="","",คะแนนคุณลักษณะ!DL6)</f>
        <v>10</v>
      </c>
      <c r="EY5" s="96">
        <f>IF(SUM(EQ5:EX5),SUM(EQ5:EX5),"")</f>
        <v>80</v>
      </c>
      <c r="EZ5" s="667"/>
      <c r="FA5" s="673"/>
      <c r="FB5" s="312">
        <f>IF(คะแนนคุณลักษณะ!DM6="","",คะแนนคุณลักษณะ!DM6)</f>
        <v>10</v>
      </c>
      <c r="FC5" s="312">
        <f>IF(คะแนนคุณลักษณะ!DN6="","",คะแนนคุณลักษณะ!DN6)</f>
        <v>10</v>
      </c>
      <c r="FD5" s="312">
        <f>IF(คะแนนคุณลักษณะ!DO6="","",คะแนนคุณลักษณะ!DO6)</f>
        <v>10</v>
      </c>
      <c r="FE5" s="312">
        <f>IF(คะแนนคุณลักษณะ!DP6="","",คะแนนคุณลักษณะ!DP6)</f>
        <v>10</v>
      </c>
      <c r="FF5" s="312">
        <f>IF(คะแนนคุณลักษณะ!DQ6="","",คะแนนคุณลักษณะ!DQ6)</f>
        <v>10</v>
      </c>
      <c r="FG5" s="312">
        <f>IF(คะแนนคุณลักษณะ!DR6="","",คะแนนคุณลักษณะ!DR6)</f>
        <v>10</v>
      </c>
      <c r="FH5" s="312">
        <f>IF(คะแนนคุณลักษณะ!DS6="","",คะแนนคุณลักษณะ!DS6)</f>
        <v>10</v>
      </c>
      <c r="FI5" s="312">
        <f>IF(คะแนนคุณลักษณะ!DT6="","",คะแนนคุณลักษณะ!DT6)</f>
        <v>10</v>
      </c>
      <c r="FJ5" s="96">
        <f>IF(SUM(FB5:FI5),SUM(FB5:FI5),"")</f>
        <v>80</v>
      </c>
      <c r="FK5" s="667"/>
      <c r="FL5" s="673"/>
      <c r="FM5" s="84">
        <f>SUM(D5,O5,Z5,AK5,AV5,BG5,BR5,CC5,CN5,CY5,DJ5,DU5,EF5,EQ5,FB5)</f>
        <v>150</v>
      </c>
      <c r="FN5" s="84"/>
      <c r="FO5" s="84">
        <f>SUM(E5,P5,AA5,AL5,AW5,BH5,BS5,CD5,CO5,CZ5,DK5,DV5,EG5,ER5,FC5)</f>
        <v>150</v>
      </c>
      <c r="FP5" s="84"/>
      <c r="FQ5" s="84">
        <f>SUM(F5,Q5,AB5,AM5,AX5,BI5,BT5,CE5,CP5,DA5,DL5,DW5,EH5,ES5,FD5)</f>
        <v>150</v>
      </c>
      <c r="FR5" s="84"/>
      <c r="FS5" s="84">
        <f>SUM(G5,R5,AC5,AN5,AY5,BJ5,BU5,CF5,CQ5,DB5,DM5,DX5,EI5,ET5,FE5)</f>
        <v>150</v>
      </c>
      <c r="FT5" s="84"/>
      <c r="FU5" s="84">
        <f>SUM(H5,S5,AD5,AO5,AZ5,BK5,BV5,CG5,CR5,DC5,DN5,DY5,EJ5,EU5,FF5)</f>
        <v>150</v>
      </c>
      <c r="FV5" s="84"/>
      <c r="FW5" s="84">
        <f>SUM(I5,T5,AE5,AP5,BA5,BL5,BW5,CH5,CS5,DD5,DO5,DZ5,EK5,EV5,FG5)</f>
        <v>150</v>
      </c>
      <c r="FX5" s="84"/>
      <c r="FY5" s="84">
        <f>SUM(J5,U5,AF5,AQ5,BB5,BM5,BX5,CI5,CT5,DE5,DP5,EA5,EL5,EW5,FH5)</f>
        <v>150</v>
      </c>
      <c r="FZ5" s="84"/>
      <c r="GA5" s="84">
        <f>SUM(K5,V5,AG5,AR5,BC5,BN5,BY5,CJ5,CU5,DF5,DQ5,EB5,EM5,EX5,FI5)</f>
        <v>150</v>
      </c>
      <c r="GB5" s="84"/>
      <c r="GC5" s="191">
        <f>COUNT(FM5,FO5,FQ5,FS5,FU5,FW5,FY5,GA5)</f>
        <v>8</v>
      </c>
      <c r="GD5" s="676"/>
      <c r="GE5" s="667"/>
      <c r="GI5" s="315" t="s">
        <v>285</v>
      </c>
      <c r="GJ5" s="315" t="s">
        <v>286</v>
      </c>
      <c r="GK5" s="315" t="s">
        <v>287</v>
      </c>
      <c r="GL5" s="315" t="s">
        <v>288</v>
      </c>
      <c r="GM5" s="315" t="s">
        <v>289</v>
      </c>
      <c r="GN5" s="315" t="s">
        <v>290</v>
      </c>
      <c r="GO5" s="315" t="s">
        <v>291</v>
      </c>
      <c r="GP5" s="315" t="s">
        <v>292</v>
      </c>
      <c r="GQ5" s="315" t="s">
        <v>293</v>
      </c>
      <c r="GR5" s="516" t="s">
        <v>409</v>
      </c>
    </row>
    <row r="6" spans="1:200" s="29" customFormat="1" ht="15.95" customHeight="1">
      <c r="A6" s="132">
        <v>1</v>
      </c>
      <c r="B6" s="26">
        <f>คะแนนสอบ!C6</f>
        <v>2284</v>
      </c>
      <c r="C6" s="41" t="str">
        <f>คะแนนสอบ!D6</f>
        <v>เด็กชายทนากรณ์   แย้มพรม</v>
      </c>
      <c r="D6" s="27">
        <f>IF(คะแนนคุณลักษณะ!E7="","",คะแนนคุณลักษณะ!E7)</f>
        <v>9</v>
      </c>
      <c r="E6" s="27">
        <f>IF(คะแนนคุณลักษณะ!F7="","",คะแนนคุณลักษณะ!F7)</f>
        <v>8</v>
      </c>
      <c r="F6" s="27">
        <f>IF(คะแนนคุณลักษณะ!G7="","",คะแนนคุณลักษณะ!G7)</f>
        <v>8</v>
      </c>
      <c r="G6" s="27">
        <f>IF(คะแนนคุณลักษณะ!H7="","",คะแนนคุณลักษณะ!H7)</f>
        <v>8</v>
      </c>
      <c r="H6" s="27">
        <f>IF(คะแนนคุณลักษณะ!I7="","",คะแนนคุณลักษณะ!I7)</f>
        <v>9</v>
      </c>
      <c r="I6" s="27">
        <f>IF(คะแนนคุณลักษณะ!J7="","",คะแนนคุณลักษณะ!J7)</f>
        <v>9</v>
      </c>
      <c r="J6" s="27">
        <f>IF(คะแนนคุณลักษณะ!K7="","",คะแนนคุณลักษณะ!K7)</f>
        <v>8</v>
      </c>
      <c r="K6" s="27">
        <f>IF(คะแนนคุณลักษณะ!L7="","",คะแนนคุณลักษณะ!L7)</f>
        <v>9</v>
      </c>
      <c r="L6" s="87">
        <f>IF(SUM(D6:K6),ROUND(SUM(D6:K6)*100/$L$5,0),"")</f>
        <v>85</v>
      </c>
      <c r="M6" s="136">
        <f t="shared" ref="M6:M49" si="0">IF(L6="","",VLOOKUP(L6,grad02,5,TRUE))</f>
        <v>3</v>
      </c>
      <c r="N6" s="136" t="str">
        <f t="shared" ref="N6:N49" si="1">IF(L6="","",VLOOKUP(L6,grad02,4,TRUE))</f>
        <v>ดีเยี่ยม</v>
      </c>
      <c r="O6" s="27" t="str">
        <f>IF(คะแนนคุณลักษณะ!M7="","",คะแนนคุณลักษณะ!M7)</f>
        <v/>
      </c>
      <c r="P6" s="27" t="str">
        <f>IF(คะแนนคุณลักษณะ!N7="","",คะแนนคุณลักษณะ!N7)</f>
        <v/>
      </c>
      <c r="Q6" s="27" t="str">
        <f>IF(คะแนนคุณลักษณะ!O7="","",คะแนนคุณลักษณะ!O7)</f>
        <v/>
      </c>
      <c r="R6" s="27" t="str">
        <f>IF(คะแนนคุณลักษณะ!P7="","",คะแนนคุณลักษณะ!P7)</f>
        <v/>
      </c>
      <c r="S6" s="27" t="str">
        <f>IF(คะแนนคุณลักษณะ!Q7="","",คะแนนคุณลักษณะ!Q7)</f>
        <v/>
      </c>
      <c r="T6" s="27" t="str">
        <f>IF(คะแนนคุณลักษณะ!R7="","",คะแนนคุณลักษณะ!R7)</f>
        <v/>
      </c>
      <c r="U6" s="27" t="str">
        <f>IF(คะแนนคุณลักษณะ!S7="","",คะแนนคุณลักษณะ!S7)</f>
        <v/>
      </c>
      <c r="V6" s="27" t="str">
        <f>IF(คะแนนคุณลักษณะ!T7="","",คะแนนคุณลักษณะ!T7)</f>
        <v/>
      </c>
      <c r="W6" s="87" t="str">
        <f>IF(SUM(O6:V6),ROUND(SUM(O6:V6)*100/$W$5,0),"")</f>
        <v/>
      </c>
      <c r="X6" s="136" t="str">
        <f t="shared" ref="X6:X49" si="2">IF(W6="","",VLOOKUP(W6,grad02,5,TRUE))</f>
        <v/>
      </c>
      <c r="Y6" s="136" t="str">
        <f t="shared" ref="Y6:Y49" si="3">IF(W6="","",VLOOKUP(W6,grad02,4,TRUE))</f>
        <v/>
      </c>
      <c r="Z6" s="27" t="str">
        <f>IF(คะแนนคุณลักษณะ!U7="","",คะแนนคุณลักษณะ!U7)</f>
        <v/>
      </c>
      <c r="AA6" s="27" t="str">
        <f>IF(คะแนนคุณลักษณะ!V7="","",คะแนนคุณลักษณะ!V7)</f>
        <v/>
      </c>
      <c r="AB6" s="27" t="str">
        <f>IF(คะแนนคุณลักษณะ!W7="","",คะแนนคุณลักษณะ!W7)</f>
        <v/>
      </c>
      <c r="AC6" s="27" t="str">
        <f>IF(คะแนนคุณลักษณะ!X7="","",คะแนนคุณลักษณะ!X7)</f>
        <v/>
      </c>
      <c r="AD6" s="27" t="str">
        <f>IF(คะแนนคุณลักษณะ!Y7="","",คะแนนคุณลักษณะ!Y7)</f>
        <v/>
      </c>
      <c r="AE6" s="27" t="str">
        <f>IF(คะแนนคุณลักษณะ!Z7="","",คะแนนคุณลักษณะ!Z7)</f>
        <v/>
      </c>
      <c r="AF6" s="27" t="str">
        <f>IF(คะแนนคุณลักษณะ!AA7="","",คะแนนคุณลักษณะ!AA7)</f>
        <v/>
      </c>
      <c r="AG6" s="27" t="str">
        <f>IF(คะแนนคุณลักษณะ!AB7="","",คะแนนคุณลักษณะ!AB7)</f>
        <v/>
      </c>
      <c r="AH6" s="87" t="str">
        <f>IF(SUM(Z6:AG6),ROUND(SUM(Z6:AG6)*100/$AH$5,0),"")</f>
        <v/>
      </c>
      <c r="AI6" s="136" t="str">
        <f t="shared" ref="AI6:AI49" si="4">IF(AH6="","",VLOOKUP(AH6,grad02,5,TRUE))</f>
        <v/>
      </c>
      <c r="AJ6" s="136" t="str">
        <f t="shared" ref="AJ6:AJ49" si="5">IF(AH6="","",VLOOKUP(AH6,grad02,4,TRUE))</f>
        <v/>
      </c>
      <c r="AK6" s="27" t="str">
        <f>IF(คะแนนคุณลักษณะ!AC7="","",คะแนนคุณลักษณะ!AC7)</f>
        <v/>
      </c>
      <c r="AL6" s="27" t="str">
        <f>IF(คะแนนคุณลักษณะ!AD7="","",คะแนนคุณลักษณะ!AD7)</f>
        <v/>
      </c>
      <c r="AM6" s="27" t="str">
        <f>IF(คะแนนคุณลักษณะ!AE7="","",คะแนนคุณลักษณะ!AE7)</f>
        <v/>
      </c>
      <c r="AN6" s="27" t="str">
        <f>IF(คะแนนคุณลักษณะ!AF7="","",คะแนนคุณลักษณะ!AF7)</f>
        <v/>
      </c>
      <c r="AO6" s="27" t="str">
        <f>IF(คะแนนคุณลักษณะ!AG7="","",คะแนนคุณลักษณะ!AG7)</f>
        <v/>
      </c>
      <c r="AP6" s="27" t="str">
        <f>IF(คะแนนคุณลักษณะ!AH7="","",คะแนนคุณลักษณะ!AH7)</f>
        <v/>
      </c>
      <c r="AQ6" s="27" t="str">
        <f>IF(คะแนนคุณลักษณะ!AI7="","",คะแนนคุณลักษณะ!AI7)</f>
        <v/>
      </c>
      <c r="AR6" s="27" t="str">
        <f>IF(คะแนนคุณลักษณะ!AJ7="","",คะแนนคุณลักษณะ!AJ7)</f>
        <v/>
      </c>
      <c r="AS6" s="87" t="str">
        <f>IF(SUM(AK6:AR6),ROUND(SUM(AK6:AR6)*100/$AS$5,0),"")</f>
        <v/>
      </c>
      <c r="AT6" s="136" t="str">
        <f t="shared" ref="AT6:AT49" si="6">IF(AS6="","",VLOOKUP(AS6,grad02,5,TRUE))</f>
        <v/>
      </c>
      <c r="AU6" s="136" t="str">
        <f t="shared" ref="AU6:AU49" si="7">IF(AS6="","",VLOOKUP(AS6,grad02,4,TRUE))</f>
        <v/>
      </c>
      <c r="AV6" s="27" t="str">
        <f>IF(คะแนนคุณลักษณะ!AK7="","",คะแนนคุณลักษณะ!AK7)</f>
        <v/>
      </c>
      <c r="AW6" s="27" t="str">
        <f>IF(คะแนนคุณลักษณะ!AL7="","",คะแนนคุณลักษณะ!AL7)</f>
        <v/>
      </c>
      <c r="AX6" s="27" t="str">
        <f>IF(คะแนนคุณลักษณะ!AM7="","",คะแนนคุณลักษณะ!AM7)</f>
        <v/>
      </c>
      <c r="AY6" s="27" t="str">
        <f>IF(คะแนนคุณลักษณะ!AN7="","",คะแนนคุณลักษณะ!AN7)</f>
        <v/>
      </c>
      <c r="AZ6" s="27" t="str">
        <f>IF(คะแนนคุณลักษณะ!AO7="","",คะแนนคุณลักษณะ!AO7)</f>
        <v/>
      </c>
      <c r="BA6" s="27" t="str">
        <f>IF(คะแนนคุณลักษณะ!AP7="","",คะแนนคุณลักษณะ!AP7)</f>
        <v/>
      </c>
      <c r="BB6" s="27" t="str">
        <f>IF(คะแนนคุณลักษณะ!AQ7="","",คะแนนคุณลักษณะ!AQ7)</f>
        <v/>
      </c>
      <c r="BC6" s="27" t="str">
        <f>IF(คะแนนคุณลักษณะ!AR7="","",คะแนนคุณลักษณะ!AR7)</f>
        <v/>
      </c>
      <c r="BD6" s="87" t="str">
        <f>IF(SUM(AV6:BC6),ROUND(SUM(AV6:BC6)*100/$BD$5,0),"")</f>
        <v/>
      </c>
      <c r="BE6" s="136" t="str">
        <f t="shared" ref="BE6:BE49" si="8">IF(BD6="","",VLOOKUP(BD6,grad02,5,TRUE))</f>
        <v/>
      </c>
      <c r="BF6" s="136" t="str">
        <f t="shared" ref="BF6:BF49" si="9">IF(BD6="","",VLOOKUP(BD6,grad02,4,TRUE))</f>
        <v/>
      </c>
      <c r="BG6" s="27" t="str">
        <f>IF(คะแนนคุณลักษณะ!AS7="","",คะแนนคุณลักษณะ!AS7)</f>
        <v/>
      </c>
      <c r="BH6" s="27" t="str">
        <f>IF(คะแนนคุณลักษณะ!AT7="","",คะแนนคุณลักษณะ!AT7)</f>
        <v/>
      </c>
      <c r="BI6" s="27" t="str">
        <f>IF(คะแนนคุณลักษณะ!AU7="","",คะแนนคุณลักษณะ!AU7)</f>
        <v/>
      </c>
      <c r="BJ6" s="27" t="str">
        <f>IF(คะแนนคุณลักษณะ!AV7="","",คะแนนคุณลักษณะ!AV7)</f>
        <v/>
      </c>
      <c r="BK6" s="27" t="str">
        <f>IF(คะแนนคุณลักษณะ!AW7="","",คะแนนคุณลักษณะ!AW7)</f>
        <v/>
      </c>
      <c r="BL6" s="27" t="str">
        <f>IF(คะแนนคุณลักษณะ!AX7="","",คะแนนคุณลักษณะ!AX7)</f>
        <v/>
      </c>
      <c r="BM6" s="27" t="str">
        <f>IF(คะแนนคุณลักษณะ!AY7="","",คะแนนคุณลักษณะ!AY7)</f>
        <v/>
      </c>
      <c r="BN6" s="27" t="str">
        <f>IF(คะแนนคุณลักษณะ!AZ7="","",คะแนนคุณลักษณะ!AZ7)</f>
        <v/>
      </c>
      <c r="BO6" s="87" t="str">
        <f>IF(SUM(BG6:BN6),ROUND(SUM(BG6:BN6)*100/$BO$5,0),"")</f>
        <v/>
      </c>
      <c r="BP6" s="136" t="str">
        <f t="shared" ref="BP6:BP49" si="10">IF(BO6="","",VLOOKUP(BO6,grad02,5,TRUE))</f>
        <v/>
      </c>
      <c r="BQ6" s="136" t="str">
        <f t="shared" ref="BQ6:BQ49" si="11">IF(BO6="","",VLOOKUP(BO6,grad02,4,TRUE))</f>
        <v/>
      </c>
      <c r="BR6" s="27" t="str">
        <f>IF(คะแนนคุณลักษณะ!BA7="","",คะแนนคุณลักษณะ!BA7)</f>
        <v/>
      </c>
      <c r="BS6" s="27" t="str">
        <f>IF(คะแนนคุณลักษณะ!BB7="","",คะแนนคุณลักษณะ!BB7)</f>
        <v/>
      </c>
      <c r="BT6" s="27" t="str">
        <f>IF(คะแนนคุณลักษณะ!BC7="","",คะแนนคุณลักษณะ!BC7)</f>
        <v/>
      </c>
      <c r="BU6" s="27" t="str">
        <f>IF(คะแนนคุณลักษณะ!BD7="","",คะแนนคุณลักษณะ!BD7)</f>
        <v/>
      </c>
      <c r="BV6" s="27" t="str">
        <f>IF(คะแนนคุณลักษณะ!BE7="","",คะแนนคุณลักษณะ!BE7)</f>
        <v/>
      </c>
      <c r="BW6" s="27" t="str">
        <f>IF(คะแนนคุณลักษณะ!BF7="","",คะแนนคุณลักษณะ!BF7)</f>
        <v/>
      </c>
      <c r="BX6" s="27" t="str">
        <f>IF(คะแนนคุณลักษณะ!BG7="","",คะแนนคุณลักษณะ!BG7)</f>
        <v/>
      </c>
      <c r="BY6" s="27" t="str">
        <f>IF(คะแนนคุณลักษณะ!BH7="","",คะแนนคุณลักษณะ!BH7)</f>
        <v/>
      </c>
      <c r="BZ6" s="87" t="str">
        <f>IF(SUM(BR6:BY6),ROUND(SUM(BR6:BY6)*100/$BZ$5,0),"")</f>
        <v/>
      </c>
      <c r="CA6" s="136" t="str">
        <f t="shared" ref="CA6:CA49" si="12">IF(BZ6="","",VLOOKUP(BZ6,grad02,5,TRUE))</f>
        <v/>
      </c>
      <c r="CB6" s="136" t="str">
        <f t="shared" ref="CB6:CB49" si="13">IF(BZ6="","",VLOOKUP(BZ6,grad02,4,TRUE))</f>
        <v/>
      </c>
      <c r="CC6" s="27" t="str">
        <f>IF(คะแนนคุณลักษณะ!BI7="","",คะแนนคุณลักษณะ!BI7)</f>
        <v/>
      </c>
      <c r="CD6" s="27" t="str">
        <f>IF(คะแนนคุณลักษณะ!BJ7="","",คะแนนคุณลักษณะ!BJ7)</f>
        <v/>
      </c>
      <c r="CE6" s="27" t="str">
        <f>IF(คะแนนคุณลักษณะ!BK7="","",คะแนนคุณลักษณะ!BK7)</f>
        <v/>
      </c>
      <c r="CF6" s="27" t="str">
        <f>IF(คะแนนคุณลักษณะ!BL7="","",คะแนนคุณลักษณะ!BL7)</f>
        <v/>
      </c>
      <c r="CG6" s="27" t="str">
        <f>IF(คะแนนคุณลักษณะ!BM7="","",คะแนนคุณลักษณะ!BM7)</f>
        <v/>
      </c>
      <c r="CH6" s="27" t="str">
        <f>IF(คะแนนคุณลักษณะ!BN7="","",คะแนนคุณลักษณะ!BN7)</f>
        <v/>
      </c>
      <c r="CI6" s="27" t="str">
        <f>IF(คะแนนคุณลักษณะ!BO7="","",คะแนนคุณลักษณะ!BO7)</f>
        <v/>
      </c>
      <c r="CJ6" s="27" t="str">
        <f>IF(คะแนนคุณลักษณะ!BP7="","",คะแนนคุณลักษณะ!BP7)</f>
        <v/>
      </c>
      <c r="CK6" s="87" t="str">
        <f>IF(SUM(CC6:CJ6),ROUND(SUM(CC6:CJ6)*100/$CK$5,0),"")</f>
        <v/>
      </c>
      <c r="CL6" s="136" t="str">
        <f t="shared" ref="CL6:CL49" si="14">IF(CK6="","",VLOOKUP(CK6,grad02,5,TRUE))</f>
        <v/>
      </c>
      <c r="CM6" s="136" t="str">
        <f t="shared" ref="CM6:CM49" si="15">IF(CK6="","",VLOOKUP(CK6,grad02,4,TRUE))</f>
        <v/>
      </c>
      <c r="CN6" s="27" t="str">
        <f>IF(คะแนนคุณลักษณะ!BQ7="","",คะแนนคุณลักษณะ!BQ7)</f>
        <v/>
      </c>
      <c r="CO6" s="27" t="str">
        <f>IF(คะแนนคุณลักษณะ!BR7="","",คะแนนคุณลักษณะ!BR7)</f>
        <v/>
      </c>
      <c r="CP6" s="27" t="str">
        <f>IF(คะแนนคุณลักษณะ!BS7="","",คะแนนคุณลักษณะ!BS7)</f>
        <v/>
      </c>
      <c r="CQ6" s="27" t="str">
        <f>IF(คะแนนคุณลักษณะ!BT7="","",คะแนนคุณลักษณะ!BT7)</f>
        <v/>
      </c>
      <c r="CR6" s="27" t="str">
        <f>IF(คะแนนคุณลักษณะ!BU7="","",คะแนนคุณลักษณะ!BU7)</f>
        <v/>
      </c>
      <c r="CS6" s="27" t="str">
        <f>IF(คะแนนคุณลักษณะ!BV7="","",คะแนนคุณลักษณะ!BV7)</f>
        <v/>
      </c>
      <c r="CT6" s="27" t="str">
        <f>IF(คะแนนคุณลักษณะ!BW7="","",คะแนนคุณลักษณะ!BW7)</f>
        <v/>
      </c>
      <c r="CU6" s="27" t="str">
        <f>IF(คะแนนคุณลักษณะ!BX7="","",คะแนนคุณลักษณะ!BX7)</f>
        <v/>
      </c>
      <c r="CV6" s="87" t="str">
        <f>IF(SUM(CN6:CU6),ROUND(SUM(CN6:CU6)*100/$CV$5,0),"")</f>
        <v/>
      </c>
      <c r="CW6" s="136" t="str">
        <f t="shared" ref="CW6:CW49" si="16">IF(CV6="","",VLOOKUP(CV6,grad02,5,TRUE))</f>
        <v/>
      </c>
      <c r="CX6" s="136" t="str">
        <f t="shared" ref="CX6:CX49" si="17">IF(CV6="","",VLOOKUP(CV6,grad02,4,TRUE))</f>
        <v/>
      </c>
      <c r="CY6" s="388" t="str">
        <f>IF(คะแนนคุณลักษณะ!BY7="","",คะแนนคุณลักษณะ!BY7)</f>
        <v/>
      </c>
      <c r="CZ6" s="388" t="str">
        <f>IF(คะแนนคุณลักษณะ!BZ7="","",คะแนนคุณลักษณะ!BZ7)</f>
        <v/>
      </c>
      <c r="DA6" s="388" t="str">
        <f>IF(คะแนนคุณลักษณะ!CA7="","",คะแนนคุณลักษณะ!CA7)</f>
        <v/>
      </c>
      <c r="DB6" s="388" t="str">
        <f>IF(คะแนนคุณลักษณะ!CB7="","",คะแนนคุณลักษณะ!CB7)</f>
        <v/>
      </c>
      <c r="DC6" s="388" t="str">
        <f>IF(คะแนนคุณลักษณะ!CC7="","",คะแนนคุณลักษณะ!CC7)</f>
        <v/>
      </c>
      <c r="DD6" s="388" t="str">
        <f>IF(คะแนนคุณลักษณะ!CD7="","",คะแนนคุณลักษณะ!CD7)</f>
        <v/>
      </c>
      <c r="DE6" s="388" t="str">
        <f>IF(คะแนนคุณลักษณะ!CE7="","",คะแนนคุณลักษณะ!CE7)</f>
        <v/>
      </c>
      <c r="DF6" s="388" t="str">
        <f>IF(คะแนนคุณลักษณะ!CF7="","",คะแนนคุณลักษณะ!CF7)</f>
        <v/>
      </c>
      <c r="DG6" s="87" t="str">
        <f>IF(SUM(CY6:DF6),ROUND(SUM(CY6:DF6)*100/$DG$5,0),"")</f>
        <v/>
      </c>
      <c r="DH6" s="136" t="str">
        <f>IF(DG6="","",VLOOKUP(DG6,grad02,5,TRUE))</f>
        <v/>
      </c>
      <c r="DI6" s="136" t="str">
        <f t="shared" ref="DI6:DI49" si="18">IF(DG6="","",VLOOKUP(DG6,grad02,4,TRUE))</f>
        <v/>
      </c>
      <c r="DJ6" s="457" t="str">
        <f>IF(คะแนนคุณลักษณะ!CG7="","",คะแนนคุณลักษณะ!CG7)</f>
        <v/>
      </c>
      <c r="DK6" s="457" t="str">
        <f>IF(คะแนนคุณลักษณะ!CH7="","",คะแนนคุณลักษณะ!CH7)</f>
        <v/>
      </c>
      <c r="DL6" s="457" t="str">
        <f>IF(คะแนนคุณลักษณะ!CI7="","",คะแนนคุณลักษณะ!CI7)</f>
        <v/>
      </c>
      <c r="DM6" s="457" t="str">
        <f>IF(คะแนนคุณลักษณะ!CJ7="","",คะแนนคุณลักษณะ!CJ7)</f>
        <v/>
      </c>
      <c r="DN6" s="457" t="str">
        <f>IF(คะแนนคุณลักษณะ!CK7="","",คะแนนคุณลักษณะ!CK7)</f>
        <v/>
      </c>
      <c r="DO6" s="457" t="str">
        <f>IF(คะแนนคุณลักษณะ!CL7="","",คะแนนคุณลักษณะ!CL7)</f>
        <v/>
      </c>
      <c r="DP6" s="457" t="str">
        <f>IF(คะแนนคุณลักษณะ!CM7="","",คะแนนคุณลักษณะ!CM7)</f>
        <v/>
      </c>
      <c r="DQ6" s="457" t="str">
        <f>IF(คะแนนคุณลักษณะ!CN7="","",คะแนนคุณลักษณะ!CN7)</f>
        <v/>
      </c>
      <c r="DR6" s="87" t="str">
        <f>IF(SUM(DJ6:DQ6),ROUND(SUM(DJ6:DQ6)*100/$DR$5,0),"")</f>
        <v/>
      </c>
      <c r="DS6" s="136" t="str">
        <f t="shared" ref="DS6:DS55" si="19">IF(DR6="","",VLOOKUP(DR6,grad02,5,TRUE))</f>
        <v/>
      </c>
      <c r="DT6" s="136" t="str">
        <f t="shared" ref="DT6:DT55" si="20">IF(DR6="","",VLOOKUP(DR6,grad02,4,TRUE))</f>
        <v/>
      </c>
      <c r="DU6" s="457" t="str">
        <f>IF(คะแนนคุณลักษณะ!CO7="","",คะแนนคุณลักษณะ!CO7)</f>
        <v/>
      </c>
      <c r="DV6" s="457" t="str">
        <f>IF(คะแนนคุณลักษณะ!CP7="","",คะแนนคุณลักษณะ!CP7)</f>
        <v/>
      </c>
      <c r="DW6" s="457" t="str">
        <f>IF(คะแนนคุณลักษณะ!CQ7="","",คะแนนคุณลักษณะ!CQ7)</f>
        <v/>
      </c>
      <c r="DX6" s="457" t="str">
        <f>IF(คะแนนคุณลักษณะ!CR7="","",คะแนนคุณลักษณะ!CR7)</f>
        <v/>
      </c>
      <c r="DY6" s="457" t="str">
        <f>IF(คะแนนคุณลักษณะ!CS7="","",คะแนนคุณลักษณะ!CS7)</f>
        <v/>
      </c>
      <c r="DZ6" s="457" t="str">
        <f>IF(คะแนนคุณลักษณะ!CT7="","",คะแนนคุณลักษณะ!CT7)</f>
        <v/>
      </c>
      <c r="EA6" s="457" t="str">
        <f>IF(คะแนนคุณลักษณะ!CU7="","",คะแนนคุณลักษณะ!CU7)</f>
        <v/>
      </c>
      <c r="EB6" s="457" t="str">
        <f>IF(คะแนนคุณลักษณะ!CV7="","",คะแนนคุณลักษณะ!CV7)</f>
        <v/>
      </c>
      <c r="EC6" s="87" t="str">
        <f>IF(SUM(DU6:EB6),ROUND(SUM(DU6:EB6)*100/$EC$5,0),"")</f>
        <v/>
      </c>
      <c r="ED6" s="136" t="str">
        <f t="shared" ref="ED6:ED55" si="21">IF(EC6="","",VLOOKUP(EC6,grad02,5,TRUE))</f>
        <v/>
      </c>
      <c r="EE6" s="136" t="str">
        <f t="shared" ref="EE6:EE55" si="22">IF(EC6="","",VLOOKUP(EC6,grad02,4,TRUE))</f>
        <v/>
      </c>
      <c r="EF6" s="457" t="str">
        <f>IF(คะแนนคุณลักษณะ!CW7="","",คะแนนคุณลักษณะ!CW7)</f>
        <v/>
      </c>
      <c r="EG6" s="457" t="str">
        <f>IF(คะแนนคุณลักษณะ!CX7="","",คะแนนคุณลักษณะ!CX7)</f>
        <v/>
      </c>
      <c r="EH6" s="457" t="str">
        <f>IF(คะแนนคุณลักษณะ!CY7="","",คะแนนคุณลักษณะ!CY7)</f>
        <v/>
      </c>
      <c r="EI6" s="457" t="str">
        <f>IF(คะแนนคุณลักษณะ!CZ7="","",คะแนนคุณลักษณะ!CZ7)</f>
        <v/>
      </c>
      <c r="EJ6" s="457" t="str">
        <f>IF(คะแนนคุณลักษณะ!DA7="","",คะแนนคุณลักษณะ!DA7)</f>
        <v/>
      </c>
      <c r="EK6" s="457" t="str">
        <f>IF(คะแนนคุณลักษณะ!DB7="","",คะแนนคุณลักษณะ!DB7)</f>
        <v/>
      </c>
      <c r="EL6" s="457" t="str">
        <f>IF(คะแนนคุณลักษณะ!DC7="","",คะแนนคุณลักษณะ!DC7)</f>
        <v/>
      </c>
      <c r="EM6" s="457" t="str">
        <f>IF(คะแนนคุณลักษณะ!DD7="","",คะแนนคุณลักษณะ!DD7)</f>
        <v/>
      </c>
      <c r="EN6" s="87" t="str">
        <f>IF(SUM(EF6:EM6),ROUND(SUM(EF6:EM6)*100/$EN$5,0),"")</f>
        <v/>
      </c>
      <c r="EO6" s="136" t="str">
        <f t="shared" ref="EO6:EO55" si="23">IF(EN6="","",VLOOKUP(EN6,grad02,5,TRUE))</f>
        <v/>
      </c>
      <c r="EP6" s="136" t="str">
        <f t="shared" ref="EP6:EP55" si="24">IF(EN6="","",VLOOKUP(EN6,grad02,4,TRUE))</f>
        <v/>
      </c>
      <c r="EQ6" s="457" t="str">
        <f>IF(คะแนนคุณลักษณะ!DE7="","",คะแนนคุณลักษณะ!DE7)</f>
        <v/>
      </c>
      <c r="ER6" s="457" t="str">
        <f>IF(คะแนนคุณลักษณะ!DF7="","",คะแนนคุณลักษณะ!DF7)</f>
        <v/>
      </c>
      <c r="ES6" s="457" t="str">
        <f>IF(คะแนนคุณลักษณะ!DG7="","",คะแนนคุณลักษณะ!DG7)</f>
        <v/>
      </c>
      <c r="ET6" s="457" t="str">
        <f>IF(คะแนนคุณลักษณะ!DH7="","",คะแนนคุณลักษณะ!DH7)</f>
        <v/>
      </c>
      <c r="EU6" s="457" t="str">
        <f>IF(คะแนนคุณลักษณะ!DI7="","",คะแนนคุณลักษณะ!DI7)</f>
        <v/>
      </c>
      <c r="EV6" s="457" t="str">
        <f>IF(คะแนนคุณลักษณะ!DJ7="","",คะแนนคุณลักษณะ!DJ7)</f>
        <v/>
      </c>
      <c r="EW6" s="457" t="str">
        <f>IF(คะแนนคุณลักษณะ!DK7="","",คะแนนคุณลักษณะ!DK7)</f>
        <v/>
      </c>
      <c r="EX6" s="457" t="str">
        <f>IF(คะแนนคุณลักษณะ!DL7="","",คะแนนคุณลักษณะ!DL7)</f>
        <v/>
      </c>
      <c r="EY6" s="87" t="str">
        <f>IF(SUM(EQ6:EX6),ROUND(SUM(EQ6:EX6)*100/$EY$5,0),"")</f>
        <v/>
      </c>
      <c r="EZ6" s="136" t="str">
        <f t="shared" ref="EZ6:EZ55" si="25">IF(EY6="","",VLOOKUP(EY6,grad02,5,TRUE))</f>
        <v/>
      </c>
      <c r="FA6" s="136" t="str">
        <f t="shared" ref="FA6:FA55" si="26">IF(EY6="","",VLOOKUP(EY6,grad02,4,TRUE))</f>
        <v/>
      </c>
      <c r="FB6" s="27" t="str">
        <f>IF(คะแนนคุณลักษณะ!DM7="","",คะแนนคุณลักษณะ!DM7)</f>
        <v/>
      </c>
      <c r="FC6" s="27" t="str">
        <f>IF(คะแนนคุณลักษณะ!DN7="","",คะแนนคุณลักษณะ!DN7)</f>
        <v/>
      </c>
      <c r="FD6" s="27" t="str">
        <f>IF(คะแนนคุณลักษณะ!DO7="","",คะแนนคุณลักษณะ!DO7)</f>
        <v/>
      </c>
      <c r="FE6" s="27" t="str">
        <f>IF(คะแนนคุณลักษณะ!DP7="","",คะแนนคุณลักษณะ!DP7)</f>
        <v/>
      </c>
      <c r="FF6" s="27" t="str">
        <f>IF(คะแนนคุณลักษณะ!DQ7="","",คะแนนคุณลักษณะ!DQ7)</f>
        <v/>
      </c>
      <c r="FG6" s="27" t="str">
        <f>IF(คะแนนคุณลักษณะ!DR7="","",คะแนนคุณลักษณะ!DR7)</f>
        <v/>
      </c>
      <c r="FH6" s="27" t="str">
        <f>IF(คะแนนคุณลักษณะ!DS7="","",คะแนนคุณลักษณะ!DS7)</f>
        <v/>
      </c>
      <c r="FI6" s="27" t="str">
        <f>IF(คะแนนคุณลักษณะ!DT7="","",คะแนนคุณลักษณะ!DT7)</f>
        <v/>
      </c>
      <c r="FJ6" s="87" t="str">
        <f>IF(SUM(FB6:FI6),ROUND(SUM(FB6:FI6)*100/$FJ$5,0),"")</f>
        <v/>
      </c>
      <c r="FK6" s="136" t="str">
        <f t="shared" ref="FK6:FK49" si="27">IF(FJ6="","",VLOOKUP(FJ6,grad02,5,TRUE))</f>
        <v/>
      </c>
      <c r="FL6" s="136" t="str">
        <f t="shared" ref="FL6:FL49" si="28">IF(FJ6="","",VLOOKUP(FJ6,grad02,4,TRUE))</f>
        <v/>
      </c>
      <c r="FM6" s="27">
        <f>IF(SUM(D6,O6,Z6,AK6,AV6,BG6,BR6,CC6,CN6,CY6,DJ6,DU6,EF6,EQ6,FB6),ROUND(SUM(D6,O6,Z6,AK6,AV6,BG6,BR6,CC6,CN6,CY6,DJ6,DU6,EF6,EQ6,FB6)*100/$FM$5,0),"")</f>
        <v>6</v>
      </c>
      <c r="FN6" s="136">
        <f t="shared" ref="FN6:FN49" si="29">IF(FM6="","",VLOOKUP(FM6,grad02,5,TRUE))</f>
        <v>0</v>
      </c>
      <c r="FO6" s="27">
        <f>IF(SUM(E6,P6,AA6,AL6,AW6,BH6,BS6,CD6,CO6,CZ6,DK6,DV6,EG6,ER6,FC6),ROUND(SUM(E6,P6,AA6,AL6,AW6,BH6,BS6,CD6,CO6,CZ6,DK6,DV6,EG6,ER6,FC6)*100/$FO$5,0),"")</f>
        <v>5</v>
      </c>
      <c r="FP6" s="136">
        <f t="shared" ref="FP6:FP49" si="30">IF(FO6="","",VLOOKUP(FO6,grad02,5,TRUE))</f>
        <v>0</v>
      </c>
      <c r="FQ6" s="27">
        <f>IF(SUM(F6,Q6,AB6,AM6,AX6,BI6,BT6,CE6,CP6,DA6,DL6,DW6,EH6,ES6,FD6),ROUND(SUM(F6,Q6,AB6,AM6,AX6,BI6,BT6,CE6,CP6,DA6,DL6,DW6,EH6,ES6,FD6)*100/$FQ$5,0),"")</f>
        <v>5</v>
      </c>
      <c r="FR6" s="136">
        <f t="shared" ref="FR6:FR49" si="31">IF(FQ6="","",VLOOKUP(FQ6,grad02,5,TRUE))</f>
        <v>0</v>
      </c>
      <c r="FS6" s="27">
        <f>IF(SUM(G6,R6,AC6,AN6,AY6,BJ6,BU6,CF6,CQ6,DB6,DM6,DX6,EI6,ET6,FE6),ROUND(SUM(G6,R6,AC6,AN6,AY6,BJ6,BU6,CF6,CQ6,DB6,DM6,DX6,EI6,ET6,FE6)*100/$FS$5,0),"")</f>
        <v>5</v>
      </c>
      <c r="FT6" s="136">
        <f t="shared" ref="FT6:FT49" si="32">IF(FS6="","",VLOOKUP(FS6,grad02,5,TRUE))</f>
        <v>0</v>
      </c>
      <c r="FU6" s="27">
        <f>IF(SUM(H6,S6,AD6,AO6,AZ6,BK6,BV6,CG6,CR6,DC6,DN6,DY6,EJ6,EU6,FF6),ROUND(SUM(H6,S6,AD6,AO6,AZ6,BK6,BV6,CG6,CR6,DC6,DN6,DY6,EJ6,EU6,FF6)*100/$FU$5,0),"")</f>
        <v>6</v>
      </c>
      <c r="FV6" s="136">
        <f t="shared" ref="FV6:FV49" si="33">IF(FU6="","",VLOOKUP(FU6,grad02,5,TRUE))</f>
        <v>0</v>
      </c>
      <c r="FW6" s="27">
        <f>IF(SUM(I6,T6,AE6,AP6,BA6,BL6,BW6,CH6,CS6,DD6,DO6,DZ6,EK6,EV6,FG6),ROUND(SUM(I6,T6,AE6,AP6,BA6,BL6,BW6,CH6,CS6,DD6,DO6,DZ6,EK6,EV6,FG6)*100/$FW$5,0),"")</f>
        <v>6</v>
      </c>
      <c r="FX6" s="136">
        <f t="shared" ref="FX6:FX49" si="34">IF(FW6="","",VLOOKUP(FW6,grad02,5,TRUE))</f>
        <v>0</v>
      </c>
      <c r="FY6" s="27">
        <f>IF(SUM(J6,U6,AF6,AQ6,BB6,BM6,BX6,CI6,CT6,DE6,DP6,EA6,EL6,EW6,FH6),ROUND(SUM(J6,U6,AF6,AQ6,BB6,BM6,BX6,CI6,CT6,DE6,DP6,EA6,EL6,EW6,FH6)*100/$FY$5,0),"")</f>
        <v>5</v>
      </c>
      <c r="FZ6" s="136">
        <f t="shared" ref="FZ6:FZ49" si="35">IF(FY6="","",VLOOKUP(FY6,grad02,5,TRUE))</f>
        <v>0</v>
      </c>
      <c r="GA6" s="27">
        <f>IF(SUM(K6,V6,AG6,AR6,BC6,BN6,BY6,CJ6,CU6,DF6,DQ6,EB6,EM6,EX6,FI6),ROUND(SUM(K6,V6,AG6,AR6,BC6,BN6,BY6,CJ6,CU6,DF6,DQ6,EB6,EM6,EX6,FI6)*100/$GA$5,0),"")</f>
        <v>6</v>
      </c>
      <c r="GB6" s="136">
        <f>IF(GA6="","",VLOOKUP(GA6,grad02,5,TRUE))</f>
        <v>0</v>
      </c>
      <c r="GC6" s="87">
        <f>IF(SUM(FM6,FO6,FQ6,FS6,FU6,FW6,FY6,GA6),ROUND(SUM(FM6,FO6,FQ6,FS6,FU6,FW6,FY6,GA6)/$GC$5,0),"")</f>
        <v>6</v>
      </c>
      <c r="GD6" s="136">
        <f>IF(เกณฑ์!F$20="Mode",GQ6,IF(เกณฑ์!F$20="ร้อยละ",GR6,""))</f>
        <v>0</v>
      </c>
      <c r="GE6" s="136" t="str">
        <f>IF(GD6="","",IF(GD6=0,"ไม่ผ่าน",IF(GD6=1,"ผ่าน",IF(GD6=2,"ดี","ดีเยี่ยม"))))</f>
        <v>ไม่ผ่าน</v>
      </c>
      <c r="GF6" s="85"/>
      <c r="GI6" s="316">
        <f>FN6</f>
        <v>0</v>
      </c>
      <c r="GJ6" s="316">
        <f>FP6</f>
        <v>0</v>
      </c>
      <c r="GK6" s="316">
        <f>FR6</f>
        <v>0</v>
      </c>
      <c r="GL6" s="316">
        <f>FT6</f>
        <v>0</v>
      </c>
      <c r="GM6" s="316">
        <f>FV6</f>
        <v>0</v>
      </c>
      <c r="GN6" s="316">
        <f>FX6</f>
        <v>0</v>
      </c>
      <c r="GO6" s="316">
        <f>FZ6</f>
        <v>0</v>
      </c>
      <c r="GP6" s="316">
        <f>GB6</f>
        <v>0</v>
      </c>
      <c r="GQ6" s="316">
        <f>'06-1'!I6</f>
        <v>0</v>
      </c>
      <c r="GR6" s="513">
        <f t="shared" ref="GR6:GR37" si="36">IF(GC6="","",VLOOKUP(GC6,grad02,5,TRUE))</f>
        <v>0</v>
      </c>
    </row>
    <row r="7" spans="1:200" s="29" customFormat="1" ht="15.95" customHeight="1">
      <c r="A7" s="130">
        <v>2</v>
      </c>
      <c r="B7" s="26">
        <f>คะแนนสอบ!C7</f>
        <v>2285</v>
      </c>
      <c r="C7" s="41" t="str">
        <f>คะแนนสอบ!D7</f>
        <v>เด็กชายนครินทร์  จุ้ยทองหลาง</v>
      </c>
      <c r="D7" s="27">
        <f>IF(คะแนนคุณลักษณะ!E8="","",คะแนนคุณลักษณะ!E8)</f>
        <v>9</v>
      </c>
      <c r="E7" s="27">
        <f>IF(คะแนนคุณลักษณะ!F8="","",คะแนนคุณลักษณะ!F8)</f>
        <v>8</v>
      </c>
      <c r="F7" s="27">
        <f>IF(คะแนนคุณลักษณะ!G8="","",คะแนนคุณลักษณะ!G8)</f>
        <v>8</v>
      </c>
      <c r="G7" s="27">
        <f>IF(คะแนนคุณลักษณะ!H8="","",คะแนนคุณลักษณะ!H8)</f>
        <v>8</v>
      </c>
      <c r="H7" s="27">
        <f>IF(คะแนนคุณลักษณะ!I8="","",คะแนนคุณลักษณะ!I8)</f>
        <v>9</v>
      </c>
      <c r="I7" s="27">
        <f>IF(คะแนนคุณลักษณะ!J8="","",คะแนนคุณลักษณะ!J8)</f>
        <v>9</v>
      </c>
      <c r="J7" s="27">
        <f>IF(คะแนนคุณลักษณะ!K8="","",คะแนนคุณลักษณะ!K8)</f>
        <v>8</v>
      </c>
      <c r="K7" s="27">
        <f>IF(คะแนนคุณลักษณะ!L8="","",คะแนนคุณลักษณะ!L8)</f>
        <v>9</v>
      </c>
      <c r="L7" s="87">
        <f>IF(SUM(D7:K7),ROUND(SUM(D7:K7)*100/$L$5,0),"")</f>
        <v>85</v>
      </c>
      <c r="M7" s="136">
        <f t="shared" si="0"/>
        <v>3</v>
      </c>
      <c r="N7" s="136" t="str">
        <f t="shared" si="1"/>
        <v>ดีเยี่ยม</v>
      </c>
      <c r="O7" s="27" t="str">
        <f>IF(คะแนนคุณลักษณะ!M8="","",คะแนนคุณลักษณะ!M8)</f>
        <v/>
      </c>
      <c r="P7" s="27" t="str">
        <f>IF(คะแนนคุณลักษณะ!N8="","",คะแนนคุณลักษณะ!N8)</f>
        <v/>
      </c>
      <c r="Q7" s="27" t="str">
        <f>IF(คะแนนคุณลักษณะ!O8="","",คะแนนคุณลักษณะ!O8)</f>
        <v/>
      </c>
      <c r="R7" s="27" t="str">
        <f>IF(คะแนนคุณลักษณะ!P8="","",คะแนนคุณลักษณะ!P8)</f>
        <v/>
      </c>
      <c r="S7" s="27" t="str">
        <f>IF(คะแนนคุณลักษณะ!Q8="","",คะแนนคุณลักษณะ!Q8)</f>
        <v/>
      </c>
      <c r="T7" s="27" t="str">
        <f>IF(คะแนนคุณลักษณะ!R8="","",คะแนนคุณลักษณะ!R8)</f>
        <v/>
      </c>
      <c r="U7" s="27" t="str">
        <f>IF(คะแนนคุณลักษณะ!S8="","",คะแนนคุณลักษณะ!S8)</f>
        <v/>
      </c>
      <c r="V7" s="27" t="str">
        <f>IF(คะแนนคุณลักษณะ!T8="","",คะแนนคุณลักษณะ!T8)</f>
        <v/>
      </c>
      <c r="W7" s="87" t="str">
        <f>IF(SUM(O7:V7),ROUND(SUM(O7:V7)*100/$W$5,0),"")</f>
        <v/>
      </c>
      <c r="X7" s="136" t="str">
        <f t="shared" si="2"/>
        <v/>
      </c>
      <c r="Y7" s="136" t="str">
        <f t="shared" si="3"/>
        <v/>
      </c>
      <c r="Z7" s="27" t="str">
        <f>IF(คะแนนคุณลักษณะ!U8="","",คะแนนคุณลักษณะ!U8)</f>
        <v/>
      </c>
      <c r="AA7" s="27" t="str">
        <f>IF(คะแนนคุณลักษณะ!V8="","",คะแนนคุณลักษณะ!V8)</f>
        <v/>
      </c>
      <c r="AB7" s="27" t="str">
        <f>IF(คะแนนคุณลักษณะ!W8="","",คะแนนคุณลักษณะ!W8)</f>
        <v/>
      </c>
      <c r="AC7" s="27" t="str">
        <f>IF(คะแนนคุณลักษณะ!X8="","",คะแนนคุณลักษณะ!X8)</f>
        <v/>
      </c>
      <c r="AD7" s="27" t="str">
        <f>IF(คะแนนคุณลักษณะ!Y8="","",คะแนนคุณลักษณะ!Y8)</f>
        <v/>
      </c>
      <c r="AE7" s="27" t="str">
        <f>IF(คะแนนคุณลักษณะ!Z8="","",คะแนนคุณลักษณะ!Z8)</f>
        <v/>
      </c>
      <c r="AF7" s="27" t="str">
        <f>IF(คะแนนคุณลักษณะ!AA8="","",คะแนนคุณลักษณะ!AA8)</f>
        <v/>
      </c>
      <c r="AG7" s="27" t="str">
        <f>IF(คะแนนคุณลักษณะ!AB8="","",คะแนนคุณลักษณะ!AB8)</f>
        <v/>
      </c>
      <c r="AH7" s="87" t="str">
        <f t="shared" ref="AH7:AH49" si="37">IF(SUM(Z7:AG7),ROUND(SUM(Z7:AG7)*100/$AH$5,0),"")</f>
        <v/>
      </c>
      <c r="AI7" s="136" t="str">
        <f t="shared" si="4"/>
        <v/>
      </c>
      <c r="AJ7" s="136" t="str">
        <f t="shared" si="5"/>
        <v/>
      </c>
      <c r="AK7" s="27" t="str">
        <f>IF(คะแนนคุณลักษณะ!AC8="","",คะแนนคุณลักษณะ!AC8)</f>
        <v/>
      </c>
      <c r="AL7" s="27" t="str">
        <f>IF(คะแนนคุณลักษณะ!AD8="","",คะแนนคุณลักษณะ!AD8)</f>
        <v/>
      </c>
      <c r="AM7" s="27" t="str">
        <f>IF(คะแนนคุณลักษณะ!AE8="","",คะแนนคุณลักษณะ!AE8)</f>
        <v/>
      </c>
      <c r="AN7" s="27" t="str">
        <f>IF(คะแนนคุณลักษณะ!AF8="","",คะแนนคุณลักษณะ!AF8)</f>
        <v/>
      </c>
      <c r="AO7" s="27" t="str">
        <f>IF(คะแนนคุณลักษณะ!AG8="","",คะแนนคุณลักษณะ!AG8)</f>
        <v/>
      </c>
      <c r="AP7" s="27" t="str">
        <f>IF(คะแนนคุณลักษณะ!AH8="","",คะแนนคุณลักษณะ!AH8)</f>
        <v/>
      </c>
      <c r="AQ7" s="27" t="str">
        <f>IF(คะแนนคุณลักษณะ!AI8="","",คะแนนคุณลักษณะ!AI8)</f>
        <v/>
      </c>
      <c r="AR7" s="27" t="str">
        <f>IF(คะแนนคุณลักษณะ!AJ8="","",คะแนนคุณลักษณะ!AJ8)</f>
        <v/>
      </c>
      <c r="AS7" s="87" t="str">
        <f t="shared" ref="AS7:AS49" si="38">IF(SUM(AK7:AR7),ROUND(SUM(AK7:AR7)*100/$AS$5,0),"")</f>
        <v/>
      </c>
      <c r="AT7" s="136" t="str">
        <f t="shared" si="6"/>
        <v/>
      </c>
      <c r="AU7" s="136" t="str">
        <f t="shared" si="7"/>
        <v/>
      </c>
      <c r="AV7" s="27" t="str">
        <f>IF(คะแนนคุณลักษณะ!AK8="","",คะแนนคุณลักษณะ!AK8)</f>
        <v/>
      </c>
      <c r="AW7" s="27" t="str">
        <f>IF(คะแนนคุณลักษณะ!AL8="","",คะแนนคุณลักษณะ!AL8)</f>
        <v/>
      </c>
      <c r="AX7" s="27" t="str">
        <f>IF(คะแนนคุณลักษณะ!AM8="","",คะแนนคุณลักษณะ!AM8)</f>
        <v/>
      </c>
      <c r="AY7" s="27" t="str">
        <f>IF(คะแนนคุณลักษณะ!AN8="","",คะแนนคุณลักษณะ!AN8)</f>
        <v/>
      </c>
      <c r="AZ7" s="27" t="str">
        <f>IF(คะแนนคุณลักษณะ!AO8="","",คะแนนคุณลักษณะ!AO8)</f>
        <v/>
      </c>
      <c r="BA7" s="27" t="str">
        <f>IF(คะแนนคุณลักษณะ!AP8="","",คะแนนคุณลักษณะ!AP8)</f>
        <v/>
      </c>
      <c r="BB7" s="27" t="str">
        <f>IF(คะแนนคุณลักษณะ!AQ8="","",คะแนนคุณลักษณะ!AQ8)</f>
        <v/>
      </c>
      <c r="BC7" s="27" t="str">
        <f>IF(คะแนนคุณลักษณะ!AR8="","",คะแนนคุณลักษณะ!AR8)</f>
        <v/>
      </c>
      <c r="BD7" s="87" t="str">
        <f t="shared" ref="BD7:BD49" si="39">IF(SUM(AV7:BC7),ROUND(SUM(AV7:BC7)*100/$BD$5,0),"")</f>
        <v/>
      </c>
      <c r="BE7" s="136" t="str">
        <f t="shared" si="8"/>
        <v/>
      </c>
      <c r="BF7" s="136" t="str">
        <f t="shared" si="9"/>
        <v/>
      </c>
      <c r="BG7" s="27" t="str">
        <f>IF(คะแนนคุณลักษณะ!AS8="","",คะแนนคุณลักษณะ!AS8)</f>
        <v/>
      </c>
      <c r="BH7" s="27" t="str">
        <f>IF(คะแนนคุณลักษณะ!AT8="","",คะแนนคุณลักษณะ!AT8)</f>
        <v/>
      </c>
      <c r="BI7" s="27" t="str">
        <f>IF(คะแนนคุณลักษณะ!AU8="","",คะแนนคุณลักษณะ!AU8)</f>
        <v/>
      </c>
      <c r="BJ7" s="27" t="str">
        <f>IF(คะแนนคุณลักษณะ!AV8="","",คะแนนคุณลักษณะ!AV8)</f>
        <v/>
      </c>
      <c r="BK7" s="27" t="str">
        <f>IF(คะแนนคุณลักษณะ!AW8="","",คะแนนคุณลักษณะ!AW8)</f>
        <v/>
      </c>
      <c r="BL7" s="27" t="str">
        <f>IF(คะแนนคุณลักษณะ!AX8="","",คะแนนคุณลักษณะ!AX8)</f>
        <v/>
      </c>
      <c r="BM7" s="27" t="str">
        <f>IF(คะแนนคุณลักษณะ!AY8="","",คะแนนคุณลักษณะ!AY8)</f>
        <v/>
      </c>
      <c r="BN7" s="27" t="str">
        <f>IF(คะแนนคุณลักษณะ!AZ8="","",คะแนนคุณลักษณะ!AZ8)</f>
        <v/>
      </c>
      <c r="BO7" s="87" t="str">
        <f t="shared" ref="BO7:BO49" si="40">IF(SUM(BG7:BN7),ROUND(SUM(BG7:BN7)*100/$BO$5,0),"")</f>
        <v/>
      </c>
      <c r="BP7" s="136" t="str">
        <f t="shared" si="10"/>
        <v/>
      </c>
      <c r="BQ7" s="136" t="str">
        <f t="shared" si="11"/>
        <v/>
      </c>
      <c r="BR7" s="27" t="str">
        <f>IF(คะแนนคุณลักษณะ!BA8="","",คะแนนคุณลักษณะ!BA8)</f>
        <v/>
      </c>
      <c r="BS7" s="27" t="str">
        <f>IF(คะแนนคุณลักษณะ!BB8="","",คะแนนคุณลักษณะ!BB8)</f>
        <v/>
      </c>
      <c r="BT7" s="27" t="str">
        <f>IF(คะแนนคุณลักษณะ!BC8="","",คะแนนคุณลักษณะ!BC8)</f>
        <v/>
      </c>
      <c r="BU7" s="27" t="str">
        <f>IF(คะแนนคุณลักษณะ!BD8="","",คะแนนคุณลักษณะ!BD8)</f>
        <v/>
      </c>
      <c r="BV7" s="27" t="str">
        <f>IF(คะแนนคุณลักษณะ!BE8="","",คะแนนคุณลักษณะ!BE8)</f>
        <v/>
      </c>
      <c r="BW7" s="27" t="str">
        <f>IF(คะแนนคุณลักษณะ!BF8="","",คะแนนคุณลักษณะ!BF8)</f>
        <v/>
      </c>
      <c r="BX7" s="27" t="str">
        <f>IF(คะแนนคุณลักษณะ!BG8="","",คะแนนคุณลักษณะ!BG8)</f>
        <v/>
      </c>
      <c r="BY7" s="27" t="str">
        <f>IF(คะแนนคุณลักษณะ!BH8="","",คะแนนคุณลักษณะ!BH8)</f>
        <v/>
      </c>
      <c r="BZ7" s="87" t="str">
        <f t="shared" ref="BZ7:BZ49" si="41">IF(SUM(BR7:BY7),ROUND(SUM(BR7:BY7)*100/$BZ$5,0),"")</f>
        <v/>
      </c>
      <c r="CA7" s="136" t="str">
        <f t="shared" si="12"/>
        <v/>
      </c>
      <c r="CB7" s="136" t="str">
        <f t="shared" si="13"/>
        <v/>
      </c>
      <c r="CC7" s="27" t="str">
        <f>IF(คะแนนคุณลักษณะ!BI8="","",คะแนนคุณลักษณะ!BI8)</f>
        <v/>
      </c>
      <c r="CD7" s="27" t="str">
        <f>IF(คะแนนคุณลักษณะ!BJ8="","",คะแนนคุณลักษณะ!BJ8)</f>
        <v/>
      </c>
      <c r="CE7" s="27" t="str">
        <f>IF(คะแนนคุณลักษณะ!BK8="","",คะแนนคุณลักษณะ!BK8)</f>
        <v/>
      </c>
      <c r="CF7" s="27" t="str">
        <f>IF(คะแนนคุณลักษณะ!BL8="","",คะแนนคุณลักษณะ!BL8)</f>
        <v/>
      </c>
      <c r="CG7" s="27" t="str">
        <f>IF(คะแนนคุณลักษณะ!BM8="","",คะแนนคุณลักษณะ!BM8)</f>
        <v/>
      </c>
      <c r="CH7" s="27" t="str">
        <f>IF(คะแนนคุณลักษณะ!BN8="","",คะแนนคุณลักษณะ!BN8)</f>
        <v/>
      </c>
      <c r="CI7" s="27" t="str">
        <f>IF(คะแนนคุณลักษณะ!BO8="","",คะแนนคุณลักษณะ!BO8)</f>
        <v/>
      </c>
      <c r="CJ7" s="27" t="str">
        <f>IF(คะแนนคุณลักษณะ!BP8="","",คะแนนคุณลักษณะ!BP8)</f>
        <v/>
      </c>
      <c r="CK7" s="87" t="str">
        <f t="shared" ref="CK7:CK49" si="42">IF(SUM(CC7:CJ7),ROUND(SUM(CC7:CJ7)*100/$CK$5,0),"")</f>
        <v/>
      </c>
      <c r="CL7" s="136" t="str">
        <f t="shared" si="14"/>
        <v/>
      </c>
      <c r="CM7" s="136" t="str">
        <f t="shared" si="15"/>
        <v/>
      </c>
      <c r="CN7" s="27" t="str">
        <f>IF(คะแนนคุณลักษณะ!BQ8="","",คะแนนคุณลักษณะ!BQ8)</f>
        <v/>
      </c>
      <c r="CO7" s="27" t="str">
        <f>IF(คะแนนคุณลักษณะ!BR8="","",คะแนนคุณลักษณะ!BR8)</f>
        <v/>
      </c>
      <c r="CP7" s="27" t="str">
        <f>IF(คะแนนคุณลักษณะ!BS8="","",คะแนนคุณลักษณะ!BS8)</f>
        <v/>
      </c>
      <c r="CQ7" s="27" t="str">
        <f>IF(คะแนนคุณลักษณะ!BT8="","",คะแนนคุณลักษณะ!BT8)</f>
        <v/>
      </c>
      <c r="CR7" s="27" t="str">
        <f>IF(คะแนนคุณลักษณะ!BU8="","",คะแนนคุณลักษณะ!BU8)</f>
        <v/>
      </c>
      <c r="CS7" s="27" t="str">
        <f>IF(คะแนนคุณลักษณะ!BV8="","",คะแนนคุณลักษณะ!BV8)</f>
        <v/>
      </c>
      <c r="CT7" s="27" t="str">
        <f>IF(คะแนนคุณลักษณะ!BW8="","",คะแนนคุณลักษณะ!BW8)</f>
        <v/>
      </c>
      <c r="CU7" s="27" t="str">
        <f>IF(คะแนนคุณลักษณะ!BX8="","",คะแนนคุณลักษณะ!BX8)</f>
        <v/>
      </c>
      <c r="CV7" s="87" t="str">
        <f t="shared" ref="CV7:CV49" si="43">IF(SUM(CN7:CU7),ROUND(SUM(CN7:CU7)*100/$CV$5,0),"")</f>
        <v/>
      </c>
      <c r="CW7" s="136" t="str">
        <f t="shared" si="16"/>
        <v/>
      </c>
      <c r="CX7" s="136" t="str">
        <f t="shared" si="17"/>
        <v/>
      </c>
      <c r="CY7" s="388" t="str">
        <f>IF(คะแนนคุณลักษณะ!BY8="","",คะแนนคุณลักษณะ!BY8)</f>
        <v/>
      </c>
      <c r="CZ7" s="388" t="str">
        <f>IF(คะแนนคุณลักษณะ!BZ8="","",คะแนนคุณลักษณะ!BZ8)</f>
        <v/>
      </c>
      <c r="DA7" s="388" t="str">
        <f>IF(คะแนนคุณลักษณะ!CA8="","",คะแนนคุณลักษณะ!CA8)</f>
        <v/>
      </c>
      <c r="DB7" s="388" t="str">
        <f>IF(คะแนนคุณลักษณะ!CB8="","",คะแนนคุณลักษณะ!CB8)</f>
        <v/>
      </c>
      <c r="DC7" s="388" t="str">
        <f>IF(คะแนนคุณลักษณะ!CC8="","",คะแนนคุณลักษณะ!CC8)</f>
        <v/>
      </c>
      <c r="DD7" s="388" t="str">
        <f>IF(คะแนนคุณลักษณะ!CD8="","",คะแนนคุณลักษณะ!CD8)</f>
        <v/>
      </c>
      <c r="DE7" s="388" t="str">
        <f>IF(คะแนนคุณลักษณะ!CE8="","",คะแนนคุณลักษณะ!CE8)</f>
        <v/>
      </c>
      <c r="DF7" s="388" t="str">
        <f>IF(คะแนนคุณลักษณะ!CF8="","",คะแนนคุณลักษณะ!CF8)</f>
        <v/>
      </c>
      <c r="DG7" s="87" t="str">
        <f t="shared" ref="DG7:DG49" si="44">IF(SUM(CY7:DF7),ROUND(SUM(CY7:DF7)*100/$DG$5,0),"")</f>
        <v/>
      </c>
      <c r="DH7" s="136" t="str">
        <f t="shared" ref="DH7:DH49" si="45">IF(DG7="","",VLOOKUP(DG7,grad02,5,TRUE))</f>
        <v/>
      </c>
      <c r="DI7" s="136" t="str">
        <f t="shared" si="18"/>
        <v/>
      </c>
      <c r="DJ7" s="457" t="str">
        <f>IF(คะแนนคุณลักษณะ!CG8="","",คะแนนคุณลักษณะ!CG8)</f>
        <v/>
      </c>
      <c r="DK7" s="457" t="str">
        <f>IF(คะแนนคุณลักษณะ!CH8="","",คะแนนคุณลักษณะ!CH8)</f>
        <v/>
      </c>
      <c r="DL7" s="457" t="str">
        <f>IF(คะแนนคุณลักษณะ!CI8="","",คะแนนคุณลักษณะ!CI8)</f>
        <v/>
      </c>
      <c r="DM7" s="457" t="str">
        <f>IF(คะแนนคุณลักษณะ!CJ8="","",คะแนนคุณลักษณะ!CJ8)</f>
        <v/>
      </c>
      <c r="DN7" s="457" t="str">
        <f>IF(คะแนนคุณลักษณะ!CK8="","",คะแนนคุณลักษณะ!CK8)</f>
        <v/>
      </c>
      <c r="DO7" s="457" t="str">
        <f>IF(คะแนนคุณลักษณะ!CL8="","",คะแนนคุณลักษณะ!CL8)</f>
        <v/>
      </c>
      <c r="DP7" s="457" t="str">
        <f>IF(คะแนนคุณลักษณะ!CM8="","",คะแนนคุณลักษณะ!CM8)</f>
        <v/>
      </c>
      <c r="DQ7" s="457" t="str">
        <f>IF(คะแนนคุณลักษณะ!CN8="","",คะแนนคุณลักษณะ!CN8)</f>
        <v/>
      </c>
      <c r="DR7" s="87" t="str">
        <f t="shared" ref="DR7:DR55" si="46">IF(SUM(DJ7:DQ7),ROUND(SUM(DJ7:DQ7)*100/$DR$5,0),"")</f>
        <v/>
      </c>
      <c r="DS7" s="136" t="str">
        <f t="shared" si="19"/>
        <v/>
      </c>
      <c r="DT7" s="136" t="str">
        <f t="shared" si="20"/>
        <v/>
      </c>
      <c r="DU7" s="457" t="str">
        <f>IF(คะแนนคุณลักษณะ!CO8="","",คะแนนคุณลักษณะ!CO8)</f>
        <v/>
      </c>
      <c r="DV7" s="457" t="str">
        <f>IF(คะแนนคุณลักษณะ!CP8="","",คะแนนคุณลักษณะ!CP8)</f>
        <v/>
      </c>
      <c r="DW7" s="457" t="str">
        <f>IF(คะแนนคุณลักษณะ!CQ8="","",คะแนนคุณลักษณะ!CQ8)</f>
        <v/>
      </c>
      <c r="DX7" s="457" t="str">
        <f>IF(คะแนนคุณลักษณะ!CR8="","",คะแนนคุณลักษณะ!CR8)</f>
        <v/>
      </c>
      <c r="DY7" s="457" t="str">
        <f>IF(คะแนนคุณลักษณะ!CS8="","",คะแนนคุณลักษณะ!CS8)</f>
        <v/>
      </c>
      <c r="DZ7" s="457" t="str">
        <f>IF(คะแนนคุณลักษณะ!CT8="","",คะแนนคุณลักษณะ!CT8)</f>
        <v/>
      </c>
      <c r="EA7" s="457" t="str">
        <f>IF(คะแนนคุณลักษณะ!CU8="","",คะแนนคุณลักษณะ!CU8)</f>
        <v/>
      </c>
      <c r="EB7" s="457" t="str">
        <f>IF(คะแนนคุณลักษณะ!CV8="","",คะแนนคุณลักษณะ!CV8)</f>
        <v/>
      </c>
      <c r="EC7" s="87" t="str">
        <f t="shared" ref="EC7:EC55" si="47">IF(SUM(DU7:EB7),ROUND(SUM(DU7:EB7)*100/$EC$5,0),"")</f>
        <v/>
      </c>
      <c r="ED7" s="136" t="str">
        <f t="shared" si="21"/>
        <v/>
      </c>
      <c r="EE7" s="136" t="str">
        <f t="shared" si="22"/>
        <v/>
      </c>
      <c r="EF7" s="457" t="str">
        <f>IF(คะแนนคุณลักษณะ!CW8="","",คะแนนคุณลักษณะ!CW8)</f>
        <v/>
      </c>
      <c r="EG7" s="457" t="str">
        <f>IF(คะแนนคุณลักษณะ!CX8="","",คะแนนคุณลักษณะ!CX8)</f>
        <v/>
      </c>
      <c r="EH7" s="457" t="str">
        <f>IF(คะแนนคุณลักษณะ!CY8="","",คะแนนคุณลักษณะ!CY8)</f>
        <v/>
      </c>
      <c r="EI7" s="457" t="str">
        <f>IF(คะแนนคุณลักษณะ!CZ8="","",คะแนนคุณลักษณะ!CZ8)</f>
        <v/>
      </c>
      <c r="EJ7" s="457" t="str">
        <f>IF(คะแนนคุณลักษณะ!DA8="","",คะแนนคุณลักษณะ!DA8)</f>
        <v/>
      </c>
      <c r="EK7" s="457" t="str">
        <f>IF(คะแนนคุณลักษณะ!DB8="","",คะแนนคุณลักษณะ!DB8)</f>
        <v/>
      </c>
      <c r="EL7" s="457" t="str">
        <f>IF(คะแนนคุณลักษณะ!DC8="","",คะแนนคุณลักษณะ!DC8)</f>
        <v/>
      </c>
      <c r="EM7" s="457" t="str">
        <f>IF(คะแนนคุณลักษณะ!DD8="","",คะแนนคุณลักษณะ!DD8)</f>
        <v/>
      </c>
      <c r="EN7" s="87" t="str">
        <f t="shared" ref="EN7:EN55" si="48">IF(SUM(EF7:EM7),ROUND(SUM(EF7:EM7)*100/$EN$5,0),"")</f>
        <v/>
      </c>
      <c r="EO7" s="136" t="str">
        <f t="shared" si="23"/>
        <v/>
      </c>
      <c r="EP7" s="136" t="str">
        <f t="shared" si="24"/>
        <v/>
      </c>
      <c r="EQ7" s="457" t="str">
        <f>IF(คะแนนคุณลักษณะ!DE8="","",คะแนนคุณลักษณะ!DE8)</f>
        <v/>
      </c>
      <c r="ER7" s="457" t="str">
        <f>IF(คะแนนคุณลักษณะ!DF8="","",คะแนนคุณลักษณะ!DF8)</f>
        <v/>
      </c>
      <c r="ES7" s="457" t="str">
        <f>IF(คะแนนคุณลักษณะ!DG8="","",คะแนนคุณลักษณะ!DG8)</f>
        <v/>
      </c>
      <c r="ET7" s="457" t="str">
        <f>IF(คะแนนคุณลักษณะ!DH8="","",คะแนนคุณลักษณะ!DH8)</f>
        <v/>
      </c>
      <c r="EU7" s="457" t="str">
        <f>IF(คะแนนคุณลักษณะ!DI8="","",คะแนนคุณลักษณะ!DI8)</f>
        <v/>
      </c>
      <c r="EV7" s="457" t="str">
        <f>IF(คะแนนคุณลักษณะ!DJ8="","",คะแนนคุณลักษณะ!DJ8)</f>
        <v/>
      </c>
      <c r="EW7" s="457" t="str">
        <f>IF(คะแนนคุณลักษณะ!DK8="","",คะแนนคุณลักษณะ!DK8)</f>
        <v/>
      </c>
      <c r="EX7" s="457" t="str">
        <f>IF(คะแนนคุณลักษณะ!DL8="","",คะแนนคุณลักษณะ!DL8)</f>
        <v/>
      </c>
      <c r="EY7" s="87" t="str">
        <f t="shared" ref="EY7:EY55" si="49">IF(SUM(EQ7:EX7),ROUND(SUM(EQ7:EX7)*100/$EY$5,0),"")</f>
        <v/>
      </c>
      <c r="EZ7" s="136" t="str">
        <f t="shared" si="25"/>
        <v/>
      </c>
      <c r="FA7" s="136" t="str">
        <f t="shared" si="26"/>
        <v/>
      </c>
      <c r="FB7" s="27" t="str">
        <f>IF(คะแนนคุณลักษณะ!DM8="","",คะแนนคุณลักษณะ!DM8)</f>
        <v/>
      </c>
      <c r="FC7" s="27" t="str">
        <f>IF(คะแนนคุณลักษณะ!DN8="","",คะแนนคุณลักษณะ!DN8)</f>
        <v/>
      </c>
      <c r="FD7" s="27" t="str">
        <f>IF(คะแนนคุณลักษณะ!DO8="","",คะแนนคุณลักษณะ!DO8)</f>
        <v/>
      </c>
      <c r="FE7" s="27" t="str">
        <f>IF(คะแนนคุณลักษณะ!DP8="","",คะแนนคุณลักษณะ!DP8)</f>
        <v/>
      </c>
      <c r="FF7" s="27" t="str">
        <f>IF(คะแนนคุณลักษณะ!DQ8="","",คะแนนคุณลักษณะ!DQ8)</f>
        <v/>
      </c>
      <c r="FG7" s="27" t="str">
        <f>IF(คะแนนคุณลักษณะ!DR8="","",คะแนนคุณลักษณะ!DR8)</f>
        <v/>
      </c>
      <c r="FH7" s="27" t="str">
        <f>IF(คะแนนคุณลักษณะ!DS8="","",คะแนนคุณลักษณะ!DS8)</f>
        <v/>
      </c>
      <c r="FI7" s="27" t="str">
        <f>IF(คะแนนคุณลักษณะ!DT8="","",คะแนนคุณลักษณะ!DT8)</f>
        <v/>
      </c>
      <c r="FJ7" s="87" t="str">
        <f t="shared" ref="FJ7:FJ49" si="50">IF(SUM(FB7:FI7),ROUND(SUM(FB7:FI7)*100/$FJ$5,0),"")</f>
        <v/>
      </c>
      <c r="FK7" s="136" t="str">
        <f t="shared" si="27"/>
        <v/>
      </c>
      <c r="FL7" s="136" t="str">
        <f t="shared" si="28"/>
        <v/>
      </c>
      <c r="FM7" s="457">
        <f t="shared" ref="FM7:FM55" si="51">IF(SUM(D7,O7,Z7,AK7,AV7,BG7,BR7,CC7,CN7,CY7,DJ7,DU7,EF7,EQ7,FB7),ROUND(SUM(D7,O7,Z7,AK7,AV7,BG7,BR7,CC7,CN7,CY7,DJ7,DU7,EF7,EQ7,FB7)*100/$FM$5,0),"")</f>
        <v>6</v>
      </c>
      <c r="FN7" s="136">
        <f t="shared" si="29"/>
        <v>0</v>
      </c>
      <c r="FO7" s="457">
        <f t="shared" ref="FO7:FO55" si="52">IF(SUM(E7,P7,AA7,AL7,AW7,BH7,BS7,CD7,CO7,CZ7,DK7,DV7,EG7,ER7,FC7),ROUND(SUM(E7,P7,AA7,AL7,AW7,BH7,BS7,CD7,CO7,CZ7,DK7,DV7,EG7,ER7,FC7)*100/$FO$5,0),"")</f>
        <v>5</v>
      </c>
      <c r="FP7" s="136">
        <f t="shared" si="30"/>
        <v>0</v>
      </c>
      <c r="FQ7" s="457">
        <f t="shared" ref="FQ7:FQ55" si="53">IF(SUM(F7,Q7,AB7,AM7,AX7,BI7,BT7,CE7,CP7,DA7,DL7,DW7,EH7,ES7,FD7),ROUND(SUM(F7,Q7,AB7,AM7,AX7,BI7,BT7,CE7,CP7,DA7,DL7,DW7,EH7,ES7,FD7)*100/$FQ$5,0),"")</f>
        <v>5</v>
      </c>
      <c r="FR7" s="136">
        <f t="shared" si="31"/>
        <v>0</v>
      </c>
      <c r="FS7" s="457">
        <f t="shared" ref="FS7:FS55" si="54">IF(SUM(G7,R7,AC7,AN7,AY7,BJ7,BU7,CF7,CQ7,DB7,DM7,DX7,EI7,ET7,FE7),ROUND(SUM(G7,R7,AC7,AN7,AY7,BJ7,BU7,CF7,CQ7,DB7,DM7,DX7,EI7,ET7,FE7)*100/$FS$5,0),"")</f>
        <v>5</v>
      </c>
      <c r="FT7" s="136">
        <f t="shared" si="32"/>
        <v>0</v>
      </c>
      <c r="FU7" s="457">
        <f t="shared" ref="FU7:FU55" si="55">IF(SUM(H7,S7,AD7,AO7,AZ7,BK7,BV7,CG7,CR7,DC7,DN7,DY7,EJ7,EU7,FF7),ROUND(SUM(H7,S7,AD7,AO7,AZ7,BK7,BV7,CG7,CR7,DC7,DN7,DY7,EJ7,EU7,FF7)*100/$FU$5,0),"")</f>
        <v>6</v>
      </c>
      <c r="FV7" s="136">
        <f t="shared" si="33"/>
        <v>0</v>
      </c>
      <c r="FW7" s="457">
        <f t="shared" ref="FW7:FW55" si="56">IF(SUM(I7,T7,AE7,AP7,BA7,BL7,BW7,CH7,CS7,DD7,DO7,DZ7,EK7,EV7,FG7),ROUND(SUM(I7,T7,AE7,AP7,BA7,BL7,BW7,CH7,CS7,DD7,DO7,DZ7,EK7,EV7,FG7)*100/$FW$5,0),"")</f>
        <v>6</v>
      </c>
      <c r="FX7" s="136">
        <f t="shared" si="34"/>
        <v>0</v>
      </c>
      <c r="FY7" s="457">
        <f t="shared" ref="FY7:FY55" si="57">IF(SUM(J7,U7,AF7,AQ7,BB7,BM7,BX7,CI7,CT7,DE7,DP7,EA7,EL7,EW7,FH7),ROUND(SUM(J7,U7,AF7,AQ7,BB7,BM7,BX7,CI7,CT7,DE7,DP7,EA7,EL7,EW7,FH7)*100/$FY$5,0),"")</f>
        <v>5</v>
      </c>
      <c r="FZ7" s="136">
        <f t="shared" si="35"/>
        <v>0</v>
      </c>
      <c r="GA7" s="457">
        <f t="shared" ref="GA7:GA55" si="58">IF(SUM(K7,V7,AG7,AR7,BC7,BN7,BY7,CJ7,CU7,DF7,DQ7,EB7,EM7,EX7,FI7),ROUND(SUM(K7,V7,AG7,AR7,BC7,BN7,BY7,CJ7,CU7,DF7,DQ7,EB7,EM7,EX7,FI7)*100/$GA$5,0),"")</f>
        <v>6</v>
      </c>
      <c r="GB7" s="136">
        <f t="shared" ref="GB7:GB49" si="59">IF(GA7="","",VLOOKUP(GA7,grad02,5,TRUE))</f>
        <v>0</v>
      </c>
      <c r="GC7" s="87">
        <f>IF(SUM(FM7,FO7,FQ7,FS7,FU7,FW7,FY7,GA7),ROUND(SUM(FM7,FO7,FQ7,FS7,FU7,FW7,FY7,GA7)/$GC$5,0),"")</f>
        <v>6</v>
      </c>
      <c r="GD7" s="136">
        <f>IF(เกณฑ์!F$20="Mode",GQ7,IF(เกณฑ์!F$20="ร้อยละ",GR7,""))</f>
        <v>0</v>
      </c>
      <c r="GE7" s="136" t="str">
        <f t="shared" ref="GE7:GE49" si="60">IF(GD7="","",IF(GD7=0,"ไม่ผ่าน",IF(GD7=1,"ผ่าน",IF(GD7=2,"ดี","ดีเยี่ยม"))))</f>
        <v>ไม่ผ่าน</v>
      </c>
      <c r="GF7" s="85"/>
      <c r="GI7" s="316">
        <f t="shared" ref="GI7:GI49" si="61">FN7</f>
        <v>0</v>
      </c>
      <c r="GJ7" s="316">
        <f t="shared" ref="GJ7:GJ49" si="62">FP7</f>
        <v>0</v>
      </c>
      <c r="GK7" s="316">
        <f t="shared" ref="GK7:GK49" si="63">FR7</f>
        <v>0</v>
      </c>
      <c r="GL7" s="316">
        <f t="shared" ref="GL7:GL49" si="64">FT7</f>
        <v>0</v>
      </c>
      <c r="GM7" s="316">
        <f t="shared" ref="GM7:GM49" si="65">FV7</f>
        <v>0</v>
      </c>
      <c r="GN7" s="316">
        <f t="shared" ref="GN7:GN49" si="66">FX7</f>
        <v>0</v>
      </c>
      <c r="GO7" s="316">
        <f t="shared" ref="GO7:GO49" si="67">FZ7</f>
        <v>0</v>
      </c>
      <c r="GP7" s="316">
        <f t="shared" ref="GP7:GP49" si="68">GB7</f>
        <v>0</v>
      </c>
      <c r="GQ7" s="316">
        <f>'06-1'!I7</f>
        <v>0</v>
      </c>
      <c r="GR7" s="513">
        <f t="shared" si="36"/>
        <v>0</v>
      </c>
    </row>
    <row r="8" spans="1:200" s="29" customFormat="1" ht="15.95" customHeight="1">
      <c r="A8" s="130">
        <v>3</v>
      </c>
      <c r="B8" s="26">
        <f>คะแนนสอบ!C8</f>
        <v>2288</v>
      </c>
      <c r="C8" s="41" t="str">
        <f>คะแนนสอบ!D8</f>
        <v>เด็กหญิงลลิตาพร   อ่อนเจริญ</v>
      </c>
      <c r="D8" s="27">
        <f>IF(คะแนนคุณลักษณะ!E9="","",คะแนนคุณลักษณะ!E9)</f>
        <v>9</v>
      </c>
      <c r="E8" s="27">
        <f>IF(คะแนนคุณลักษณะ!F9="","",คะแนนคุณลักษณะ!F9)</f>
        <v>8</v>
      </c>
      <c r="F8" s="27">
        <f>IF(คะแนนคุณลักษณะ!G9="","",คะแนนคุณลักษณะ!G9)</f>
        <v>8</v>
      </c>
      <c r="G8" s="27">
        <f>IF(คะแนนคุณลักษณะ!H9="","",คะแนนคุณลักษณะ!H9)</f>
        <v>8</v>
      </c>
      <c r="H8" s="27">
        <f>IF(คะแนนคุณลักษณะ!I9="","",คะแนนคุณลักษณะ!I9)</f>
        <v>9</v>
      </c>
      <c r="I8" s="27">
        <f>IF(คะแนนคุณลักษณะ!J9="","",คะแนนคุณลักษณะ!J9)</f>
        <v>9</v>
      </c>
      <c r="J8" s="27">
        <f>IF(คะแนนคุณลักษณะ!K9="","",คะแนนคุณลักษณะ!K9)</f>
        <v>8</v>
      </c>
      <c r="K8" s="27">
        <f>IF(คะแนนคุณลักษณะ!L9="","",คะแนนคุณลักษณะ!L9)</f>
        <v>9</v>
      </c>
      <c r="L8" s="87">
        <f t="shared" ref="L8:L49" si="69">IF(SUM(D8:K8),ROUND(SUM(D8:K8)*100/$L$5,0),"")</f>
        <v>85</v>
      </c>
      <c r="M8" s="136">
        <f t="shared" si="0"/>
        <v>3</v>
      </c>
      <c r="N8" s="136" t="str">
        <f t="shared" si="1"/>
        <v>ดีเยี่ยม</v>
      </c>
      <c r="O8" s="27" t="str">
        <f>IF(คะแนนคุณลักษณะ!M9="","",คะแนนคุณลักษณะ!M9)</f>
        <v/>
      </c>
      <c r="P8" s="27" t="str">
        <f>IF(คะแนนคุณลักษณะ!N9="","",คะแนนคุณลักษณะ!N9)</f>
        <v/>
      </c>
      <c r="Q8" s="27" t="str">
        <f>IF(คะแนนคุณลักษณะ!O9="","",คะแนนคุณลักษณะ!O9)</f>
        <v/>
      </c>
      <c r="R8" s="27" t="str">
        <f>IF(คะแนนคุณลักษณะ!P9="","",คะแนนคุณลักษณะ!P9)</f>
        <v/>
      </c>
      <c r="S8" s="27" t="str">
        <f>IF(คะแนนคุณลักษณะ!Q9="","",คะแนนคุณลักษณะ!Q9)</f>
        <v/>
      </c>
      <c r="T8" s="27" t="str">
        <f>IF(คะแนนคุณลักษณะ!R9="","",คะแนนคุณลักษณะ!R9)</f>
        <v/>
      </c>
      <c r="U8" s="27" t="str">
        <f>IF(คะแนนคุณลักษณะ!S9="","",คะแนนคุณลักษณะ!S9)</f>
        <v/>
      </c>
      <c r="V8" s="27" t="str">
        <f>IF(คะแนนคุณลักษณะ!T9="","",คะแนนคุณลักษณะ!T9)</f>
        <v/>
      </c>
      <c r="W8" s="87" t="str">
        <f t="shared" ref="W8:W49" si="70">IF(SUM(O8:V8),ROUND(SUM(O8:V8)*100/$W$5,0),"")</f>
        <v/>
      </c>
      <c r="X8" s="136" t="str">
        <f t="shared" si="2"/>
        <v/>
      </c>
      <c r="Y8" s="136" t="str">
        <f t="shared" si="3"/>
        <v/>
      </c>
      <c r="Z8" s="27" t="str">
        <f>IF(คะแนนคุณลักษณะ!U9="","",คะแนนคุณลักษณะ!U9)</f>
        <v/>
      </c>
      <c r="AA8" s="27" t="str">
        <f>IF(คะแนนคุณลักษณะ!V9="","",คะแนนคุณลักษณะ!V9)</f>
        <v/>
      </c>
      <c r="AB8" s="27" t="str">
        <f>IF(คะแนนคุณลักษณะ!W9="","",คะแนนคุณลักษณะ!W9)</f>
        <v/>
      </c>
      <c r="AC8" s="27" t="str">
        <f>IF(คะแนนคุณลักษณะ!X9="","",คะแนนคุณลักษณะ!X9)</f>
        <v/>
      </c>
      <c r="AD8" s="27" t="str">
        <f>IF(คะแนนคุณลักษณะ!Y9="","",คะแนนคุณลักษณะ!Y9)</f>
        <v/>
      </c>
      <c r="AE8" s="27" t="str">
        <f>IF(คะแนนคุณลักษณะ!Z9="","",คะแนนคุณลักษณะ!Z9)</f>
        <v/>
      </c>
      <c r="AF8" s="27" t="str">
        <f>IF(คะแนนคุณลักษณะ!AA9="","",คะแนนคุณลักษณะ!AA9)</f>
        <v/>
      </c>
      <c r="AG8" s="27" t="str">
        <f>IF(คะแนนคุณลักษณะ!AB9="","",คะแนนคุณลักษณะ!AB9)</f>
        <v/>
      </c>
      <c r="AH8" s="87" t="str">
        <f t="shared" si="37"/>
        <v/>
      </c>
      <c r="AI8" s="136" t="str">
        <f t="shared" si="4"/>
        <v/>
      </c>
      <c r="AJ8" s="136" t="str">
        <f t="shared" si="5"/>
        <v/>
      </c>
      <c r="AK8" s="27" t="str">
        <f>IF(คะแนนคุณลักษณะ!AC9="","",คะแนนคุณลักษณะ!AC9)</f>
        <v/>
      </c>
      <c r="AL8" s="27" t="str">
        <f>IF(คะแนนคุณลักษณะ!AD9="","",คะแนนคุณลักษณะ!AD9)</f>
        <v/>
      </c>
      <c r="AM8" s="27" t="str">
        <f>IF(คะแนนคุณลักษณะ!AE9="","",คะแนนคุณลักษณะ!AE9)</f>
        <v/>
      </c>
      <c r="AN8" s="27" t="str">
        <f>IF(คะแนนคุณลักษณะ!AF9="","",คะแนนคุณลักษณะ!AF9)</f>
        <v/>
      </c>
      <c r="AO8" s="27" t="str">
        <f>IF(คะแนนคุณลักษณะ!AG9="","",คะแนนคุณลักษณะ!AG9)</f>
        <v/>
      </c>
      <c r="AP8" s="27" t="str">
        <f>IF(คะแนนคุณลักษณะ!AH9="","",คะแนนคุณลักษณะ!AH9)</f>
        <v/>
      </c>
      <c r="AQ8" s="27" t="str">
        <f>IF(คะแนนคุณลักษณะ!AI9="","",คะแนนคุณลักษณะ!AI9)</f>
        <v/>
      </c>
      <c r="AR8" s="27" t="str">
        <f>IF(คะแนนคุณลักษณะ!AJ9="","",คะแนนคุณลักษณะ!AJ9)</f>
        <v/>
      </c>
      <c r="AS8" s="87" t="str">
        <f t="shared" si="38"/>
        <v/>
      </c>
      <c r="AT8" s="136" t="str">
        <f t="shared" si="6"/>
        <v/>
      </c>
      <c r="AU8" s="136" t="str">
        <f t="shared" si="7"/>
        <v/>
      </c>
      <c r="AV8" s="27" t="str">
        <f>IF(คะแนนคุณลักษณะ!AK9="","",คะแนนคุณลักษณะ!AK9)</f>
        <v/>
      </c>
      <c r="AW8" s="27" t="str">
        <f>IF(คะแนนคุณลักษณะ!AL9="","",คะแนนคุณลักษณะ!AL9)</f>
        <v/>
      </c>
      <c r="AX8" s="27" t="str">
        <f>IF(คะแนนคุณลักษณะ!AM9="","",คะแนนคุณลักษณะ!AM9)</f>
        <v/>
      </c>
      <c r="AY8" s="27" t="str">
        <f>IF(คะแนนคุณลักษณะ!AN9="","",คะแนนคุณลักษณะ!AN9)</f>
        <v/>
      </c>
      <c r="AZ8" s="27" t="str">
        <f>IF(คะแนนคุณลักษณะ!AO9="","",คะแนนคุณลักษณะ!AO9)</f>
        <v/>
      </c>
      <c r="BA8" s="27" t="str">
        <f>IF(คะแนนคุณลักษณะ!AP9="","",คะแนนคุณลักษณะ!AP9)</f>
        <v/>
      </c>
      <c r="BB8" s="27" t="str">
        <f>IF(คะแนนคุณลักษณะ!AQ9="","",คะแนนคุณลักษณะ!AQ9)</f>
        <v/>
      </c>
      <c r="BC8" s="27" t="str">
        <f>IF(คะแนนคุณลักษณะ!AR9="","",คะแนนคุณลักษณะ!AR9)</f>
        <v/>
      </c>
      <c r="BD8" s="87" t="str">
        <f t="shared" si="39"/>
        <v/>
      </c>
      <c r="BE8" s="136" t="str">
        <f t="shared" si="8"/>
        <v/>
      </c>
      <c r="BF8" s="136" t="str">
        <f t="shared" si="9"/>
        <v/>
      </c>
      <c r="BG8" s="27" t="str">
        <f>IF(คะแนนคุณลักษณะ!AS9="","",คะแนนคุณลักษณะ!AS9)</f>
        <v/>
      </c>
      <c r="BH8" s="27" t="str">
        <f>IF(คะแนนคุณลักษณะ!AT9="","",คะแนนคุณลักษณะ!AT9)</f>
        <v/>
      </c>
      <c r="BI8" s="27" t="str">
        <f>IF(คะแนนคุณลักษณะ!AU9="","",คะแนนคุณลักษณะ!AU9)</f>
        <v/>
      </c>
      <c r="BJ8" s="27" t="str">
        <f>IF(คะแนนคุณลักษณะ!AV9="","",คะแนนคุณลักษณะ!AV9)</f>
        <v/>
      </c>
      <c r="BK8" s="27" t="str">
        <f>IF(คะแนนคุณลักษณะ!AW9="","",คะแนนคุณลักษณะ!AW9)</f>
        <v/>
      </c>
      <c r="BL8" s="27" t="str">
        <f>IF(คะแนนคุณลักษณะ!AX9="","",คะแนนคุณลักษณะ!AX9)</f>
        <v/>
      </c>
      <c r="BM8" s="27" t="str">
        <f>IF(คะแนนคุณลักษณะ!AY9="","",คะแนนคุณลักษณะ!AY9)</f>
        <v/>
      </c>
      <c r="BN8" s="27" t="str">
        <f>IF(คะแนนคุณลักษณะ!AZ9="","",คะแนนคุณลักษณะ!AZ9)</f>
        <v/>
      </c>
      <c r="BO8" s="87" t="str">
        <f t="shared" si="40"/>
        <v/>
      </c>
      <c r="BP8" s="136" t="str">
        <f t="shared" si="10"/>
        <v/>
      </c>
      <c r="BQ8" s="136" t="str">
        <f t="shared" si="11"/>
        <v/>
      </c>
      <c r="BR8" s="27" t="str">
        <f>IF(คะแนนคุณลักษณะ!BA9="","",คะแนนคุณลักษณะ!BA9)</f>
        <v/>
      </c>
      <c r="BS8" s="27" t="str">
        <f>IF(คะแนนคุณลักษณะ!BB9="","",คะแนนคุณลักษณะ!BB9)</f>
        <v/>
      </c>
      <c r="BT8" s="27" t="str">
        <f>IF(คะแนนคุณลักษณะ!BC9="","",คะแนนคุณลักษณะ!BC9)</f>
        <v/>
      </c>
      <c r="BU8" s="27" t="str">
        <f>IF(คะแนนคุณลักษณะ!BD9="","",คะแนนคุณลักษณะ!BD9)</f>
        <v/>
      </c>
      <c r="BV8" s="27" t="str">
        <f>IF(คะแนนคุณลักษณะ!BE9="","",คะแนนคุณลักษณะ!BE9)</f>
        <v/>
      </c>
      <c r="BW8" s="27" t="str">
        <f>IF(คะแนนคุณลักษณะ!BF9="","",คะแนนคุณลักษณะ!BF9)</f>
        <v/>
      </c>
      <c r="BX8" s="27" t="str">
        <f>IF(คะแนนคุณลักษณะ!BG9="","",คะแนนคุณลักษณะ!BG9)</f>
        <v/>
      </c>
      <c r="BY8" s="27" t="str">
        <f>IF(คะแนนคุณลักษณะ!BH9="","",คะแนนคุณลักษณะ!BH9)</f>
        <v/>
      </c>
      <c r="BZ8" s="87" t="str">
        <f t="shared" si="41"/>
        <v/>
      </c>
      <c r="CA8" s="136" t="str">
        <f t="shared" si="12"/>
        <v/>
      </c>
      <c r="CB8" s="136" t="str">
        <f t="shared" si="13"/>
        <v/>
      </c>
      <c r="CC8" s="27" t="str">
        <f>IF(คะแนนคุณลักษณะ!BI9="","",คะแนนคุณลักษณะ!BI9)</f>
        <v/>
      </c>
      <c r="CD8" s="27" t="str">
        <f>IF(คะแนนคุณลักษณะ!BJ9="","",คะแนนคุณลักษณะ!BJ9)</f>
        <v/>
      </c>
      <c r="CE8" s="27" t="str">
        <f>IF(คะแนนคุณลักษณะ!BK9="","",คะแนนคุณลักษณะ!BK9)</f>
        <v/>
      </c>
      <c r="CF8" s="27" t="str">
        <f>IF(คะแนนคุณลักษณะ!BL9="","",คะแนนคุณลักษณะ!BL9)</f>
        <v/>
      </c>
      <c r="CG8" s="27" t="str">
        <f>IF(คะแนนคุณลักษณะ!BM9="","",คะแนนคุณลักษณะ!BM9)</f>
        <v/>
      </c>
      <c r="CH8" s="27" t="str">
        <f>IF(คะแนนคุณลักษณะ!BN9="","",คะแนนคุณลักษณะ!BN9)</f>
        <v/>
      </c>
      <c r="CI8" s="27" t="str">
        <f>IF(คะแนนคุณลักษณะ!BO9="","",คะแนนคุณลักษณะ!BO9)</f>
        <v/>
      </c>
      <c r="CJ8" s="27" t="str">
        <f>IF(คะแนนคุณลักษณะ!BP9="","",คะแนนคุณลักษณะ!BP9)</f>
        <v/>
      </c>
      <c r="CK8" s="87" t="str">
        <f t="shared" si="42"/>
        <v/>
      </c>
      <c r="CL8" s="136" t="str">
        <f t="shared" si="14"/>
        <v/>
      </c>
      <c r="CM8" s="136" t="str">
        <f t="shared" si="15"/>
        <v/>
      </c>
      <c r="CN8" s="27" t="str">
        <f>IF(คะแนนคุณลักษณะ!BQ9="","",คะแนนคุณลักษณะ!BQ9)</f>
        <v/>
      </c>
      <c r="CO8" s="27" t="str">
        <f>IF(คะแนนคุณลักษณะ!BR9="","",คะแนนคุณลักษณะ!BR9)</f>
        <v/>
      </c>
      <c r="CP8" s="27" t="str">
        <f>IF(คะแนนคุณลักษณะ!BS9="","",คะแนนคุณลักษณะ!BS9)</f>
        <v/>
      </c>
      <c r="CQ8" s="27" t="str">
        <f>IF(คะแนนคุณลักษณะ!BT9="","",คะแนนคุณลักษณะ!BT9)</f>
        <v/>
      </c>
      <c r="CR8" s="27" t="str">
        <f>IF(คะแนนคุณลักษณะ!BU9="","",คะแนนคุณลักษณะ!BU9)</f>
        <v/>
      </c>
      <c r="CS8" s="27" t="str">
        <f>IF(คะแนนคุณลักษณะ!BV9="","",คะแนนคุณลักษณะ!BV9)</f>
        <v/>
      </c>
      <c r="CT8" s="27" t="str">
        <f>IF(คะแนนคุณลักษณะ!BW9="","",คะแนนคุณลักษณะ!BW9)</f>
        <v/>
      </c>
      <c r="CU8" s="27" t="str">
        <f>IF(คะแนนคุณลักษณะ!BX9="","",คะแนนคุณลักษณะ!BX9)</f>
        <v/>
      </c>
      <c r="CV8" s="87" t="str">
        <f t="shared" si="43"/>
        <v/>
      </c>
      <c r="CW8" s="136" t="str">
        <f t="shared" si="16"/>
        <v/>
      </c>
      <c r="CX8" s="136" t="str">
        <f t="shared" si="17"/>
        <v/>
      </c>
      <c r="CY8" s="388" t="str">
        <f>IF(คะแนนคุณลักษณะ!BY9="","",คะแนนคุณลักษณะ!BY9)</f>
        <v/>
      </c>
      <c r="CZ8" s="388" t="str">
        <f>IF(คะแนนคุณลักษณะ!BZ9="","",คะแนนคุณลักษณะ!BZ9)</f>
        <v/>
      </c>
      <c r="DA8" s="388" t="str">
        <f>IF(คะแนนคุณลักษณะ!CA9="","",คะแนนคุณลักษณะ!CA9)</f>
        <v/>
      </c>
      <c r="DB8" s="388" t="str">
        <f>IF(คะแนนคุณลักษณะ!CB9="","",คะแนนคุณลักษณะ!CB9)</f>
        <v/>
      </c>
      <c r="DC8" s="388" t="str">
        <f>IF(คะแนนคุณลักษณะ!CC9="","",คะแนนคุณลักษณะ!CC9)</f>
        <v/>
      </c>
      <c r="DD8" s="388" t="str">
        <f>IF(คะแนนคุณลักษณะ!CD9="","",คะแนนคุณลักษณะ!CD9)</f>
        <v/>
      </c>
      <c r="DE8" s="388" t="str">
        <f>IF(คะแนนคุณลักษณะ!CE9="","",คะแนนคุณลักษณะ!CE9)</f>
        <v/>
      </c>
      <c r="DF8" s="388" t="str">
        <f>IF(คะแนนคุณลักษณะ!CF9="","",คะแนนคุณลักษณะ!CF9)</f>
        <v/>
      </c>
      <c r="DG8" s="87" t="str">
        <f t="shared" si="44"/>
        <v/>
      </c>
      <c r="DH8" s="136" t="str">
        <f t="shared" si="45"/>
        <v/>
      </c>
      <c r="DI8" s="136" t="str">
        <f t="shared" si="18"/>
        <v/>
      </c>
      <c r="DJ8" s="457" t="str">
        <f>IF(คะแนนคุณลักษณะ!CG9="","",คะแนนคุณลักษณะ!CG9)</f>
        <v/>
      </c>
      <c r="DK8" s="457" t="str">
        <f>IF(คะแนนคุณลักษณะ!CH9="","",คะแนนคุณลักษณะ!CH9)</f>
        <v/>
      </c>
      <c r="DL8" s="457" t="str">
        <f>IF(คะแนนคุณลักษณะ!CI9="","",คะแนนคุณลักษณะ!CI9)</f>
        <v/>
      </c>
      <c r="DM8" s="457" t="str">
        <f>IF(คะแนนคุณลักษณะ!CJ9="","",คะแนนคุณลักษณะ!CJ9)</f>
        <v/>
      </c>
      <c r="DN8" s="457" t="str">
        <f>IF(คะแนนคุณลักษณะ!CK9="","",คะแนนคุณลักษณะ!CK9)</f>
        <v/>
      </c>
      <c r="DO8" s="457" t="str">
        <f>IF(คะแนนคุณลักษณะ!CL9="","",คะแนนคุณลักษณะ!CL9)</f>
        <v/>
      </c>
      <c r="DP8" s="457" t="str">
        <f>IF(คะแนนคุณลักษณะ!CM9="","",คะแนนคุณลักษณะ!CM9)</f>
        <v/>
      </c>
      <c r="DQ8" s="457" t="str">
        <f>IF(คะแนนคุณลักษณะ!CN9="","",คะแนนคุณลักษณะ!CN9)</f>
        <v/>
      </c>
      <c r="DR8" s="87" t="str">
        <f t="shared" si="46"/>
        <v/>
      </c>
      <c r="DS8" s="136" t="str">
        <f t="shared" si="19"/>
        <v/>
      </c>
      <c r="DT8" s="136" t="str">
        <f t="shared" si="20"/>
        <v/>
      </c>
      <c r="DU8" s="457" t="str">
        <f>IF(คะแนนคุณลักษณะ!CO9="","",คะแนนคุณลักษณะ!CO9)</f>
        <v/>
      </c>
      <c r="DV8" s="457" t="str">
        <f>IF(คะแนนคุณลักษณะ!CP9="","",คะแนนคุณลักษณะ!CP9)</f>
        <v/>
      </c>
      <c r="DW8" s="457" t="str">
        <f>IF(คะแนนคุณลักษณะ!CQ9="","",คะแนนคุณลักษณะ!CQ9)</f>
        <v/>
      </c>
      <c r="DX8" s="457" t="str">
        <f>IF(คะแนนคุณลักษณะ!CR9="","",คะแนนคุณลักษณะ!CR9)</f>
        <v/>
      </c>
      <c r="DY8" s="457" t="str">
        <f>IF(คะแนนคุณลักษณะ!CS9="","",คะแนนคุณลักษณะ!CS9)</f>
        <v/>
      </c>
      <c r="DZ8" s="457" t="str">
        <f>IF(คะแนนคุณลักษณะ!CT9="","",คะแนนคุณลักษณะ!CT9)</f>
        <v/>
      </c>
      <c r="EA8" s="457" t="str">
        <f>IF(คะแนนคุณลักษณะ!CU9="","",คะแนนคุณลักษณะ!CU9)</f>
        <v/>
      </c>
      <c r="EB8" s="457" t="str">
        <f>IF(คะแนนคุณลักษณะ!CV9="","",คะแนนคุณลักษณะ!CV9)</f>
        <v/>
      </c>
      <c r="EC8" s="87" t="str">
        <f t="shared" si="47"/>
        <v/>
      </c>
      <c r="ED8" s="136" t="str">
        <f t="shared" si="21"/>
        <v/>
      </c>
      <c r="EE8" s="136" t="str">
        <f t="shared" si="22"/>
        <v/>
      </c>
      <c r="EF8" s="457" t="str">
        <f>IF(คะแนนคุณลักษณะ!CW9="","",คะแนนคุณลักษณะ!CW9)</f>
        <v/>
      </c>
      <c r="EG8" s="457" t="str">
        <f>IF(คะแนนคุณลักษณะ!CX9="","",คะแนนคุณลักษณะ!CX9)</f>
        <v/>
      </c>
      <c r="EH8" s="457" t="str">
        <f>IF(คะแนนคุณลักษณะ!CY9="","",คะแนนคุณลักษณะ!CY9)</f>
        <v/>
      </c>
      <c r="EI8" s="457" t="str">
        <f>IF(คะแนนคุณลักษณะ!CZ9="","",คะแนนคุณลักษณะ!CZ9)</f>
        <v/>
      </c>
      <c r="EJ8" s="457" t="str">
        <f>IF(คะแนนคุณลักษณะ!DA9="","",คะแนนคุณลักษณะ!DA9)</f>
        <v/>
      </c>
      <c r="EK8" s="457" t="str">
        <f>IF(คะแนนคุณลักษณะ!DB9="","",คะแนนคุณลักษณะ!DB9)</f>
        <v/>
      </c>
      <c r="EL8" s="457" t="str">
        <f>IF(คะแนนคุณลักษณะ!DC9="","",คะแนนคุณลักษณะ!DC9)</f>
        <v/>
      </c>
      <c r="EM8" s="457" t="str">
        <f>IF(คะแนนคุณลักษณะ!DD9="","",คะแนนคุณลักษณะ!DD9)</f>
        <v/>
      </c>
      <c r="EN8" s="87" t="str">
        <f t="shared" si="48"/>
        <v/>
      </c>
      <c r="EO8" s="136" t="str">
        <f t="shared" si="23"/>
        <v/>
      </c>
      <c r="EP8" s="136" t="str">
        <f t="shared" si="24"/>
        <v/>
      </c>
      <c r="EQ8" s="457" t="str">
        <f>IF(คะแนนคุณลักษณะ!DE9="","",คะแนนคุณลักษณะ!DE9)</f>
        <v/>
      </c>
      <c r="ER8" s="457" t="str">
        <f>IF(คะแนนคุณลักษณะ!DF9="","",คะแนนคุณลักษณะ!DF9)</f>
        <v/>
      </c>
      <c r="ES8" s="457" t="str">
        <f>IF(คะแนนคุณลักษณะ!DG9="","",คะแนนคุณลักษณะ!DG9)</f>
        <v/>
      </c>
      <c r="ET8" s="457" t="str">
        <f>IF(คะแนนคุณลักษณะ!DH9="","",คะแนนคุณลักษณะ!DH9)</f>
        <v/>
      </c>
      <c r="EU8" s="457" t="str">
        <f>IF(คะแนนคุณลักษณะ!DI9="","",คะแนนคุณลักษณะ!DI9)</f>
        <v/>
      </c>
      <c r="EV8" s="457" t="str">
        <f>IF(คะแนนคุณลักษณะ!DJ9="","",คะแนนคุณลักษณะ!DJ9)</f>
        <v/>
      </c>
      <c r="EW8" s="457" t="str">
        <f>IF(คะแนนคุณลักษณะ!DK9="","",คะแนนคุณลักษณะ!DK9)</f>
        <v/>
      </c>
      <c r="EX8" s="457" t="str">
        <f>IF(คะแนนคุณลักษณะ!DL9="","",คะแนนคุณลักษณะ!DL9)</f>
        <v/>
      </c>
      <c r="EY8" s="87" t="str">
        <f t="shared" si="49"/>
        <v/>
      </c>
      <c r="EZ8" s="136" t="str">
        <f t="shared" si="25"/>
        <v/>
      </c>
      <c r="FA8" s="136" t="str">
        <f t="shared" si="26"/>
        <v/>
      </c>
      <c r="FB8" s="27" t="str">
        <f>IF(คะแนนคุณลักษณะ!DM9="","",คะแนนคุณลักษณะ!DM9)</f>
        <v/>
      </c>
      <c r="FC8" s="27" t="str">
        <f>IF(คะแนนคุณลักษณะ!DN9="","",คะแนนคุณลักษณะ!DN9)</f>
        <v/>
      </c>
      <c r="FD8" s="27" t="str">
        <f>IF(คะแนนคุณลักษณะ!DO9="","",คะแนนคุณลักษณะ!DO9)</f>
        <v/>
      </c>
      <c r="FE8" s="27" t="str">
        <f>IF(คะแนนคุณลักษณะ!DP9="","",คะแนนคุณลักษณะ!DP9)</f>
        <v/>
      </c>
      <c r="FF8" s="27" t="str">
        <f>IF(คะแนนคุณลักษณะ!DQ9="","",คะแนนคุณลักษณะ!DQ9)</f>
        <v/>
      </c>
      <c r="FG8" s="27" t="str">
        <f>IF(คะแนนคุณลักษณะ!DR9="","",คะแนนคุณลักษณะ!DR9)</f>
        <v/>
      </c>
      <c r="FH8" s="27" t="str">
        <f>IF(คะแนนคุณลักษณะ!DS9="","",คะแนนคุณลักษณะ!DS9)</f>
        <v/>
      </c>
      <c r="FI8" s="27" t="str">
        <f>IF(คะแนนคุณลักษณะ!DT9="","",คะแนนคุณลักษณะ!DT9)</f>
        <v/>
      </c>
      <c r="FJ8" s="87" t="str">
        <f t="shared" si="50"/>
        <v/>
      </c>
      <c r="FK8" s="136" t="str">
        <f t="shared" si="27"/>
        <v/>
      </c>
      <c r="FL8" s="136" t="str">
        <f t="shared" si="28"/>
        <v/>
      </c>
      <c r="FM8" s="457">
        <f t="shared" si="51"/>
        <v>6</v>
      </c>
      <c r="FN8" s="136">
        <f t="shared" si="29"/>
        <v>0</v>
      </c>
      <c r="FO8" s="457">
        <f t="shared" si="52"/>
        <v>5</v>
      </c>
      <c r="FP8" s="136">
        <f t="shared" si="30"/>
        <v>0</v>
      </c>
      <c r="FQ8" s="457">
        <f t="shared" si="53"/>
        <v>5</v>
      </c>
      <c r="FR8" s="136">
        <f t="shared" si="31"/>
        <v>0</v>
      </c>
      <c r="FS8" s="457">
        <f t="shared" si="54"/>
        <v>5</v>
      </c>
      <c r="FT8" s="136">
        <f t="shared" si="32"/>
        <v>0</v>
      </c>
      <c r="FU8" s="457">
        <f t="shared" si="55"/>
        <v>6</v>
      </c>
      <c r="FV8" s="136">
        <f t="shared" si="33"/>
        <v>0</v>
      </c>
      <c r="FW8" s="457">
        <f t="shared" si="56"/>
        <v>6</v>
      </c>
      <c r="FX8" s="136">
        <f t="shared" si="34"/>
        <v>0</v>
      </c>
      <c r="FY8" s="457">
        <f t="shared" si="57"/>
        <v>5</v>
      </c>
      <c r="FZ8" s="136">
        <f t="shared" si="35"/>
        <v>0</v>
      </c>
      <c r="GA8" s="457">
        <f t="shared" si="58"/>
        <v>6</v>
      </c>
      <c r="GB8" s="136">
        <f t="shared" si="59"/>
        <v>0</v>
      </c>
      <c r="GC8" s="87">
        <f>IF(SUM(FM8,FO8,FQ8,FS8,FU8,FW8,FY8,GA8),ROUND(SUM(FM8,FO8,FQ8,FS8,FU8,FW8,FY8,GA8)/$GC$5,0),"")</f>
        <v>6</v>
      </c>
      <c r="GD8" s="136">
        <f>IF(เกณฑ์!F$20="Mode",GQ8,IF(เกณฑ์!F$20="ร้อยละ",GR8,""))</f>
        <v>0</v>
      </c>
      <c r="GE8" s="136" t="str">
        <f t="shared" si="60"/>
        <v>ไม่ผ่าน</v>
      </c>
      <c r="GF8" s="85"/>
      <c r="GI8" s="316">
        <f t="shared" si="61"/>
        <v>0</v>
      </c>
      <c r="GJ8" s="316">
        <f t="shared" si="62"/>
        <v>0</v>
      </c>
      <c r="GK8" s="316">
        <f t="shared" si="63"/>
        <v>0</v>
      </c>
      <c r="GL8" s="316">
        <f t="shared" si="64"/>
        <v>0</v>
      </c>
      <c r="GM8" s="316">
        <f t="shared" si="65"/>
        <v>0</v>
      </c>
      <c r="GN8" s="316">
        <f t="shared" si="66"/>
        <v>0</v>
      </c>
      <c r="GO8" s="316">
        <f t="shared" si="67"/>
        <v>0</v>
      </c>
      <c r="GP8" s="316">
        <f t="shared" si="68"/>
        <v>0</v>
      </c>
      <c r="GQ8" s="316">
        <f>'06-1'!I8</f>
        <v>0</v>
      </c>
      <c r="GR8" s="513">
        <f t="shared" si="36"/>
        <v>0</v>
      </c>
    </row>
    <row r="9" spans="1:200" s="29" customFormat="1" ht="15.95" customHeight="1">
      <c r="A9" s="130">
        <v>4</v>
      </c>
      <c r="B9" s="26">
        <f>คะแนนสอบ!C9</f>
        <v>2290</v>
      </c>
      <c r="C9" s="41" t="str">
        <f>คะแนนสอบ!D9</f>
        <v>เด็กหญิงอรุณวรรณ  ทองเสม</v>
      </c>
      <c r="D9" s="27">
        <f>IF(คะแนนคุณลักษณะ!E10="","",คะแนนคุณลักษณะ!E10)</f>
        <v>9</v>
      </c>
      <c r="E9" s="27">
        <f>IF(คะแนนคุณลักษณะ!F10="","",คะแนนคุณลักษณะ!F10)</f>
        <v>8</v>
      </c>
      <c r="F9" s="27">
        <f>IF(คะแนนคุณลักษณะ!G10="","",คะแนนคุณลักษณะ!G10)</f>
        <v>8</v>
      </c>
      <c r="G9" s="27">
        <f>IF(คะแนนคุณลักษณะ!H10="","",คะแนนคุณลักษณะ!H10)</f>
        <v>8</v>
      </c>
      <c r="H9" s="27">
        <f>IF(คะแนนคุณลักษณะ!I10="","",คะแนนคุณลักษณะ!I10)</f>
        <v>9</v>
      </c>
      <c r="I9" s="27">
        <f>IF(คะแนนคุณลักษณะ!J10="","",คะแนนคุณลักษณะ!J10)</f>
        <v>9</v>
      </c>
      <c r="J9" s="27">
        <f>IF(คะแนนคุณลักษณะ!K10="","",คะแนนคุณลักษณะ!K10)</f>
        <v>8</v>
      </c>
      <c r="K9" s="27">
        <f>IF(คะแนนคุณลักษณะ!L10="","",คะแนนคุณลักษณะ!L10)</f>
        <v>9</v>
      </c>
      <c r="L9" s="87">
        <f t="shared" si="69"/>
        <v>85</v>
      </c>
      <c r="M9" s="136">
        <f t="shared" si="0"/>
        <v>3</v>
      </c>
      <c r="N9" s="136" t="str">
        <f t="shared" si="1"/>
        <v>ดีเยี่ยม</v>
      </c>
      <c r="O9" s="27" t="str">
        <f>IF(คะแนนคุณลักษณะ!M10="","",คะแนนคุณลักษณะ!M10)</f>
        <v/>
      </c>
      <c r="P9" s="27" t="str">
        <f>IF(คะแนนคุณลักษณะ!N10="","",คะแนนคุณลักษณะ!N10)</f>
        <v/>
      </c>
      <c r="Q9" s="27" t="str">
        <f>IF(คะแนนคุณลักษณะ!O10="","",คะแนนคุณลักษณะ!O10)</f>
        <v/>
      </c>
      <c r="R9" s="27" t="str">
        <f>IF(คะแนนคุณลักษณะ!P10="","",คะแนนคุณลักษณะ!P10)</f>
        <v/>
      </c>
      <c r="S9" s="27" t="str">
        <f>IF(คะแนนคุณลักษณะ!Q10="","",คะแนนคุณลักษณะ!Q10)</f>
        <v/>
      </c>
      <c r="T9" s="27" t="str">
        <f>IF(คะแนนคุณลักษณะ!R10="","",คะแนนคุณลักษณะ!R10)</f>
        <v/>
      </c>
      <c r="U9" s="27" t="str">
        <f>IF(คะแนนคุณลักษณะ!S10="","",คะแนนคุณลักษณะ!S10)</f>
        <v/>
      </c>
      <c r="V9" s="27" t="str">
        <f>IF(คะแนนคุณลักษณะ!T10="","",คะแนนคุณลักษณะ!T10)</f>
        <v/>
      </c>
      <c r="W9" s="87" t="str">
        <f t="shared" si="70"/>
        <v/>
      </c>
      <c r="X9" s="136" t="str">
        <f t="shared" si="2"/>
        <v/>
      </c>
      <c r="Y9" s="136" t="str">
        <f t="shared" si="3"/>
        <v/>
      </c>
      <c r="Z9" s="27" t="str">
        <f>IF(คะแนนคุณลักษณะ!U10="","",คะแนนคุณลักษณะ!U10)</f>
        <v/>
      </c>
      <c r="AA9" s="27" t="str">
        <f>IF(คะแนนคุณลักษณะ!V10="","",คะแนนคุณลักษณะ!V10)</f>
        <v/>
      </c>
      <c r="AB9" s="27" t="str">
        <f>IF(คะแนนคุณลักษณะ!W10="","",คะแนนคุณลักษณะ!W10)</f>
        <v/>
      </c>
      <c r="AC9" s="27" t="str">
        <f>IF(คะแนนคุณลักษณะ!X10="","",คะแนนคุณลักษณะ!X10)</f>
        <v/>
      </c>
      <c r="AD9" s="27" t="str">
        <f>IF(คะแนนคุณลักษณะ!Y10="","",คะแนนคุณลักษณะ!Y10)</f>
        <v/>
      </c>
      <c r="AE9" s="27" t="str">
        <f>IF(คะแนนคุณลักษณะ!Z10="","",คะแนนคุณลักษณะ!Z10)</f>
        <v/>
      </c>
      <c r="AF9" s="27" t="str">
        <f>IF(คะแนนคุณลักษณะ!AA10="","",คะแนนคุณลักษณะ!AA10)</f>
        <v/>
      </c>
      <c r="AG9" s="27" t="str">
        <f>IF(คะแนนคุณลักษณะ!AB10="","",คะแนนคุณลักษณะ!AB10)</f>
        <v/>
      </c>
      <c r="AH9" s="87" t="str">
        <f t="shared" si="37"/>
        <v/>
      </c>
      <c r="AI9" s="136" t="str">
        <f t="shared" si="4"/>
        <v/>
      </c>
      <c r="AJ9" s="136" t="str">
        <f t="shared" si="5"/>
        <v/>
      </c>
      <c r="AK9" s="27" t="str">
        <f>IF(คะแนนคุณลักษณะ!AC10="","",คะแนนคุณลักษณะ!AC10)</f>
        <v/>
      </c>
      <c r="AL9" s="27" t="str">
        <f>IF(คะแนนคุณลักษณะ!AD10="","",คะแนนคุณลักษณะ!AD10)</f>
        <v/>
      </c>
      <c r="AM9" s="27" t="str">
        <f>IF(คะแนนคุณลักษณะ!AE10="","",คะแนนคุณลักษณะ!AE10)</f>
        <v/>
      </c>
      <c r="AN9" s="27" t="str">
        <f>IF(คะแนนคุณลักษณะ!AF10="","",คะแนนคุณลักษณะ!AF10)</f>
        <v/>
      </c>
      <c r="AO9" s="27" t="str">
        <f>IF(คะแนนคุณลักษณะ!AG10="","",คะแนนคุณลักษณะ!AG10)</f>
        <v/>
      </c>
      <c r="AP9" s="27" t="str">
        <f>IF(คะแนนคุณลักษณะ!AH10="","",คะแนนคุณลักษณะ!AH10)</f>
        <v/>
      </c>
      <c r="AQ9" s="27" t="str">
        <f>IF(คะแนนคุณลักษณะ!AI10="","",คะแนนคุณลักษณะ!AI10)</f>
        <v/>
      </c>
      <c r="AR9" s="27" t="str">
        <f>IF(คะแนนคุณลักษณะ!AJ10="","",คะแนนคุณลักษณะ!AJ10)</f>
        <v/>
      </c>
      <c r="AS9" s="87" t="str">
        <f t="shared" si="38"/>
        <v/>
      </c>
      <c r="AT9" s="136" t="str">
        <f t="shared" si="6"/>
        <v/>
      </c>
      <c r="AU9" s="136" t="str">
        <f t="shared" si="7"/>
        <v/>
      </c>
      <c r="AV9" s="27" t="str">
        <f>IF(คะแนนคุณลักษณะ!AK10="","",คะแนนคุณลักษณะ!AK10)</f>
        <v/>
      </c>
      <c r="AW9" s="27" t="str">
        <f>IF(คะแนนคุณลักษณะ!AL10="","",คะแนนคุณลักษณะ!AL10)</f>
        <v/>
      </c>
      <c r="AX9" s="27" t="str">
        <f>IF(คะแนนคุณลักษณะ!AM10="","",คะแนนคุณลักษณะ!AM10)</f>
        <v/>
      </c>
      <c r="AY9" s="27" t="str">
        <f>IF(คะแนนคุณลักษณะ!AN10="","",คะแนนคุณลักษณะ!AN10)</f>
        <v/>
      </c>
      <c r="AZ9" s="27" t="str">
        <f>IF(คะแนนคุณลักษณะ!AO10="","",คะแนนคุณลักษณะ!AO10)</f>
        <v/>
      </c>
      <c r="BA9" s="27" t="str">
        <f>IF(คะแนนคุณลักษณะ!AP10="","",คะแนนคุณลักษณะ!AP10)</f>
        <v/>
      </c>
      <c r="BB9" s="27" t="str">
        <f>IF(คะแนนคุณลักษณะ!AQ10="","",คะแนนคุณลักษณะ!AQ10)</f>
        <v/>
      </c>
      <c r="BC9" s="27" t="str">
        <f>IF(คะแนนคุณลักษณะ!AR10="","",คะแนนคุณลักษณะ!AR10)</f>
        <v/>
      </c>
      <c r="BD9" s="87" t="str">
        <f t="shared" si="39"/>
        <v/>
      </c>
      <c r="BE9" s="136" t="str">
        <f t="shared" si="8"/>
        <v/>
      </c>
      <c r="BF9" s="136" t="str">
        <f t="shared" si="9"/>
        <v/>
      </c>
      <c r="BG9" s="27" t="str">
        <f>IF(คะแนนคุณลักษณะ!AS10="","",คะแนนคุณลักษณะ!AS10)</f>
        <v/>
      </c>
      <c r="BH9" s="27" t="str">
        <f>IF(คะแนนคุณลักษณะ!AT10="","",คะแนนคุณลักษณะ!AT10)</f>
        <v/>
      </c>
      <c r="BI9" s="27" t="str">
        <f>IF(คะแนนคุณลักษณะ!AU10="","",คะแนนคุณลักษณะ!AU10)</f>
        <v/>
      </c>
      <c r="BJ9" s="27" t="str">
        <f>IF(คะแนนคุณลักษณะ!AV10="","",คะแนนคุณลักษณะ!AV10)</f>
        <v/>
      </c>
      <c r="BK9" s="27" t="str">
        <f>IF(คะแนนคุณลักษณะ!AW10="","",คะแนนคุณลักษณะ!AW10)</f>
        <v/>
      </c>
      <c r="BL9" s="27" t="str">
        <f>IF(คะแนนคุณลักษณะ!AX10="","",คะแนนคุณลักษณะ!AX10)</f>
        <v/>
      </c>
      <c r="BM9" s="27" t="str">
        <f>IF(คะแนนคุณลักษณะ!AY10="","",คะแนนคุณลักษณะ!AY10)</f>
        <v/>
      </c>
      <c r="BN9" s="27" t="str">
        <f>IF(คะแนนคุณลักษณะ!AZ10="","",คะแนนคุณลักษณะ!AZ10)</f>
        <v/>
      </c>
      <c r="BO9" s="87" t="str">
        <f t="shared" si="40"/>
        <v/>
      </c>
      <c r="BP9" s="136" t="str">
        <f t="shared" si="10"/>
        <v/>
      </c>
      <c r="BQ9" s="136" t="str">
        <f t="shared" si="11"/>
        <v/>
      </c>
      <c r="BR9" s="27" t="str">
        <f>IF(คะแนนคุณลักษณะ!BA10="","",คะแนนคุณลักษณะ!BA10)</f>
        <v/>
      </c>
      <c r="BS9" s="27" t="str">
        <f>IF(คะแนนคุณลักษณะ!BB10="","",คะแนนคุณลักษณะ!BB10)</f>
        <v/>
      </c>
      <c r="BT9" s="27" t="str">
        <f>IF(คะแนนคุณลักษณะ!BC10="","",คะแนนคุณลักษณะ!BC10)</f>
        <v/>
      </c>
      <c r="BU9" s="27" t="str">
        <f>IF(คะแนนคุณลักษณะ!BD10="","",คะแนนคุณลักษณะ!BD10)</f>
        <v/>
      </c>
      <c r="BV9" s="27" t="str">
        <f>IF(คะแนนคุณลักษณะ!BE10="","",คะแนนคุณลักษณะ!BE10)</f>
        <v/>
      </c>
      <c r="BW9" s="27" t="str">
        <f>IF(คะแนนคุณลักษณะ!BF10="","",คะแนนคุณลักษณะ!BF10)</f>
        <v/>
      </c>
      <c r="BX9" s="27" t="str">
        <f>IF(คะแนนคุณลักษณะ!BG10="","",คะแนนคุณลักษณะ!BG10)</f>
        <v/>
      </c>
      <c r="BY9" s="27" t="str">
        <f>IF(คะแนนคุณลักษณะ!BH10="","",คะแนนคุณลักษณะ!BH10)</f>
        <v/>
      </c>
      <c r="BZ9" s="87" t="str">
        <f t="shared" si="41"/>
        <v/>
      </c>
      <c r="CA9" s="136" t="str">
        <f t="shared" si="12"/>
        <v/>
      </c>
      <c r="CB9" s="136" t="str">
        <f t="shared" si="13"/>
        <v/>
      </c>
      <c r="CC9" s="27" t="str">
        <f>IF(คะแนนคุณลักษณะ!BI10="","",คะแนนคุณลักษณะ!BI10)</f>
        <v/>
      </c>
      <c r="CD9" s="27" t="str">
        <f>IF(คะแนนคุณลักษณะ!BJ10="","",คะแนนคุณลักษณะ!BJ10)</f>
        <v/>
      </c>
      <c r="CE9" s="27" t="str">
        <f>IF(คะแนนคุณลักษณะ!BK10="","",คะแนนคุณลักษณะ!BK10)</f>
        <v/>
      </c>
      <c r="CF9" s="27" t="str">
        <f>IF(คะแนนคุณลักษณะ!BL10="","",คะแนนคุณลักษณะ!BL10)</f>
        <v/>
      </c>
      <c r="CG9" s="27" t="str">
        <f>IF(คะแนนคุณลักษณะ!BM10="","",คะแนนคุณลักษณะ!BM10)</f>
        <v/>
      </c>
      <c r="CH9" s="27" t="str">
        <f>IF(คะแนนคุณลักษณะ!BN10="","",คะแนนคุณลักษณะ!BN10)</f>
        <v/>
      </c>
      <c r="CI9" s="27" t="str">
        <f>IF(คะแนนคุณลักษณะ!BO10="","",คะแนนคุณลักษณะ!BO10)</f>
        <v/>
      </c>
      <c r="CJ9" s="27" t="str">
        <f>IF(คะแนนคุณลักษณะ!BP10="","",คะแนนคุณลักษณะ!BP10)</f>
        <v/>
      </c>
      <c r="CK9" s="87" t="str">
        <f t="shared" si="42"/>
        <v/>
      </c>
      <c r="CL9" s="136" t="str">
        <f t="shared" si="14"/>
        <v/>
      </c>
      <c r="CM9" s="136" t="str">
        <f t="shared" si="15"/>
        <v/>
      </c>
      <c r="CN9" s="27" t="str">
        <f>IF(คะแนนคุณลักษณะ!BQ10="","",คะแนนคุณลักษณะ!BQ10)</f>
        <v/>
      </c>
      <c r="CO9" s="27" t="str">
        <f>IF(คะแนนคุณลักษณะ!BR10="","",คะแนนคุณลักษณะ!BR10)</f>
        <v/>
      </c>
      <c r="CP9" s="27" t="str">
        <f>IF(คะแนนคุณลักษณะ!BS10="","",คะแนนคุณลักษณะ!BS10)</f>
        <v/>
      </c>
      <c r="CQ9" s="27" t="str">
        <f>IF(คะแนนคุณลักษณะ!BT10="","",คะแนนคุณลักษณะ!BT10)</f>
        <v/>
      </c>
      <c r="CR9" s="27" t="str">
        <f>IF(คะแนนคุณลักษณะ!BU10="","",คะแนนคุณลักษณะ!BU10)</f>
        <v/>
      </c>
      <c r="CS9" s="27" t="str">
        <f>IF(คะแนนคุณลักษณะ!BV10="","",คะแนนคุณลักษณะ!BV10)</f>
        <v/>
      </c>
      <c r="CT9" s="27" t="str">
        <f>IF(คะแนนคุณลักษณะ!BW10="","",คะแนนคุณลักษณะ!BW10)</f>
        <v/>
      </c>
      <c r="CU9" s="27" t="str">
        <f>IF(คะแนนคุณลักษณะ!BX10="","",คะแนนคุณลักษณะ!BX10)</f>
        <v/>
      </c>
      <c r="CV9" s="87" t="str">
        <f t="shared" si="43"/>
        <v/>
      </c>
      <c r="CW9" s="136" t="str">
        <f t="shared" si="16"/>
        <v/>
      </c>
      <c r="CX9" s="136" t="str">
        <f t="shared" si="17"/>
        <v/>
      </c>
      <c r="CY9" s="388" t="str">
        <f>IF(คะแนนคุณลักษณะ!BY10="","",คะแนนคุณลักษณะ!BY10)</f>
        <v/>
      </c>
      <c r="CZ9" s="388" t="str">
        <f>IF(คะแนนคุณลักษณะ!BZ10="","",คะแนนคุณลักษณะ!BZ10)</f>
        <v/>
      </c>
      <c r="DA9" s="388" t="str">
        <f>IF(คะแนนคุณลักษณะ!CA10="","",คะแนนคุณลักษณะ!CA10)</f>
        <v/>
      </c>
      <c r="DB9" s="388" t="str">
        <f>IF(คะแนนคุณลักษณะ!CB10="","",คะแนนคุณลักษณะ!CB10)</f>
        <v/>
      </c>
      <c r="DC9" s="388" t="str">
        <f>IF(คะแนนคุณลักษณะ!CC10="","",คะแนนคุณลักษณะ!CC10)</f>
        <v/>
      </c>
      <c r="DD9" s="388" t="str">
        <f>IF(คะแนนคุณลักษณะ!CD10="","",คะแนนคุณลักษณะ!CD10)</f>
        <v/>
      </c>
      <c r="DE9" s="388" t="str">
        <f>IF(คะแนนคุณลักษณะ!CE10="","",คะแนนคุณลักษณะ!CE10)</f>
        <v/>
      </c>
      <c r="DF9" s="388" t="str">
        <f>IF(คะแนนคุณลักษณะ!CF10="","",คะแนนคุณลักษณะ!CF10)</f>
        <v/>
      </c>
      <c r="DG9" s="87" t="str">
        <f t="shared" si="44"/>
        <v/>
      </c>
      <c r="DH9" s="136" t="str">
        <f t="shared" si="45"/>
        <v/>
      </c>
      <c r="DI9" s="136" t="str">
        <f t="shared" si="18"/>
        <v/>
      </c>
      <c r="DJ9" s="457" t="str">
        <f>IF(คะแนนคุณลักษณะ!CG10="","",คะแนนคุณลักษณะ!CG10)</f>
        <v/>
      </c>
      <c r="DK9" s="457" t="str">
        <f>IF(คะแนนคุณลักษณะ!CH10="","",คะแนนคุณลักษณะ!CH10)</f>
        <v/>
      </c>
      <c r="DL9" s="457" t="str">
        <f>IF(คะแนนคุณลักษณะ!CI10="","",คะแนนคุณลักษณะ!CI10)</f>
        <v/>
      </c>
      <c r="DM9" s="457" t="str">
        <f>IF(คะแนนคุณลักษณะ!CJ10="","",คะแนนคุณลักษณะ!CJ10)</f>
        <v/>
      </c>
      <c r="DN9" s="457" t="str">
        <f>IF(คะแนนคุณลักษณะ!CK10="","",คะแนนคุณลักษณะ!CK10)</f>
        <v/>
      </c>
      <c r="DO9" s="457" t="str">
        <f>IF(คะแนนคุณลักษณะ!CL10="","",คะแนนคุณลักษณะ!CL10)</f>
        <v/>
      </c>
      <c r="DP9" s="457" t="str">
        <f>IF(คะแนนคุณลักษณะ!CM10="","",คะแนนคุณลักษณะ!CM10)</f>
        <v/>
      </c>
      <c r="DQ9" s="457" t="str">
        <f>IF(คะแนนคุณลักษณะ!CN10="","",คะแนนคุณลักษณะ!CN10)</f>
        <v/>
      </c>
      <c r="DR9" s="87" t="str">
        <f t="shared" si="46"/>
        <v/>
      </c>
      <c r="DS9" s="136" t="str">
        <f t="shared" si="19"/>
        <v/>
      </c>
      <c r="DT9" s="136" t="str">
        <f t="shared" si="20"/>
        <v/>
      </c>
      <c r="DU9" s="457" t="str">
        <f>IF(คะแนนคุณลักษณะ!CO10="","",คะแนนคุณลักษณะ!CO10)</f>
        <v/>
      </c>
      <c r="DV9" s="457" t="str">
        <f>IF(คะแนนคุณลักษณะ!CP10="","",คะแนนคุณลักษณะ!CP10)</f>
        <v/>
      </c>
      <c r="DW9" s="457" t="str">
        <f>IF(คะแนนคุณลักษณะ!CQ10="","",คะแนนคุณลักษณะ!CQ10)</f>
        <v/>
      </c>
      <c r="DX9" s="457" t="str">
        <f>IF(คะแนนคุณลักษณะ!CR10="","",คะแนนคุณลักษณะ!CR10)</f>
        <v/>
      </c>
      <c r="DY9" s="457" t="str">
        <f>IF(คะแนนคุณลักษณะ!CS10="","",คะแนนคุณลักษณะ!CS10)</f>
        <v/>
      </c>
      <c r="DZ9" s="457" t="str">
        <f>IF(คะแนนคุณลักษณะ!CT10="","",คะแนนคุณลักษณะ!CT10)</f>
        <v/>
      </c>
      <c r="EA9" s="457" t="str">
        <f>IF(คะแนนคุณลักษณะ!CU10="","",คะแนนคุณลักษณะ!CU10)</f>
        <v/>
      </c>
      <c r="EB9" s="457" t="str">
        <f>IF(คะแนนคุณลักษณะ!CV10="","",คะแนนคุณลักษณะ!CV10)</f>
        <v/>
      </c>
      <c r="EC9" s="87" t="str">
        <f t="shared" si="47"/>
        <v/>
      </c>
      <c r="ED9" s="136" t="str">
        <f t="shared" si="21"/>
        <v/>
      </c>
      <c r="EE9" s="136" t="str">
        <f t="shared" si="22"/>
        <v/>
      </c>
      <c r="EF9" s="457" t="str">
        <f>IF(คะแนนคุณลักษณะ!CW10="","",คะแนนคุณลักษณะ!CW10)</f>
        <v/>
      </c>
      <c r="EG9" s="457" t="str">
        <f>IF(คะแนนคุณลักษณะ!CX10="","",คะแนนคุณลักษณะ!CX10)</f>
        <v/>
      </c>
      <c r="EH9" s="457" t="str">
        <f>IF(คะแนนคุณลักษณะ!CY10="","",คะแนนคุณลักษณะ!CY10)</f>
        <v/>
      </c>
      <c r="EI9" s="457" t="str">
        <f>IF(คะแนนคุณลักษณะ!CZ10="","",คะแนนคุณลักษณะ!CZ10)</f>
        <v/>
      </c>
      <c r="EJ9" s="457" t="str">
        <f>IF(คะแนนคุณลักษณะ!DA10="","",คะแนนคุณลักษณะ!DA10)</f>
        <v/>
      </c>
      <c r="EK9" s="457" t="str">
        <f>IF(คะแนนคุณลักษณะ!DB10="","",คะแนนคุณลักษณะ!DB10)</f>
        <v/>
      </c>
      <c r="EL9" s="457" t="str">
        <f>IF(คะแนนคุณลักษณะ!DC10="","",คะแนนคุณลักษณะ!DC10)</f>
        <v/>
      </c>
      <c r="EM9" s="457" t="str">
        <f>IF(คะแนนคุณลักษณะ!DD10="","",คะแนนคุณลักษณะ!DD10)</f>
        <v/>
      </c>
      <c r="EN9" s="87" t="str">
        <f t="shared" si="48"/>
        <v/>
      </c>
      <c r="EO9" s="136" t="str">
        <f t="shared" si="23"/>
        <v/>
      </c>
      <c r="EP9" s="136" t="str">
        <f t="shared" si="24"/>
        <v/>
      </c>
      <c r="EQ9" s="457" t="str">
        <f>IF(คะแนนคุณลักษณะ!DE10="","",คะแนนคุณลักษณะ!DE10)</f>
        <v/>
      </c>
      <c r="ER9" s="457" t="str">
        <f>IF(คะแนนคุณลักษณะ!DF10="","",คะแนนคุณลักษณะ!DF10)</f>
        <v/>
      </c>
      <c r="ES9" s="457" t="str">
        <f>IF(คะแนนคุณลักษณะ!DG10="","",คะแนนคุณลักษณะ!DG10)</f>
        <v/>
      </c>
      <c r="ET9" s="457" t="str">
        <f>IF(คะแนนคุณลักษณะ!DH10="","",คะแนนคุณลักษณะ!DH10)</f>
        <v/>
      </c>
      <c r="EU9" s="457" t="str">
        <f>IF(คะแนนคุณลักษณะ!DI10="","",คะแนนคุณลักษณะ!DI10)</f>
        <v/>
      </c>
      <c r="EV9" s="457" t="str">
        <f>IF(คะแนนคุณลักษณะ!DJ10="","",คะแนนคุณลักษณะ!DJ10)</f>
        <v/>
      </c>
      <c r="EW9" s="457" t="str">
        <f>IF(คะแนนคุณลักษณะ!DK10="","",คะแนนคุณลักษณะ!DK10)</f>
        <v/>
      </c>
      <c r="EX9" s="457" t="str">
        <f>IF(คะแนนคุณลักษณะ!DL10="","",คะแนนคุณลักษณะ!DL10)</f>
        <v/>
      </c>
      <c r="EY9" s="87" t="str">
        <f t="shared" si="49"/>
        <v/>
      </c>
      <c r="EZ9" s="136" t="str">
        <f t="shared" si="25"/>
        <v/>
      </c>
      <c r="FA9" s="136" t="str">
        <f t="shared" si="26"/>
        <v/>
      </c>
      <c r="FB9" s="27" t="str">
        <f>IF(คะแนนคุณลักษณะ!DM10="","",คะแนนคุณลักษณะ!DM10)</f>
        <v/>
      </c>
      <c r="FC9" s="27" t="str">
        <f>IF(คะแนนคุณลักษณะ!DN10="","",คะแนนคุณลักษณะ!DN10)</f>
        <v/>
      </c>
      <c r="FD9" s="27" t="str">
        <f>IF(คะแนนคุณลักษณะ!DO10="","",คะแนนคุณลักษณะ!DO10)</f>
        <v/>
      </c>
      <c r="FE9" s="27" t="str">
        <f>IF(คะแนนคุณลักษณะ!DP10="","",คะแนนคุณลักษณะ!DP10)</f>
        <v/>
      </c>
      <c r="FF9" s="27" t="str">
        <f>IF(คะแนนคุณลักษณะ!DQ10="","",คะแนนคุณลักษณะ!DQ10)</f>
        <v/>
      </c>
      <c r="FG9" s="27" t="str">
        <f>IF(คะแนนคุณลักษณะ!DR10="","",คะแนนคุณลักษณะ!DR10)</f>
        <v/>
      </c>
      <c r="FH9" s="27" t="str">
        <f>IF(คะแนนคุณลักษณะ!DS10="","",คะแนนคุณลักษณะ!DS10)</f>
        <v/>
      </c>
      <c r="FI9" s="27" t="str">
        <f>IF(คะแนนคุณลักษณะ!DT10="","",คะแนนคุณลักษณะ!DT10)</f>
        <v/>
      </c>
      <c r="FJ9" s="87" t="str">
        <f t="shared" si="50"/>
        <v/>
      </c>
      <c r="FK9" s="136" t="str">
        <f t="shared" si="27"/>
        <v/>
      </c>
      <c r="FL9" s="136" t="str">
        <f t="shared" si="28"/>
        <v/>
      </c>
      <c r="FM9" s="457">
        <f t="shared" si="51"/>
        <v>6</v>
      </c>
      <c r="FN9" s="136">
        <f t="shared" si="29"/>
        <v>0</v>
      </c>
      <c r="FO9" s="457">
        <f t="shared" si="52"/>
        <v>5</v>
      </c>
      <c r="FP9" s="136">
        <f t="shared" si="30"/>
        <v>0</v>
      </c>
      <c r="FQ9" s="457">
        <f t="shared" si="53"/>
        <v>5</v>
      </c>
      <c r="FR9" s="136">
        <f t="shared" si="31"/>
        <v>0</v>
      </c>
      <c r="FS9" s="457">
        <f t="shared" si="54"/>
        <v>5</v>
      </c>
      <c r="FT9" s="136">
        <f t="shared" si="32"/>
        <v>0</v>
      </c>
      <c r="FU9" s="457">
        <f t="shared" si="55"/>
        <v>6</v>
      </c>
      <c r="FV9" s="136">
        <f t="shared" si="33"/>
        <v>0</v>
      </c>
      <c r="FW9" s="457">
        <f t="shared" si="56"/>
        <v>6</v>
      </c>
      <c r="FX9" s="136">
        <f t="shared" si="34"/>
        <v>0</v>
      </c>
      <c r="FY9" s="457">
        <f t="shared" si="57"/>
        <v>5</v>
      </c>
      <c r="FZ9" s="136">
        <f t="shared" si="35"/>
        <v>0</v>
      </c>
      <c r="GA9" s="457">
        <f t="shared" si="58"/>
        <v>6</v>
      </c>
      <c r="GB9" s="136">
        <f t="shared" si="59"/>
        <v>0</v>
      </c>
      <c r="GC9" s="87">
        <f t="shared" ref="GC9:GC49" si="71">IF(SUM(FM9,FO9,FQ9,FS9,FU9,FW9,FY9,GA9),ROUND(SUM(FM9,FO9,FQ9,FS9,FU9,FW9,FY9,GA9)/$GC$5,0),"")</f>
        <v>6</v>
      </c>
      <c r="GD9" s="136">
        <f>IF(เกณฑ์!F$20="Mode",GQ9,IF(เกณฑ์!F$20="ร้อยละ",GR9,""))</f>
        <v>0</v>
      </c>
      <c r="GE9" s="136" t="str">
        <f t="shared" si="60"/>
        <v>ไม่ผ่าน</v>
      </c>
      <c r="GF9" s="85"/>
      <c r="GI9" s="316">
        <f t="shared" si="61"/>
        <v>0</v>
      </c>
      <c r="GJ9" s="316">
        <f t="shared" si="62"/>
        <v>0</v>
      </c>
      <c r="GK9" s="316">
        <f t="shared" si="63"/>
        <v>0</v>
      </c>
      <c r="GL9" s="316">
        <f t="shared" si="64"/>
        <v>0</v>
      </c>
      <c r="GM9" s="316">
        <f t="shared" si="65"/>
        <v>0</v>
      </c>
      <c r="GN9" s="316">
        <f t="shared" si="66"/>
        <v>0</v>
      </c>
      <c r="GO9" s="316">
        <f t="shared" si="67"/>
        <v>0</v>
      </c>
      <c r="GP9" s="316">
        <f t="shared" si="68"/>
        <v>0</v>
      </c>
      <c r="GQ9" s="316">
        <f>'06-1'!I9</f>
        <v>0</v>
      </c>
      <c r="GR9" s="513">
        <f t="shared" si="36"/>
        <v>0</v>
      </c>
    </row>
    <row r="10" spans="1:200" s="29" customFormat="1" ht="15.95" customHeight="1">
      <c r="A10" s="130">
        <v>5</v>
      </c>
      <c r="B10" s="26">
        <f>คะแนนสอบ!C10</f>
        <v>2353</v>
      </c>
      <c r="C10" s="41" t="str">
        <f>คะแนนสอบ!D10</f>
        <v>เด็กชายรฐนนท์  มุกสิกพันธ์</v>
      </c>
      <c r="D10" s="27">
        <f>IF(คะแนนคุณลักษณะ!E11="","",คะแนนคุณลักษณะ!E11)</f>
        <v>9</v>
      </c>
      <c r="E10" s="27">
        <f>IF(คะแนนคุณลักษณะ!F11="","",คะแนนคุณลักษณะ!F11)</f>
        <v>8</v>
      </c>
      <c r="F10" s="27">
        <f>IF(คะแนนคุณลักษณะ!G11="","",คะแนนคุณลักษณะ!G11)</f>
        <v>8</v>
      </c>
      <c r="G10" s="27">
        <f>IF(คะแนนคุณลักษณะ!H11="","",คะแนนคุณลักษณะ!H11)</f>
        <v>8</v>
      </c>
      <c r="H10" s="27">
        <f>IF(คะแนนคุณลักษณะ!I11="","",คะแนนคุณลักษณะ!I11)</f>
        <v>9</v>
      </c>
      <c r="I10" s="27">
        <f>IF(คะแนนคุณลักษณะ!J11="","",คะแนนคุณลักษณะ!J11)</f>
        <v>9</v>
      </c>
      <c r="J10" s="27">
        <f>IF(คะแนนคุณลักษณะ!K11="","",คะแนนคุณลักษณะ!K11)</f>
        <v>8</v>
      </c>
      <c r="K10" s="27">
        <f>IF(คะแนนคุณลักษณะ!L11="","",คะแนนคุณลักษณะ!L11)</f>
        <v>9</v>
      </c>
      <c r="L10" s="87">
        <f t="shared" si="69"/>
        <v>85</v>
      </c>
      <c r="M10" s="136">
        <f t="shared" si="0"/>
        <v>3</v>
      </c>
      <c r="N10" s="136" t="str">
        <f t="shared" si="1"/>
        <v>ดีเยี่ยม</v>
      </c>
      <c r="O10" s="27" t="str">
        <f>IF(คะแนนคุณลักษณะ!M11="","",คะแนนคุณลักษณะ!M11)</f>
        <v/>
      </c>
      <c r="P10" s="27" t="str">
        <f>IF(คะแนนคุณลักษณะ!N11="","",คะแนนคุณลักษณะ!N11)</f>
        <v/>
      </c>
      <c r="Q10" s="27" t="str">
        <f>IF(คะแนนคุณลักษณะ!O11="","",คะแนนคุณลักษณะ!O11)</f>
        <v/>
      </c>
      <c r="R10" s="27" t="str">
        <f>IF(คะแนนคุณลักษณะ!P11="","",คะแนนคุณลักษณะ!P11)</f>
        <v/>
      </c>
      <c r="S10" s="27" t="str">
        <f>IF(คะแนนคุณลักษณะ!Q11="","",คะแนนคุณลักษณะ!Q11)</f>
        <v/>
      </c>
      <c r="T10" s="27" t="str">
        <f>IF(คะแนนคุณลักษณะ!R11="","",คะแนนคุณลักษณะ!R11)</f>
        <v/>
      </c>
      <c r="U10" s="27" t="str">
        <f>IF(คะแนนคุณลักษณะ!S11="","",คะแนนคุณลักษณะ!S11)</f>
        <v/>
      </c>
      <c r="V10" s="27" t="str">
        <f>IF(คะแนนคุณลักษณะ!T11="","",คะแนนคุณลักษณะ!T11)</f>
        <v/>
      </c>
      <c r="W10" s="87" t="str">
        <f t="shared" si="70"/>
        <v/>
      </c>
      <c r="X10" s="136" t="str">
        <f t="shared" si="2"/>
        <v/>
      </c>
      <c r="Y10" s="136" t="str">
        <f t="shared" si="3"/>
        <v/>
      </c>
      <c r="Z10" s="27" t="str">
        <f>IF(คะแนนคุณลักษณะ!U11="","",คะแนนคุณลักษณะ!U11)</f>
        <v/>
      </c>
      <c r="AA10" s="27" t="str">
        <f>IF(คะแนนคุณลักษณะ!V11="","",คะแนนคุณลักษณะ!V11)</f>
        <v/>
      </c>
      <c r="AB10" s="27" t="str">
        <f>IF(คะแนนคุณลักษณะ!W11="","",คะแนนคุณลักษณะ!W11)</f>
        <v/>
      </c>
      <c r="AC10" s="27" t="str">
        <f>IF(คะแนนคุณลักษณะ!X11="","",คะแนนคุณลักษณะ!X11)</f>
        <v/>
      </c>
      <c r="AD10" s="27" t="str">
        <f>IF(คะแนนคุณลักษณะ!Y11="","",คะแนนคุณลักษณะ!Y11)</f>
        <v/>
      </c>
      <c r="AE10" s="27" t="str">
        <f>IF(คะแนนคุณลักษณะ!Z11="","",คะแนนคุณลักษณะ!Z11)</f>
        <v/>
      </c>
      <c r="AF10" s="27" t="str">
        <f>IF(คะแนนคุณลักษณะ!AA11="","",คะแนนคุณลักษณะ!AA11)</f>
        <v/>
      </c>
      <c r="AG10" s="27" t="str">
        <f>IF(คะแนนคุณลักษณะ!AB11="","",คะแนนคุณลักษณะ!AB11)</f>
        <v/>
      </c>
      <c r="AH10" s="87" t="str">
        <f t="shared" si="37"/>
        <v/>
      </c>
      <c r="AI10" s="136" t="str">
        <f t="shared" si="4"/>
        <v/>
      </c>
      <c r="AJ10" s="136" t="str">
        <f t="shared" si="5"/>
        <v/>
      </c>
      <c r="AK10" s="27" t="str">
        <f>IF(คะแนนคุณลักษณะ!AC11="","",คะแนนคุณลักษณะ!AC11)</f>
        <v/>
      </c>
      <c r="AL10" s="27" t="str">
        <f>IF(คะแนนคุณลักษณะ!AD11="","",คะแนนคุณลักษณะ!AD11)</f>
        <v/>
      </c>
      <c r="AM10" s="27" t="str">
        <f>IF(คะแนนคุณลักษณะ!AE11="","",คะแนนคุณลักษณะ!AE11)</f>
        <v/>
      </c>
      <c r="AN10" s="27" t="str">
        <f>IF(คะแนนคุณลักษณะ!AF11="","",คะแนนคุณลักษณะ!AF11)</f>
        <v/>
      </c>
      <c r="AO10" s="27" t="str">
        <f>IF(คะแนนคุณลักษณะ!AG11="","",คะแนนคุณลักษณะ!AG11)</f>
        <v/>
      </c>
      <c r="AP10" s="27" t="str">
        <f>IF(คะแนนคุณลักษณะ!AH11="","",คะแนนคุณลักษณะ!AH11)</f>
        <v/>
      </c>
      <c r="AQ10" s="27" t="str">
        <f>IF(คะแนนคุณลักษณะ!AI11="","",คะแนนคุณลักษณะ!AI11)</f>
        <v/>
      </c>
      <c r="AR10" s="27" t="str">
        <f>IF(คะแนนคุณลักษณะ!AJ11="","",คะแนนคุณลักษณะ!AJ11)</f>
        <v/>
      </c>
      <c r="AS10" s="87" t="str">
        <f t="shared" si="38"/>
        <v/>
      </c>
      <c r="AT10" s="136" t="str">
        <f t="shared" si="6"/>
        <v/>
      </c>
      <c r="AU10" s="136" t="str">
        <f t="shared" si="7"/>
        <v/>
      </c>
      <c r="AV10" s="27" t="str">
        <f>IF(คะแนนคุณลักษณะ!AK11="","",คะแนนคุณลักษณะ!AK11)</f>
        <v/>
      </c>
      <c r="AW10" s="27" t="str">
        <f>IF(คะแนนคุณลักษณะ!AL11="","",คะแนนคุณลักษณะ!AL11)</f>
        <v/>
      </c>
      <c r="AX10" s="27" t="str">
        <f>IF(คะแนนคุณลักษณะ!AM11="","",คะแนนคุณลักษณะ!AM11)</f>
        <v/>
      </c>
      <c r="AY10" s="27" t="str">
        <f>IF(คะแนนคุณลักษณะ!AN11="","",คะแนนคุณลักษณะ!AN11)</f>
        <v/>
      </c>
      <c r="AZ10" s="27" t="str">
        <f>IF(คะแนนคุณลักษณะ!AO11="","",คะแนนคุณลักษณะ!AO11)</f>
        <v/>
      </c>
      <c r="BA10" s="27" t="str">
        <f>IF(คะแนนคุณลักษณะ!AP11="","",คะแนนคุณลักษณะ!AP11)</f>
        <v/>
      </c>
      <c r="BB10" s="27" t="str">
        <f>IF(คะแนนคุณลักษณะ!AQ11="","",คะแนนคุณลักษณะ!AQ11)</f>
        <v/>
      </c>
      <c r="BC10" s="27" t="str">
        <f>IF(คะแนนคุณลักษณะ!AR11="","",คะแนนคุณลักษณะ!AR11)</f>
        <v/>
      </c>
      <c r="BD10" s="87" t="str">
        <f t="shared" si="39"/>
        <v/>
      </c>
      <c r="BE10" s="136" t="str">
        <f t="shared" si="8"/>
        <v/>
      </c>
      <c r="BF10" s="136" t="str">
        <f t="shared" si="9"/>
        <v/>
      </c>
      <c r="BG10" s="27" t="str">
        <f>IF(คะแนนคุณลักษณะ!AS11="","",คะแนนคุณลักษณะ!AS11)</f>
        <v/>
      </c>
      <c r="BH10" s="27" t="str">
        <f>IF(คะแนนคุณลักษณะ!AT11="","",คะแนนคุณลักษณะ!AT11)</f>
        <v/>
      </c>
      <c r="BI10" s="27" t="str">
        <f>IF(คะแนนคุณลักษณะ!AU11="","",คะแนนคุณลักษณะ!AU11)</f>
        <v/>
      </c>
      <c r="BJ10" s="27" t="str">
        <f>IF(คะแนนคุณลักษณะ!AV11="","",คะแนนคุณลักษณะ!AV11)</f>
        <v/>
      </c>
      <c r="BK10" s="27" t="str">
        <f>IF(คะแนนคุณลักษณะ!AW11="","",คะแนนคุณลักษณะ!AW11)</f>
        <v/>
      </c>
      <c r="BL10" s="27" t="str">
        <f>IF(คะแนนคุณลักษณะ!AX11="","",คะแนนคุณลักษณะ!AX11)</f>
        <v/>
      </c>
      <c r="BM10" s="27" t="str">
        <f>IF(คะแนนคุณลักษณะ!AY11="","",คะแนนคุณลักษณะ!AY11)</f>
        <v/>
      </c>
      <c r="BN10" s="27" t="str">
        <f>IF(คะแนนคุณลักษณะ!AZ11="","",คะแนนคุณลักษณะ!AZ11)</f>
        <v/>
      </c>
      <c r="BO10" s="87" t="str">
        <f t="shared" si="40"/>
        <v/>
      </c>
      <c r="BP10" s="136" t="str">
        <f t="shared" si="10"/>
        <v/>
      </c>
      <c r="BQ10" s="136" t="str">
        <f t="shared" si="11"/>
        <v/>
      </c>
      <c r="BR10" s="27" t="str">
        <f>IF(คะแนนคุณลักษณะ!BA11="","",คะแนนคุณลักษณะ!BA11)</f>
        <v/>
      </c>
      <c r="BS10" s="27" t="str">
        <f>IF(คะแนนคุณลักษณะ!BB11="","",คะแนนคุณลักษณะ!BB11)</f>
        <v/>
      </c>
      <c r="BT10" s="27" t="str">
        <f>IF(คะแนนคุณลักษณะ!BC11="","",คะแนนคุณลักษณะ!BC11)</f>
        <v/>
      </c>
      <c r="BU10" s="27" t="str">
        <f>IF(คะแนนคุณลักษณะ!BD11="","",คะแนนคุณลักษณะ!BD11)</f>
        <v/>
      </c>
      <c r="BV10" s="27" t="str">
        <f>IF(คะแนนคุณลักษณะ!BE11="","",คะแนนคุณลักษณะ!BE11)</f>
        <v/>
      </c>
      <c r="BW10" s="27" t="str">
        <f>IF(คะแนนคุณลักษณะ!BF11="","",คะแนนคุณลักษณะ!BF11)</f>
        <v/>
      </c>
      <c r="BX10" s="27" t="str">
        <f>IF(คะแนนคุณลักษณะ!BG11="","",คะแนนคุณลักษณะ!BG11)</f>
        <v/>
      </c>
      <c r="BY10" s="27" t="str">
        <f>IF(คะแนนคุณลักษณะ!BH11="","",คะแนนคุณลักษณะ!BH11)</f>
        <v/>
      </c>
      <c r="BZ10" s="87" t="str">
        <f t="shared" si="41"/>
        <v/>
      </c>
      <c r="CA10" s="136" t="str">
        <f t="shared" si="12"/>
        <v/>
      </c>
      <c r="CB10" s="136" t="str">
        <f t="shared" si="13"/>
        <v/>
      </c>
      <c r="CC10" s="27" t="str">
        <f>IF(คะแนนคุณลักษณะ!BI11="","",คะแนนคุณลักษณะ!BI11)</f>
        <v/>
      </c>
      <c r="CD10" s="27" t="str">
        <f>IF(คะแนนคุณลักษณะ!BJ11="","",คะแนนคุณลักษณะ!BJ11)</f>
        <v/>
      </c>
      <c r="CE10" s="27" t="str">
        <f>IF(คะแนนคุณลักษณะ!BK11="","",คะแนนคุณลักษณะ!BK11)</f>
        <v/>
      </c>
      <c r="CF10" s="27" t="str">
        <f>IF(คะแนนคุณลักษณะ!BL11="","",คะแนนคุณลักษณะ!BL11)</f>
        <v/>
      </c>
      <c r="CG10" s="27" t="str">
        <f>IF(คะแนนคุณลักษณะ!BM11="","",คะแนนคุณลักษณะ!BM11)</f>
        <v/>
      </c>
      <c r="CH10" s="27" t="str">
        <f>IF(คะแนนคุณลักษณะ!BN11="","",คะแนนคุณลักษณะ!BN11)</f>
        <v/>
      </c>
      <c r="CI10" s="27" t="str">
        <f>IF(คะแนนคุณลักษณะ!BO11="","",คะแนนคุณลักษณะ!BO11)</f>
        <v/>
      </c>
      <c r="CJ10" s="27" t="str">
        <f>IF(คะแนนคุณลักษณะ!BP11="","",คะแนนคุณลักษณะ!BP11)</f>
        <v/>
      </c>
      <c r="CK10" s="87" t="str">
        <f t="shared" si="42"/>
        <v/>
      </c>
      <c r="CL10" s="136" t="str">
        <f t="shared" si="14"/>
        <v/>
      </c>
      <c r="CM10" s="136" t="str">
        <f t="shared" si="15"/>
        <v/>
      </c>
      <c r="CN10" s="27" t="str">
        <f>IF(คะแนนคุณลักษณะ!BQ11="","",คะแนนคุณลักษณะ!BQ11)</f>
        <v/>
      </c>
      <c r="CO10" s="27" t="str">
        <f>IF(คะแนนคุณลักษณะ!BR11="","",คะแนนคุณลักษณะ!BR11)</f>
        <v/>
      </c>
      <c r="CP10" s="27" t="str">
        <f>IF(คะแนนคุณลักษณะ!BS11="","",คะแนนคุณลักษณะ!BS11)</f>
        <v/>
      </c>
      <c r="CQ10" s="27" t="str">
        <f>IF(คะแนนคุณลักษณะ!BT11="","",คะแนนคุณลักษณะ!BT11)</f>
        <v/>
      </c>
      <c r="CR10" s="27" t="str">
        <f>IF(คะแนนคุณลักษณะ!BU11="","",คะแนนคุณลักษณะ!BU11)</f>
        <v/>
      </c>
      <c r="CS10" s="27" t="str">
        <f>IF(คะแนนคุณลักษณะ!BV11="","",คะแนนคุณลักษณะ!BV11)</f>
        <v/>
      </c>
      <c r="CT10" s="27" t="str">
        <f>IF(คะแนนคุณลักษณะ!BW11="","",คะแนนคุณลักษณะ!BW11)</f>
        <v/>
      </c>
      <c r="CU10" s="27" t="str">
        <f>IF(คะแนนคุณลักษณะ!BX11="","",คะแนนคุณลักษณะ!BX11)</f>
        <v/>
      </c>
      <c r="CV10" s="87" t="str">
        <f t="shared" si="43"/>
        <v/>
      </c>
      <c r="CW10" s="136" t="str">
        <f t="shared" si="16"/>
        <v/>
      </c>
      <c r="CX10" s="136" t="str">
        <f t="shared" si="17"/>
        <v/>
      </c>
      <c r="CY10" s="388" t="str">
        <f>IF(คะแนนคุณลักษณะ!BY11="","",คะแนนคุณลักษณะ!BY11)</f>
        <v/>
      </c>
      <c r="CZ10" s="388" t="str">
        <f>IF(คะแนนคุณลักษณะ!BZ11="","",คะแนนคุณลักษณะ!BZ11)</f>
        <v/>
      </c>
      <c r="DA10" s="388" t="str">
        <f>IF(คะแนนคุณลักษณะ!CA11="","",คะแนนคุณลักษณะ!CA11)</f>
        <v/>
      </c>
      <c r="DB10" s="388" t="str">
        <f>IF(คะแนนคุณลักษณะ!CB11="","",คะแนนคุณลักษณะ!CB11)</f>
        <v/>
      </c>
      <c r="DC10" s="388" t="str">
        <f>IF(คะแนนคุณลักษณะ!CC11="","",คะแนนคุณลักษณะ!CC11)</f>
        <v/>
      </c>
      <c r="DD10" s="388" t="str">
        <f>IF(คะแนนคุณลักษณะ!CD11="","",คะแนนคุณลักษณะ!CD11)</f>
        <v/>
      </c>
      <c r="DE10" s="388" t="str">
        <f>IF(คะแนนคุณลักษณะ!CE11="","",คะแนนคุณลักษณะ!CE11)</f>
        <v/>
      </c>
      <c r="DF10" s="388" t="str">
        <f>IF(คะแนนคุณลักษณะ!CF11="","",คะแนนคุณลักษณะ!CF11)</f>
        <v/>
      </c>
      <c r="DG10" s="87" t="str">
        <f t="shared" si="44"/>
        <v/>
      </c>
      <c r="DH10" s="136" t="str">
        <f t="shared" si="45"/>
        <v/>
      </c>
      <c r="DI10" s="136" t="str">
        <f t="shared" si="18"/>
        <v/>
      </c>
      <c r="DJ10" s="457" t="str">
        <f>IF(คะแนนคุณลักษณะ!CG11="","",คะแนนคุณลักษณะ!CG11)</f>
        <v/>
      </c>
      <c r="DK10" s="457" t="str">
        <f>IF(คะแนนคุณลักษณะ!CH11="","",คะแนนคุณลักษณะ!CH11)</f>
        <v/>
      </c>
      <c r="DL10" s="457" t="str">
        <f>IF(คะแนนคุณลักษณะ!CI11="","",คะแนนคุณลักษณะ!CI11)</f>
        <v/>
      </c>
      <c r="DM10" s="457" t="str">
        <f>IF(คะแนนคุณลักษณะ!CJ11="","",คะแนนคุณลักษณะ!CJ11)</f>
        <v/>
      </c>
      <c r="DN10" s="457" t="str">
        <f>IF(คะแนนคุณลักษณะ!CK11="","",คะแนนคุณลักษณะ!CK11)</f>
        <v/>
      </c>
      <c r="DO10" s="457" t="str">
        <f>IF(คะแนนคุณลักษณะ!CL11="","",คะแนนคุณลักษณะ!CL11)</f>
        <v/>
      </c>
      <c r="DP10" s="457" t="str">
        <f>IF(คะแนนคุณลักษณะ!CM11="","",คะแนนคุณลักษณะ!CM11)</f>
        <v/>
      </c>
      <c r="DQ10" s="457" t="str">
        <f>IF(คะแนนคุณลักษณะ!CN11="","",คะแนนคุณลักษณะ!CN11)</f>
        <v/>
      </c>
      <c r="DR10" s="87" t="str">
        <f t="shared" si="46"/>
        <v/>
      </c>
      <c r="DS10" s="136" t="str">
        <f t="shared" si="19"/>
        <v/>
      </c>
      <c r="DT10" s="136" t="str">
        <f t="shared" si="20"/>
        <v/>
      </c>
      <c r="DU10" s="457" t="str">
        <f>IF(คะแนนคุณลักษณะ!CO11="","",คะแนนคุณลักษณะ!CO11)</f>
        <v/>
      </c>
      <c r="DV10" s="457" t="str">
        <f>IF(คะแนนคุณลักษณะ!CP11="","",คะแนนคุณลักษณะ!CP11)</f>
        <v/>
      </c>
      <c r="DW10" s="457" t="str">
        <f>IF(คะแนนคุณลักษณะ!CQ11="","",คะแนนคุณลักษณะ!CQ11)</f>
        <v/>
      </c>
      <c r="DX10" s="457" t="str">
        <f>IF(คะแนนคุณลักษณะ!CR11="","",คะแนนคุณลักษณะ!CR11)</f>
        <v/>
      </c>
      <c r="DY10" s="457" t="str">
        <f>IF(คะแนนคุณลักษณะ!CS11="","",คะแนนคุณลักษณะ!CS11)</f>
        <v/>
      </c>
      <c r="DZ10" s="457" t="str">
        <f>IF(คะแนนคุณลักษณะ!CT11="","",คะแนนคุณลักษณะ!CT11)</f>
        <v/>
      </c>
      <c r="EA10" s="457" t="str">
        <f>IF(คะแนนคุณลักษณะ!CU11="","",คะแนนคุณลักษณะ!CU11)</f>
        <v/>
      </c>
      <c r="EB10" s="457" t="str">
        <f>IF(คะแนนคุณลักษณะ!CV11="","",คะแนนคุณลักษณะ!CV11)</f>
        <v/>
      </c>
      <c r="EC10" s="87" t="str">
        <f t="shared" si="47"/>
        <v/>
      </c>
      <c r="ED10" s="136" t="str">
        <f t="shared" si="21"/>
        <v/>
      </c>
      <c r="EE10" s="136" t="str">
        <f t="shared" si="22"/>
        <v/>
      </c>
      <c r="EF10" s="457" t="str">
        <f>IF(คะแนนคุณลักษณะ!CW11="","",คะแนนคุณลักษณะ!CW11)</f>
        <v/>
      </c>
      <c r="EG10" s="457" t="str">
        <f>IF(คะแนนคุณลักษณะ!CX11="","",คะแนนคุณลักษณะ!CX11)</f>
        <v/>
      </c>
      <c r="EH10" s="457" t="str">
        <f>IF(คะแนนคุณลักษณะ!CY11="","",คะแนนคุณลักษณะ!CY11)</f>
        <v/>
      </c>
      <c r="EI10" s="457" t="str">
        <f>IF(คะแนนคุณลักษณะ!CZ11="","",คะแนนคุณลักษณะ!CZ11)</f>
        <v/>
      </c>
      <c r="EJ10" s="457" t="str">
        <f>IF(คะแนนคุณลักษณะ!DA11="","",คะแนนคุณลักษณะ!DA11)</f>
        <v/>
      </c>
      <c r="EK10" s="457" t="str">
        <f>IF(คะแนนคุณลักษณะ!DB11="","",คะแนนคุณลักษณะ!DB11)</f>
        <v/>
      </c>
      <c r="EL10" s="457" t="str">
        <f>IF(คะแนนคุณลักษณะ!DC11="","",คะแนนคุณลักษณะ!DC11)</f>
        <v/>
      </c>
      <c r="EM10" s="457" t="str">
        <f>IF(คะแนนคุณลักษณะ!DD11="","",คะแนนคุณลักษณะ!DD11)</f>
        <v/>
      </c>
      <c r="EN10" s="87" t="str">
        <f t="shared" si="48"/>
        <v/>
      </c>
      <c r="EO10" s="136" t="str">
        <f t="shared" si="23"/>
        <v/>
      </c>
      <c r="EP10" s="136" t="str">
        <f t="shared" si="24"/>
        <v/>
      </c>
      <c r="EQ10" s="457" t="str">
        <f>IF(คะแนนคุณลักษณะ!DE11="","",คะแนนคุณลักษณะ!DE11)</f>
        <v/>
      </c>
      <c r="ER10" s="457" t="str">
        <f>IF(คะแนนคุณลักษณะ!DF11="","",คะแนนคุณลักษณะ!DF11)</f>
        <v/>
      </c>
      <c r="ES10" s="457" t="str">
        <f>IF(คะแนนคุณลักษณะ!DG11="","",คะแนนคุณลักษณะ!DG11)</f>
        <v/>
      </c>
      <c r="ET10" s="457" t="str">
        <f>IF(คะแนนคุณลักษณะ!DH11="","",คะแนนคุณลักษณะ!DH11)</f>
        <v/>
      </c>
      <c r="EU10" s="457" t="str">
        <f>IF(คะแนนคุณลักษณะ!DI11="","",คะแนนคุณลักษณะ!DI11)</f>
        <v/>
      </c>
      <c r="EV10" s="457" t="str">
        <f>IF(คะแนนคุณลักษณะ!DJ11="","",คะแนนคุณลักษณะ!DJ11)</f>
        <v/>
      </c>
      <c r="EW10" s="457" t="str">
        <f>IF(คะแนนคุณลักษณะ!DK11="","",คะแนนคุณลักษณะ!DK11)</f>
        <v/>
      </c>
      <c r="EX10" s="457" t="str">
        <f>IF(คะแนนคุณลักษณะ!DL11="","",คะแนนคุณลักษณะ!DL11)</f>
        <v/>
      </c>
      <c r="EY10" s="87" t="str">
        <f t="shared" si="49"/>
        <v/>
      </c>
      <c r="EZ10" s="136" t="str">
        <f t="shared" si="25"/>
        <v/>
      </c>
      <c r="FA10" s="136" t="str">
        <f t="shared" si="26"/>
        <v/>
      </c>
      <c r="FB10" s="27" t="str">
        <f>IF(คะแนนคุณลักษณะ!DM11="","",คะแนนคุณลักษณะ!DM11)</f>
        <v/>
      </c>
      <c r="FC10" s="27" t="str">
        <f>IF(คะแนนคุณลักษณะ!DN11="","",คะแนนคุณลักษณะ!DN11)</f>
        <v/>
      </c>
      <c r="FD10" s="27" t="str">
        <f>IF(คะแนนคุณลักษณะ!DO11="","",คะแนนคุณลักษณะ!DO11)</f>
        <v/>
      </c>
      <c r="FE10" s="27" t="str">
        <f>IF(คะแนนคุณลักษณะ!DP11="","",คะแนนคุณลักษณะ!DP11)</f>
        <v/>
      </c>
      <c r="FF10" s="27" t="str">
        <f>IF(คะแนนคุณลักษณะ!DQ11="","",คะแนนคุณลักษณะ!DQ11)</f>
        <v/>
      </c>
      <c r="FG10" s="27" t="str">
        <f>IF(คะแนนคุณลักษณะ!DR11="","",คะแนนคุณลักษณะ!DR11)</f>
        <v/>
      </c>
      <c r="FH10" s="27" t="str">
        <f>IF(คะแนนคุณลักษณะ!DS11="","",คะแนนคุณลักษณะ!DS11)</f>
        <v/>
      </c>
      <c r="FI10" s="27" t="str">
        <f>IF(คะแนนคุณลักษณะ!DT11="","",คะแนนคุณลักษณะ!DT11)</f>
        <v/>
      </c>
      <c r="FJ10" s="87" t="str">
        <f t="shared" si="50"/>
        <v/>
      </c>
      <c r="FK10" s="136" t="str">
        <f t="shared" si="27"/>
        <v/>
      </c>
      <c r="FL10" s="136" t="str">
        <f t="shared" si="28"/>
        <v/>
      </c>
      <c r="FM10" s="457">
        <f t="shared" si="51"/>
        <v>6</v>
      </c>
      <c r="FN10" s="136">
        <f t="shared" si="29"/>
        <v>0</v>
      </c>
      <c r="FO10" s="457">
        <f t="shared" si="52"/>
        <v>5</v>
      </c>
      <c r="FP10" s="136">
        <f t="shared" si="30"/>
        <v>0</v>
      </c>
      <c r="FQ10" s="457">
        <f t="shared" si="53"/>
        <v>5</v>
      </c>
      <c r="FR10" s="136">
        <f t="shared" si="31"/>
        <v>0</v>
      </c>
      <c r="FS10" s="457">
        <f t="shared" si="54"/>
        <v>5</v>
      </c>
      <c r="FT10" s="136">
        <f t="shared" si="32"/>
        <v>0</v>
      </c>
      <c r="FU10" s="457">
        <f t="shared" si="55"/>
        <v>6</v>
      </c>
      <c r="FV10" s="136">
        <f t="shared" si="33"/>
        <v>0</v>
      </c>
      <c r="FW10" s="457">
        <f t="shared" si="56"/>
        <v>6</v>
      </c>
      <c r="FX10" s="136">
        <f t="shared" si="34"/>
        <v>0</v>
      </c>
      <c r="FY10" s="457">
        <f t="shared" si="57"/>
        <v>5</v>
      </c>
      <c r="FZ10" s="136">
        <f t="shared" si="35"/>
        <v>0</v>
      </c>
      <c r="GA10" s="457">
        <f t="shared" si="58"/>
        <v>6</v>
      </c>
      <c r="GB10" s="136">
        <f t="shared" si="59"/>
        <v>0</v>
      </c>
      <c r="GC10" s="87">
        <f t="shared" si="71"/>
        <v>6</v>
      </c>
      <c r="GD10" s="136">
        <f>IF(เกณฑ์!F$20="Mode",GQ10,IF(เกณฑ์!F$20="ร้อยละ",GR10,""))</f>
        <v>0</v>
      </c>
      <c r="GE10" s="136" t="str">
        <f t="shared" si="60"/>
        <v>ไม่ผ่าน</v>
      </c>
      <c r="GF10" s="85"/>
      <c r="GI10" s="316">
        <f t="shared" si="61"/>
        <v>0</v>
      </c>
      <c r="GJ10" s="316">
        <f t="shared" si="62"/>
        <v>0</v>
      </c>
      <c r="GK10" s="316">
        <f t="shared" si="63"/>
        <v>0</v>
      </c>
      <c r="GL10" s="316">
        <f t="shared" si="64"/>
        <v>0</v>
      </c>
      <c r="GM10" s="316">
        <f t="shared" si="65"/>
        <v>0</v>
      </c>
      <c r="GN10" s="316">
        <f t="shared" si="66"/>
        <v>0</v>
      </c>
      <c r="GO10" s="316">
        <f t="shared" si="67"/>
        <v>0</v>
      </c>
      <c r="GP10" s="316">
        <f t="shared" si="68"/>
        <v>0</v>
      </c>
      <c r="GQ10" s="316">
        <f>'06-1'!I10</f>
        <v>0</v>
      </c>
      <c r="GR10" s="513">
        <f t="shared" si="36"/>
        <v>0</v>
      </c>
    </row>
    <row r="11" spans="1:200" s="29" customFormat="1" ht="15.95" customHeight="1">
      <c r="A11" s="130">
        <v>6</v>
      </c>
      <c r="B11" s="26">
        <f>คะแนนสอบ!C11</f>
        <v>2399</v>
      </c>
      <c r="C11" s="41" t="str">
        <f>คะแนนสอบ!D11</f>
        <v>เด็กหญิงพรธีรา  บุญผ่อง</v>
      </c>
      <c r="D11" s="27">
        <f>IF(คะแนนคุณลักษณะ!E12="","",คะแนนคุณลักษณะ!E12)</f>
        <v>9</v>
      </c>
      <c r="E11" s="27">
        <f>IF(คะแนนคุณลักษณะ!F12="","",คะแนนคุณลักษณะ!F12)</f>
        <v>8</v>
      </c>
      <c r="F11" s="27">
        <f>IF(คะแนนคุณลักษณะ!G12="","",คะแนนคุณลักษณะ!G12)</f>
        <v>8</v>
      </c>
      <c r="G11" s="27">
        <f>IF(คะแนนคุณลักษณะ!H12="","",คะแนนคุณลักษณะ!H12)</f>
        <v>8</v>
      </c>
      <c r="H11" s="27">
        <f>IF(คะแนนคุณลักษณะ!I12="","",คะแนนคุณลักษณะ!I12)</f>
        <v>9</v>
      </c>
      <c r="I11" s="27">
        <f>IF(คะแนนคุณลักษณะ!J12="","",คะแนนคุณลักษณะ!J12)</f>
        <v>9</v>
      </c>
      <c r="J11" s="27">
        <f>IF(คะแนนคุณลักษณะ!K12="","",คะแนนคุณลักษณะ!K12)</f>
        <v>8</v>
      </c>
      <c r="K11" s="27">
        <f>IF(คะแนนคุณลักษณะ!L12="","",คะแนนคุณลักษณะ!L12)</f>
        <v>9</v>
      </c>
      <c r="L11" s="87">
        <f t="shared" si="69"/>
        <v>85</v>
      </c>
      <c r="M11" s="136">
        <f t="shared" si="0"/>
        <v>3</v>
      </c>
      <c r="N11" s="136" t="str">
        <f t="shared" si="1"/>
        <v>ดีเยี่ยม</v>
      </c>
      <c r="O11" s="27" t="str">
        <f>IF(คะแนนคุณลักษณะ!M12="","",คะแนนคุณลักษณะ!M12)</f>
        <v/>
      </c>
      <c r="P11" s="27" t="str">
        <f>IF(คะแนนคุณลักษณะ!N12="","",คะแนนคุณลักษณะ!N12)</f>
        <v/>
      </c>
      <c r="Q11" s="27" t="str">
        <f>IF(คะแนนคุณลักษณะ!O12="","",คะแนนคุณลักษณะ!O12)</f>
        <v/>
      </c>
      <c r="R11" s="27" t="str">
        <f>IF(คะแนนคุณลักษณะ!P12="","",คะแนนคุณลักษณะ!P12)</f>
        <v/>
      </c>
      <c r="S11" s="27" t="str">
        <f>IF(คะแนนคุณลักษณะ!Q12="","",คะแนนคุณลักษณะ!Q12)</f>
        <v/>
      </c>
      <c r="T11" s="27" t="str">
        <f>IF(คะแนนคุณลักษณะ!R12="","",คะแนนคุณลักษณะ!R12)</f>
        <v/>
      </c>
      <c r="U11" s="27" t="str">
        <f>IF(คะแนนคุณลักษณะ!S12="","",คะแนนคุณลักษณะ!S12)</f>
        <v/>
      </c>
      <c r="V11" s="27" t="str">
        <f>IF(คะแนนคุณลักษณะ!T12="","",คะแนนคุณลักษณะ!T12)</f>
        <v/>
      </c>
      <c r="W11" s="87" t="str">
        <f t="shared" si="70"/>
        <v/>
      </c>
      <c r="X11" s="136" t="str">
        <f t="shared" si="2"/>
        <v/>
      </c>
      <c r="Y11" s="136" t="str">
        <f t="shared" si="3"/>
        <v/>
      </c>
      <c r="Z11" s="27" t="str">
        <f>IF(คะแนนคุณลักษณะ!U12="","",คะแนนคุณลักษณะ!U12)</f>
        <v/>
      </c>
      <c r="AA11" s="27" t="str">
        <f>IF(คะแนนคุณลักษณะ!V12="","",คะแนนคุณลักษณะ!V12)</f>
        <v/>
      </c>
      <c r="AB11" s="27" t="str">
        <f>IF(คะแนนคุณลักษณะ!W12="","",คะแนนคุณลักษณะ!W12)</f>
        <v/>
      </c>
      <c r="AC11" s="27" t="str">
        <f>IF(คะแนนคุณลักษณะ!X12="","",คะแนนคุณลักษณะ!X12)</f>
        <v/>
      </c>
      <c r="AD11" s="27" t="str">
        <f>IF(คะแนนคุณลักษณะ!Y12="","",คะแนนคุณลักษณะ!Y12)</f>
        <v/>
      </c>
      <c r="AE11" s="27" t="str">
        <f>IF(คะแนนคุณลักษณะ!Z12="","",คะแนนคุณลักษณะ!Z12)</f>
        <v/>
      </c>
      <c r="AF11" s="27" t="str">
        <f>IF(คะแนนคุณลักษณะ!AA12="","",คะแนนคุณลักษณะ!AA12)</f>
        <v/>
      </c>
      <c r="AG11" s="27" t="str">
        <f>IF(คะแนนคุณลักษณะ!AB12="","",คะแนนคุณลักษณะ!AB12)</f>
        <v/>
      </c>
      <c r="AH11" s="87" t="str">
        <f t="shared" si="37"/>
        <v/>
      </c>
      <c r="AI11" s="136" t="str">
        <f t="shared" si="4"/>
        <v/>
      </c>
      <c r="AJ11" s="136" t="str">
        <f t="shared" si="5"/>
        <v/>
      </c>
      <c r="AK11" s="27" t="str">
        <f>IF(คะแนนคุณลักษณะ!AC12="","",คะแนนคุณลักษณะ!AC12)</f>
        <v/>
      </c>
      <c r="AL11" s="27" t="str">
        <f>IF(คะแนนคุณลักษณะ!AD12="","",คะแนนคุณลักษณะ!AD12)</f>
        <v/>
      </c>
      <c r="AM11" s="27" t="str">
        <f>IF(คะแนนคุณลักษณะ!AE12="","",คะแนนคุณลักษณะ!AE12)</f>
        <v/>
      </c>
      <c r="AN11" s="27" t="str">
        <f>IF(คะแนนคุณลักษณะ!AF12="","",คะแนนคุณลักษณะ!AF12)</f>
        <v/>
      </c>
      <c r="AO11" s="27" t="str">
        <f>IF(คะแนนคุณลักษณะ!AG12="","",คะแนนคุณลักษณะ!AG12)</f>
        <v/>
      </c>
      <c r="AP11" s="27" t="str">
        <f>IF(คะแนนคุณลักษณะ!AH12="","",คะแนนคุณลักษณะ!AH12)</f>
        <v/>
      </c>
      <c r="AQ11" s="27" t="str">
        <f>IF(คะแนนคุณลักษณะ!AI12="","",คะแนนคุณลักษณะ!AI12)</f>
        <v/>
      </c>
      <c r="AR11" s="27" t="str">
        <f>IF(คะแนนคุณลักษณะ!AJ12="","",คะแนนคุณลักษณะ!AJ12)</f>
        <v/>
      </c>
      <c r="AS11" s="87" t="str">
        <f t="shared" si="38"/>
        <v/>
      </c>
      <c r="AT11" s="136" t="str">
        <f t="shared" si="6"/>
        <v/>
      </c>
      <c r="AU11" s="136" t="str">
        <f t="shared" si="7"/>
        <v/>
      </c>
      <c r="AV11" s="27" t="str">
        <f>IF(คะแนนคุณลักษณะ!AK12="","",คะแนนคุณลักษณะ!AK12)</f>
        <v/>
      </c>
      <c r="AW11" s="27" t="str">
        <f>IF(คะแนนคุณลักษณะ!AL12="","",คะแนนคุณลักษณะ!AL12)</f>
        <v/>
      </c>
      <c r="AX11" s="27" t="str">
        <f>IF(คะแนนคุณลักษณะ!AM12="","",คะแนนคุณลักษณะ!AM12)</f>
        <v/>
      </c>
      <c r="AY11" s="27" t="str">
        <f>IF(คะแนนคุณลักษณะ!AN12="","",คะแนนคุณลักษณะ!AN12)</f>
        <v/>
      </c>
      <c r="AZ11" s="27" t="str">
        <f>IF(คะแนนคุณลักษณะ!AO12="","",คะแนนคุณลักษณะ!AO12)</f>
        <v/>
      </c>
      <c r="BA11" s="27" t="str">
        <f>IF(คะแนนคุณลักษณะ!AP12="","",คะแนนคุณลักษณะ!AP12)</f>
        <v/>
      </c>
      <c r="BB11" s="27" t="str">
        <f>IF(คะแนนคุณลักษณะ!AQ12="","",คะแนนคุณลักษณะ!AQ12)</f>
        <v/>
      </c>
      <c r="BC11" s="27" t="str">
        <f>IF(คะแนนคุณลักษณะ!AR12="","",คะแนนคุณลักษณะ!AR12)</f>
        <v/>
      </c>
      <c r="BD11" s="87" t="str">
        <f t="shared" si="39"/>
        <v/>
      </c>
      <c r="BE11" s="136" t="str">
        <f t="shared" si="8"/>
        <v/>
      </c>
      <c r="BF11" s="136" t="str">
        <f t="shared" si="9"/>
        <v/>
      </c>
      <c r="BG11" s="27" t="str">
        <f>IF(คะแนนคุณลักษณะ!AS12="","",คะแนนคุณลักษณะ!AS12)</f>
        <v/>
      </c>
      <c r="BH11" s="27" t="str">
        <f>IF(คะแนนคุณลักษณะ!AT12="","",คะแนนคุณลักษณะ!AT12)</f>
        <v/>
      </c>
      <c r="BI11" s="27" t="str">
        <f>IF(คะแนนคุณลักษณะ!AU12="","",คะแนนคุณลักษณะ!AU12)</f>
        <v/>
      </c>
      <c r="BJ11" s="27" t="str">
        <f>IF(คะแนนคุณลักษณะ!AV12="","",คะแนนคุณลักษณะ!AV12)</f>
        <v/>
      </c>
      <c r="BK11" s="27" t="str">
        <f>IF(คะแนนคุณลักษณะ!AW12="","",คะแนนคุณลักษณะ!AW12)</f>
        <v/>
      </c>
      <c r="BL11" s="27" t="str">
        <f>IF(คะแนนคุณลักษณะ!AX12="","",คะแนนคุณลักษณะ!AX12)</f>
        <v/>
      </c>
      <c r="BM11" s="27" t="str">
        <f>IF(คะแนนคุณลักษณะ!AY12="","",คะแนนคุณลักษณะ!AY12)</f>
        <v/>
      </c>
      <c r="BN11" s="27" t="str">
        <f>IF(คะแนนคุณลักษณะ!AZ12="","",คะแนนคุณลักษณะ!AZ12)</f>
        <v/>
      </c>
      <c r="BO11" s="87" t="str">
        <f t="shared" si="40"/>
        <v/>
      </c>
      <c r="BP11" s="136" t="str">
        <f t="shared" si="10"/>
        <v/>
      </c>
      <c r="BQ11" s="136" t="str">
        <f t="shared" si="11"/>
        <v/>
      </c>
      <c r="BR11" s="27" t="str">
        <f>IF(คะแนนคุณลักษณะ!BA12="","",คะแนนคุณลักษณะ!BA12)</f>
        <v/>
      </c>
      <c r="BS11" s="27" t="str">
        <f>IF(คะแนนคุณลักษณะ!BB12="","",คะแนนคุณลักษณะ!BB12)</f>
        <v/>
      </c>
      <c r="BT11" s="27" t="str">
        <f>IF(คะแนนคุณลักษณะ!BC12="","",คะแนนคุณลักษณะ!BC12)</f>
        <v/>
      </c>
      <c r="BU11" s="27" t="str">
        <f>IF(คะแนนคุณลักษณะ!BD12="","",คะแนนคุณลักษณะ!BD12)</f>
        <v/>
      </c>
      <c r="BV11" s="27" t="str">
        <f>IF(คะแนนคุณลักษณะ!BE12="","",คะแนนคุณลักษณะ!BE12)</f>
        <v/>
      </c>
      <c r="BW11" s="27" t="str">
        <f>IF(คะแนนคุณลักษณะ!BF12="","",คะแนนคุณลักษณะ!BF12)</f>
        <v/>
      </c>
      <c r="BX11" s="27" t="str">
        <f>IF(คะแนนคุณลักษณะ!BG12="","",คะแนนคุณลักษณะ!BG12)</f>
        <v/>
      </c>
      <c r="BY11" s="27" t="str">
        <f>IF(คะแนนคุณลักษณะ!BH12="","",คะแนนคุณลักษณะ!BH12)</f>
        <v/>
      </c>
      <c r="BZ11" s="87" t="str">
        <f t="shared" si="41"/>
        <v/>
      </c>
      <c r="CA11" s="136" t="str">
        <f t="shared" si="12"/>
        <v/>
      </c>
      <c r="CB11" s="136" t="str">
        <f t="shared" si="13"/>
        <v/>
      </c>
      <c r="CC11" s="27" t="str">
        <f>IF(คะแนนคุณลักษณะ!BI12="","",คะแนนคุณลักษณะ!BI12)</f>
        <v/>
      </c>
      <c r="CD11" s="27" t="str">
        <f>IF(คะแนนคุณลักษณะ!BJ12="","",คะแนนคุณลักษณะ!BJ12)</f>
        <v/>
      </c>
      <c r="CE11" s="27" t="str">
        <f>IF(คะแนนคุณลักษณะ!BK12="","",คะแนนคุณลักษณะ!BK12)</f>
        <v/>
      </c>
      <c r="CF11" s="27" t="str">
        <f>IF(คะแนนคุณลักษณะ!BL12="","",คะแนนคุณลักษณะ!BL12)</f>
        <v/>
      </c>
      <c r="CG11" s="27" t="str">
        <f>IF(คะแนนคุณลักษณะ!BM12="","",คะแนนคุณลักษณะ!BM12)</f>
        <v/>
      </c>
      <c r="CH11" s="27" t="str">
        <f>IF(คะแนนคุณลักษณะ!BN12="","",คะแนนคุณลักษณะ!BN12)</f>
        <v/>
      </c>
      <c r="CI11" s="27" t="str">
        <f>IF(คะแนนคุณลักษณะ!BO12="","",คะแนนคุณลักษณะ!BO12)</f>
        <v/>
      </c>
      <c r="CJ11" s="27" t="str">
        <f>IF(คะแนนคุณลักษณะ!BP12="","",คะแนนคุณลักษณะ!BP12)</f>
        <v/>
      </c>
      <c r="CK11" s="87" t="str">
        <f t="shared" si="42"/>
        <v/>
      </c>
      <c r="CL11" s="136" t="str">
        <f t="shared" si="14"/>
        <v/>
      </c>
      <c r="CM11" s="136" t="str">
        <f t="shared" si="15"/>
        <v/>
      </c>
      <c r="CN11" s="27" t="str">
        <f>IF(คะแนนคุณลักษณะ!BQ12="","",คะแนนคุณลักษณะ!BQ12)</f>
        <v/>
      </c>
      <c r="CO11" s="27" t="str">
        <f>IF(คะแนนคุณลักษณะ!BR12="","",คะแนนคุณลักษณะ!BR12)</f>
        <v/>
      </c>
      <c r="CP11" s="27" t="str">
        <f>IF(คะแนนคุณลักษณะ!BS12="","",คะแนนคุณลักษณะ!BS12)</f>
        <v/>
      </c>
      <c r="CQ11" s="27" t="str">
        <f>IF(คะแนนคุณลักษณะ!BT12="","",คะแนนคุณลักษณะ!BT12)</f>
        <v/>
      </c>
      <c r="CR11" s="27" t="str">
        <f>IF(คะแนนคุณลักษณะ!BU12="","",คะแนนคุณลักษณะ!BU12)</f>
        <v/>
      </c>
      <c r="CS11" s="27" t="str">
        <f>IF(คะแนนคุณลักษณะ!BV12="","",คะแนนคุณลักษณะ!BV12)</f>
        <v/>
      </c>
      <c r="CT11" s="27" t="str">
        <f>IF(คะแนนคุณลักษณะ!BW12="","",คะแนนคุณลักษณะ!BW12)</f>
        <v/>
      </c>
      <c r="CU11" s="27" t="str">
        <f>IF(คะแนนคุณลักษณะ!BX12="","",คะแนนคุณลักษณะ!BX12)</f>
        <v/>
      </c>
      <c r="CV11" s="87" t="str">
        <f t="shared" si="43"/>
        <v/>
      </c>
      <c r="CW11" s="136" t="str">
        <f t="shared" si="16"/>
        <v/>
      </c>
      <c r="CX11" s="136" t="str">
        <f t="shared" si="17"/>
        <v/>
      </c>
      <c r="CY11" s="388" t="str">
        <f>IF(คะแนนคุณลักษณะ!BY12="","",คะแนนคุณลักษณะ!BY12)</f>
        <v/>
      </c>
      <c r="CZ11" s="388" t="str">
        <f>IF(คะแนนคุณลักษณะ!BZ12="","",คะแนนคุณลักษณะ!BZ12)</f>
        <v/>
      </c>
      <c r="DA11" s="388" t="str">
        <f>IF(คะแนนคุณลักษณะ!CA12="","",คะแนนคุณลักษณะ!CA12)</f>
        <v/>
      </c>
      <c r="DB11" s="388" t="str">
        <f>IF(คะแนนคุณลักษณะ!CB12="","",คะแนนคุณลักษณะ!CB12)</f>
        <v/>
      </c>
      <c r="DC11" s="388" t="str">
        <f>IF(คะแนนคุณลักษณะ!CC12="","",คะแนนคุณลักษณะ!CC12)</f>
        <v/>
      </c>
      <c r="DD11" s="388" t="str">
        <f>IF(คะแนนคุณลักษณะ!CD12="","",คะแนนคุณลักษณะ!CD12)</f>
        <v/>
      </c>
      <c r="DE11" s="388" t="str">
        <f>IF(คะแนนคุณลักษณะ!CE12="","",คะแนนคุณลักษณะ!CE12)</f>
        <v/>
      </c>
      <c r="DF11" s="388" t="str">
        <f>IF(คะแนนคุณลักษณะ!CF12="","",คะแนนคุณลักษณะ!CF12)</f>
        <v/>
      </c>
      <c r="DG11" s="87" t="str">
        <f t="shared" si="44"/>
        <v/>
      </c>
      <c r="DH11" s="136" t="str">
        <f t="shared" si="45"/>
        <v/>
      </c>
      <c r="DI11" s="136" t="str">
        <f t="shared" si="18"/>
        <v/>
      </c>
      <c r="DJ11" s="457" t="str">
        <f>IF(คะแนนคุณลักษณะ!CG12="","",คะแนนคุณลักษณะ!CG12)</f>
        <v/>
      </c>
      <c r="DK11" s="457" t="str">
        <f>IF(คะแนนคุณลักษณะ!CH12="","",คะแนนคุณลักษณะ!CH12)</f>
        <v/>
      </c>
      <c r="DL11" s="457" t="str">
        <f>IF(คะแนนคุณลักษณะ!CI12="","",คะแนนคุณลักษณะ!CI12)</f>
        <v/>
      </c>
      <c r="DM11" s="457" t="str">
        <f>IF(คะแนนคุณลักษณะ!CJ12="","",คะแนนคุณลักษณะ!CJ12)</f>
        <v/>
      </c>
      <c r="DN11" s="457" t="str">
        <f>IF(คะแนนคุณลักษณะ!CK12="","",คะแนนคุณลักษณะ!CK12)</f>
        <v/>
      </c>
      <c r="DO11" s="457" t="str">
        <f>IF(คะแนนคุณลักษณะ!CL12="","",คะแนนคุณลักษณะ!CL12)</f>
        <v/>
      </c>
      <c r="DP11" s="457" t="str">
        <f>IF(คะแนนคุณลักษณะ!CM12="","",คะแนนคุณลักษณะ!CM12)</f>
        <v/>
      </c>
      <c r="DQ11" s="457" t="str">
        <f>IF(คะแนนคุณลักษณะ!CN12="","",คะแนนคุณลักษณะ!CN12)</f>
        <v/>
      </c>
      <c r="DR11" s="87" t="str">
        <f t="shared" si="46"/>
        <v/>
      </c>
      <c r="DS11" s="136" t="str">
        <f t="shared" si="19"/>
        <v/>
      </c>
      <c r="DT11" s="136" t="str">
        <f t="shared" si="20"/>
        <v/>
      </c>
      <c r="DU11" s="457" t="str">
        <f>IF(คะแนนคุณลักษณะ!CO12="","",คะแนนคุณลักษณะ!CO12)</f>
        <v/>
      </c>
      <c r="DV11" s="457" t="str">
        <f>IF(คะแนนคุณลักษณะ!CP12="","",คะแนนคุณลักษณะ!CP12)</f>
        <v/>
      </c>
      <c r="DW11" s="457" t="str">
        <f>IF(คะแนนคุณลักษณะ!CQ12="","",คะแนนคุณลักษณะ!CQ12)</f>
        <v/>
      </c>
      <c r="DX11" s="457" t="str">
        <f>IF(คะแนนคุณลักษณะ!CR12="","",คะแนนคุณลักษณะ!CR12)</f>
        <v/>
      </c>
      <c r="DY11" s="457" t="str">
        <f>IF(คะแนนคุณลักษณะ!CS12="","",คะแนนคุณลักษณะ!CS12)</f>
        <v/>
      </c>
      <c r="DZ11" s="457" t="str">
        <f>IF(คะแนนคุณลักษณะ!CT12="","",คะแนนคุณลักษณะ!CT12)</f>
        <v/>
      </c>
      <c r="EA11" s="457" t="str">
        <f>IF(คะแนนคุณลักษณะ!CU12="","",คะแนนคุณลักษณะ!CU12)</f>
        <v/>
      </c>
      <c r="EB11" s="457" t="str">
        <f>IF(คะแนนคุณลักษณะ!CV12="","",คะแนนคุณลักษณะ!CV12)</f>
        <v/>
      </c>
      <c r="EC11" s="87" t="str">
        <f t="shared" si="47"/>
        <v/>
      </c>
      <c r="ED11" s="136" t="str">
        <f t="shared" si="21"/>
        <v/>
      </c>
      <c r="EE11" s="136" t="str">
        <f t="shared" si="22"/>
        <v/>
      </c>
      <c r="EF11" s="457" t="str">
        <f>IF(คะแนนคุณลักษณะ!CW12="","",คะแนนคุณลักษณะ!CW12)</f>
        <v/>
      </c>
      <c r="EG11" s="457" t="str">
        <f>IF(คะแนนคุณลักษณะ!CX12="","",คะแนนคุณลักษณะ!CX12)</f>
        <v/>
      </c>
      <c r="EH11" s="457" t="str">
        <f>IF(คะแนนคุณลักษณะ!CY12="","",คะแนนคุณลักษณะ!CY12)</f>
        <v/>
      </c>
      <c r="EI11" s="457" t="str">
        <f>IF(คะแนนคุณลักษณะ!CZ12="","",คะแนนคุณลักษณะ!CZ12)</f>
        <v/>
      </c>
      <c r="EJ11" s="457" t="str">
        <f>IF(คะแนนคุณลักษณะ!DA12="","",คะแนนคุณลักษณะ!DA12)</f>
        <v/>
      </c>
      <c r="EK11" s="457" t="str">
        <f>IF(คะแนนคุณลักษณะ!DB12="","",คะแนนคุณลักษณะ!DB12)</f>
        <v/>
      </c>
      <c r="EL11" s="457" t="str">
        <f>IF(คะแนนคุณลักษณะ!DC12="","",คะแนนคุณลักษณะ!DC12)</f>
        <v/>
      </c>
      <c r="EM11" s="457" t="str">
        <f>IF(คะแนนคุณลักษณะ!DD12="","",คะแนนคุณลักษณะ!DD12)</f>
        <v/>
      </c>
      <c r="EN11" s="87" t="str">
        <f t="shared" si="48"/>
        <v/>
      </c>
      <c r="EO11" s="136" t="str">
        <f t="shared" si="23"/>
        <v/>
      </c>
      <c r="EP11" s="136" t="str">
        <f t="shared" si="24"/>
        <v/>
      </c>
      <c r="EQ11" s="457" t="str">
        <f>IF(คะแนนคุณลักษณะ!DE12="","",คะแนนคุณลักษณะ!DE12)</f>
        <v/>
      </c>
      <c r="ER11" s="457" t="str">
        <f>IF(คะแนนคุณลักษณะ!DF12="","",คะแนนคุณลักษณะ!DF12)</f>
        <v/>
      </c>
      <c r="ES11" s="457" t="str">
        <f>IF(คะแนนคุณลักษณะ!DG12="","",คะแนนคุณลักษณะ!DG12)</f>
        <v/>
      </c>
      <c r="ET11" s="457" t="str">
        <f>IF(คะแนนคุณลักษณะ!DH12="","",คะแนนคุณลักษณะ!DH12)</f>
        <v/>
      </c>
      <c r="EU11" s="457" t="str">
        <f>IF(คะแนนคุณลักษณะ!DI12="","",คะแนนคุณลักษณะ!DI12)</f>
        <v/>
      </c>
      <c r="EV11" s="457" t="str">
        <f>IF(คะแนนคุณลักษณะ!DJ12="","",คะแนนคุณลักษณะ!DJ12)</f>
        <v/>
      </c>
      <c r="EW11" s="457" t="str">
        <f>IF(คะแนนคุณลักษณะ!DK12="","",คะแนนคุณลักษณะ!DK12)</f>
        <v/>
      </c>
      <c r="EX11" s="457" t="str">
        <f>IF(คะแนนคุณลักษณะ!DL12="","",คะแนนคุณลักษณะ!DL12)</f>
        <v/>
      </c>
      <c r="EY11" s="87" t="str">
        <f t="shared" si="49"/>
        <v/>
      </c>
      <c r="EZ11" s="136" t="str">
        <f t="shared" si="25"/>
        <v/>
      </c>
      <c r="FA11" s="136" t="str">
        <f t="shared" si="26"/>
        <v/>
      </c>
      <c r="FB11" s="27" t="str">
        <f>IF(คะแนนคุณลักษณะ!DM12="","",คะแนนคุณลักษณะ!DM12)</f>
        <v/>
      </c>
      <c r="FC11" s="27" t="str">
        <f>IF(คะแนนคุณลักษณะ!DN12="","",คะแนนคุณลักษณะ!DN12)</f>
        <v/>
      </c>
      <c r="FD11" s="27" t="str">
        <f>IF(คะแนนคุณลักษณะ!DO12="","",คะแนนคุณลักษณะ!DO12)</f>
        <v/>
      </c>
      <c r="FE11" s="27" t="str">
        <f>IF(คะแนนคุณลักษณะ!DP12="","",คะแนนคุณลักษณะ!DP12)</f>
        <v/>
      </c>
      <c r="FF11" s="27" t="str">
        <f>IF(คะแนนคุณลักษณะ!DQ12="","",คะแนนคุณลักษณะ!DQ12)</f>
        <v/>
      </c>
      <c r="FG11" s="27" t="str">
        <f>IF(คะแนนคุณลักษณะ!DR12="","",คะแนนคุณลักษณะ!DR12)</f>
        <v/>
      </c>
      <c r="FH11" s="27" t="str">
        <f>IF(คะแนนคุณลักษณะ!DS12="","",คะแนนคุณลักษณะ!DS12)</f>
        <v/>
      </c>
      <c r="FI11" s="27" t="str">
        <f>IF(คะแนนคุณลักษณะ!DT12="","",คะแนนคุณลักษณะ!DT12)</f>
        <v/>
      </c>
      <c r="FJ11" s="87" t="str">
        <f t="shared" si="50"/>
        <v/>
      </c>
      <c r="FK11" s="136" t="str">
        <f t="shared" si="27"/>
        <v/>
      </c>
      <c r="FL11" s="136" t="str">
        <f t="shared" si="28"/>
        <v/>
      </c>
      <c r="FM11" s="457">
        <f t="shared" si="51"/>
        <v>6</v>
      </c>
      <c r="FN11" s="136">
        <f t="shared" si="29"/>
        <v>0</v>
      </c>
      <c r="FO11" s="457">
        <f t="shared" si="52"/>
        <v>5</v>
      </c>
      <c r="FP11" s="136">
        <f t="shared" si="30"/>
        <v>0</v>
      </c>
      <c r="FQ11" s="457">
        <f t="shared" si="53"/>
        <v>5</v>
      </c>
      <c r="FR11" s="136">
        <f t="shared" si="31"/>
        <v>0</v>
      </c>
      <c r="FS11" s="457">
        <f t="shared" si="54"/>
        <v>5</v>
      </c>
      <c r="FT11" s="136">
        <f t="shared" si="32"/>
        <v>0</v>
      </c>
      <c r="FU11" s="457">
        <f t="shared" si="55"/>
        <v>6</v>
      </c>
      <c r="FV11" s="136">
        <f t="shared" si="33"/>
        <v>0</v>
      </c>
      <c r="FW11" s="457">
        <f t="shared" si="56"/>
        <v>6</v>
      </c>
      <c r="FX11" s="136">
        <f t="shared" si="34"/>
        <v>0</v>
      </c>
      <c r="FY11" s="457">
        <f t="shared" si="57"/>
        <v>5</v>
      </c>
      <c r="FZ11" s="136">
        <f t="shared" si="35"/>
        <v>0</v>
      </c>
      <c r="GA11" s="457">
        <f t="shared" si="58"/>
        <v>6</v>
      </c>
      <c r="GB11" s="136">
        <f t="shared" si="59"/>
        <v>0</v>
      </c>
      <c r="GC11" s="87">
        <f t="shared" si="71"/>
        <v>6</v>
      </c>
      <c r="GD11" s="136">
        <f>IF(เกณฑ์!F$20="Mode",GQ11,IF(เกณฑ์!F$20="ร้อยละ",GR11,""))</f>
        <v>0</v>
      </c>
      <c r="GE11" s="136" t="str">
        <f t="shared" si="60"/>
        <v>ไม่ผ่าน</v>
      </c>
      <c r="GF11" s="85"/>
      <c r="GI11" s="316">
        <f t="shared" si="61"/>
        <v>0</v>
      </c>
      <c r="GJ11" s="316">
        <f t="shared" si="62"/>
        <v>0</v>
      </c>
      <c r="GK11" s="316">
        <f t="shared" si="63"/>
        <v>0</v>
      </c>
      <c r="GL11" s="316">
        <f t="shared" si="64"/>
        <v>0</v>
      </c>
      <c r="GM11" s="316">
        <f t="shared" si="65"/>
        <v>0</v>
      </c>
      <c r="GN11" s="316">
        <f t="shared" si="66"/>
        <v>0</v>
      </c>
      <c r="GO11" s="316">
        <f t="shared" si="67"/>
        <v>0</v>
      </c>
      <c r="GP11" s="316">
        <f t="shared" si="68"/>
        <v>0</v>
      </c>
      <c r="GQ11" s="316">
        <f>'06-1'!I11</f>
        <v>0</v>
      </c>
      <c r="GR11" s="513">
        <f t="shared" si="36"/>
        <v>0</v>
      </c>
    </row>
    <row r="12" spans="1:200" s="29" customFormat="1" ht="15.95" customHeight="1">
      <c r="A12" s="130">
        <v>7</v>
      </c>
      <c r="B12" s="26">
        <f>คะแนนสอบ!C12</f>
        <v>2438</v>
      </c>
      <c r="C12" s="41" t="str">
        <f>คะแนนสอบ!D12</f>
        <v>เด็กหญิงพิชชาพา  อินเอม</v>
      </c>
      <c r="D12" s="27">
        <f>IF(คะแนนคุณลักษณะ!E13="","",คะแนนคุณลักษณะ!E13)</f>
        <v>9</v>
      </c>
      <c r="E12" s="27">
        <f>IF(คะแนนคุณลักษณะ!F13="","",คะแนนคุณลักษณะ!F13)</f>
        <v>8</v>
      </c>
      <c r="F12" s="27">
        <f>IF(คะแนนคุณลักษณะ!G13="","",คะแนนคุณลักษณะ!G13)</f>
        <v>8</v>
      </c>
      <c r="G12" s="27">
        <f>IF(คะแนนคุณลักษณะ!H13="","",คะแนนคุณลักษณะ!H13)</f>
        <v>8</v>
      </c>
      <c r="H12" s="27">
        <f>IF(คะแนนคุณลักษณะ!I13="","",คะแนนคุณลักษณะ!I13)</f>
        <v>9</v>
      </c>
      <c r="I12" s="27">
        <f>IF(คะแนนคุณลักษณะ!J13="","",คะแนนคุณลักษณะ!J13)</f>
        <v>9</v>
      </c>
      <c r="J12" s="27">
        <f>IF(คะแนนคุณลักษณะ!K13="","",คะแนนคุณลักษณะ!K13)</f>
        <v>8</v>
      </c>
      <c r="K12" s="27">
        <f>IF(คะแนนคุณลักษณะ!L13="","",คะแนนคุณลักษณะ!L13)</f>
        <v>9</v>
      </c>
      <c r="L12" s="87">
        <f t="shared" si="69"/>
        <v>85</v>
      </c>
      <c r="M12" s="136">
        <f t="shared" si="0"/>
        <v>3</v>
      </c>
      <c r="N12" s="136" t="str">
        <f t="shared" si="1"/>
        <v>ดีเยี่ยม</v>
      </c>
      <c r="O12" s="27" t="str">
        <f>IF(คะแนนคุณลักษณะ!M13="","",คะแนนคุณลักษณะ!M13)</f>
        <v/>
      </c>
      <c r="P12" s="27" t="str">
        <f>IF(คะแนนคุณลักษณะ!N13="","",คะแนนคุณลักษณะ!N13)</f>
        <v/>
      </c>
      <c r="Q12" s="27" t="str">
        <f>IF(คะแนนคุณลักษณะ!O13="","",คะแนนคุณลักษณะ!O13)</f>
        <v/>
      </c>
      <c r="R12" s="27" t="str">
        <f>IF(คะแนนคุณลักษณะ!P13="","",คะแนนคุณลักษณะ!P13)</f>
        <v/>
      </c>
      <c r="S12" s="27" t="str">
        <f>IF(คะแนนคุณลักษณะ!Q13="","",คะแนนคุณลักษณะ!Q13)</f>
        <v/>
      </c>
      <c r="T12" s="27" t="str">
        <f>IF(คะแนนคุณลักษณะ!R13="","",คะแนนคุณลักษณะ!R13)</f>
        <v/>
      </c>
      <c r="U12" s="27" t="str">
        <f>IF(คะแนนคุณลักษณะ!S13="","",คะแนนคุณลักษณะ!S13)</f>
        <v/>
      </c>
      <c r="V12" s="27" t="str">
        <f>IF(คะแนนคุณลักษณะ!T13="","",คะแนนคุณลักษณะ!T13)</f>
        <v/>
      </c>
      <c r="W12" s="87" t="str">
        <f t="shared" si="70"/>
        <v/>
      </c>
      <c r="X12" s="136" t="str">
        <f t="shared" si="2"/>
        <v/>
      </c>
      <c r="Y12" s="136" t="str">
        <f t="shared" si="3"/>
        <v/>
      </c>
      <c r="Z12" s="27" t="str">
        <f>IF(คะแนนคุณลักษณะ!U13="","",คะแนนคุณลักษณะ!U13)</f>
        <v/>
      </c>
      <c r="AA12" s="27" t="str">
        <f>IF(คะแนนคุณลักษณะ!V13="","",คะแนนคุณลักษณะ!V13)</f>
        <v/>
      </c>
      <c r="AB12" s="27" t="str">
        <f>IF(คะแนนคุณลักษณะ!W13="","",คะแนนคุณลักษณะ!W13)</f>
        <v/>
      </c>
      <c r="AC12" s="27" t="str">
        <f>IF(คะแนนคุณลักษณะ!X13="","",คะแนนคุณลักษณะ!X13)</f>
        <v/>
      </c>
      <c r="AD12" s="27" t="str">
        <f>IF(คะแนนคุณลักษณะ!Y13="","",คะแนนคุณลักษณะ!Y13)</f>
        <v/>
      </c>
      <c r="AE12" s="27" t="str">
        <f>IF(คะแนนคุณลักษณะ!Z13="","",คะแนนคุณลักษณะ!Z13)</f>
        <v/>
      </c>
      <c r="AF12" s="27" t="str">
        <f>IF(คะแนนคุณลักษณะ!AA13="","",คะแนนคุณลักษณะ!AA13)</f>
        <v/>
      </c>
      <c r="AG12" s="27" t="str">
        <f>IF(คะแนนคุณลักษณะ!AB13="","",คะแนนคุณลักษณะ!AB13)</f>
        <v/>
      </c>
      <c r="AH12" s="87" t="str">
        <f t="shared" si="37"/>
        <v/>
      </c>
      <c r="AI12" s="136" t="str">
        <f t="shared" si="4"/>
        <v/>
      </c>
      <c r="AJ12" s="136" t="str">
        <f t="shared" si="5"/>
        <v/>
      </c>
      <c r="AK12" s="27" t="str">
        <f>IF(คะแนนคุณลักษณะ!AC13="","",คะแนนคุณลักษณะ!AC13)</f>
        <v/>
      </c>
      <c r="AL12" s="27" t="str">
        <f>IF(คะแนนคุณลักษณะ!AD13="","",คะแนนคุณลักษณะ!AD13)</f>
        <v/>
      </c>
      <c r="AM12" s="27" t="str">
        <f>IF(คะแนนคุณลักษณะ!AE13="","",คะแนนคุณลักษณะ!AE13)</f>
        <v/>
      </c>
      <c r="AN12" s="27" t="str">
        <f>IF(คะแนนคุณลักษณะ!AF13="","",คะแนนคุณลักษณะ!AF13)</f>
        <v/>
      </c>
      <c r="AO12" s="27" t="str">
        <f>IF(คะแนนคุณลักษณะ!AG13="","",คะแนนคุณลักษณะ!AG13)</f>
        <v/>
      </c>
      <c r="AP12" s="27" t="str">
        <f>IF(คะแนนคุณลักษณะ!AH13="","",คะแนนคุณลักษณะ!AH13)</f>
        <v/>
      </c>
      <c r="AQ12" s="27" t="str">
        <f>IF(คะแนนคุณลักษณะ!AI13="","",คะแนนคุณลักษณะ!AI13)</f>
        <v/>
      </c>
      <c r="AR12" s="27" t="str">
        <f>IF(คะแนนคุณลักษณะ!AJ13="","",คะแนนคุณลักษณะ!AJ13)</f>
        <v/>
      </c>
      <c r="AS12" s="87" t="str">
        <f t="shared" si="38"/>
        <v/>
      </c>
      <c r="AT12" s="136" t="str">
        <f t="shared" si="6"/>
        <v/>
      </c>
      <c r="AU12" s="136" t="str">
        <f t="shared" si="7"/>
        <v/>
      </c>
      <c r="AV12" s="27" t="str">
        <f>IF(คะแนนคุณลักษณะ!AK13="","",คะแนนคุณลักษณะ!AK13)</f>
        <v/>
      </c>
      <c r="AW12" s="27" t="str">
        <f>IF(คะแนนคุณลักษณะ!AL13="","",คะแนนคุณลักษณะ!AL13)</f>
        <v/>
      </c>
      <c r="AX12" s="27" t="str">
        <f>IF(คะแนนคุณลักษณะ!AM13="","",คะแนนคุณลักษณะ!AM13)</f>
        <v/>
      </c>
      <c r="AY12" s="27" t="str">
        <f>IF(คะแนนคุณลักษณะ!AN13="","",คะแนนคุณลักษณะ!AN13)</f>
        <v/>
      </c>
      <c r="AZ12" s="27" t="str">
        <f>IF(คะแนนคุณลักษณะ!AO13="","",คะแนนคุณลักษณะ!AO13)</f>
        <v/>
      </c>
      <c r="BA12" s="27" t="str">
        <f>IF(คะแนนคุณลักษณะ!AP13="","",คะแนนคุณลักษณะ!AP13)</f>
        <v/>
      </c>
      <c r="BB12" s="27" t="str">
        <f>IF(คะแนนคุณลักษณะ!AQ13="","",คะแนนคุณลักษณะ!AQ13)</f>
        <v/>
      </c>
      <c r="BC12" s="27" t="str">
        <f>IF(คะแนนคุณลักษณะ!AR13="","",คะแนนคุณลักษณะ!AR13)</f>
        <v/>
      </c>
      <c r="BD12" s="87" t="str">
        <f t="shared" si="39"/>
        <v/>
      </c>
      <c r="BE12" s="136" t="str">
        <f t="shared" si="8"/>
        <v/>
      </c>
      <c r="BF12" s="136" t="str">
        <f t="shared" si="9"/>
        <v/>
      </c>
      <c r="BG12" s="27" t="str">
        <f>IF(คะแนนคุณลักษณะ!AS13="","",คะแนนคุณลักษณะ!AS13)</f>
        <v/>
      </c>
      <c r="BH12" s="27" t="str">
        <f>IF(คะแนนคุณลักษณะ!AT13="","",คะแนนคุณลักษณะ!AT13)</f>
        <v/>
      </c>
      <c r="BI12" s="27" t="str">
        <f>IF(คะแนนคุณลักษณะ!AU13="","",คะแนนคุณลักษณะ!AU13)</f>
        <v/>
      </c>
      <c r="BJ12" s="27" t="str">
        <f>IF(คะแนนคุณลักษณะ!AV13="","",คะแนนคุณลักษณะ!AV13)</f>
        <v/>
      </c>
      <c r="BK12" s="27" t="str">
        <f>IF(คะแนนคุณลักษณะ!AW13="","",คะแนนคุณลักษณะ!AW13)</f>
        <v/>
      </c>
      <c r="BL12" s="27" t="str">
        <f>IF(คะแนนคุณลักษณะ!AX13="","",คะแนนคุณลักษณะ!AX13)</f>
        <v/>
      </c>
      <c r="BM12" s="27" t="str">
        <f>IF(คะแนนคุณลักษณะ!AY13="","",คะแนนคุณลักษณะ!AY13)</f>
        <v/>
      </c>
      <c r="BN12" s="27" t="str">
        <f>IF(คะแนนคุณลักษณะ!AZ13="","",คะแนนคุณลักษณะ!AZ13)</f>
        <v/>
      </c>
      <c r="BO12" s="87" t="str">
        <f t="shared" si="40"/>
        <v/>
      </c>
      <c r="BP12" s="136" t="str">
        <f t="shared" si="10"/>
        <v/>
      </c>
      <c r="BQ12" s="136" t="str">
        <f t="shared" si="11"/>
        <v/>
      </c>
      <c r="BR12" s="27" t="str">
        <f>IF(คะแนนคุณลักษณะ!BA13="","",คะแนนคุณลักษณะ!BA13)</f>
        <v/>
      </c>
      <c r="BS12" s="27" t="str">
        <f>IF(คะแนนคุณลักษณะ!BB13="","",คะแนนคุณลักษณะ!BB13)</f>
        <v/>
      </c>
      <c r="BT12" s="27" t="str">
        <f>IF(คะแนนคุณลักษณะ!BC13="","",คะแนนคุณลักษณะ!BC13)</f>
        <v/>
      </c>
      <c r="BU12" s="27" t="str">
        <f>IF(คะแนนคุณลักษณะ!BD13="","",คะแนนคุณลักษณะ!BD13)</f>
        <v/>
      </c>
      <c r="BV12" s="27" t="str">
        <f>IF(คะแนนคุณลักษณะ!BE13="","",คะแนนคุณลักษณะ!BE13)</f>
        <v/>
      </c>
      <c r="BW12" s="27" t="str">
        <f>IF(คะแนนคุณลักษณะ!BF13="","",คะแนนคุณลักษณะ!BF13)</f>
        <v/>
      </c>
      <c r="BX12" s="27" t="str">
        <f>IF(คะแนนคุณลักษณะ!BG13="","",คะแนนคุณลักษณะ!BG13)</f>
        <v/>
      </c>
      <c r="BY12" s="27" t="str">
        <f>IF(คะแนนคุณลักษณะ!BH13="","",คะแนนคุณลักษณะ!BH13)</f>
        <v/>
      </c>
      <c r="BZ12" s="87" t="str">
        <f t="shared" si="41"/>
        <v/>
      </c>
      <c r="CA12" s="136" t="str">
        <f t="shared" si="12"/>
        <v/>
      </c>
      <c r="CB12" s="136" t="str">
        <f t="shared" si="13"/>
        <v/>
      </c>
      <c r="CC12" s="27" t="str">
        <f>IF(คะแนนคุณลักษณะ!BI13="","",คะแนนคุณลักษณะ!BI13)</f>
        <v/>
      </c>
      <c r="CD12" s="27" t="str">
        <f>IF(คะแนนคุณลักษณะ!BJ13="","",คะแนนคุณลักษณะ!BJ13)</f>
        <v/>
      </c>
      <c r="CE12" s="27" t="str">
        <f>IF(คะแนนคุณลักษณะ!BK13="","",คะแนนคุณลักษณะ!BK13)</f>
        <v/>
      </c>
      <c r="CF12" s="27" t="str">
        <f>IF(คะแนนคุณลักษณะ!BL13="","",คะแนนคุณลักษณะ!BL13)</f>
        <v/>
      </c>
      <c r="CG12" s="27" t="str">
        <f>IF(คะแนนคุณลักษณะ!BM13="","",คะแนนคุณลักษณะ!BM13)</f>
        <v/>
      </c>
      <c r="CH12" s="27" t="str">
        <f>IF(คะแนนคุณลักษณะ!BN13="","",คะแนนคุณลักษณะ!BN13)</f>
        <v/>
      </c>
      <c r="CI12" s="27" t="str">
        <f>IF(คะแนนคุณลักษณะ!BO13="","",คะแนนคุณลักษณะ!BO13)</f>
        <v/>
      </c>
      <c r="CJ12" s="27" t="str">
        <f>IF(คะแนนคุณลักษณะ!BP13="","",คะแนนคุณลักษณะ!BP13)</f>
        <v/>
      </c>
      <c r="CK12" s="87" t="str">
        <f t="shared" si="42"/>
        <v/>
      </c>
      <c r="CL12" s="136" t="str">
        <f t="shared" si="14"/>
        <v/>
      </c>
      <c r="CM12" s="136" t="str">
        <f t="shared" si="15"/>
        <v/>
      </c>
      <c r="CN12" s="27" t="str">
        <f>IF(คะแนนคุณลักษณะ!BQ13="","",คะแนนคุณลักษณะ!BQ13)</f>
        <v/>
      </c>
      <c r="CO12" s="27" t="str">
        <f>IF(คะแนนคุณลักษณะ!BR13="","",คะแนนคุณลักษณะ!BR13)</f>
        <v/>
      </c>
      <c r="CP12" s="27" t="str">
        <f>IF(คะแนนคุณลักษณะ!BS13="","",คะแนนคุณลักษณะ!BS13)</f>
        <v/>
      </c>
      <c r="CQ12" s="27" t="str">
        <f>IF(คะแนนคุณลักษณะ!BT13="","",คะแนนคุณลักษณะ!BT13)</f>
        <v/>
      </c>
      <c r="CR12" s="27" t="str">
        <f>IF(คะแนนคุณลักษณะ!BU13="","",คะแนนคุณลักษณะ!BU13)</f>
        <v/>
      </c>
      <c r="CS12" s="27" t="str">
        <f>IF(คะแนนคุณลักษณะ!BV13="","",คะแนนคุณลักษณะ!BV13)</f>
        <v/>
      </c>
      <c r="CT12" s="27" t="str">
        <f>IF(คะแนนคุณลักษณะ!BW13="","",คะแนนคุณลักษณะ!BW13)</f>
        <v/>
      </c>
      <c r="CU12" s="27" t="str">
        <f>IF(คะแนนคุณลักษณะ!BX13="","",คะแนนคุณลักษณะ!BX13)</f>
        <v/>
      </c>
      <c r="CV12" s="87" t="str">
        <f t="shared" si="43"/>
        <v/>
      </c>
      <c r="CW12" s="136" t="str">
        <f t="shared" si="16"/>
        <v/>
      </c>
      <c r="CX12" s="136" t="str">
        <f t="shared" si="17"/>
        <v/>
      </c>
      <c r="CY12" s="388" t="str">
        <f>IF(คะแนนคุณลักษณะ!BY13="","",คะแนนคุณลักษณะ!BY13)</f>
        <v/>
      </c>
      <c r="CZ12" s="388" t="str">
        <f>IF(คะแนนคุณลักษณะ!BZ13="","",คะแนนคุณลักษณะ!BZ13)</f>
        <v/>
      </c>
      <c r="DA12" s="388" t="str">
        <f>IF(คะแนนคุณลักษณะ!CA13="","",คะแนนคุณลักษณะ!CA13)</f>
        <v/>
      </c>
      <c r="DB12" s="388" t="str">
        <f>IF(คะแนนคุณลักษณะ!CB13="","",คะแนนคุณลักษณะ!CB13)</f>
        <v/>
      </c>
      <c r="DC12" s="388" t="str">
        <f>IF(คะแนนคุณลักษณะ!CC13="","",คะแนนคุณลักษณะ!CC13)</f>
        <v/>
      </c>
      <c r="DD12" s="388" t="str">
        <f>IF(คะแนนคุณลักษณะ!CD13="","",คะแนนคุณลักษณะ!CD13)</f>
        <v/>
      </c>
      <c r="DE12" s="388" t="str">
        <f>IF(คะแนนคุณลักษณะ!CE13="","",คะแนนคุณลักษณะ!CE13)</f>
        <v/>
      </c>
      <c r="DF12" s="388" t="str">
        <f>IF(คะแนนคุณลักษณะ!CF13="","",คะแนนคุณลักษณะ!CF13)</f>
        <v/>
      </c>
      <c r="DG12" s="87" t="str">
        <f t="shared" si="44"/>
        <v/>
      </c>
      <c r="DH12" s="136" t="str">
        <f t="shared" si="45"/>
        <v/>
      </c>
      <c r="DI12" s="136" t="str">
        <f t="shared" si="18"/>
        <v/>
      </c>
      <c r="DJ12" s="457" t="str">
        <f>IF(คะแนนคุณลักษณะ!CG13="","",คะแนนคุณลักษณะ!CG13)</f>
        <v/>
      </c>
      <c r="DK12" s="457" t="str">
        <f>IF(คะแนนคุณลักษณะ!CH13="","",คะแนนคุณลักษณะ!CH13)</f>
        <v/>
      </c>
      <c r="DL12" s="457" t="str">
        <f>IF(คะแนนคุณลักษณะ!CI13="","",คะแนนคุณลักษณะ!CI13)</f>
        <v/>
      </c>
      <c r="DM12" s="457" t="str">
        <f>IF(คะแนนคุณลักษณะ!CJ13="","",คะแนนคุณลักษณะ!CJ13)</f>
        <v/>
      </c>
      <c r="DN12" s="457" t="str">
        <f>IF(คะแนนคุณลักษณะ!CK13="","",คะแนนคุณลักษณะ!CK13)</f>
        <v/>
      </c>
      <c r="DO12" s="457" t="str">
        <f>IF(คะแนนคุณลักษณะ!CL13="","",คะแนนคุณลักษณะ!CL13)</f>
        <v/>
      </c>
      <c r="DP12" s="457" t="str">
        <f>IF(คะแนนคุณลักษณะ!CM13="","",คะแนนคุณลักษณะ!CM13)</f>
        <v/>
      </c>
      <c r="DQ12" s="457" t="str">
        <f>IF(คะแนนคุณลักษณะ!CN13="","",คะแนนคุณลักษณะ!CN13)</f>
        <v/>
      </c>
      <c r="DR12" s="87" t="str">
        <f t="shared" si="46"/>
        <v/>
      </c>
      <c r="DS12" s="136" t="str">
        <f t="shared" si="19"/>
        <v/>
      </c>
      <c r="DT12" s="136" t="str">
        <f t="shared" si="20"/>
        <v/>
      </c>
      <c r="DU12" s="457" t="str">
        <f>IF(คะแนนคุณลักษณะ!CO13="","",คะแนนคุณลักษณะ!CO13)</f>
        <v/>
      </c>
      <c r="DV12" s="457" t="str">
        <f>IF(คะแนนคุณลักษณะ!CP13="","",คะแนนคุณลักษณะ!CP13)</f>
        <v/>
      </c>
      <c r="DW12" s="457" t="str">
        <f>IF(คะแนนคุณลักษณะ!CQ13="","",คะแนนคุณลักษณะ!CQ13)</f>
        <v/>
      </c>
      <c r="DX12" s="457" t="str">
        <f>IF(คะแนนคุณลักษณะ!CR13="","",คะแนนคุณลักษณะ!CR13)</f>
        <v/>
      </c>
      <c r="DY12" s="457" t="str">
        <f>IF(คะแนนคุณลักษณะ!CS13="","",คะแนนคุณลักษณะ!CS13)</f>
        <v/>
      </c>
      <c r="DZ12" s="457" t="str">
        <f>IF(คะแนนคุณลักษณะ!CT13="","",คะแนนคุณลักษณะ!CT13)</f>
        <v/>
      </c>
      <c r="EA12" s="457" t="str">
        <f>IF(คะแนนคุณลักษณะ!CU13="","",คะแนนคุณลักษณะ!CU13)</f>
        <v/>
      </c>
      <c r="EB12" s="457" t="str">
        <f>IF(คะแนนคุณลักษณะ!CV13="","",คะแนนคุณลักษณะ!CV13)</f>
        <v/>
      </c>
      <c r="EC12" s="87" t="str">
        <f t="shared" si="47"/>
        <v/>
      </c>
      <c r="ED12" s="136" t="str">
        <f t="shared" si="21"/>
        <v/>
      </c>
      <c r="EE12" s="136" t="str">
        <f t="shared" si="22"/>
        <v/>
      </c>
      <c r="EF12" s="457" t="str">
        <f>IF(คะแนนคุณลักษณะ!CW13="","",คะแนนคุณลักษณะ!CW13)</f>
        <v/>
      </c>
      <c r="EG12" s="457" t="str">
        <f>IF(คะแนนคุณลักษณะ!CX13="","",คะแนนคุณลักษณะ!CX13)</f>
        <v/>
      </c>
      <c r="EH12" s="457" t="str">
        <f>IF(คะแนนคุณลักษณะ!CY13="","",คะแนนคุณลักษณะ!CY13)</f>
        <v/>
      </c>
      <c r="EI12" s="457" t="str">
        <f>IF(คะแนนคุณลักษณะ!CZ13="","",คะแนนคุณลักษณะ!CZ13)</f>
        <v/>
      </c>
      <c r="EJ12" s="457" t="str">
        <f>IF(คะแนนคุณลักษณะ!DA13="","",คะแนนคุณลักษณะ!DA13)</f>
        <v/>
      </c>
      <c r="EK12" s="457" t="str">
        <f>IF(คะแนนคุณลักษณะ!DB13="","",คะแนนคุณลักษณะ!DB13)</f>
        <v/>
      </c>
      <c r="EL12" s="457" t="str">
        <f>IF(คะแนนคุณลักษณะ!DC13="","",คะแนนคุณลักษณะ!DC13)</f>
        <v/>
      </c>
      <c r="EM12" s="457" t="str">
        <f>IF(คะแนนคุณลักษณะ!DD13="","",คะแนนคุณลักษณะ!DD13)</f>
        <v/>
      </c>
      <c r="EN12" s="87" t="str">
        <f t="shared" si="48"/>
        <v/>
      </c>
      <c r="EO12" s="136" t="str">
        <f t="shared" si="23"/>
        <v/>
      </c>
      <c r="EP12" s="136" t="str">
        <f t="shared" si="24"/>
        <v/>
      </c>
      <c r="EQ12" s="457" t="str">
        <f>IF(คะแนนคุณลักษณะ!DE13="","",คะแนนคุณลักษณะ!DE13)</f>
        <v/>
      </c>
      <c r="ER12" s="457" t="str">
        <f>IF(คะแนนคุณลักษณะ!DF13="","",คะแนนคุณลักษณะ!DF13)</f>
        <v/>
      </c>
      <c r="ES12" s="457" t="str">
        <f>IF(คะแนนคุณลักษณะ!DG13="","",คะแนนคุณลักษณะ!DG13)</f>
        <v/>
      </c>
      <c r="ET12" s="457" t="str">
        <f>IF(คะแนนคุณลักษณะ!DH13="","",คะแนนคุณลักษณะ!DH13)</f>
        <v/>
      </c>
      <c r="EU12" s="457" t="str">
        <f>IF(คะแนนคุณลักษณะ!DI13="","",คะแนนคุณลักษณะ!DI13)</f>
        <v/>
      </c>
      <c r="EV12" s="457" t="str">
        <f>IF(คะแนนคุณลักษณะ!DJ13="","",คะแนนคุณลักษณะ!DJ13)</f>
        <v/>
      </c>
      <c r="EW12" s="457" t="str">
        <f>IF(คะแนนคุณลักษณะ!DK13="","",คะแนนคุณลักษณะ!DK13)</f>
        <v/>
      </c>
      <c r="EX12" s="457" t="str">
        <f>IF(คะแนนคุณลักษณะ!DL13="","",คะแนนคุณลักษณะ!DL13)</f>
        <v/>
      </c>
      <c r="EY12" s="87" t="str">
        <f t="shared" si="49"/>
        <v/>
      </c>
      <c r="EZ12" s="136" t="str">
        <f t="shared" si="25"/>
        <v/>
      </c>
      <c r="FA12" s="136" t="str">
        <f t="shared" si="26"/>
        <v/>
      </c>
      <c r="FB12" s="27" t="str">
        <f>IF(คะแนนคุณลักษณะ!DM13="","",คะแนนคุณลักษณะ!DM13)</f>
        <v/>
      </c>
      <c r="FC12" s="27" t="str">
        <f>IF(คะแนนคุณลักษณะ!DN13="","",คะแนนคุณลักษณะ!DN13)</f>
        <v/>
      </c>
      <c r="FD12" s="27" t="str">
        <f>IF(คะแนนคุณลักษณะ!DO13="","",คะแนนคุณลักษณะ!DO13)</f>
        <v/>
      </c>
      <c r="FE12" s="27" t="str">
        <f>IF(คะแนนคุณลักษณะ!DP13="","",คะแนนคุณลักษณะ!DP13)</f>
        <v/>
      </c>
      <c r="FF12" s="27" t="str">
        <f>IF(คะแนนคุณลักษณะ!DQ13="","",คะแนนคุณลักษณะ!DQ13)</f>
        <v/>
      </c>
      <c r="FG12" s="27" t="str">
        <f>IF(คะแนนคุณลักษณะ!DR13="","",คะแนนคุณลักษณะ!DR13)</f>
        <v/>
      </c>
      <c r="FH12" s="27" t="str">
        <f>IF(คะแนนคุณลักษณะ!DS13="","",คะแนนคุณลักษณะ!DS13)</f>
        <v/>
      </c>
      <c r="FI12" s="27" t="str">
        <f>IF(คะแนนคุณลักษณะ!DT13="","",คะแนนคุณลักษณะ!DT13)</f>
        <v/>
      </c>
      <c r="FJ12" s="87" t="str">
        <f t="shared" si="50"/>
        <v/>
      </c>
      <c r="FK12" s="136" t="str">
        <f t="shared" si="27"/>
        <v/>
      </c>
      <c r="FL12" s="136" t="str">
        <f t="shared" si="28"/>
        <v/>
      </c>
      <c r="FM12" s="457">
        <f t="shared" si="51"/>
        <v>6</v>
      </c>
      <c r="FN12" s="136">
        <f t="shared" si="29"/>
        <v>0</v>
      </c>
      <c r="FO12" s="457">
        <f t="shared" si="52"/>
        <v>5</v>
      </c>
      <c r="FP12" s="136">
        <f t="shared" si="30"/>
        <v>0</v>
      </c>
      <c r="FQ12" s="457">
        <f t="shared" si="53"/>
        <v>5</v>
      </c>
      <c r="FR12" s="136">
        <f t="shared" si="31"/>
        <v>0</v>
      </c>
      <c r="FS12" s="457">
        <f t="shared" si="54"/>
        <v>5</v>
      </c>
      <c r="FT12" s="136">
        <f t="shared" si="32"/>
        <v>0</v>
      </c>
      <c r="FU12" s="457">
        <f t="shared" si="55"/>
        <v>6</v>
      </c>
      <c r="FV12" s="136">
        <f t="shared" si="33"/>
        <v>0</v>
      </c>
      <c r="FW12" s="457">
        <f t="shared" si="56"/>
        <v>6</v>
      </c>
      <c r="FX12" s="136">
        <f t="shared" si="34"/>
        <v>0</v>
      </c>
      <c r="FY12" s="457">
        <f t="shared" si="57"/>
        <v>5</v>
      </c>
      <c r="FZ12" s="136">
        <f t="shared" si="35"/>
        <v>0</v>
      </c>
      <c r="GA12" s="457">
        <f t="shared" si="58"/>
        <v>6</v>
      </c>
      <c r="GB12" s="136">
        <f t="shared" si="59"/>
        <v>0</v>
      </c>
      <c r="GC12" s="87">
        <f t="shared" si="71"/>
        <v>6</v>
      </c>
      <c r="GD12" s="136">
        <f>IF(เกณฑ์!F$20="Mode",GQ12,IF(เกณฑ์!F$20="ร้อยละ",GR12,""))</f>
        <v>0</v>
      </c>
      <c r="GE12" s="136" t="str">
        <f t="shared" si="60"/>
        <v>ไม่ผ่าน</v>
      </c>
      <c r="GF12" s="85"/>
      <c r="GI12" s="316">
        <f t="shared" si="61"/>
        <v>0</v>
      </c>
      <c r="GJ12" s="316">
        <f t="shared" si="62"/>
        <v>0</v>
      </c>
      <c r="GK12" s="316">
        <f t="shared" si="63"/>
        <v>0</v>
      </c>
      <c r="GL12" s="316">
        <f t="shared" si="64"/>
        <v>0</v>
      </c>
      <c r="GM12" s="316">
        <f t="shared" si="65"/>
        <v>0</v>
      </c>
      <c r="GN12" s="316">
        <f t="shared" si="66"/>
        <v>0</v>
      </c>
      <c r="GO12" s="316">
        <f t="shared" si="67"/>
        <v>0</v>
      </c>
      <c r="GP12" s="316">
        <f t="shared" si="68"/>
        <v>0</v>
      </c>
      <c r="GQ12" s="316">
        <f>'06-1'!I12</f>
        <v>0</v>
      </c>
      <c r="GR12" s="513">
        <f t="shared" si="36"/>
        <v>0</v>
      </c>
    </row>
    <row r="13" spans="1:200" s="29" customFormat="1" ht="15.95" customHeight="1">
      <c r="A13" s="130">
        <v>8</v>
      </c>
      <c r="B13" s="26">
        <f>คะแนนสอบ!C13</f>
        <v>2439</v>
      </c>
      <c r="C13" s="41" t="str">
        <f>คะแนนสอบ!D13</f>
        <v>เด็กชายณัฐชนน  ศุกประเสริฐ</v>
      </c>
      <c r="D13" s="27">
        <f>IF(คะแนนคุณลักษณะ!E14="","",คะแนนคุณลักษณะ!E14)</f>
        <v>9</v>
      </c>
      <c r="E13" s="27">
        <f>IF(คะแนนคุณลักษณะ!F14="","",คะแนนคุณลักษณะ!F14)</f>
        <v>8</v>
      </c>
      <c r="F13" s="27">
        <f>IF(คะแนนคุณลักษณะ!G14="","",คะแนนคุณลักษณะ!G14)</f>
        <v>8</v>
      </c>
      <c r="G13" s="27">
        <f>IF(คะแนนคุณลักษณะ!H14="","",คะแนนคุณลักษณะ!H14)</f>
        <v>8</v>
      </c>
      <c r="H13" s="27">
        <f>IF(คะแนนคุณลักษณะ!I14="","",คะแนนคุณลักษณะ!I14)</f>
        <v>9</v>
      </c>
      <c r="I13" s="27">
        <f>IF(คะแนนคุณลักษณะ!J14="","",คะแนนคุณลักษณะ!J14)</f>
        <v>9</v>
      </c>
      <c r="J13" s="27">
        <f>IF(คะแนนคุณลักษณะ!K14="","",คะแนนคุณลักษณะ!K14)</f>
        <v>8</v>
      </c>
      <c r="K13" s="27">
        <f>IF(คะแนนคุณลักษณะ!L14="","",คะแนนคุณลักษณะ!L14)</f>
        <v>9</v>
      </c>
      <c r="L13" s="87">
        <f t="shared" si="69"/>
        <v>85</v>
      </c>
      <c r="M13" s="136">
        <f t="shared" si="0"/>
        <v>3</v>
      </c>
      <c r="N13" s="136" t="str">
        <f t="shared" si="1"/>
        <v>ดีเยี่ยม</v>
      </c>
      <c r="O13" s="27" t="str">
        <f>IF(คะแนนคุณลักษณะ!M14="","",คะแนนคุณลักษณะ!M14)</f>
        <v/>
      </c>
      <c r="P13" s="27" t="str">
        <f>IF(คะแนนคุณลักษณะ!N14="","",คะแนนคุณลักษณะ!N14)</f>
        <v/>
      </c>
      <c r="Q13" s="27" t="str">
        <f>IF(คะแนนคุณลักษณะ!O14="","",คะแนนคุณลักษณะ!O14)</f>
        <v/>
      </c>
      <c r="R13" s="27" t="str">
        <f>IF(คะแนนคุณลักษณะ!P14="","",คะแนนคุณลักษณะ!P14)</f>
        <v/>
      </c>
      <c r="S13" s="27" t="str">
        <f>IF(คะแนนคุณลักษณะ!Q14="","",คะแนนคุณลักษณะ!Q14)</f>
        <v/>
      </c>
      <c r="T13" s="27" t="str">
        <f>IF(คะแนนคุณลักษณะ!R14="","",คะแนนคุณลักษณะ!R14)</f>
        <v/>
      </c>
      <c r="U13" s="27" t="str">
        <f>IF(คะแนนคุณลักษณะ!S14="","",คะแนนคุณลักษณะ!S14)</f>
        <v/>
      </c>
      <c r="V13" s="27" t="str">
        <f>IF(คะแนนคุณลักษณะ!T14="","",คะแนนคุณลักษณะ!T14)</f>
        <v/>
      </c>
      <c r="W13" s="87" t="str">
        <f t="shared" si="70"/>
        <v/>
      </c>
      <c r="X13" s="136" t="str">
        <f t="shared" si="2"/>
        <v/>
      </c>
      <c r="Y13" s="136" t="str">
        <f t="shared" si="3"/>
        <v/>
      </c>
      <c r="Z13" s="27" t="str">
        <f>IF(คะแนนคุณลักษณะ!U14="","",คะแนนคุณลักษณะ!U14)</f>
        <v/>
      </c>
      <c r="AA13" s="27" t="str">
        <f>IF(คะแนนคุณลักษณะ!V14="","",คะแนนคุณลักษณะ!V14)</f>
        <v/>
      </c>
      <c r="AB13" s="27" t="str">
        <f>IF(คะแนนคุณลักษณะ!W14="","",คะแนนคุณลักษณะ!W14)</f>
        <v/>
      </c>
      <c r="AC13" s="27" t="str">
        <f>IF(คะแนนคุณลักษณะ!X14="","",คะแนนคุณลักษณะ!X14)</f>
        <v/>
      </c>
      <c r="AD13" s="27" t="str">
        <f>IF(คะแนนคุณลักษณะ!Y14="","",คะแนนคุณลักษณะ!Y14)</f>
        <v/>
      </c>
      <c r="AE13" s="27" t="str">
        <f>IF(คะแนนคุณลักษณะ!Z14="","",คะแนนคุณลักษณะ!Z14)</f>
        <v/>
      </c>
      <c r="AF13" s="27" t="str">
        <f>IF(คะแนนคุณลักษณะ!AA14="","",คะแนนคุณลักษณะ!AA14)</f>
        <v/>
      </c>
      <c r="AG13" s="27" t="str">
        <f>IF(คะแนนคุณลักษณะ!AB14="","",คะแนนคุณลักษณะ!AB14)</f>
        <v/>
      </c>
      <c r="AH13" s="87" t="str">
        <f t="shared" si="37"/>
        <v/>
      </c>
      <c r="AI13" s="136" t="str">
        <f t="shared" si="4"/>
        <v/>
      </c>
      <c r="AJ13" s="136" t="str">
        <f t="shared" si="5"/>
        <v/>
      </c>
      <c r="AK13" s="27" t="str">
        <f>IF(คะแนนคุณลักษณะ!AC14="","",คะแนนคุณลักษณะ!AC14)</f>
        <v/>
      </c>
      <c r="AL13" s="27" t="str">
        <f>IF(คะแนนคุณลักษณะ!AD14="","",คะแนนคุณลักษณะ!AD14)</f>
        <v/>
      </c>
      <c r="AM13" s="27" t="str">
        <f>IF(คะแนนคุณลักษณะ!AE14="","",คะแนนคุณลักษณะ!AE14)</f>
        <v/>
      </c>
      <c r="AN13" s="27" t="str">
        <f>IF(คะแนนคุณลักษณะ!AF14="","",คะแนนคุณลักษณะ!AF14)</f>
        <v/>
      </c>
      <c r="AO13" s="27" t="str">
        <f>IF(คะแนนคุณลักษณะ!AG14="","",คะแนนคุณลักษณะ!AG14)</f>
        <v/>
      </c>
      <c r="AP13" s="27" t="str">
        <f>IF(คะแนนคุณลักษณะ!AH14="","",คะแนนคุณลักษณะ!AH14)</f>
        <v/>
      </c>
      <c r="AQ13" s="27" t="str">
        <f>IF(คะแนนคุณลักษณะ!AI14="","",คะแนนคุณลักษณะ!AI14)</f>
        <v/>
      </c>
      <c r="AR13" s="27" t="str">
        <f>IF(คะแนนคุณลักษณะ!AJ14="","",คะแนนคุณลักษณะ!AJ14)</f>
        <v/>
      </c>
      <c r="AS13" s="87" t="str">
        <f t="shared" si="38"/>
        <v/>
      </c>
      <c r="AT13" s="136" t="str">
        <f t="shared" si="6"/>
        <v/>
      </c>
      <c r="AU13" s="136" t="str">
        <f t="shared" si="7"/>
        <v/>
      </c>
      <c r="AV13" s="27" t="str">
        <f>IF(คะแนนคุณลักษณะ!AK14="","",คะแนนคุณลักษณะ!AK14)</f>
        <v/>
      </c>
      <c r="AW13" s="27" t="str">
        <f>IF(คะแนนคุณลักษณะ!AL14="","",คะแนนคุณลักษณะ!AL14)</f>
        <v/>
      </c>
      <c r="AX13" s="27" t="str">
        <f>IF(คะแนนคุณลักษณะ!AM14="","",คะแนนคุณลักษณะ!AM14)</f>
        <v/>
      </c>
      <c r="AY13" s="27" t="str">
        <f>IF(คะแนนคุณลักษณะ!AN14="","",คะแนนคุณลักษณะ!AN14)</f>
        <v/>
      </c>
      <c r="AZ13" s="27" t="str">
        <f>IF(คะแนนคุณลักษณะ!AO14="","",คะแนนคุณลักษณะ!AO14)</f>
        <v/>
      </c>
      <c r="BA13" s="27" t="str">
        <f>IF(คะแนนคุณลักษณะ!AP14="","",คะแนนคุณลักษณะ!AP14)</f>
        <v/>
      </c>
      <c r="BB13" s="27" t="str">
        <f>IF(คะแนนคุณลักษณะ!AQ14="","",คะแนนคุณลักษณะ!AQ14)</f>
        <v/>
      </c>
      <c r="BC13" s="27" t="str">
        <f>IF(คะแนนคุณลักษณะ!AR14="","",คะแนนคุณลักษณะ!AR14)</f>
        <v/>
      </c>
      <c r="BD13" s="87" t="str">
        <f t="shared" si="39"/>
        <v/>
      </c>
      <c r="BE13" s="136" t="str">
        <f t="shared" si="8"/>
        <v/>
      </c>
      <c r="BF13" s="136" t="str">
        <f t="shared" si="9"/>
        <v/>
      </c>
      <c r="BG13" s="27" t="str">
        <f>IF(คะแนนคุณลักษณะ!AS14="","",คะแนนคุณลักษณะ!AS14)</f>
        <v/>
      </c>
      <c r="BH13" s="27" t="str">
        <f>IF(คะแนนคุณลักษณะ!AT14="","",คะแนนคุณลักษณะ!AT14)</f>
        <v/>
      </c>
      <c r="BI13" s="27" t="str">
        <f>IF(คะแนนคุณลักษณะ!AU14="","",คะแนนคุณลักษณะ!AU14)</f>
        <v/>
      </c>
      <c r="BJ13" s="27" t="str">
        <f>IF(คะแนนคุณลักษณะ!AV14="","",คะแนนคุณลักษณะ!AV14)</f>
        <v/>
      </c>
      <c r="BK13" s="27" t="str">
        <f>IF(คะแนนคุณลักษณะ!AW14="","",คะแนนคุณลักษณะ!AW14)</f>
        <v/>
      </c>
      <c r="BL13" s="27" t="str">
        <f>IF(คะแนนคุณลักษณะ!AX14="","",คะแนนคุณลักษณะ!AX14)</f>
        <v/>
      </c>
      <c r="BM13" s="27" t="str">
        <f>IF(คะแนนคุณลักษณะ!AY14="","",คะแนนคุณลักษณะ!AY14)</f>
        <v/>
      </c>
      <c r="BN13" s="27" t="str">
        <f>IF(คะแนนคุณลักษณะ!AZ14="","",คะแนนคุณลักษณะ!AZ14)</f>
        <v/>
      </c>
      <c r="BO13" s="87" t="str">
        <f t="shared" si="40"/>
        <v/>
      </c>
      <c r="BP13" s="136" t="str">
        <f t="shared" si="10"/>
        <v/>
      </c>
      <c r="BQ13" s="136" t="str">
        <f t="shared" si="11"/>
        <v/>
      </c>
      <c r="BR13" s="27" t="str">
        <f>IF(คะแนนคุณลักษณะ!BA14="","",คะแนนคุณลักษณะ!BA14)</f>
        <v/>
      </c>
      <c r="BS13" s="27" t="str">
        <f>IF(คะแนนคุณลักษณะ!BB14="","",คะแนนคุณลักษณะ!BB14)</f>
        <v/>
      </c>
      <c r="BT13" s="27" t="str">
        <f>IF(คะแนนคุณลักษณะ!BC14="","",คะแนนคุณลักษณะ!BC14)</f>
        <v/>
      </c>
      <c r="BU13" s="27" t="str">
        <f>IF(คะแนนคุณลักษณะ!BD14="","",คะแนนคุณลักษณะ!BD14)</f>
        <v/>
      </c>
      <c r="BV13" s="27" t="str">
        <f>IF(คะแนนคุณลักษณะ!BE14="","",คะแนนคุณลักษณะ!BE14)</f>
        <v/>
      </c>
      <c r="BW13" s="27" t="str">
        <f>IF(คะแนนคุณลักษณะ!BF14="","",คะแนนคุณลักษณะ!BF14)</f>
        <v/>
      </c>
      <c r="BX13" s="27" t="str">
        <f>IF(คะแนนคุณลักษณะ!BG14="","",คะแนนคุณลักษณะ!BG14)</f>
        <v/>
      </c>
      <c r="BY13" s="27" t="str">
        <f>IF(คะแนนคุณลักษณะ!BH14="","",คะแนนคุณลักษณะ!BH14)</f>
        <v/>
      </c>
      <c r="BZ13" s="87" t="str">
        <f t="shared" si="41"/>
        <v/>
      </c>
      <c r="CA13" s="136" t="str">
        <f t="shared" si="12"/>
        <v/>
      </c>
      <c r="CB13" s="136" t="str">
        <f t="shared" si="13"/>
        <v/>
      </c>
      <c r="CC13" s="27" t="str">
        <f>IF(คะแนนคุณลักษณะ!BI14="","",คะแนนคุณลักษณะ!BI14)</f>
        <v/>
      </c>
      <c r="CD13" s="27" t="str">
        <f>IF(คะแนนคุณลักษณะ!BJ14="","",คะแนนคุณลักษณะ!BJ14)</f>
        <v/>
      </c>
      <c r="CE13" s="27" t="str">
        <f>IF(คะแนนคุณลักษณะ!BK14="","",คะแนนคุณลักษณะ!BK14)</f>
        <v/>
      </c>
      <c r="CF13" s="27" t="str">
        <f>IF(คะแนนคุณลักษณะ!BL14="","",คะแนนคุณลักษณะ!BL14)</f>
        <v/>
      </c>
      <c r="CG13" s="27" t="str">
        <f>IF(คะแนนคุณลักษณะ!BM14="","",คะแนนคุณลักษณะ!BM14)</f>
        <v/>
      </c>
      <c r="CH13" s="27" t="str">
        <f>IF(คะแนนคุณลักษณะ!BN14="","",คะแนนคุณลักษณะ!BN14)</f>
        <v/>
      </c>
      <c r="CI13" s="27" t="str">
        <f>IF(คะแนนคุณลักษณะ!BO14="","",คะแนนคุณลักษณะ!BO14)</f>
        <v/>
      </c>
      <c r="CJ13" s="27" t="str">
        <f>IF(คะแนนคุณลักษณะ!BP14="","",คะแนนคุณลักษณะ!BP14)</f>
        <v/>
      </c>
      <c r="CK13" s="87" t="str">
        <f t="shared" si="42"/>
        <v/>
      </c>
      <c r="CL13" s="136" t="str">
        <f t="shared" si="14"/>
        <v/>
      </c>
      <c r="CM13" s="136" t="str">
        <f t="shared" si="15"/>
        <v/>
      </c>
      <c r="CN13" s="27" t="str">
        <f>IF(คะแนนคุณลักษณะ!BQ14="","",คะแนนคุณลักษณะ!BQ14)</f>
        <v/>
      </c>
      <c r="CO13" s="27" t="str">
        <f>IF(คะแนนคุณลักษณะ!BR14="","",คะแนนคุณลักษณะ!BR14)</f>
        <v/>
      </c>
      <c r="CP13" s="27" t="str">
        <f>IF(คะแนนคุณลักษณะ!BS14="","",คะแนนคุณลักษณะ!BS14)</f>
        <v/>
      </c>
      <c r="CQ13" s="27" t="str">
        <f>IF(คะแนนคุณลักษณะ!BT14="","",คะแนนคุณลักษณะ!BT14)</f>
        <v/>
      </c>
      <c r="CR13" s="27" t="str">
        <f>IF(คะแนนคุณลักษณะ!BU14="","",คะแนนคุณลักษณะ!BU14)</f>
        <v/>
      </c>
      <c r="CS13" s="27" t="str">
        <f>IF(คะแนนคุณลักษณะ!BV14="","",คะแนนคุณลักษณะ!BV14)</f>
        <v/>
      </c>
      <c r="CT13" s="27" t="str">
        <f>IF(คะแนนคุณลักษณะ!BW14="","",คะแนนคุณลักษณะ!BW14)</f>
        <v/>
      </c>
      <c r="CU13" s="27" t="str">
        <f>IF(คะแนนคุณลักษณะ!BX14="","",คะแนนคุณลักษณะ!BX14)</f>
        <v/>
      </c>
      <c r="CV13" s="87" t="str">
        <f t="shared" si="43"/>
        <v/>
      </c>
      <c r="CW13" s="136" t="str">
        <f t="shared" si="16"/>
        <v/>
      </c>
      <c r="CX13" s="136" t="str">
        <f t="shared" si="17"/>
        <v/>
      </c>
      <c r="CY13" s="388" t="str">
        <f>IF(คะแนนคุณลักษณะ!BY14="","",คะแนนคุณลักษณะ!BY14)</f>
        <v/>
      </c>
      <c r="CZ13" s="388" t="str">
        <f>IF(คะแนนคุณลักษณะ!BZ14="","",คะแนนคุณลักษณะ!BZ14)</f>
        <v/>
      </c>
      <c r="DA13" s="388" t="str">
        <f>IF(คะแนนคุณลักษณะ!CA14="","",คะแนนคุณลักษณะ!CA14)</f>
        <v/>
      </c>
      <c r="DB13" s="388" t="str">
        <f>IF(คะแนนคุณลักษณะ!CB14="","",คะแนนคุณลักษณะ!CB14)</f>
        <v/>
      </c>
      <c r="DC13" s="388" t="str">
        <f>IF(คะแนนคุณลักษณะ!CC14="","",คะแนนคุณลักษณะ!CC14)</f>
        <v/>
      </c>
      <c r="DD13" s="388" t="str">
        <f>IF(คะแนนคุณลักษณะ!CD14="","",คะแนนคุณลักษณะ!CD14)</f>
        <v/>
      </c>
      <c r="DE13" s="388" t="str">
        <f>IF(คะแนนคุณลักษณะ!CE14="","",คะแนนคุณลักษณะ!CE14)</f>
        <v/>
      </c>
      <c r="DF13" s="388" t="str">
        <f>IF(คะแนนคุณลักษณะ!CF14="","",คะแนนคุณลักษณะ!CF14)</f>
        <v/>
      </c>
      <c r="DG13" s="87" t="str">
        <f t="shared" si="44"/>
        <v/>
      </c>
      <c r="DH13" s="136" t="str">
        <f t="shared" si="45"/>
        <v/>
      </c>
      <c r="DI13" s="136" t="str">
        <f t="shared" si="18"/>
        <v/>
      </c>
      <c r="DJ13" s="457" t="str">
        <f>IF(คะแนนคุณลักษณะ!CG14="","",คะแนนคุณลักษณะ!CG14)</f>
        <v/>
      </c>
      <c r="DK13" s="457" t="str">
        <f>IF(คะแนนคุณลักษณะ!CH14="","",คะแนนคุณลักษณะ!CH14)</f>
        <v/>
      </c>
      <c r="DL13" s="457" t="str">
        <f>IF(คะแนนคุณลักษณะ!CI14="","",คะแนนคุณลักษณะ!CI14)</f>
        <v/>
      </c>
      <c r="DM13" s="457" t="str">
        <f>IF(คะแนนคุณลักษณะ!CJ14="","",คะแนนคุณลักษณะ!CJ14)</f>
        <v/>
      </c>
      <c r="DN13" s="457" t="str">
        <f>IF(คะแนนคุณลักษณะ!CK14="","",คะแนนคุณลักษณะ!CK14)</f>
        <v/>
      </c>
      <c r="DO13" s="457" t="str">
        <f>IF(คะแนนคุณลักษณะ!CL14="","",คะแนนคุณลักษณะ!CL14)</f>
        <v/>
      </c>
      <c r="DP13" s="457" t="str">
        <f>IF(คะแนนคุณลักษณะ!CM14="","",คะแนนคุณลักษณะ!CM14)</f>
        <v/>
      </c>
      <c r="DQ13" s="457" t="str">
        <f>IF(คะแนนคุณลักษณะ!CN14="","",คะแนนคุณลักษณะ!CN14)</f>
        <v/>
      </c>
      <c r="DR13" s="87" t="str">
        <f t="shared" si="46"/>
        <v/>
      </c>
      <c r="DS13" s="136" t="str">
        <f t="shared" si="19"/>
        <v/>
      </c>
      <c r="DT13" s="136" t="str">
        <f t="shared" si="20"/>
        <v/>
      </c>
      <c r="DU13" s="457" t="str">
        <f>IF(คะแนนคุณลักษณะ!CO14="","",คะแนนคุณลักษณะ!CO14)</f>
        <v/>
      </c>
      <c r="DV13" s="457" t="str">
        <f>IF(คะแนนคุณลักษณะ!CP14="","",คะแนนคุณลักษณะ!CP14)</f>
        <v/>
      </c>
      <c r="DW13" s="457" t="str">
        <f>IF(คะแนนคุณลักษณะ!CQ14="","",คะแนนคุณลักษณะ!CQ14)</f>
        <v/>
      </c>
      <c r="DX13" s="457" t="str">
        <f>IF(คะแนนคุณลักษณะ!CR14="","",คะแนนคุณลักษณะ!CR14)</f>
        <v/>
      </c>
      <c r="DY13" s="457" t="str">
        <f>IF(คะแนนคุณลักษณะ!CS14="","",คะแนนคุณลักษณะ!CS14)</f>
        <v/>
      </c>
      <c r="DZ13" s="457" t="str">
        <f>IF(คะแนนคุณลักษณะ!CT14="","",คะแนนคุณลักษณะ!CT14)</f>
        <v/>
      </c>
      <c r="EA13" s="457" t="str">
        <f>IF(คะแนนคุณลักษณะ!CU14="","",คะแนนคุณลักษณะ!CU14)</f>
        <v/>
      </c>
      <c r="EB13" s="457" t="str">
        <f>IF(คะแนนคุณลักษณะ!CV14="","",คะแนนคุณลักษณะ!CV14)</f>
        <v/>
      </c>
      <c r="EC13" s="87" t="str">
        <f t="shared" si="47"/>
        <v/>
      </c>
      <c r="ED13" s="136" t="str">
        <f t="shared" si="21"/>
        <v/>
      </c>
      <c r="EE13" s="136" t="str">
        <f t="shared" si="22"/>
        <v/>
      </c>
      <c r="EF13" s="457" t="str">
        <f>IF(คะแนนคุณลักษณะ!CW14="","",คะแนนคุณลักษณะ!CW14)</f>
        <v/>
      </c>
      <c r="EG13" s="457" t="str">
        <f>IF(คะแนนคุณลักษณะ!CX14="","",คะแนนคุณลักษณะ!CX14)</f>
        <v/>
      </c>
      <c r="EH13" s="457" t="str">
        <f>IF(คะแนนคุณลักษณะ!CY14="","",คะแนนคุณลักษณะ!CY14)</f>
        <v/>
      </c>
      <c r="EI13" s="457" t="str">
        <f>IF(คะแนนคุณลักษณะ!CZ14="","",คะแนนคุณลักษณะ!CZ14)</f>
        <v/>
      </c>
      <c r="EJ13" s="457" t="str">
        <f>IF(คะแนนคุณลักษณะ!DA14="","",คะแนนคุณลักษณะ!DA14)</f>
        <v/>
      </c>
      <c r="EK13" s="457" t="str">
        <f>IF(คะแนนคุณลักษณะ!DB14="","",คะแนนคุณลักษณะ!DB14)</f>
        <v/>
      </c>
      <c r="EL13" s="457" t="str">
        <f>IF(คะแนนคุณลักษณะ!DC14="","",คะแนนคุณลักษณะ!DC14)</f>
        <v/>
      </c>
      <c r="EM13" s="457" t="str">
        <f>IF(คะแนนคุณลักษณะ!DD14="","",คะแนนคุณลักษณะ!DD14)</f>
        <v/>
      </c>
      <c r="EN13" s="87" t="str">
        <f t="shared" si="48"/>
        <v/>
      </c>
      <c r="EO13" s="136" t="str">
        <f t="shared" si="23"/>
        <v/>
      </c>
      <c r="EP13" s="136" t="str">
        <f t="shared" si="24"/>
        <v/>
      </c>
      <c r="EQ13" s="457" t="str">
        <f>IF(คะแนนคุณลักษณะ!DE14="","",คะแนนคุณลักษณะ!DE14)</f>
        <v/>
      </c>
      <c r="ER13" s="457" t="str">
        <f>IF(คะแนนคุณลักษณะ!DF14="","",คะแนนคุณลักษณะ!DF14)</f>
        <v/>
      </c>
      <c r="ES13" s="457" t="str">
        <f>IF(คะแนนคุณลักษณะ!DG14="","",คะแนนคุณลักษณะ!DG14)</f>
        <v/>
      </c>
      <c r="ET13" s="457" t="str">
        <f>IF(คะแนนคุณลักษณะ!DH14="","",คะแนนคุณลักษณะ!DH14)</f>
        <v/>
      </c>
      <c r="EU13" s="457" t="str">
        <f>IF(คะแนนคุณลักษณะ!DI14="","",คะแนนคุณลักษณะ!DI14)</f>
        <v/>
      </c>
      <c r="EV13" s="457" t="str">
        <f>IF(คะแนนคุณลักษณะ!DJ14="","",คะแนนคุณลักษณะ!DJ14)</f>
        <v/>
      </c>
      <c r="EW13" s="457" t="str">
        <f>IF(คะแนนคุณลักษณะ!DK14="","",คะแนนคุณลักษณะ!DK14)</f>
        <v/>
      </c>
      <c r="EX13" s="457" t="str">
        <f>IF(คะแนนคุณลักษณะ!DL14="","",คะแนนคุณลักษณะ!DL14)</f>
        <v/>
      </c>
      <c r="EY13" s="87" t="str">
        <f t="shared" si="49"/>
        <v/>
      </c>
      <c r="EZ13" s="136" t="str">
        <f t="shared" si="25"/>
        <v/>
      </c>
      <c r="FA13" s="136" t="str">
        <f t="shared" si="26"/>
        <v/>
      </c>
      <c r="FB13" s="27" t="str">
        <f>IF(คะแนนคุณลักษณะ!DM14="","",คะแนนคุณลักษณะ!DM14)</f>
        <v/>
      </c>
      <c r="FC13" s="27" t="str">
        <f>IF(คะแนนคุณลักษณะ!DN14="","",คะแนนคุณลักษณะ!DN14)</f>
        <v/>
      </c>
      <c r="FD13" s="27" t="str">
        <f>IF(คะแนนคุณลักษณะ!DO14="","",คะแนนคุณลักษณะ!DO14)</f>
        <v/>
      </c>
      <c r="FE13" s="27" t="str">
        <f>IF(คะแนนคุณลักษณะ!DP14="","",คะแนนคุณลักษณะ!DP14)</f>
        <v/>
      </c>
      <c r="FF13" s="27" t="str">
        <f>IF(คะแนนคุณลักษณะ!DQ14="","",คะแนนคุณลักษณะ!DQ14)</f>
        <v/>
      </c>
      <c r="FG13" s="27" t="str">
        <f>IF(คะแนนคุณลักษณะ!DR14="","",คะแนนคุณลักษณะ!DR14)</f>
        <v/>
      </c>
      <c r="FH13" s="27" t="str">
        <f>IF(คะแนนคุณลักษณะ!DS14="","",คะแนนคุณลักษณะ!DS14)</f>
        <v/>
      </c>
      <c r="FI13" s="27" t="str">
        <f>IF(คะแนนคุณลักษณะ!DT14="","",คะแนนคุณลักษณะ!DT14)</f>
        <v/>
      </c>
      <c r="FJ13" s="87" t="str">
        <f t="shared" si="50"/>
        <v/>
      </c>
      <c r="FK13" s="136" t="str">
        <f t="shared" si="27"/>
        <v/>
      </c>
      <c r="FL13" s="136" t="str">
        <f t="shared" si="28"/>
        <v/>
      </c>
      <c r="FM13" s="457">
        <f t="shared" si="51"/>
        <v>6</v>
      </c>
      <c r="FN13" s="136">
        <f t="shared" si="29"/>
        <v>0</v>
      </c>
      <c r="FO13" s="457">
        <f t="shared" si="52"/>
        <v>5</v>
      </c>
      <c r="FP13" s="136">
        <f t="shared" si="30"/>
        <v>0</v>
      </c>
      <c r="FQ13" s="457">
        <f t="shared" si="53"/>
        <v>5</v>
      </c>
      <c r="FR13" s="136">
        <f t="shared" si="31"/>
        <v>0</v>
      </c>
      <c r="FS13" s="457">
        <f t="shared" si="54"/>
        <v>5</v>
      </c>
      <c r="FT13" s="136">
        <f t="shared" si="32"/>
        <v>0</v>
      </c>
      <c r="FU13" s="457">
        <f t="shared" si="55"/>
        <v>6</v>
      </c>
      <c r="FV13" s="136">
        <f t="shared" si="33"/>
        <v>0</v>
      </c>
      <c r="FW13" s="457">
        <f t="shared" si="56"/>
        <v>6</v>
      </c>
      <c r="FX13" s="136">
        <f t="shared" si="34"/>
        <v>0</v>
      </c>
      <c r="FY13" s="457">
        <f t="shared" si="57"/>
        <v>5</v>
      </c>
      <c r="FZ13" s="136">
        <f t="shared" si="35"/>
        <v>0</v>
      </c>
      <c r="GA13" s="457">
        <f t="shared" si="58"/>
        <v>6</v>
      </c>
      <c r="GB13" s="136">
        <f t="shared" si="59"/>
        <v>0</v>
      </c>
      <c r="GC13" s="87">
        <f t="shared" si="71"/>
        <v>6</v>
      </c>
      <c r="GD13" s="136">
        <f>IF(เกณฑ์!F$20="Mode",GQ13,IF(เกณฑ์!F$20="ร้อยละ",GR13,""))</f>
        <v>0</v>
      </c>
      <c r="GE13" s="136" t="str">
        <f t="shared" si="60"/>
        <v>ไม่ผ่าน</v>
      </c>
      <c r="GF13" s="85"/>
      <c r="GI13" s="316">
        <f t="shared" si="61"/>
        <v>0</v>
      </c>
      <c r="GJ13" s="316">
        <f t="shared" si="62"/>
        <v>0</v>
      </c>
      <c r="GK13" s="316">
        <f t="shared" si="63"/>
        <v>0</v>
      </c>
      <c r="GL13" s="316">
        <f t="shared" si="64"/>
        <v>0</v>
      </c>
      <c r="GM13" s="316">
        <f t="shared" si="65"/>
        <v>0</v>
      </c>
      <c r="GN13" s="316">
        <f t="shared" si="66"/>
        <v>0</v>
      </c>
      <c r="GO13" s="316">
        <f t="shared" si="67"/>
        <v>0</v>
      </c>
      <c r="GP13" s="316">
        <f t="shared" si="68"/>
        <v>0</v>
      </c>
      <c r="GQ13" s="316">
        <f>'06-1'!I13</f>
        <v>0</v>
      </c>
      <c r="GR13" s="513">
        <f t="shared" si="36"/>
        <v>0</v>
      </c>
    </row>
    <row r="14" spans="1:200" s="29" customFormat="1" ht="15.95" customHeight="1">
      <c r="A14" s="130">
        <v>9</v>
      </c>
      <c r="B14" s="26">
        <f>คะแนนสอบ!C14</f>
        <v>2440</v>
      </c>
      <c r="C14" s="41" t="str">
        <f>คะแนนสอบ!D14</f>
        <v>เด็กหญิงนิธิมา  เภตรา</v>
      </c>
      <c r="D14" s="27">
        <f>IF(คะแนนคุณลักษณะ!E15="","",คะแนนคุณลักษณะ!E15)</f>
        <v>9</v>
      </c>
      <c r="E14" s="27">
        <f>IF(คะแนนคุณลักษณะ!F15="","",คะแนนคุณลักษณะ!F15)</f>
        <v>8</v>
      </c>
      <c r="F14" s="27">
        <f>IF(คะแนนคุณลักษณะ!G15="","",คะแนนคุณลักษณะ!G15)</f>
        <v>8</v>
      </c>
      <c r="G14" s="27">
        <f>IF(คะแนนคุณลักษณะ!H15="","",คะแนนคุณลักษณะ!H15)</f>
        <v>8</v>
      </c>
      <c r="H14" s="27">
        <f>IF(คะแนนคุณลักษณะ!I15="","",คะแนนคุณลักษณะ!I15)</f>
        <v>9</v>
      </c>
      <c r="I14" s="27">
        <f>IF(คะแนนคุณลักษณะ!J15="","",คะแนนคุณลักษณะ!J15)</f>
        <v>9</v>
      </c>
      <c r="J14" s="27">
        <f>IF(คะแนนคุณลักษณะ!K15="","",คะแนนคุณลักษณะ!K15)</f>
        <v>8</v>
      </c>
      <c r="K14" s="27">
        <f>IF(คะแนนคุณลักษณะ!L15="","",คะแนนคุณลักษณะ!L15)</f>
        <v>9</v>
      </c>
      <c r="L14" s="87">
        <f t="shared" si="69"/>
        <v>85</v>
      </c>
      <c r="M14" s="136">
        <f t="shared" si="0"/>
        <v>3</v>
      </c>
      <c r="N14" s="136" t="str">
        <f t="shared" si="1"/>
        <v>ดีเยี่ยม</v>
      </c>
      <c r="O14" s="27" t="str">
        <f>IF(คะแนนคุณลักษณะ!M15="","",คะแนนคุณลักษณะ!M15)</f>
        <v/>
      </c>
      <c r="P14" s="27" t="str">
        <f>IF(คะแนนคุณลักษณะ!N15="","",คะแนนคุณลักษณะ!N15)</f>
        <v/>
      </c>
      <c r="Q14" s="27" t="str">
        <f>IF(คะแนนคุณลักษณะ!O15="","",คะแนนคุณลักษณะ!O15)</f>
        <v/>
      </c>
      <c r="R14" s="27" t="str">
        <f>IF(คะแนนคุณลักษณะ!P15="","",คะแนนคุณลักษณะ!P15)</f>
        <v/>
      </c>
      <c r="S14" s="27" t="str">
        <f>IF(คะแนนคุณลักษณะ!Q15="","",คะแนนคุณลักษณะ!Q15)</f>
        <v/>
      </c>
      <c r="T14" s="27" t="str">
        <f>IF(คะแนนคุณลักษณะ!R15="","",คะแนนคุณลักษณะ!R15)</f>
        <v/>
      </c>
      <c r="U14" s="27" t="str">
        <f>IF(คะแนนคุณลักษณะ!S15="","",คะแนนคุณลักษณะ!S15)</f>
        <v/>
      </c>
      <c r="V14" s="27" t="str">
        <f>IF(คะแนนคุณลักษณะ!T15="","",คะแนนคุณลักษณะ!T15)</f>
        <v/>
      </c>
      <c r="W14" s="87" t="str">
        <f t="shared" si="70"/>
        <v/>
      </c>
      <c r="X14" s="136" t="str">
        <f t="shared" si="2"/>
        <v/>
      </c>
      <c r="Y14" s="136" t="str">
        <f t="shared" si="3"/>
        <v/>
      </c>
      <c r="Z14" s="27" t="str">
        <f>IF(คะแนนคุณลักษณะ!U15="","",คะแนนคุณลักษณะ!U15)</f>
        <v/>
      </c>
      <c r="AA14" s="27" t="str">
        <f>IF(คะแนนคุณลักษณะ!V15="","",คะแนนคุณลักษณะ!V15)</f>
        <v/>
      </c>
      <c r="AB14" s="27" t="str">
        <f>IF(คะแนนคุณลักษณะ!W15="","",คะแนนคุณลักษณะ!W15)</f>
        <v/>
      </c>
      <c r="AC14" s="27" t="str">
        <f>IF(คะแนนคุณลักษณะ!X15="","",คะแนนคุณลักษณะ!X15)</f>
        <v/>
      </c>
      <c r="AD14" s="27" t="str">
        <f>IF(คะแนนคุณลักษณะ!Y15="","",คะแนนคุณลักษณะ!Y15)</f>
        <v/>
      </c>
      <c r="AE14" s="27" t="str">
        <f>IF(คะแนนคุณลักษณะ!Z15="","",คะแนนคุณลักษณะ!Z15)</f>
        <v/>
      </c>
      <c r="AF14" s="27" t="str">
        <f>IF(คะแนนคุณลักษณะ!AA15="","",คะแนนคุณลักษณะ!AA15)</f>
        <v/>
      </c>
      <c r="AG14" s="27" t="str">
        <f>IF(คะแนนคุณลักษณะ!AB15="","",คะแนนคุณลักษณะ!AB15)</f>
        <v/>
      </c>
      <c r="AH14" s="87" t="str">
        <f t="shared" si="37"/>
        <v/>
      </c>
      <c r="AI14" s="136" t="str">
        <f t="shared" si="4"/>
        <v/>
      </c>
      <c r="AJ14" s="136" t="str">
        <f t="shared" si="5"/>
        <v/>
      </c>
      <c r="AK14" s="27" t="str">
        <f>IF(คะแนนคุณลักษณะ!AC15="","",คะแนนคุณลักษณะ!AC15)</f>
        <v/>
      </c>
      <c r="AL14" s="27" t="str">
        <f>IF(คะแนนคุณลักษณะ!AD15="","",คะแนนคุณลักษณะ!AD15)</f>
        <v/>
      </c>
      <c r="AM14" s="27" t="str">
        <f>IF(คะแนนคุณลักษณะ!AE15="","",คะแนนคุณลักษณะ!AE15)</f>
        <v/>
      </c>
      <c r="AN14" s="27" t="str">
        <f>IF(คะแนนคุณลักษณะ!AF15="","",คะแนนคุณลักษณะ!AF15)</f>
        <v/>
      </c>
      <c r="AO14" s="27" t="str">
        <f>IF(คะแนนคุณลักษณะ!AG15="","",คะแนนคุณลักษณะ!AG15)</f>
        <v/>
      </c>
      <c r="AP14" s="27" t="str">
        <f>IF(คะแนนคุณลักษณะ!AH15="","",คะแนนคุณลักษณะ!AH15)</f>
        <v/>
      </c>
      <c r="AQ14" s="27" t="str">
        <f>IF(คะแนนคุณลักษณะ!AI15="","",คะแนนคุณลักษณะ!AI15)</f>
        <v/>
      </c>
      <c r="AR14" s="27" t="str">
        <f>IF(คะแนนคุณลักษณะ!AJ15="","",คะแนนคุณลักษณะ!AJ15)</f>
        <v/>
      </c>
      <c r="AS14" s="87" t="str">
        <f t="shared" si="38"/>
        <v/>
      </c>
      <c r="AT14" s="136" t="str">
        <f t="shared" si="6"/>
        <v/>
      </c>
      <c r="AU14" s="136" t="str">
        <f t="shared" si="7"/>
        <v/>
      </c>
      <c r="AV14" s="27" t="str">
        <f>IF(คะแนนคุณลักษณะ!AK15="","",คะแนนคุณลักษณะ!AK15)</f>
        <v/>
      </c>
      <c r="AW14" s="27" t="str">
        <f>IF(คะแนนคุณลักษณะ!AL15="","",คะแนนคุณลักษณะ!AL15)</f>
        <v/>
      </c>
      <c r="AX14" s="27" t="str">
        <f>IF(คะแนนคุณลักษณะ!AM15="","",คะแนนคุณลักษณะ!AM15)</f>
        <v/>
      </c>
      <c r="AY14" s="27" t="str">
        <f>IF(คะแนนคุณลักษณะ!AN15="","",คะแนนคุณลักษณะ!AN15)</f>
        <v/>
      </c>
      <c r="AZ14" s="27" t="str">
        <f>IF(คะแนนคุณลักษณะ!AO15="","",คะแนนคุณลักษณะ!AO15)</f>
        <v/>
      </c>
      <c r="BA14" s="27" t="str">
        <f>IF(คะแนนคุณลักษณะ!AP15="","",คะแนนคุณลักษณะ!AP15)</f>
        <v/>
      </c>
      <c r="BB14" s="27" t="str">
        <f>IF(คะแนนคุณลักษณะ!AQ15="","",คะแนนคุณลักษณะ!AQ15)</f>
        <v/>
      </c>
      <c r="BC14" s="27" t="str">
        <f>IF(คะแนนคุณลักษณะ!AR15="","",คะแนนคุณลักษณะ!AR15)</f>
        <v/>
      </c>
      <c r="BD14" s="87" t="str">
        <f t="shared" si="39"/>
        <v/>
      </c>
      <c r="BE14" s="136" t="str">
        <f t="shared" si="8"/>
        <v/>
      </c>
      <c r="BF14" s="136" t="str">
        <f t="shared" si="9"/>
        <v/>
      </c>
      <c r="BG14" s="27" t="str">
        <f>IF(คะแนนคุณลักษณะ!AS15="","",คะแนนคุณลักษณะ!AS15)</f>
        <v/>
      </c>
      <c r="BH14" s="27" t="str">
        <f>IF(คะแนนคุณลักษณะ!AT15="","",คะแนนคุณลักษณะ!AT15)</f>
        <v/>
      </c>
      <c r="BI14" s="27" t="str">
        <f>IF(คะแนนคุณลักษณะ!AU15="","",คะแนนคุณลักษณะ!AU15)</f>
        <v/>
      </c>
      <c r="BJ14" s="27" t="str">
        <f>IF(คะแนนคุณลักษณะ!AV15="","",คะแนนคุณลักษณะ!AV15)</f>
        <v/>
      </c>
      <c r="BK14" s="27" t="str">
        <f>IF(คะแนนคุณลักษณะ!AW15="","",คะแนนคุณลักษณะ!AW15)</f>
        <v/>
      </c>
      <c r="BL14" s="27" t="str">
        <f>IF(คะแนนคุณลักษณะ!AX15="","",คะแนนคุณลักษณะ!AX15)</f>
        <v/>
      </c>
      <c r="BM14" s="27" t="str">
        <f>IF(คะแนนคุณลักษณะ!AY15="","",คะแนนคุณลักษณะ!AY15)</f>
        <v/>
      </c>
      <c r="BN14" s="27" t="str">
        <f>IF(คะแนนคุณลักษณะ!AZ15="","",คะแนนคุณลักษณะ!AZ15)</f>
        <v/>
      </c>
      <c r="BO14" s="87" t="str">
        <f t="shared" si="40"/>
        <v/>
      </c>
      <c r="BP14" s="136" t="str">
        <f t="shared" si="10"/>
        <v/>
      </c>
      <c r="BQ14" s="136" t="str">
        <f t="shared" si="11"/>
        <v/>
      </c>
      <c r="BR14" s="27" t="str">
        <f>IF(คะแนนคุณลักษณะ!BA15="","",คะแนนคุณลักษณะ!BA15)</f>
        <v/>
      </c>
      <c r="BS14" s="27" t="str">
        <f>IF(คะแนนคุณลักษณะ!BB15="","",คะแนนคุณลักษณะ!BB15)</f>
        <v/>
      </c>
      <c r="BT14" s="27" t="str">
        <f>IF(คะแนนคุณลักษณะ!BC15="","",คะแนนคุณลักษณะ!BC15)</f>
        <v/>
      </c>
      <c r="BU14" s="27" t="str">
        <f>IF(คะแนนคุณลักษณะ!BD15="","",คะแนนคุณลักษณะ!BD15)</f>
        <v/>
      </c>
      <c r="BV14" s="27" t="str">
        <f>IF(คะแนนคุณลักษณะ!BE15="","",คะแนนคุณลักษณะ!BE15)</f>
        <v/>
      </c>
      <c r="BW14" s="27" t="str">
        <f>IF(คะแนนคุณลักษณะ!BF15="","",คะแนนคุณลักษณะ!BF15)</f>
        <v/>
      </c>
      <c r="BX14" s="27" t="str">
        <f>IF(คะแนนคุณลักษณะ!BG15="","",คะแนนคุณลักษณะ!BG15)</f>
        <v/>
      </c>
      <c r="BY14" s="27" t="str">
        <f>IF(คะแนนคุณลักษณะ!BH15="","",คะแนนคุณลักษณะ!BH15)</f>
        <v/>
      </c>
      <c r="BZ14" s="87" t="str">
        <f t="shared" si="41"/>
        <v/>
      </c>
      <c r="CA14" s="136" t="str">
        <f t="shared" si="12"/>
        <v/>
      </c>
      <c r="CB14" s="136" t="str">
        <f t="shared" si="13"/>
        <v/>
      </c>
      <c r="CC14" s="27" t="str">
        <f>IF(คะแนนคุณลักษณะ!BI15="","",คะแนนคุณลักษณะ!BI15)</f>
        <v/>
      </c>
      <c r="CD14" s="27" t="str">
        <f>IF(คะแนนคุณลักษณะ!BJ15="","",คะแนนคุณลักษณะ!BJ15)</f>
        <v/>
      </c>
      <c r="CE14" s="27" t="str">
        <f>IF(คะแนนคุณลักษณะ!BK15="","",คะแนนคุณลักษณะ!BK15)</f>
        <v/>
      </c>
      <c r="CF14" s="27" t="str">
        <f>IF(คะแนนคุณลักษณะ!BL15="","",คะแนนคุณลักษณะ!BL15)</f>
        <v/>
      </c>
      <c r="CG14" s="27" t="str">
        <f>IF(คะแนนคุณลักษณะ!BM15="","",คะแนนคุณลักษณะ!BM15)</f>
        <v/>
      </c>
      <c r="CH14" s="27" t="str">
        <f>IF(คะแนนคุณลักษณะ!BN15="","",คะแนนคุณลักษณะ!BN15)</f>
        <v/>
      </c>
      <c r="CI14" s="27" t="str">
        <f>IF(คะแนนคุณลักษณะ!BO15="","",คะแนนคุณลักษณะ!BO15)</f>
        <v/>
      </c>
      <c r="CJ14" s="27" t="str">
        <f>IF(คะแนนคุณลักษณะ!BP15="","",คะแนนคุณลักษณะ!BP15)</f>
        <v/>
      </c>
      <c r="CK14" s="87" t="str">
        <f t="shared" si="42"/>
        <v/>
      </c>
      <c r="CL14" s="136" t="str">
        <f t="shared" si="14"/>
        <v/>
      </c>
      <c r="CM14" s="136" t="str">
        <f t="shared" si="15"/>
        <v/>
      </c>
      <c r="CN14" s="27" t="str">
        <f>IF(คะแนนคุณลักษณะ!BQ15="","",คะแนนคุณลักษณะ!BQ15)</f>
        <v/>
      </c>
      <c r="CO14" s="27" t="str">
        <f>IF(คะแนนคุณลักษณะ!BR15="","",คะแนนคุณลักษณะ!BR15)</f>
        <v/>
      </c>
      <c r="CP14" s="27" t="str">
        <f>IF(คะแนนคุณลักษณะ!BS15="","",คะแนนคุณลักษณะ!BS15)</f>
        <v/>
      </c>
      <c r="CQ14" s="27" t="str">
        <f>IF(คะแนนคุณลักษณะ!BT15="","",คะแนนคุณลักษณะ!BT15)</f>
        <v/>
      </c>
      <c r="CR14" s="27" t="str">
        <f>IF(คะแนนคุณลักษณะ!BU15="","",คะแนนคุณลักษณะ!BU15)</f>
        <v/>
      </c>
      <c r="CS14" s="27" t="str">
        <f>IF(คะแนนคุณลักษณะ!BV15="","",คะแนนคุณลักษณะ!BV15)</f>
        <v/>
      </c>
      <c r="CT14" s="27" t="str">
        <f>IF(คะแนนคุณลักษณะ!BW15="","",คะแนนคุณลักษณะ!BW15)</f>
        <v/>
      </c>
      <c r="CU14" s="27" t="str">
        <f>IF(คะแนนคุณลักษณะ!BX15="","",คะแนนคุณลักษณะ!BX15)</f>
        <v/>
      </c>
      <c r="CV14" s="87" t="str">
        <f t="shared" si="43"/>
        <v/>
      </c>
      <c r="CW14" s="136" t="str">
        <f t="shared" si="16"/>
        <v/>
      </c>
      <c r="CX14" s="136" t="str">
        <f t="shared" si="17"/>
        <v/>
      </c>
      <c r="CY14" s="388" t="str">
        <f>IF(คะแนนคุณลักษณะ!BY15="","",คะแนนคุณลักษณะ!BY15)</f>
        <v/>
      </c>
      <c r="CZ14" s="388" t="str">
        <f>IF(คะแนนคุณลักษณะ!BZ15="","",คะแนนคุณลักษณะ!BZ15)</f>
        <v/>
      </c>
      <c r="DA14" s="388" t="str">
        <f>IF(คะแนนคุณลักษณะ!CA15="","",คะแนนคุณลักษณะ!CA15)</f>
        <v/>
      </c>
      <c r="DB14" s="388" t="str">
        <f>IF(คะแนนคุณลักษณะ!CB15="","",คะแนนคุณลักษณะ!CB15)</f>
        <v/>
      </c>
      <c r="DC14" s="388" t="str">
        <f>IF(คะแนนคุณลักษณะ!CC15="","",คะแนนคุณลักษณะ!CC15)</f>
        <v/>
      </c>
      <c r="DD14" s="388" t="str">
        <f>IF(คะแนนคุณลักษณะ!CD15="","",คะแนนคุณลักษณะ!CD15)</f>
        <v/>
      </c>
      <c r="DE14" s="388" t="str">
        <f>IF(คะแนนคุณลักษณะ!CE15="","",คะแนนคุณลักษณะ!CE15)</f>
        <v/>
      </c>
      <c r="DF14" s="388" t="str">
        <f>IF(คะแนนคุณลักษณะ!CF15="","",คะแนนคุณลักษณะ!CF15)</f>
        <v/>
      </c>
      <c r="DG14" s="87" t="str">
        <f t="shared" si="44"/>
        <v/>
      </c>
      <c r="DH14" s="136" t="str">
        <f t="shared" si="45"/>
        <v/>
      </c>
      <c r="DI14" s="136" t="str">
        <f t="shared" si="18"/>
        <v/>
      </c>
      <c r="DJ14" s="457" t="str">
        <f>IF(คะแนนคุณลักษณะ!CG15="","",คะแนนคุณลักษณะ!CG15)</f>
        <v/>
      </c>
      <c r="DK14" s="457" t="str">
        <f>IF(คะแนนคุณลักษณะ!CH15="","",คะแนนคุณลักษณะ!CH15)</f>
        <v/>
      </c>
      <c r="DL14" s="457" t="str">
        <f>IF(คะแนนคุณลักษณะ!CI15="","",คะแนนคุณลักษณะ!CI15)</f>
        <v/>
      </c>
      <c r="DM14" s="457" t="str">
        <f>IF(คะแนนคุณลักษณะ!CJ15="","",คะแนนคุณลักษณะ!CJ15)</f>
        <v/>
      </c>
      <c r="DN14" s="457" t="str">
        <f>IF(คะแนนคุณลักษณะ!CK15="","",คะแนนคุณลักษณะ!CK15)</f>
        <v/>
      </c>
      <c r="DO14" s="457" t="str">
        <f>IF(คะแนนคุณลักษณะ!CL15="","",คะแนนคุณลักษณะ!CL15)</f>
        <v/>
      </c>
      <c r="DP14" s="457" t="str">
        <f>IF(คะแนนคุณลักษณะ!CM15="","",คะแนนคุณลักษณะ!CM15)</f>
        <v/>
      </c>
      <c r="DQ14" s="457" t="str">
        <f>IF(คะแนนคุณลักษณะ!CN15="","",คะแนนคุณลักษณะ!CN15)</f>
        <v/>
      </c>
      <c r="DR14" s="87" t="str">
        <f t="shared" si="46"/>
        <v/>
      </c>
      <c r="DS14" s="136" t="str">
        <f t="shared" si="19"/>
        <v/>
      </c>
      <c r="DT14" s="136" t="str">
        <f t="shared" si="20"/>
        <v/>
      </c>
      <c r="DU14" s="457" t="str">
        <f>IF(คะแนนคุณลักษณะ!CO15="","",คะแนนคุณลักษณะ!CO15)</f>
        <v/>
      </c>
      <c r="DV14" s="457" t="str">
        <f>IF(คะแนนคุณลักษณะ!CP15="","",คะแนนคุณลักษณะ!CP15)</f>
        <v/>
      </c>
      <c r="DW14" s="457" t="str">
        <f>IF(คะแนนคุณลักษณะ!CQ15="","",คะแนนคุณลักษณะ!CQ15)</f>
        <v/>
      </c>
      <c r="DX14" s="457" t="str">
        <f>IF(คะแนนคุณลักษณะ!CR15="","",คะแนนคุณลักษณะ!CR15)</f>
        <v/>
      </c>
      <c r="DY14" s="457" t="str">
        <f>IF(คะแนนคุณลักษณะ!CS15="","",คะแนนคุณลักษณะ!CS15)</f>
        <v/>
      </c>
      <c r="DZ14" s="457" t="str">
        <f>IF(คะแนนคุณลักษณะ!CT15="","",คะแนนคุณลักษณะ!CT15)</f>
        <v/>
      </c>
      <c r="EA14" s="457" t="str">
        <f>IF(คะแนนคุณลักษณะ!CU15="","",คะแนนคุณลักษณะ!CU15)</f>
        <v/>
      </c>
      <c r="EB14" s="457" t="str">
        <f>IF(คะแนนคุณลักษณะ!CV15="","",คะแนนคุณลักษณะ!CV15)</f>
        <v/>
      </c>
      <c r="EC14" s="87" t="str">
        <f t="shared" si="47"/>
        <v/>
      </c>
      <c r="ED14" s="136" t="str">
        <f t="shared" si="21"/>
        <v/>
      </c>
      <c r="EE14" s="136" t="str">
        <f t="shared" si="22"/>
        <v/>
      </c>
      <c r="EF14" s="457" t="str">
        <f>IF(คะแนนคุณลักษณะ!CW15="","",คะแนนคุณลักษณะ!CW15)</f>
        <v/>
      </c>
      <c r="EG14" s="457" t="str">
        <f>IF(คะแนนคุณลักษณะ!CX15="","",คะแนนคุณลักษณะ!CX15)</f>
        <v/>
      </c>
      <c r="EH14" s="457" t="str">
        <f>IF(คะแนนคุณลักษณะ!CY15="","",คะแนนคุณลักษณะ!CY15)</f>
        <v/>
      </c>
      <c r="EI14" s="457" t="str">
        <f>IF(คะแนนคุณลักษณะ!CZ15="","",คะแนนคุณลักษณะ!CZ15)</f>
        <v/>
      </c>
      <c r="EJ14" s="457" t="str">
        <f>IF(คะแนนคุณลักษณะ!DA15="","",คะแนนคุณลักษณะ!DA15)</f>
        <v/>
      </c>
      <c r="EK14" s="457" t="str">
        <f>IF(คะแนนคุณลักษณะ!DB15="","",คะแนนคุณลักษณะ!DB15)</f>
        <v/>
      </c>
      <c r="EL14" s="457" t="str">
        <f>IF(คะแนนคุณลักษณะ!DC15="","",คะแนนคุณลักษณะ!DC15)</f>
        <v/>
      </c>
      <c r="EM14" s="457" t="str">
        <f>IF(คะแนนคุณลักษณะ!DD15="","",คะแนนคุณลักษณะ!DD15)</f>
        <v/>
      </c>
      <c r="EN14" s="87" t="str">
        <f t="shared" si="48"/>
        <v/>
      </c>
      <c r="EO14" s="136" t="str">
        <f t="shared" si="23"/>
        <v/>
      </c>
      <c r="EP14" s="136" t="str">
        <f t="shared" si="24"/>
        <v/>
      </c>
      <c r="EQ14" s="457" t="str">
        <f>IF(คะแนนคุณลักษณะ!DE15="","",คะแนนคุณลักษณะ!DE15)</f>
        <v/>
      </c>
      <c r="ER14" s="457" t="str">
        <f>IF(คะแนนคุณลักษณะ!DF15="","",คะแนนคุณลักษณะ!DF15)</f>
        <v/>
      </c>
      <c r="ES14" s="457" t="str">
        <f>IF(คะแนนคุณลักษณะ!DG15="","",คะแนนคุณลักษณะ!DG15)</f>
        <v/>
      </c>
      <c r="ET14" s="457" t="str">
        <f>IF(คะแนนคุณลักษณะ!DH15="","",คะแนนคุณลักษณะ!DH15)</f>
        <v/>
      </c>
      <c r="EU14" s="457" t="str">
        <f>IF(คะแนนคุณลักษณะ!DI15="","",คะแนนคุณลักษณะ!DI15)</f>
        <v/>
      </c>
      <c r="EV14" s="457" t="str">
        <f>IF(คะแนนคุณลักษณะ!DJ15="","",คะแนนคุณลักษณะ!DJ15)</f>
        <v/>
      </c>
      <c r="EW14" s="457" t="str">
        <f>IF(คะแนนคุณลักษณะ!DK15="","",คะแนนคุณลักษณะ!DK15)</f>
        <v/>
      </c>
      <c r="EX14" s="457" t="str">
        <f>IF(คะแนนคุณลักษณะ!DL15="","",คะแนนคุณลักษณะ!DL15)</f>
        <v/>
      </c>
      <c r="EY14" s="87" t="str">
        <f t="shared" si="49"/>
        <v/>
      </c>
      <c r="EZ14" s="136" t="str">
        <f t="shared" si="25"/>
        <v/>
      </c>
      <c r="FA14" s="136" t="str">
        <f t="shared" si="26"/>
        <v/>
      </c>
      <c r="FB14" s="27" t="str">
        <f>IF(คะแนนคุณลักษณะ!DM15="","",คะแนนคุณลักษณะ!DM15)</f>
        <v/>
      </c>
      <c r="FC14" s="27" t="str">
        <f>IF(คะแนนคุณลักษณะ!DN15="","",คะแนนคุณลักษณะ!DN15)</f>
        <v/>
      </c>
      <c r="FD14" s="27" t="str">
        <f>IF(คะแนนคุณลักษณะ!DO15="","",คะแนนคุณลักษณะ!DO15)</f>
        <v/>
      </c>
      <c r="FE14" s="27" t="str">
        <f>IF(คะแนนคุณลักษณะ!DP15="","",คะแนนคุณลักษณะ!DP15)</f>
        <v/>
      </c>
      <c r="FF14" s="27" t="str">
        <f>IF(คะแนนคุณลักษณะ!DQ15="","",คะแนนคุณลักษณะ!DQ15)</f>
        <v/>
      </c>
      <c r="FG14" s="27" t="str">
        <f>IF(คะแนนคุณลักษณะ!DR15="","",คะแนนคุณลักษณะ!DR15)</f>
        <v/>
      </c>
      <c r="FH14" s="27" t="str">
        <f>IF(คะแนนคุณลักษณะ!DS15="","",คะแนนคุณลักษณะ!DS15)</f>
        <v/>
      </c>
      <c r="FI14" s="27" t="str">
        <f>IF(คะแนนคุณลักษณะ!DT15="","",คะแนนคุณลักษณะ!DT15)</f>
        <v/>
      </c>
      <c r="FJ14" s="87" t="str">
        <f t="shared" si="50"/>
        <v/>
      </c>
      <c r="FK14" s="136" t="str">
        <f t="shared" si="27"/>
        <v/>
      </c>
      <c r="FL14" s="136" t="str">
        <f t="shared" si="28"/>
        <v/>
      </c>
      <c r="FM14" s="457">
        <f t="shared" si="51"/>
        <v>6</v>
      </c>
      <c r="FN14" s="136">
        <f t="shared" si="29"/>
        <v>0</v>
      </c>
      <c r="FO14" s="457">
        <f t="shared" si="52"/>
        <v>5</v>
      </c>
      <c r="FP14" s="136">
        <f t="shared" si="30"/>
        <v>0</v>
      </c>
      <c r="FQ14" s="457">
        <f t="shared" si="53"/>
        <v>5</v>
      </c>
      <c r="FR14" s="136">
        <f t="shared" si="31"/>
        <v>0</v>
      </c>
      <c r="FS14" s="457">
        <f t="shared" si="54"/>
        <v>5</v>
      </c>
      <c r="FT14" s="136">
        <f t="shared" si="32"/>
        <v>0</v>
      </c>
      <c r="FU14" s="457">
        <f t="shared" si="55"/>
        <v>6</v>
      </c>
      <c r="FV14" s="136">
        <f t="shared" si="33"/>
        <v>0</v>
      </c>
      <c r="FW14" s="457">
        <f t="shared" si="56"/>
        <v>6</v>
      </c>
      <c r="FX14" s="136">
        <f t="shared" si="34"/>
        <v>0</v>
      </c>
      <c r="FY14" s="457">
        <f t="shared" si="57"/>
        <v>5</v>
      </c>
      <c r="FZ14" s="136">
        <f t="shared" si="35"/>
        <v>0</v>
      </c>
      <c r="GA14" s="457">
        <f t="shared" si="58"/>
        <v>6</v>
      </c>
      <c r="GB14" s="136">
        <f t="shared" si="59"/>
        <v>0</v>
      </c>
      <c r="GC14" s="87">
        <f t="shared" si="71"/>
        <v>6</v>
      </c>
      <c r="GD14" s="136">
        <f>IF(เกณฑ์!F$20="Mode",GQ14,IF(เกณฑ์!F$20="ร้อยละ",GR14,""))</f>
        <v>0</v>
      </c>
      <c r="GE14" s="136" t="str">
        <f t="shared" si="60"/>
        <v>ไม่ผ่าน</v>
      </c>
      <c r="GF14" s="85"/>
      <c r="GI14" s="316">
        <f t="shared" si="61"/>
        <v>0</v>
      </c>
      <c r="GJ14" s="316">
        <f t="shared" si="62"/>
        <v>0</v>
      </c>
      <c r="GK14" s="316">
        <f t="shared" si="63"/>
        <v>0</v>
      </c>
      <c r="GL14" s="316">
        <f t="shared" si="64"/>
        <v>0</v>
      </c>
      <c r="GM14" s="316">
        <f t="shared" si="65"/>
        <v>0</v>
      </c>
      <c r="GN14" s="316">
        <f t="shared" si="66"/>
        <v>0</v>
      </c>
      <c r="GO14" s="316">
        <f t="shared" si="67"/>
        <v>0</v>
      </c>
      <c r="GP14" s="316">
        <f t="shared" si="68"/>
        <v>0</v>
      </c>
      <c r="GQ14" s="316">
        <f>'06-1'!I14</f>
        <v>0</v>
      </c>
      <c r="GR14" s="513">
        <f t="shared" si="36"/>
        <v>0</v>
      </c>
    </row>
    <row r="15" spans="1:200" s="29" customFormat="1" ht="15.95" customHeight="1">
      <c r="A15" s="130">
        <v>10</v>
      </c>
      <c r="B15" s="26">
        <f>คะแนนสอบ!C15</f>
        <v>2441</v>
      </c>
      <c r="C15" s="41" t="str">
        <f>คะแนนสอบ!D15</f>
        <v>เด็กชายวิชัย  บุญยงค์</v>
      </c>
      <c r="D15" s="27">
        <f>IF(คะแนนคุณลักษณะ!E16="","",คะแนนคุณลักษณะ!E16)</f>
        <v>9</v>
      </c>
      <c r="E15" s="27">
        <f>IF(คะแนนคุณลักษณะ!F16="","",คะแนนคุณลักษณะ!F16)</f>
        <v>8</v>
      </c>
      <c r="F15" s="27">
        <f>IF(คะแนนคุณลักษณะ!G16="","",คะแนนคุณลักษณะ!G16)</f>
        <v>8</v>
      </c>
      <c r="G15" s="27">
        <f>IF(คะแนนคุณลักษณะ!H16="","",คะแนนคุณลักษณะ!H16)</f>
        <v>8</v>
      </c>
      <c r="H15" s="27">
        <f>IF(คะแนนคุณลักษณะ!I16="","",คะแนนคุณลักษณะ!I16)</f>
        <v>9</v>
      </c>
      <c r="I15" s="27">
        <f>IF(คะแนนคุณลักษณะ!J16="","",คะแนนคุณลักษณะ!J16)</f>
        <v>9</v>
      </c>
      <c r="J15" s="27">
        <f>IF(คะแนนคุณลักษณะ!K16="","",คะแนนคุณลักษณะ!K16)</f>
        <v>8</v>
      </c>
      <c r="K15" s="27">
        <f>IF(คะแนนคุณลักษณะ!L16="","",คะแนนคุณลักษณะ!L16)</f>
        <v>9</v>
      </c>
      <c r="L15" s="87">
        <f t="shared" si="69"/>
        <v>85</v>
      </c>
      <c r="M15" s="136">
        <f t="shared" si="0"/>
        <v>3</v>
      </c>
      <c r="N15" s="136" t="str">
        <f t="shared" si="1"/>
        <v>ดีเยี่ยม</v>
      </c>
      <c r="O15" s="27" t="str">
        <f>IF(คะแนนคุณลักษณะ!M16="","",คะแนนคุณลักษณะ!M16)</f>
        <v/>
      </c>
      <c r="P15" s="27" t="str">
        <f>IF(คะแนนคุณลักษณะ!N16="","",คะแนนคุณลักษณะ!N16)</f>
        <v/>
      </c>
      <c r="Q15" s="27" t="str">
        <f>IF(คะแนนคุณลักษณะ!O16="","",คะแนนคุณลักษณะ!O16)</f>
        <v/>
      </c>
      <c r="R15" s="27" t="str">
        <f>IF(คะแนนคุณลักษณะ!P16="","",คะแนนคุณลักษณะ!P16)</f>
        <v/>
      </c>
      <c r="S15" s="27" t="str">
        <f>IF(คะแนนคุณลักษณะ!Q16="","",คะแนนคุณลักษณะ!Q16)</f>
        <v/>
      </c>
      <c r="T15" s="27" t="str">
        <f>IF(คะแนนคุณลักษณะ!R16="","",คะแนนคุณลักษณะ!R16)</f>
        <v/>
      </c>
      <c r="U15" s="27" t="str">
        <f>IF(คะแนนคุณลักษณะ!S16="","",คะแนนคุณลักษณะ!S16)</f>
        <v/>
      </c>
      <c r="V15" s="27" t="str">
        <f>IF(คะแนนคุณลักษณะ!T16="","",คะแนนคุณลักษณะ!T16)</f>
        <v/>
      </c>
      <c r="W15" s="87" t="str">
        <f t="shared" si="70"/>
        <v/>
      </c>
      <c r="X15" s="136" t="str">
        <f t="shared" si="2"/>
        <v/>
      </c>
      <c r="Y15" s="136" t="str">
        <f t="shared" si="3"/>
        <v/>
      </c>
      <c r="Z15" s="27" t="str">
        <f>IF(คะแนนคุณลักษณะ!U16="","",คะแนนคุณลักษณะ!U16)</f>
        <v/>
      </c>
      <c r="AA15" s="27" t="str">
        <f>IF(คะแนนคุณลักษณะ!V16="","",คะแนนคุณลักษณะ!V16)</f>
        <v/>
      </c>
      <c r="AB15" s="27" t="str">
        <f>IF(คะแนนคุณลักษณะ!W16="","",คะแนนคุณลักษณะ!W16)</f>
        <v/>
      </c>
      <c r="AC15" s="27" t="str">
        <f>IF(คะแนนคุณลักษณะ!X16="","",คะแนนคุณลักษณะ!X16)</f>
        <v/>
      </c>
      <c r="AD15" s="27" t="str">
        <f>IF(คะแนนคุณลักษณะ!Y16="","",คะแนนคุณลักษณะ!Y16)</f>
        <v/>
      </c>
      <c r="AE15" s="27" t="str">
        <f>IF(คะแนนคุณลักษณะ!Z16="","",คะแนนคุณลักษณะ!Z16)</f>
        <v/>
      </c>
      <c r="AF15" s="27" t="str">
        <f>IF(คะแนนคุณลักษณะ!AA16="","",คะแนนคุณลักษณะ!AA16)</f>
        <v/>
      </c>
      <c r="AG15" s="27" t="str">
        <f>IF(คะแนนคุณลักษณะ!AB16="","",คะแนนคุณลักษณะ!AB16)</f>
        <v/>
      </c>
      <c r="AH15" s="87" t="str">
        <f t="shared" si="37"/>
        <v/>
      </c>
      <c r="AI15" s="136" t="str">
        <f t="shared" si="4"/>
        <v/>
      </c>
      <c r="AJ15" s="136" t="str">
        <f t="shared" si="5"/>
        <v/>
      </c>
      <c r="AK15" s="27" t="str">
        <f>IF(คะแนนคุณลักษณะ!AC16="","",คะแนนคุณลักษณะ!AC16)</f>
        <v/>
      </c>
      <c r="AL15" s="27" t="str">
        <f>IF(คะแนนคุณลักษณะ!AD16="","",คะแนนคุณลักษณะ!AD16)</f>
        <v/>
      </c>
      <c r="AM15" s="27" t="str">
        <f>IF(คะแนนคุณลักษณะ!AE16="","",คะแนนคุณลักษณะ!AE16)</f>
        <v/>
      </c>
      <c r="AN15" s="27" t="str">
        <f>IF(คะแนนคุณลักษณะ!AF16="","",คะแนนคุณลักษณะ!AF16)</f>
        <v/>
      </c>
      <c r="AO15" s="27" t="str">
        <f>IF(คะแนนคุณลักษณะ!AG16="","",คะแนนคุณลักษณะ!AG16)</f>
        <v/>
      </c>
      <c r="AP15" s="27" t="str">
        <f>IF(คะแนนคุณลักษณะ!AH16="","",คะแนนคุณลักษณะ!AH16)</f>
        <v/>
      </c>
      <c r="AQ15" s="27" t="str">
        <f>IF(คะแนนคุณลักษณะ!AI16="","",คะแนนคุณลักษณะ!AI16)</f>
        <v/>
      </c>
      <c r="AR15" s="27" t="str">
        <f>IF(คะแนนคุณลักษณะ!AJ16="","",คะแนนคุณลักษณะ!AJ16)</f>
        <v/>
      </c>
      <c r="AS15" s="87" t="str">
        <f t="shared" si="38"/>
        <v/>
      </c>
      <c r="AT15" s="136" t="str">
        <f t="shared" si="6"/>
        <v/>
      </c>
      <c r="AU15" s="136" t="str">
        <f t="shared" si="7"/>
        <v/>
      </c>
      <c r="AV15" s="27" t="str">
        <f>IF(คะแนนคุณลักษณะ!AK16="","",คะแนนคุณลักษณะ!AK16)</f>
        <v/>
      </c>
      <c r="AW15" s="27" t="str">
        <f>IF(คะแนนคุณลักษณะ!AL16="","",คะแนนคุณลักษณะ!AL16)</f>
        <v/>
      </c>
      <c r="AX15" s="27" t="str">
        <f>IF(คะแนนคุณลักษณะ!AM16="","",คะแนนคุณลักษณะ!AM16)</f>
        <v/>
      </c>
      <c r="AY15" s="27" t="str">
        <f>IF(คะแนนคุณลักษณะ!AN16="","",คะแนนคุณลักษณะ!AN16)</f>
        <v/>
      </c>
      <c r="AZ15" s="27" t="str">
        <f>IF(คะแนนคุณลักษณะ!AO16="","",คะแนนคุณลักษณะ!AO16)</f>
        <v/>
      </c>
      <c r="BA15" s="27" t="str">
        <f>IF(คะแนนคุณลักษณะ!AP16="","",คะแนนคุณลักษณะ!AP16)</f>
        <v/>
      </c>
      <c r="BB15" s="27" t="str">
        <f>IF(คะแนนคุณลักษณะ!AQ16="","",คะแนนคุณลักษณะ!AQ16)</f>
        <v/>
      </c>
      <c r="BC15" s="27" t="str">
        <f>IF(คะแนนคุณลักษณะ!AR16="","",คะแนนคุณลักษณะ!AR16)</f>
        <v/>
      </c>
      <c r="BD15" s="87" t="str">
        <f t="shared" si="39"/>
        <v/>
      </c>
      <c r="BE15" s="136" t="str">
        <f t="shared" si="8"/>
        <v/>
      </c>
      <c r="BF15" s="136" t="str">
        <f t="shared" si="9"/>
        <v/>
      </c>
      <c r="BG15" s="27" t="str">
        <f>IF(คะแนนคุณลักษณะ!AS16="","",คะแนนคุณลักษณะ!AS16)</f>
        <v/>
      </c>
      <c r="BH15" s="27" t="str">
        <f>IF(คะแนนคุณลักษณะ!AT16="","",คะแนนคุณลักษณะ!AT16)</f>
        <v/>
      </c>
      <c r="BI15" s="27" t="str">
        <f>IF(คะแนนคุณลักษณะ!AU16="","",คะแนนคุณลักษณะ!AU16)</f>
        <v/>
      </c>
      <c r="BJ15" s="27" t="str">
        <f>IF(คะแนนคุณลักษณะ!AV16="","",คะแนนคุณลักษณะ!AV16)</f>
        <v/>
      </c>
      <c r="BK15" s="27" t="str">
        <f>IF(คะแนนคุณลักษณะ!AW16="","",คะแนนคุณลักษณะ!AW16)</f>
        <v/>
      </c>
      <c r="BL15" s="27" t="str">
        <f>IF(คะแนนคุณลักษณะ!AX16="","",คะแนนคุณลักษณะ!AX16)</f>
        <v/>
      </c>
      <c r="BM15" s="27" t="str">
        <f>IF(คะแนนคุณลักษณะ!AY16="","",คะแนนคุณลักษณะ!AY16)</f>
        <v/>
      </c>
      <c r="BN15" s="27" t="str">
        <f>IF(คะแนนคุณลักษณะ!AZ16="","",คะแนนคุณลักษณะ!AZ16)</f>
        <v/>
      </c>
      <c r="BO15" s="87" t="str">
        <f t="shared" si="40"/>
        <v/>
      </c>
      <c r="BP15" s="136" t="str">
        <f t="shared" si="10"/>
        <v/>
      </c>
      <c r="BQ15" s="136" t="str">
        <f t="shared" si="11"/>
        <v/>
      </c>
      <c r="BR15" s="27" t="str">
        <f>IF(คะแนนคุณลักษณะ!BA16="","",คะแนนคุณลักษณะ!BA16)</f>
        <v/>
      </c>
      <c r="BS15" s="27" t="str">
        <f>IF(คะแนนคุณลักษณะ!BB16="","",คะแนนคุณลักษณะ!BB16)</f>
        <v/>
      </c>
      <c r="BT15" s="27" t="str">
        <f>IF(คะแนนคุณลักษณะ!BC16="","",คะแนนคุณลักษณะ!BC16)</f>
        <v/>
      </c>
      <c r="BU15" s="27" t="str">
        <f>IF(คะแนนคุณลักษณะ!BD16="","",คะแนนคุณลักษณะ!BD16)</f>
        <v/>
      </c>
      <c r="BV15" s="27" t="str">
        <f>IF(คะแนนคุณลักษณะ!BE16="","",คะแนนคุณลักษณะ!BE16)</f>
        <v/>
      </c>
      <c r="BW15" s="27" t="str">
        <f>IF(คะแนนคุณลักษณะ!BF16="","",คะแนนคุณลักษณะ!BF16)</f>
        <v/>
      </c>
      <c r="BX15" s="27" t="str">
        <f>IF(คะแนนคุณลักษณะ!BG16="","",คะแนนคุณลักษณะ!BG16)</f>
        <v/>
      </c>
      <c r="BY15" s="27" t="str">
        <f>IF(คะแนนคุณลักษณะ!BH16="","",คะแนนคุณลักษณะ!BH16)</f>
        <v/>
      </c>
      <c r="BZ15" s="87" t="str">
        <f t="shared" si="41"/>
        <v/>
      </c>
      <c r="CA15" s="136" t="str">
        <f t="shared" si="12"/>
        <v/>
      </c>
      <c r="CB15" s="136" t="str">
        <f t="shared" si="13"/>
        <v/>
      </c>
      <c r="CC15" s="27" t="str">
        <f>IF(คะแนนคุณลักษณะ!BI16="","",คะแนนคุณลักษณะ!BI16)</f>
        <v/>
      </c>
      <c r="CD15" s="27" t="str">
        <f>IF(คะแนนคุณลักษณะ!BJ16="","",คะแนนคุณลักษณะ!BJ16)</f>
        <v/>
      </c>
      <c r="CE15" s="27" t="str">
        <f>IF(คะแนนคุณลักษณะ!BK16="","",คะแนนคุณลักษณะ!BK16)</f>
        <v/>
      </c>
      <c r="CF15" s="27" t="str">
        <f>IF(คะแนนคุณลักษณะ!BL16="","",คะแนนคุณลักษณะ!BL16)</f>
        <v/>
      </c>
      <c r="CG15" s="27" t="str">
        <f>IF(คะแนนคุณลักษณะ!BM16="","",คะแนนคุณลักษณะ!BM16)</f>
        <v/>
      </c>
      <c r="CH15" s="27" t="str">
        <f>IF(คะแนนคุณลักษณะ!BN16="","",คะแนนคุณลักษณะ!BN16)</f>
        <v/>
      </c>
      <c r="CI15" s="27" t="str">
        <f>IF(คะแนนคุณลักษณะ!BO16="","",คะแนนคุณลักษณะ!BO16)</f>
        <v/>
      </c>
      <c r="CJ15" s="27" t="str">
        <f>IF(คะแนนคุณลักษณะ!BP16="","",คะแนนคุณลักษณะ!BP16)</f>
        <v/>
      </c>
      <c r="CK15" s="87" t="str">
        <f t="shared" si="42"/>
        <v/>
      </c>
      <c r="CL15" s="136" t="str">
        <f t="shared" si="14"/>
        <v/>
      </c>
      <c r="CM15" s="136" t="str">
        <f t="shared" si="15"/>
        <v/>
      </c>
      <c r="CN15" s="27" t="str">
        <f>IF(คะแนนคุณลักษณะ!BQ16="","",คะแนนคุณลักษณะ!BQ16)</f>
        <v/>
      </c>
      <c r="CO15" s="27" t="str">
        <f>IF(คะแนนคุณลักษณะ!BR16="","",คะแนนคุณลักษณะ!BR16)</f>
        <v/>
      </c>
      <c r="CP15" s="27" t="str">
        <f>IF(คะแนนคุณลักษณะ!BS16="","",คะแนนคุณลักษณะ!BS16)</f>
        <v/>
      </c>
      <c r="CQ15" s="27" t="str">
        <f>IF(คะแนนคุณลักษณะ!BT16="","",คะแนนคุณลักษณะ!BT16)</f>
        <v/>
      </c>
      <c r="CR15" s="27" t="str">
        <f>IF(คะแนนคุณลักษณะ!BU16="","",คะแนนคุณลักษณะ!BU16)</f>
        <v/>
      </c>
      <c r="CS15" s="27" t="str">
        <f>IF(คะแนนคุณลักษณะ!BV16="","",คะแนนคุณลักษณะ!BV16)</f>
        <v/>
      </c>
      <c r="CT15" s="27" t="str">
        <f>IF(คะแนนคุณลักษณะ!BW16="","",คะแนนคุณลักษณะ!BW16)</f>
        <v/>
      </c>
      <c r="CU15" s="27" t="str">
        <f>IF(คะแนนคุณลักษณะ!BX16="","",คะแนนคุณลักษณะ!BX16)</f>
        <v/>
      </c>
      <c r="CV15" s="87" t="str">
        <f t="shared" si="43"/>
        <v/>
      </c>
      <c r="CW15" s="136" t="str">
        <f t="shared" si="16"/>
        <v/>
      </c>
      <c r="CX15" s="136" t="str">
        <f t="shared" si="17"/>
        <v/>
      </c>
      <c r="CY15" s="388" t="str">
        <f>IF(คะแนนคุณลักษณะ!BY16="","",คะแนนคุณลักษณะ!BY16)</f>
        <v/>
      </c>
      <c r="CZ15" s="388" t="str">
        <f>IF(คะแนนคุณลักษณะ!BZ16="","",คะแนนคุณลักษณะ!BZ16)</f>
        <v/>
      </c>
      <c r="DA15" s="388" t="str">
        <f>IF(คะแนนคุณลักษณะ!CA16="","",คะแนนคุณลักษณะ!CA16)</f>
        <v/>
      </c>
      <c r="DB15" s="388" t="str">
        <f>IF(คะแนนคุณลักษณะ!CB16="","",คะแนนคุณลักษณะ!CB16)</f>
        <v/>
      </c>
      <c r="DC15" s="388" t="str">
        <f>IF(คะแนนคุณลักษณะ!CC16="","",คะแนนคุณลักษณะ!CC16)</f>
        <v/>
      </c>
      <c r="DD15" s="388" t="str">
        <f>IF(คะแนนคุณลักษณะ!CD16="","",คะแนนคุณลักษณะ!CD16)</f>
        <v/>
      </c>
      <c r="DE15" s="388" t="str">
        <f>IF(คะแนนคุณลักษณะ!CE16="","",คะแนนคุณลักษณะ!CE16)</f>
        <v/>
      </c>
      <c r="DF15" s="388" t="str">
        <f>IF(คะแนนคุณลักษณะ!CF16="","",คะแนนคุณลักษณะ!CF16)</f>
        <v/>
      </c>
      <c r="DG15" s="87" t="str">
        <f t="shared" si="44"/>
        <v/>
      </c>
      <c r="DH15" s="136" t="str">
        <f t="shared" si="45"/>
        <v/>
      </c>
      <c r="DI15" s="136" t="str">
        <f t="shared" si="18"/>
        <v/>
      </c>
      <c r="DJ15" s="457" t="str">
        <f>IF(คะแนนคุณลักษณะ!CG16="","",คะแนนคุณลักษณะ!CG16)</f>
        <v/>
      </c>
      <c r="DK15" s="457" t="str">
        <f>IF(คะแนนคุณลักษณะ!CH16="","",คะแนนคุณลักษณะ!CH16)</f>
        <v/>
      </c>
      <c r="DL15" s="457" t="str">
        <f>IF(คะแนนคุณลักษณะ!CI16="","",คะแนนคุณลักษณะ!CI16)</f>
        <v/>
      </c>
      <c r="DM15" s="457" t="str">
        <f>IF(คะแนนคุณลักษณะ!CJ16="","",คะแนนคุณลักษณะ!CJ16)</f>
        <v/>
      </c>
      <c r="DN15" s="457" t="str">
        <f>IF(คะแนนคุณลักษณะ!CK16="","",คะแนนคุณลักษณะ!CK16)</f>
        <v/>
      </c>
      <c r="DO15" s="457" t="str">
        <f>IF(คะแนนคุณลักษณะ!CL16="","",คะแนนคุณลักษณะ!CL16)</f>
        <v/>
      </c>
      <c r="DP15" s="457" t="str">
        <f>IF(คะแนนคุณลักษณะ!CM16="","",คะแนนคุณลักษณะ!CM16)</f>
        <v/>
      </c>
      <c r="DQ15" s="457" t="str">
        <f>IF(คะแนนคุณลักษณะ!CN16="","",คะแนนคุณลักษณะ!CN16)</f>
        <v/>
      </c>
      <c r="DR15" s="87" t="str">
        <f t="shared" si="46"/>
        <v/>
      </c>
      <c r="DS15" s="136" t="str">
        <f t="shared" si="19"/>
        <v/>
      </c>
      <c r="DT15" s="136" t="str">
        <f t="shared" si="20"/>
        <v/>
      </c>
      <c r="DU15" s="457" t="str">
        <f>IF(คะแนนคุณลักษณะ!CO16="","",คะแนนคุณลักษณะ!CO16)</f>
        <v/>
      </c>
      <c r="DV15" s="457" t="str">
        <f>IF(คะแนนคุณลักษณะ!CP16="","",คะแนนคุณลักษณะ!CP16)</f>
        <v/>
      </c>
      <c r="DW15" s="457" t="str">
        <f>IF(คะแนนคุณลักษณะ!CQ16="","",คะแนนคุณลักษณะ!CQ16)</f>
        <v/>
      </c>
      <c r="DX15" s="457" t="str">
        <f>IF(คะแนนคุณลักษณะ!CR16="","",คะแนนคุณลักษณะ!CR16)</f>
        <v/>
      </c>
      <c r="DY15" s="457" t="str">
        <f>IF(คะแนนคุณลักษณะ!CS16="","",คะแนนคุณลักษณะ!CS16)</f>
        <v/>
      </c>
      <c r="DZ15" s="457" t="str">
        <f>IF(คะแนนคุณลักษณะ!CT16="","",คะแนนคุณลักษณะ!CT16)</f>
        <v/>
      </c>
      <c r="EA15" s="457" t="str">
        <f>IF(คะแนนคุณลักษณะ!CU16="","",คะแนนคุณลักษณะ!CU16)</f>
        <v/>
      </c>
      <c r="EB15" s="457" t="str">
        <f>IF(คะแนนคุณลักษณะ!CV16="","",คะแนนคุณลักษณะ!CV16)</f>
        <v/>
      </c>
      <c r="EC15" s="87" t="str">
        <f t="shared" si="47"/>
        <v/>
      </c>
      <c r="ED15" s="136" t="str">
        <f t="shared" si="21"/>
        <v/>
      </c>
      <c r="EE15" s="136" t="str">
        <f t="shared" si="22"/>
        <v/>
      </c>
      <c r="EF15" s="457" t="str">
        <f>IF(คะแนนคุณลักษณะ!CW16="","",คะแนนคุณลักษณะ!CW16)</f>
        <v/>
      </c>
      <c r="EG15" s="457" t="str">
        <f>IF(คะแนนคุณลักษณะ!CX16="","",คะแนนคุณลักษณะ!CX16)</f>
        <v/>
      </c>
      <c r="EH15" s="457" t="str">
        <f>IF(คะแนนคุณลักษณะ!CY16="","",คะแนนคุณลักษณะ!CY16)</f>
        <v/>
      </c>
      <c r="EI15" s="457" t="str">
        <f>IF(คะแนนคุณลักษณะ!CZ16="","",คะแนนคุณลักษณะ!CZ16)</f>
        <v/>
      </c>
      <c r="EJ15" s="457" t="str">
        <f>IF(คะแนนคุณลักษณะ!DA16="","",คะแนนคุณลักษณะ!DA16)</f>
        <v/>
      </c>
      <c r="EK15" s="457" t="str">
        <f>IF(คะแนนคุณลักษณะ!DB16="","",คะแนนคุณลักษณะ!DB16)</f>
        <v/>
      </c>
      <c r="EL15" s="457" t="str">
        <f>IF(คะแนนคุณลักษณะ!DC16="","",คะแนนคุณลักษณะ!DC16)</f>
        <v/>
      </c>
      <c r="EM15" s="457" t="str">
        <f>IF(คะแนนคุณลักษณะ!DD16="","",คะแนนคุณลักษณะ!DD16)</f>
        <v/>
      </c>
      <c r="EN15" s="87" t="str">
        <f t="shared" si="48"/>
        <v/>
      </c>
      <c r="EO15" s="136" t="str">
        <f t="shared" si="23"/>
        <v/>
      </c>
      <c r="EP15" s="136" t="str">
        <f t="shared" si="24"/>
        <v/>
      </c>
      <c r="EQ15" s="457" t="str">
        <f>IF(คะแนนคุณลักษณะ!DE16="","",คะแนนคุณลักษณะ!DE16)</f>
        <v/>
      </c>
      <c r="ER15" s="457" t="str">
        <f>IF(คะแนนคุณลักษณะ!DF16="","",คะแนนคุณลักษณะ!DF16)</f>
        <v/>
      </c>
      <c r="ES15" s="457" t="str">
        <f>IF(คะแนนคุณลักษณะ!DG16="","",คะแนนคุณลักษณะ!DG16)</f>
        <v/>
      </c>
      <c r="ET15" s="457" t="str">
        <f>IF(คะแนนคุณลักษณะ!DH16="","",คะแนนคุณลักษณะ!DH16)</f>
        <v/>
      </c>
      <c r="EU15" s="457" t="str">
        <f>IF(คะแนนคุณลักษณะ!DI16="","",คะแนนคุณลักษณะ!DI16)</f>
        <v/>
      </c>
      <c r="EV15" s="457" t="str">
        <f>IF(คะแนนคุณลักษณะ!DJ16="","",คะแนนคุณลักษณะ!DJ16)</f>
        <v/>
      </c>
      <c r="EW15" s="457" t="str">
        <f>IF(คะแนนคุณลักษณะ!DK16="","",คะแนนคุณลักษณะ!DK16)</f>
        <v/>
      </c>
      <c r="EX15" s="457" t="str">
        <f>IF(คะแนนคุณลักษณะ!DL16="","",คะแนนคุณลักษณะ!DL16)</f>
        <v/>
      </c>
      <c r="EY15" s="87" t="str">
        <f t="shared" si="49"/>
        <v/>
      </c>
      <c r="EZ15" s="136" t="str">
        <f t="shared" si="25"/>
        <v/>
      </c>
      <c r="FA15" s="136" t="str">
        <f t="shared" si="26"/>
        <v/>
      </c>
      <c r="FB15" s="27" t="str">
        <f>IF(คะแนนคุณลักษณะ!DM16="","",คะแนนคุณลักษณะ!DM16)</f>
        <v/>
      </c>
      <c r="FC15" s="27" t="str">
        <f>IF(คะแนนคุณลักษณะ!DN16="","",คะแนนคุณลักษณะ!DN16)</f>
        <v/>
      </c>
      <c r="FD15" s="27" t="str">
        <f>IF(คะแนนคุณลักษณะ!DO16="","",คะแนนคุณลักษณะ!DO16)</f>
        <v/>
      </c>
      <c r="FE15" s="27" t="str">
        <f>IF(คะแนนคุณลักษณะ!DP16="","",คะแนนคุณลักษณะ!DP16)</f>
        <v/>
      </c>
      <c r="FF15" s="27" t="str">
        <f>IF(คะแนนคุณลักษณะ!DQ16="","",คะแนนคุณลักษณะ!DQ16)</f>
        <v/>
      </c>
      <c r="FG15" s="27" t="str">
        <f>IF(คะแนนคุณลักษณะ!DR16="","",คะแนนคุณลักษณะ!DR16)</f>
        <v/>
      </c>
      <c r="FH15" s="27" t="str">
        <f>IF(คะแนนคุณลักษณะ!DS16="","",คะแนนคุณลักษณะ!DS16)</f>
        <v/>
      </c>
      <c r="FI15" s="27" t="str">
        <f>IF(คะแนนคุณลักษณะ!DT16="","",คะแนนคุณลักษณะ!DT16)</f>
        <v/>
      </c>
      <c r="FJ15" s="87" t="str">
        <f t="shared" si="50"/>
        <v/>
      </c>
      <c r="FK15" s="136" t="str">
        <f t="shared" si="27"/>
        <v/>
      </c>
      <c r="FL15" s="136" t="str">
        <f t="shared" si="28"/>
        <v/>
      </c>
      <c r="FM15" s="457">
        <f t="shared" si="51"/>
        <v>6</v>
      </c>
      <c r="FN15" s="136">
        <f t="shared" si="29"/>
        <v>0</v>
      </c>
      <c r="FO15" s="457">
        <f t="shared" si="52"/>
        <v>5</v>
      </c>
      <c r="FP15" s="136">
        <f t="shared" si="30"/>
        <v>0</v>
      </c>
      <c r="FQ15" s="457">
        <f t="shared" si="53"/>
        <v>5</v>
      </c>
      <c r="FR15" s="136">
        <f t="shared" si="31"/>
        <v>0</v>
      </c>
      <c r="FS15" s="457">
        <f t="shared" si="54"/>
        <v>5</v>
      </c>
      <c r="FT15" s="136">
        <f t="shared" si="32"/>
        <v>0</v>
      </c>
      <c r="FU15" s="457">
        <f t="shared" si="55"/>
        <v>6</v>
      </c>
      <c r="FV15" s="136">
        <f t="shared" si="33"/>
        <v>0</v>
      </c>
      <c r="FW15" s="457">
        <f t="shared" si="56"/>
        <v>6</v>
      </c>
      <c r="FX15" s="136">
        <f t="shared" si="34"/>
        <v>0</v>
      </c>
      <c r="FY15" s="457">
        <f t="shared" si="57"/>
        <v>5</v>
      </c>
      <c r="FZ15" s="136">
        <f t="shared" si="35"/>
        <v>0</v>
      </c>
      <c r="GA15" s="457">
        <f t="shared" si="58"/>
        <v>6</v>
      </c>
      <c r="GB15" s="136">
        <f t="shared" si="59"/>
        <v>0</v>
      </c>
      <c r="GC15" s="87">
        <f t="shared" si="71"/>
        <v>6</v>
      </c>
      <c r="GD15" s="136">
        <f>IF(เกณฑ์!F$20="Mode",GQ15,IF(เกณฑ์!F$20="ร้อยละ",GR15,""))</f>
        <v>0</v>
      </c>
      <c r="GE15" s="136" t="str">
        <f t="shared" si="60"/>
        <v>ไม่ผ่าน</v>
      </c>
      <c r="GF15" s="85"/>
      <c r="GI15" s="316">
        <f t="shared" si="61"/>
        <v>0</v>
      </c>
      <c r="GJ15" s="316">
        <f t="shared" si="62"/>
        <v>0</v>
      </c>
      <c r="GK15" s="316">
        <f t="shared" si="63"/>
        <v>0</v>
      </c>
      <c r="GL15" s="316">
        <f t="shared" si="64"/>
        <v>0</v>
      </c>
      <c r="GM15" s="316">
        <f t="shared" si="65"/>
        <v>0</v>
      </c>
      <c r="GN15" s="316">
        <f t="shared" si="66"/>
        <v>0</v>
      </c>
      <c r="GO15" s="316">
        <f t="shared" si="67"/>
        <v>0</v>
      </c>
      <c r="GP15" s="316">
        <f t="shared" si="68"/>
        <v>0</v>
      </c>
      <c r="GQ15" s="316">
        <f>'06-1'!I15</f>
        <v>0</v>
      </c>
      <c r="GR15" s="513">
        <f t="shared" si="36"/>
        <v>0</v>
      </c>
    </row>
    <row r="16" spans="1:200" s="29" customFormat="1" ht="15.95" customHeight="1">
      <c r="A16" s="130">
        <v>11</v>
      </c>
      <c r="B16" s="26">
        <f>คะแนนสอบ!C16</f>
        <v>2442</v>
      </c>
      <c r="C16" s="41" t="str">
        <f>คะแนนสอบ!D16</f>
        <v>เด็กชายอภิวัฒน์  ศาลาคำ</v>
      </c>
      <c r="D16" s="27">
        <f>IF(คะแนนคุณลักษณะ!E17="","",คะแนนคุณลักษณะ!E17)</f>
        <v>9</v>
      </c>
      <c r="E16" s="27">
        <f>IF(คะแนนคุณลักษณะ!F17="","",คะแนนคุณลักษณะ!F17)</f>
        <v>8</v>
      </c>
      <c r="F16" s="27">
        <f>IF(คะแนนคุณลักษณะ!G17="","",คะแนนคุณลักษณะ!G17)</f>
        <v>8</v>
      </c>
      <c r="G16" s="27">
        <f>IF(คะแนนคุณลักษณะ!H17="","",คะแนนคุณลักษณะ!H17)</f>
        <v>8</v>
      </c>
      <c r="H16" s="27">
        <f>IF(คะแนนคุณลักษณะ!I17="","",คะแนนคุณลักษณะ!I17)</f>
        <v>9</v>
      </c>
      <c r="I16" s="27">
        <f>IF(คะแนนคุณลักษณะ!J17="","",คะแนนคุณลักษณะ!J17)</f>
        <v>9</v>
      </c>
      <c r="J16" s="27">
        <f>IF(คะแนนคุณลักษณะ!K17="","",คะแนนคุณลักษณะ!K17)</f>
        <v>8</v>
      </c>
      <c r="K16" s="27">
        <f>IF(คะแนนคุณลักษณะ!L17="","",คะแนนคุณลักษณะ!L17)</f>
        <v>9</v>
      </c>
      <c r="L16" s="87">
        <f t="shared" si="69"/>
        <v>85</v>
      </c>
      <c r="M16" s="136">
        <f t="shared" si="0"/>
        <v>3</v>
      </c>
      <c r="N16" s="136" t="str">
        <f t="shared" si="1"/>
        <v>ดีเยี่ยม</v>
      </c>
      <c r="O16" s="27" t="str">
        <f>IF(คะแนนคุณลักษณะ!M17="","",คะแนนคุณลักษณะ!M17)</f>
        <v/>
      </c>
      <c r="P16" s="27" t="str">
        <f>IF(คะแนนคุณลักษณะ!N17="","",คะแนนคุณลักษณะ!N17)</f>
        <v/>
      </c>
      <c r="Q16" s="27" t="str">
        <f>IF(คะแนนคุณลักษณะ!O17="","",คะแนนคุณลักษณะ!O17)</f>
        <v/>
      </c>
      <c r="R16" s="27" t="str">
        <f>IF(คะแนนคุณลักษณะ!P17="","",คะแนนคุณลักษณะ!P17)</f>
        <v/>
      </c>
      <c r="S16" s="27" t="str">
        <f>IF(คะแนนคุณลักษณะ!Q17="","",คะแนนคุณลักษณะ!Q17)</f>
        <v/>
      </c>
      <c r="T16" s="27" t="str">
        <f>IF(คะแนนคุณลักษณะ!R17="","",คะแนนคุณลักษณะ!R17)</f>
        <v/>
      </c>
      <c r="U16" s="27" t="str">
        <f>IF(คะแนนคุณลักษณะ!S17="","",คะแนนคุณลักษณะ!S17)</f>
        <v/>
      </c>
      <c r="V16" s="27" t="str">
        <f>IF(คะแนนคุณลักษณะ!T17="","",คะแนนคุณลักษณะ!T17)</f>
        <v/>
      </c>
      <c r="W16" s="87" t="str">
        <f t="shared" si="70"/>
        <v/>
      </c>
      <c r="X16" s="136" t="str">
        <f t="shared" si="2"/>
        <v/>
      </c>
      <c r="Y16" s="136" t="str">
        <f t="shared" si="3"/>
        <v/>
      </c>
      <c r="Z16" s="27" t="str">
        <f>IF(คะแนนคุณลักษณะ!U17="","",คะแนนคุณลักษณะ!U17)</f>
        <v/>
      </c>
      <c r="AA16" s="27" t="str">
        <f>IF(คะแนนคุณลักษณะ!V17="","",คะแนนคุณลักษณะ!V17)</f>
        <v/>
      </c>
      <c r="AB16" s="27" t="str">
        <f>IF(คะแนนคุณลักษณะ!W17="","",คะแนนคุณลักษณะ!W17)</f>
        <v/>
      </c>
      <c r="AC16" s="27" t="str">
        <f>IF(คะแนนคุณลักษณะ!X17="","",คะแนนคุณลักษณะ!X17)</f>
        <v/>
      </c>
      <c r="AD16" s="27" t="str">
        <f>IF(คะแนนคุณลักษณะ!Y17="","",คะแนนคุณลักษณะ!Y17)</f>
        <v/>
      </c>
      <c r="AE16" s="27" t="str">
        <f>IF(คะแนนคุณลักษณะ!Z17="","",คะแนนคุณลักษณะ!Z17)</f>
        <v/>
      </c>
      <c r="AF16" s="27" t="str">
        <f>IF(คะแนนคุณลักษณะ!AA17="","",คะแนนคุณลักษณะ!AA17)</f>
        <v/>
      </c>
      <c r="AG16" s="27" t="str">
        <f>IF(คะแนนคุณลักษณะ!AB17="","",คะแนนคุณลักษณะ!AB17)</f>
        <v/>
      </c>
      <c r="AH16" s="87" t="str">
        <f t="shared" si="37"/>
        <v/>
      </c>
      <c r="AI16" s="136" t="str">
        <f t="shared" si="4"/>
        <v/>
      </c>
      <c r="AJ16" s="136" t="str">
        <f t="shared" si="5"/>
        <v/>
      </c>
      <c r="AK16" s="27" t="str">
        <f>IF(คะแนนคุณลักษณะ!AC17="","",คะแนนคุณลักษณะ!AC17)</f>
        <v/>
      </c>
      <c r="AL16" s="27" t="str">
        <f>IF(คะแนนคุณลักษณะ!AD17="","",คะแนนคุณลักษณะ!AD17)</f>
        <v/>
      </c>
      <c r="AM16" s="27" t="str">
        <f>IF(คะแนนคุณลักษณะ!AE17="","",คะแนนคุณลักษณะ!AE17)</f>
        <v/>
      </c>
      <c r="AN16" s="27" t="str">
        <f>IF(คะแนนคุณลักษณะ!AF17="","",คะแนนคุณลักษณะ!AF17)</f>
        <v/>
      </c>
      <c r="AO16" s="27" t="str">
        <f>IF(คะแนนคุณลักษณะ!AG17="","",คะแนนคุณลักษณะ!AG17)</f>
        <v/>
      </c>
      <c r="AP16" s="27" t="str">
        <f>IF(คะแนนคุณลักษณะ!AH17="","",คะแนนคุณลักษณะ!AH17)</f>
        <v/>
      </c>
      <c r="AQ16" s="27" t="str">
        <f>IF(คะแนนคุณลักษณะ!AI17="","",คะแนนคุณลักษณะ!AI17)</f>
        <v/>
      </c>
      <c r="AR16" s="27" t="str">
        <f>IF(คะแนนคุณลักษณะ!AJ17="","",คะแนนคุณลักษณะ!AJ17)</f>
        <v/>
      </c>
      <c r="AS16" s="87" t="str">
        <f t="shared" si="38"/>
        <v/>
      </c>
      <c r="AT16" s="136" t="str">
        <f t="shared" si="6"/>
        <v/>
      </c>
      <c r="AU16" s="136" t="str">
        <f t="shared" si="7"/>
        <v/>
      </c>
      <c r="AV16" s="27" t="str">
        <f>IF(คะแนนคุณลักษณะ!AK17="","",คะแนนคุณลักษณะ!AK17)</f>
        <v/>
      </c>
      <c r="AW16" s="27" t="str">
        <f>IF(คะแนนคุณลักษณะ!AL17="","",คะแนนคุณลักษณะ!AL17)</f>
        <v/>
      </c>
      <c r="AX16" s="27" t="str">
        <f>IF(คะแนนคุณลักษณะ!AM17="","",คะแนนคุณลักษณะ!AM17)</f>
        <v/>
      </c>
      <c r="AY16" s="27" t="str">
        <f>IF(คะแนนคุณลักษณะ!AN17="","",คะแนนคุณลักษณะ!AN17)</f>
        <v/>
      </c>
      <c r="AZ16" s="27" t="str">
        <f>IF(คะแนนคุณลักษณะ!AO17="","",คะแนนคุณลักษณะ!AO17)</f>
        <v/>
      </c>
      <c r="BA16" s="27" t="str">
        <f>IF(คะแนนคุณลักษณะ!AP17="","",คะแนนคุณลักษณะ!AP17)</f>
        <v/>
      </c>
      <c r="BB16" s="27" t="str">
        <f>IF(คะแนนคุณลักษณะ!AQ17="","",คะแนนคุณลักษณะ!AQ17)</f>
        <v/>
      </c>
      <c r="BC16" s="27" t="str">
        <f>IF(คะแนนคุณลักษณะ!AR17="","",คะแนนคุณลักษณะ!AR17)</f>
        <v/>
      </c>
      <c r="BD16" s="87" t="str">
        <f t="shared" si="39"/>
        <v/>
      </c>
      <c r="BE16" s="136" t="str">
        <f t="shared" si="8"/>
        <v/>
      </c>
      <c r="BF16" s="136" t="str">
        <f t="shared" si="9"/>
        <v/>
      </c>
      <c r="BG16" s="27" t="str">
        <f>IF(คะแนนคุณลักษณะ!AS17="","",คะแนนคุณลักษณะ!AS17)</f>
        <v/>
      </c>
      <c r="BH16" s="27" t="str">
        <f>IF(คะแนนคุณลักษณะ!AT17="","",คะแนนคุณลักษณะ!AT17)</f>
        <v/>
      </c>
      <c r="BI16" s="27" t="str">
        <f>IF(คะแนนคุณลักษณะ!AU17="","",คะแนนคุณลักษณะ!AU17)</f>
        <v/>
      </c>
      <c r="BJ16" s="27" t="str">
        <f>IF(คะแนนคุณลักษณะ!AV17="","",คะแนนคุณลักษณะ!AV17)</f>
        <v/>
      </c>
      <c r="BK16" s="27" t="str">
        <f>IF(คะแนนคุณลักษณะ!AW17="","",คะแนนคุณลักษณะ!AW17)</f>
        <v/>
      </c>
      <c r="BL16" s="27" t="str">
        <f>IF(คะแนนคุณลักษณะ!AX17="","",คะแนนคุณลักษณะ!AX17)</f>
        <v/>
      </c>
      <c r="BM16" s="27" t="str">
        <f>IF(คะแนนคุณลักษณะ!AY17="","",คะแนนคุณลักษณะ!AY17)</f>
        <v/>
      </c>
      <c r="BN16" s="27" t="str">
        <f>IF(คะแนนคุณลักษณะ!AZ17="","",คะแนนคุณลักษณะ!AZ17)</f>
        <v/>
      </c>
      <c r="BO16" s="87" t="str">
        <f t="shared" si="40"/>
        <v/>
      </c>
      <c r="BP16" s="136" t="str">
        <f t="shared" si="10"/>
        <v/>
      </c>
      <c r="BQ16" s="136" t="str">
        <f t="shared" si="11"/>
        <v/>
      </c>
      <c r="BR16" s="27" t="str">
        <f>IF(คะแนนคุณลักษณะ!BA17="","",คะแนนคุณลักษณะ!BA17)</f>
        <v/>
      </c>
      <c r="BS16" s="27" t="str">
        <f>IF(คะแนนคุณลักษณะ!BB17="","",คะแนนคุณลักษณะ!BB17)</f>
        <v/>
      </c>
      <c r="BT16" s="27" t="str">
        <f>IF(คะแนนคุณลักษณะ!BC17="","",คะแนนคุณลักษณะ!BC17)</f>
        <v/>
      </c>
      <c r="BU16" s="27" t="str">
        <f>IF(คะแนนคุณลักษณะ!BD17="","",คะแนนคุณลักษณะ!BD17)</f>
        <v/>
      </c>
      <c r="BV16" s="27" t="str">
        <f>IF(คะแนนคุณลักษณะ!BE17="","",คะแนนคุณลักษณะ!BE17)</f>
        <v/>
      </c>
      <c r="BW16" s="27" t="str">
        <f>IF(คะแนนคุณลักษณะ!BF17="","",คะแนนคุณลักษณะ!BF17)</f>
        <v/>
      </c>
      <c r="BX16" s="27" t="str">
        <f>IF(คะแนนคุณลักษณะ!BG17="","",คะแนนคุณลักษณะ!BG17)</f>
        <v/>
      </c>
      <c r="BY16" s="27" t="str">
        <f>IF(คะแนนคุณลักษณะ!BH17="","",คะแนนคุณลักษณะ!BH17)</f>
        <v/>
      </c>
      <c r="BZ16" s="87" t="str">
        <f t="shared" si="41"/>
        <v/>
      </c>
      <c r="CA16" s="136" t="str">
        <f t="shared" si="12"/>
        <v/>
      </c>
      <c r="CB16" s="136" t="str">
        <f t="shared" si="13"/>
        <v/>
      </c>
      <c r="CC16" s="27" t="str">
        <f>IF(คะแนนคุณลักษณะ!BI17="","",คะแนนคุณลักษณะ!BI17)</f>
        <v/>
      </c>
      <c r="CD16" s="27" t="str">
        <f>IF(คะแนนคุณลักษณะ!BJ17="","",คะแนนคุณลักษณะ!BJ17)</f>
        <v/>
      </c>
      <c r="CE16" s="27" t="str">
        <f>IF(คะแนนคุณลักษณะ!BK17="","",คะแนนคุณลักษณะ!BK17)</f>
        <v/>
      </c>
      <c r="CF16" s="27" t="str">
        <f>IF(คะแนนคุณลักษณะ!BL17="","",คะแนนคุณลักษณะ!BL17)</f>
        <v/>
      </c>
      <c r="CG16" s="27" t="str">
        <f>IF(คะแนนคุณลักษณะ!BM17="","",คะแนนคุณลักษณะ!BM17)</f>
        <v/>
      </c>
      <c r="CH16" s="27" t="str">
        <f>IF(คะแนนคุณลักษณะ!BN17="","",คะแนนคุณลักษณะ!BN17)</f>
        <v/>
      </c>
      <c r="CI16" s="27" t="str">
        <f>IF(คะแนนคุณลักษณะ!BO17="","",คะแนนคุณลักษณะ!BO17)</f>
        <v/>
      </c>
      <c r="CJ16" s="27" t="str">
        <f>IF(คะแนนคุณลักษณะ!BP17="","",คะแนนคุณลักษณะ!BP17)</f>
        <v/>
      </c>
      <c r="CK16" s="87" t="str">
        <f t="shared" si="42"/>
        <v/>
      </c>
      <c r="CL16" s="136" t="str">
        <f t="shared" si="14"/>
        <v/>
      </c>
      <c r="CM16" s="136" t="str">
        <f t="shared" si="15"/>
        <v/>
      </c>
      <c r="CN16" s="27" t="str">
        <f>IF(คะแนนคุณลักษณะ!BQ17="","",คะแนนคุณลักษณะ!BQ17)</f>
        <v/>
      </c>
      <c r="CO16" s="27" t="str">
        <f>IF(คะแนนคุณลักษณะ!BR17="","",คะแนนคุณลักษณะ!BR17)</f>
        <v/>
      </c>
      <c r="CP16" s="27" t="str">
        <f>IF(คะแนนคุณลักษณะ!BS17="","",คะแนนคุณลักษณะ!BS17)</f>
        <v/>
      </c>
      <c r="CQ16" s="27" t="str">
        <f>IF(คะแนนคุณลักษณะ!BT17="","",คะแนนคุณลักษณะ!BT17)</f>
        <v/>
      </c>
      <c r="CR16" s="27" t="str">
        <f>IF(คะแนนคุณลักษณะ!BU17="","",คะแนนคุณลักษณะ!BU17)</f>
        <v/>
      </c>
      <c r="CS16" s="27" t="str">
        <f>IF(คะแนนคุณลักษณะ!BV17="","",คะแนนคุณลักษณะ!BV17)</f>
        <v/>
      </c>
      <c r="CT16" s="27" t="str">
        <f>IF(คะแนนคุณลักษณะ!BW17="","",คะแนนคุณลักษณะ!BW17)</f>
        <v/>
      </c>
      <c r="CU16" s="27" t="str">
        <f>IF(คะแนนคุณลักษณะ!BX17="","",คะแนนคุณลักษณะ!BX17)</f>
        <v/>
      </c>
      <c r="CV16" s="87" t="str">
        <f t="shared" si="43"/>
        <v/>
      </c>
      <c r="CW16" s="136" t="str">
        <f t="shared" si="16"/>
        <v/>
      </c>
      <c r="CX16" s="136" t="str">
        <f t="shared" si="17"/>
        <v/>
      </c>
      <c r="CY16" s="388" t="str">
        <f>IF(คะแนนคุณลักษณะ!BY17="","",คะแนนคุณลักษณะ!BY17)</f>
        <v/>
      </c>
      <c r="CZ16" s="388" t="str">
        <f>IF(คะแนนคุณลักษณะ!BZ17="","",คะแนนคุณลักษณะ!BZ17)</f>
        <v/>
      </c>
      <c r="DA16" s="388" t="str">
        <f>IF(คะแนนคุณลักษณะ!CA17="","",คะแนนคุณลักษณะ!CA17)</f>
        <v/>
      </c>
      <c r="DB16" s="388" t="str">
        <f>IF(คะแนนคุณลักษณะ!CB17="","",คะแนนคุณลักษณะ!CB17)</f>
        <v/>
      </c>
      <c r="DC16" s="388" t="str">
        <f>IF(คะแนนคุณลักษณะ!CC17="","",คะแนนคุณลักษณะ!CC17)</f>
        <v/>
      </c>
      <c r="DD16" s="388" t="str">
        <f>IF(คะแนนคุณลักษณะ!CD17="","",คะแนนคุณลักษณะ!CD17)</f>
        <v/>
      </c>
      <c r="DE16" s="388" t="str">
        <f>IF(คะแนนคุณลักษณะ!CE17="","",คะแนนคุณลักษณะ!CE17)</f>
        <v/>
      </c>
      <c r="DF16" s="388" t="str">
        <f>IF(คะแนนคุณลักษณะ!CF17="","",คะแนนคุณลักษณะ!CF17)</f>
        <v/>
      </c>
      <c r="DG16" s="87" t="str">
        <f t="shared" si="44"/>
        <v/>
      </c>
      <c r="DH16" s="136" t="str">
        <f t="shared" si="45"/>
        <v/>
      </c>
      <c r="DI16" s="136" t="str">
        <f t="shared" si="18"/>
        <v/>
      </c>
      <c r="DJ16" s="457" t="str">
        <f>IF(คะแนนคุณลักษณะ!CG17="","",คะแนนคุณลักษณะ!CG17)</f>
        <v/>
      </c>
      <c r="DK16" s="457" t="str">
        <f>IF(คะแนนคุณลักษณะ!CH17="","",คะแนนคุณลักษณะ!CH17)</f>
        <v/>
      </c>
      <c r="DL16" s="457" t="str">
        <f>IF(คะแนนคุณลักษณะ!CI17="","",คะแนนคุณลักษณะ!CI17)</f>
        <v/>
      </c>
      <c r="DM16" s="457" t="str">
        <f>IF(คะแนนคุณลักษณะ!CJ17="","",คะแนนคุณลักษณะ!CJ17)</f>
        <v/>
      </c>
      <c r="DN16" s="457" t="str">
        <f>IF(คะแนนคุณลักษณะ!CK17="","",คะแนนคุณลักษณะ!CK17)</f>
        <v/>
      </c>
      <c r="DO16" s="457" t="str">
        <f>IF(คะแนนคุณลักษณะ!CL17="","",คะแนนคุณลักษณะ!CL17)</f>
        <v/>
      </c>
      <c r="DP16" s="457" t="str">
        <f>IF(คะแนนคุณลักษณะ!CM17="","",คะแนนคุณลักษณะ!CM17)</f>
        <v/>
      </c>
      <c r="DQ16" s="457" t="str">
        <f>IF(คะแนนคุณลักษณะ!CN17="","",คะแนนคุณลักษณะ!CN17)</f>
        <v/>
      </c>
      <c r="DR16" s="87" t="str">
        <f t="shared" si="46"/>
        <v/>
      </c>
      <c r="DS16" s="136" t="str">
        <f t="shared" si="19"/>
        <v/>
      </c>
      <c r="DT16" s="136" t="str">
        <f t="shared" si="20"/>
        <v/>
      </c>
      <c r="DU16" s="457" t="str">
        <f>IF(คะแนนคุณลักษณะ!CO17="","",คะแนนคุณลักษณะ!CO17)</f>
        <v/>
      </c>
      <c r="DV16" s="457" t="str">
        <f>IF(คะแนนคุณลักษณะ!CP17="","",คะแนนคุณลักษณะ!CP17)</f>
        <v/>
      </c>
      <c r="DW16" s="457" t="str">
        <f>IF(คะแนนคุณลักษณะ!CQ17="","",คะแนนคุณลักษณะ!CQ17)</f>
        <v/>
      </c>
      <c r="DX16" s="457" t="str">
        <f>IF(คะแนนคุณลักษณะ!CR17="","",คะแนนคุณลักษณะ!CR17)</f>
        <v/>
      </c>
      <c r="DY16" s="457" t="str">
        <f>IF(คะแนนคุณลักษณะ!CS17="","",คะแนนคุณลักษณะ!CS17)</f>
        <v/>
      </c>
      <c r="DZ16" s="457" t="str">
        <f>IF(คะแนนคุณลักษณะ!CT17="","",คะแนนคุณลักษณะ!CT17)</f>
        <v/>
      </c>
      <c r="EA16" s="457" t="str">
        <f>IF(คะแนนคุณลักษณะ!CU17="","",คะแนนคุณลักษณะ!CU17)</f>
        <v/>
      </c>
      <c r="EB16" s="457" t="str">
        <f>IF(คะแนนคุณลักษณะ!CV17="","",คะแนนคุณลักษณะ!CV17)</f>
        <v/>
      </c>
      <c r="EC16" s="87" t="str">
        <f t="shared" si="47"/>
        <v/>
      </c>
      <c r="ED16" s="136" t="str">
        <f t="shared" si="21"/>
        <v/>
      </c>
      <c r="EE16" s="136" t="str">
        <f t="shared" si="22"/>
        <v/>
      </c>
      <c r="EF16" s="457" t="str">
        <f>IF(คะแนนคุณลักษณะ!CW17="","",คะแนนคุณลักษณะ!CW17)</f>
        <v/>
      </c>
      <c r="EG16" s="457" t="str">
        <f>IF(คะแนนคุณลักษณะ!CX17="","",คะแนนคุณลักษณะ!CX17)</f>
        <v/>
      </c>
      <c r="EH16" s="457" t="str">
        <f>IF(คะแนนคุณลักษณะ!CY17="","",คะแนนคุณลักษณะ!CY17)</f>
        <v/>
      </c>
      <c r="EI16" s="457" t="str">
        <f>IF(คะแนนคุณลักษณะ!CZ17="","",คะแนนคุณลักษณะ!CZ17)</f>
        <v/>
      </c>
      <c r="EJ16" s="457" t="str">
        <f>IF(คะแนนคุณลักษณะ!DA17="","",คะแนนคุณลักษณะ!DA17)</f>
        <v/>
      </c>
      <c r="EK16" s="457" t="str">
        <f>IF(คะแนนคุณลักษณะ!DB17="","",คะแนนคุณลักษณะ!DB17)</f>
        <v/>
      </c>
      <c r="EL16" s="457" t="str">
        <f>IF(คะแนนคุณลักษณะ!DC17="","",คะแนนคุณลักษณะ!DC17)</f>
        <v/>
      </c>
      <c r="EM16" s="457" t="str">
        <f>IF(คะแนนคุณลักษณะ!DD17="","",คะแนนคุณลักษณะ!DD17)</f>
        <v/>
      </c>
      <c r="EN16" s="87" t="str">
        <f t="shared" si="48"/>
        <v/>
      </c>
      <c r="EO16" s="136" t="str">
        <f t="shared" si="23"/>
        <v/>
      </c>
      <c r="EP16" s="136" t="str">
        <f t="shared" si="24"/>
        <v/>
      </c>
      <c r="EQ16" s="457" t="str">
        <f>IF(คะแนนคุณลักษณะ!DE17="","",คะแนนคุณลักษณะ!DE17)</f>
        <v/>
      </c>
      <c r="ER16" s="457" t="str">
        <f>IF(คะแนนคุณลักษณะ!DF17="","",คะแนนคุณลักษณะ!DF17)</f>
        <v/>
      </c>
      <c r="ES16" s="457" t="str">
        <f>IF(คะแนนคุณลักษณะ!DG17="","",คะแนนคุณลักษณะ!DG17)</f>
        <v/>
      </c>
      <c r="ET16" s="457" t="str">
        <f>IF(คะแนนคุณลักษณะ!DH17="","",คะแนนคุณลักษณะ!DH17)</f>
        <v/>
      </c>
      <c r="EU16" s="457" t="str">
        <f>IF(คะแนนคุณลักษณะ!DI17="","",คะแนนคุณลักษณะ!DI17)</f>
        <v/>
      </c>
      <c r="EV16" s="457" t="str">
        <f>IF(คะแนนคุณลักษณะ!DJ17="","",คะแนนคุณลักษณะ!DJ17)</f>
        <v/>
      </c>
      <c r="EW16" s="457" t="str">
        <f>IF(คะแนนคุณลักษณะ!DK17="","",คะแนนคุณลักษณะ!DK17)</f>
        <v/>
      </c>
      <c r="EX16" s="457" t="str">
        <f>IF(คะแนนคุณลักษณะ!DL17="","",คะแนนคุณลักษณะ!DL17)</f>
        <v/>
      </c>
      <c r="EY16" s="87" t="str">
        <f t="shared" si="49"/>
        <v/>
      </c>
      <c r="EZ16" s="136" t="str">
        <f t="shared" si="25"/>
        <v/>
      </c>
      <c r="FA16" s="136" t="str">
        <f t="shared" si="26"/>
        <v/>
      </c>
      <c r="FB16" s="27" t="str">
        <f>IF(คะแนนคุณลักษณะ!DM17="","",คะแนนคุณลักษณะ!DM17)</f>
        <v/>
      </c>
      <c r="FC16" s="27" t="str">
        <f>IF(คะแนนคุณลักษณะ!DN17="","",คะแนนคุณลักษณะ!DN17)</f>
        <v/>
      </c>
      <c r="FD16" s="27" t="str">
        <f>IF(คะแนนคุณลักษณะ!DO17="","",คะแนนคุณลักษณะ!DO17)</f>
        <v/>
      </c>
      <c r="FE16" s="27" t="str">
        <f>IF(คะแนนคุณลักษณะ!DP17="","",คะแนนคุณลักษณะ!DP17)</f>
        <v/>
      </c>
      <c r="FF16" s="27" t="str">
        <f>IF(คะแนนคุณลักษณะ!DQ17="","",คะแนนคุณลักษณะ!DQ17)</f>
        <v/>
      </c>
      <c r="FG16" s="27" t="str">
        <f>IF(คะแนนคุณลักษณะ!DR17="","",คะแนนคุณลักษณะ!DR17)</f>
        <v/>
      </c>
      <c r="FH16" s="27" t="str">
        <f>IF(คะแนนคุณลักษณะ!DS17="","",คะแนนคุณลักษณะ!DS17)</f>
        <v/>
      </c>
      <c r="FI16" s="27" t="str">
        <f>IF(คะแนนคุณลักษณะ!DT17="","",คะแนนคุณลักษณะ!DT17)</f>
        <v/>
      </c>
      <c r="FJ16" s="87" t="str">
        <f t="shared" si="50"/>
        <v/>
      </c>
      <c r="FK16" s="136" t="str">
        <f t="shared" si="27"/>
        <v/>
      </c>
      <c r="FL16" s="136" t="str">
        <f t="shared" si="28"/>
        <v/>
      </c>
      <c r="FM16" s="457">
        <f t="shared" si="51"/>
        <v>6</v>
      </c>
      <c r="FN16" s="136">
        <f t="shared" si="29"/>
        <v>0</v>
      </c>
      <c r="FO16" s="457">
        <f t="shared" si="52"/>
        <v>5</v>
      </c>
      <c r="FP16" s="136">
        <f t="shared" si="30"/>
        <v>0</v>
      </c>
      <c r="FQ16" s="457">
        <f t="shared" si="53"/>
        <v>5</v>
      </c>
      <c r="FR16" s="136">
        <f t="shared" si="31"/>
        <v>0</v>
      </c>
      <c r="FS16" s="457">
        <f t="shared" si="54"/>
        <v>5</v>
      </c>
      <c r="FT16" s="136">
        <f t="shared" si="32"/>
        <v>0</v>
      </c>
      <c r="FU16" s="457">
        <f t="shared" si="55"/>
        <v>6</v>
      </c>
      <c r="FV16" s="136">
        <f t="shared" si="33"/>
        <v>0</v>
      </c>
      <c r="FW16" s="457">
        <f t="shared" si="56"/>
        <v>6</v>
      </c>
      <c r="FX16" s="136">
        <f t="shared" si="34"/>
        <v>0</v>
      </c>
      <c r="FY16" s="457">
        <f t="shared" si="57"/>
        <v>5</v>
      </c>
      <c r="FZ16" s="136">
        <f t="shared" si="35"/>
        <v>0</v>
      </c>
      <c r="GA16" s="457">
        <f t="shared" si="58"/>
        <v>6</v>
      </c>
      <c r="GB16" s="136">
        <f t="shared" si="59"/>
        <v>0</v>
      </c>
      <c r="GC16" s="87">
        <f t="shared" si="71"/>
        <v>6</v>
      </c>
      <c r="GD16" s="136">
        <f>IF(เกณฑ์!F$20="Mode",GQ16,IF(เกณฑ์!F$20="ร้อยละ",GR16,""))</f>
        <v>0</v>
      </c>
      <c r="GE16" s="136" t="str">
        <f t="shared" si="60"/>
        <v>ไม่ผ่าน</v>
      </c>
      <c r="GF16" s="85"/>
      <c r="GI16" s="316">
        <f t="shared" si="61"/>
        <v>0</v>
      </c>
      <c r="GJ16" s="316">
        <f t="shared" si="62"/>
        <v>0</v>
      </c>
      <c r="GK16" s="316">
        <f t="shared" si="63"/>
        <v>0</v>
      </c>
      <c r="GL16" s="316">
        <f t="shared" si="64"/>
        <v>0</v>
      </c>
      <c r="GM16" s="316">
        <f t="shared" si="65"/>
        <v>0</v>
      </c>
      <c r="GN16" s="316">
        <f t="shared" si="66"/>
        <v>0</v>
      </c>
      <c r="GO16" s="316">
        <f t="shared" si="67"/>
        <v>0</v>
      </c>
      <c r="GP16" s="316">
        <f t="shared" si="68"/>
        <v>0</v>
      </c>
      <c r="GQ16" s="316">
        <f>'06-1'!I16</f>
        <v>0</v>
      </c>
      <c r="GR16" s="513">
        <f t="shared" si="36"/>
        <v>0</v>
      </c>
    </row>
    <row r="17" spans="1:200" s="29" customFormat="1" ht="15.95" customHeight="1">
      <c r="A17" s="130">
        <v>12</v>
      </c>
      <c r="B17" s="26">
        <f>คะแนนสอบ!C17</f>
        <v>2505</v>
      </c>
      <c r="C17" s="41" t="str">
        <f>คะแนนสอบ!D17</f>
        <v>เด็กชายกฤษฎา  แสงสว่าง</v>
      </c>
      <c r="D17" s="27" t="str">
        <f>IF(คะแนนคุณลักษณะ!E18="","",คะแนนคุณลักษณะ!E18)</f>
        <v/>
      </c>
      <c r="E17" s="27" t="str">
        <f>IF(คะแนนคุณลักษณะ!F18="","",คะแนนคุณลักษณะ!F18)</f>
        <v/>
      </c>
      <c r="F17" s="27" t="str">
        <f>IF(คะแนนคุณลักษณะ!G18="","",คะแนนคุณลักษณะ!G18)</f>
        <v/>
      </c>
      <c r="G17" s="27" t="str">
        <f>IF(คะแนนคุณลักษณะ!H18="","",คะแนนคุณลักษณะ!H18)</f>
        <v/>
      </c>
      <c r="H17" s="27" t="str">
        <f>IF(คะแนนคุณลักษณะ!I18="","",คะแนนคุณลักษณะ!I18)</f>
        <v/>
      </c>
      <c r="I17" s="27" t="str">
        <f>IF(คะแนนคุณลักษณะ!J18="","",คะแนนคุณลักษณะ!J18)</f>
        <v/>
      </c>
      <c r="J17" s="27" t="str">
        <f>IF(คะแนนคุณลักษณะ!K18="","",คะแนนคุณลักษณะ!K18)</f>
        <v/>
      </c>
      <c r="K17" s="27" t="str">
        <f>IF(คะแนนคุณลักษณะ!L18="","",คะแนนคุณลักษณะ!L18)</f>
        <v/>
      </c>
      <c r="L17" s="87" t="str">
        <f t="shared" si="69"/>
        <v/>
      </c>
      <c r="M17" s="136" t="str">
        <f t="shared" si="0"/>
        <v/>
      </c>
      <c r="N17" s="136" t="str">
        <f t="shared" si="1"/>
        <v/>
      </c>
      <c r="O17" s="27" t="str">
        <f>IF(คะแนนคุณลักษณะ!M18="","",คะแนนคุณลักษณะ!M18)</f>
        <v/>
      </c>
      <c r="P17" s="27" t="str">
        <f>IF(คะแนนคุณลักษณะ!N18="","",คะแนนคุณลักษณะ!N18)</f>
        <v/>
      </c>
      <c r="Q17" s="27" t="str">
        <f>IF(คะแนนคุณลักษณะ!O18="","",คะแนนคุณลักษณะ!O18)</f>
        <v/>
      </c>
      <c r="R17" s="27" t="str">
        <f>IF(คะแนนคุณลักษณะ!P18="","",คะแนนคุณลักษณะ!P18)</f>
        <v/>
      </c>
      <c r="S17" s="27" t="str">
        <f>IF(คะแนนคุณลักษณะ!Q18="","",คะแนนคุณลักษณะ!Q18)</f>
        <v/>
      </c>
      <c r="T17" s="27" t="str">
        <f>IF(คะแนนคุณลักษณะ!R18="","",คะแนนคุณลักษณะ!R18)</f>
        <v/>
      </c>
      <c r="U17" s="27" t="str">
        <f>IF(คะแนนคุณลักษณะ!S18="","",คะแนนคุณลักษณะ!S18)</f>
        <v/>
      </c>
      <c r="V17" s="27" t="str">
        <f>IF(คะแนนคุณลักษณะ!T18="","",คะแนนคุณลักษณะ!T18)</f>
        <v/>
      </c>
      <c r="W17" s="87" t="str">
        <f t="shared" si="70"/>
        <v/>
      </c>
      <c r="X17" s="136" t="str">
        <f t="shared" si="2"/>
        <v/>
      </c>
      <c r="Y17" s="136" t="str">
        <f t="shared" si="3"/>
        <v/>
      </c>
      <c r="Z17" s="27" t="str">
        <f>IF(คะแนนคุณลักษณะ!U18="","",คะแนนคุณลักษณะ!U18)</f>
        <v/>
      </c>
      <c r="AA17" s="27" t="str">
        <f>IF(คะแนนคุณลักษณะ!V18="","",คะแนนคุณลักษณะ!V18)</f>
        <v/>
      </c>
      <c r="AB17" s="27" t="str">
        <f>IF(คะแนนคุณลักษณะ!W18="","",คะแนนคุณลักษณะ!W18)</f>
        <v/>
      </c>
      <c r="AC17" s="27" t="str">
        <f>IF(คะแนนคุณลักษณะ!X18="","",คะแนนคุณลักษณะ!X18)</f>
        <v/>
      </c>
      <c r="AD17" s="27" t="str">
        <f>IF(คะแนนคุณลักษณะ!Y18="","",คะแนนคุณลักษณะ!Y18)</f>
        <v/>
      </c>
      <c r="AE17" s="27" t="str">
        <f>IF(คะแนนคุณลักษณะ!Z18="","",คะแนนคุณลักษณะ!Z18)</f>
        <v/>
      </c>
      <c r="AF17" s="27" t="str">
        <f>IF(คะแนนคุณลักษณะ!AA18="","",คะแนนคุณลักษณะ!AA18)</f>
        <v/>
      </c>
      <c r="AG17" s="27" t="str">
        <f>IF(คะแนนคุณลักษณะ!AB18="","",คะแนนคุณลักษณะ!AB18)</f>
        <v/>
      </c>
      <c r="AH17" s="87" t="str">
        <f t="shared" si="37"/>
        <v/>
      </c>
      <c r="AI17" s="136" t="str">
        <f t="shared" si="4"/>
        <v/>
      </c>
      <c r="AJ17" s="136" t="str">
        <f t="shared" si="5"/>
        <v/>
      </c>
      <c r="AK17" s="27" t="str">
        <f>IF(คะแนนคุณลักษณะ!AC18="","",คะแนนคุณลักษณะ!AC18)</f>
        <v/>
      </c>
      <c r="AL17" s="27" t="str">
        <f>IF(คะแนนคุณลักษณะ!AD18="","",คะแนนคุณลักษณะ!AD18)</f>
        <v/>
      </c>
      <c r="AM17" s="27" t="str">
        <f>IF(คะแนนคุณลักษณะ!AE18="","",คะแนนคุณลักษณะ!AE18)</f>
        <v/>
      </c>
      <c r="AN17" s="27" t="str">
        <f>IF(คะแนนคุณลักษณะ!AF18="","",คะแนนคุณลักษณะ!AF18)</f>
        <v/>
      </c>
      <c r="AO17" s="27" t="str">
        <f>IF(คะแนนคุณลักษณะ!AG18="","",คะแนนคุณลักษณะ!AG18)</f>
        <v/>
      </c>
      <c r="AP17" s="27" t="str">
        <f>IF(คะแนนคุณลักษณะ!AH18="","",คะแนนคุณลักษณะ!AH18)</f>
        <v/>
      </c>
      <c r="AQ17" s="27" t="str">
        <f>IF(คะแนนคุณลักษณะ!AI18="","",คะแนนคุณลักษณะ!AI18)</f>
        <v/>
      </c>
      <c r="AR17" s="27" t="str">
        <f>IF(คะแนนคุณลักษณะ!AJ18="","",คะแนนคุณลักษณะ!AJ18)</f>
        <v/>
      </c>
      <c r="AS17" s="87" t="str">
        <f t="shared" si="38"/>
        <v/>
      </c>
      <c r="AT17" s="136" t="str">
        <f t="shared" si="6"/>
        <v/>
      </c>
      <c r="AU17" s="136" t="str">
        <f t="shared" si="7"/>
        <v/>
      </c>
      <c r="AV17" s="27" t="str">
        <f>IF(คะแนนคุณลักษณะ!AK18="","",คะแนนคุณลักษณะ!AK18)</f>
        <v/>
      </c>
      <c r="AW17" s="27" t="str">
        <f>IF(คะแนนคุณลักษณะ!AL18="","",คะแนนคุณลักษณะ!AL18)</f>
        <v/>
      </c>
      <c r="AX17" s="27" t="str">
        <f>IF(คะแนนคุณลักษณะ!AM18="","",คะแนนคุณลักษณะ!AM18)</f>
        <v/>
      </c>
      <c r="AY17" s="27" t="str">
        <f>IF(คะแนนคุณลักษณะ!AN18="","",คะแนนคุณลักษณะ!AN18)</f>
        <v/>
      </c>
      <c r="AZ17" s="27" t="str">
        <f>IF(คะแนนคุณลักษณะ!AO18="","",คะแนนคุณลักษณะ!AO18)</f>
        <v/>
      </c>
      <c r="BA17" s="27" t="str">
        <f>IF(คะแนนคุณลักษณะ!AP18="","",คะแนนคุณลักษณะ!AP18)</f>
        <v/>
      </c>
      <c r="BB17" s="27" t="str">
        <f>IF(คะแนนคุณลักษณะ!AQ18="","",คะแนนคุณลักษณะ!AQ18)</f>
        <v/>
      </c>
      <c r="BC17" s="27" t="str">
        <f>IF(คะแนนคุณลักษณะ!AR18="","",คะแนนคุณลักษณะ!AR18)</f>
        <v/>
      </c>
      <c r="BD17" s="87" t="str">
        <f t="shared" si="39"/>
        <v/>
      </c>
      <c r="BE17" s="136" t="str">
        <f t="shared" si="8"/>
        <v/>
      </c>
      <c r="BF17" s="136" t="str">
        <f t="shared" si="9"/>
        <v/>
      </c>
      <c r="BG17" s="27" t="str">
        <f>IF(คะแนนคุณลักษณะ!AS18="","",คะแนนคุณลักษณะ!AS18)</f>
        <v/>
      </c>
      <c r="BH17" s="27" t="str">
        <f>IF(คะแนนคุณลักษณะ!AT18="","",คะแนนคุณลักษณะ!AT18)</f>
        <v/>
      </c>
      <c r="BI17" s="27" t="str">
        <f>IF(คะแนนคุณลักษณะ!AU18="","",คะแนนคุณลักษณะ!AU18)</f>
        <v/>
      </c>
      <c r="BJ17" s="27" t="str">
        <f>IF(คะแนนคุณลักษณะ!AV18="","",คะแนนคุณลักษณะ!AV18)</f>
        <v/>
      </c>
      <c r="BK17" s="27" t="str">
        <f>IF(คะแนนคุณลักษณะ!AW18="","",คะแนนคุณลักษณะ!AW18)</f>
        <v/>
      </c>
      <c r="BL17" s="27" t="str">
        <f>IF(คะแนนคุณลักษณะ!AX18="","",คะแนนคุณลักษณะ!AX18)</f>
        <v/>
      </c>
      <c r="BM17" s="27" t="str">
        <f>IF(คะแนนคุณลักษณะ!AY18="","",คะแนนคุณลักษณะ!AY18)</f>
        <v/>
      </c>
      <c r="BN17" s="27" t="str">
        <f>IF(คะแนนคุณลักษณะ!AZ18="","",คะแนนคุณลักษณะ!AZ18)</f>
        <v/>
      </c>
      <c r="BO17" s="87" t="str">
        <f t="shared" si="40"/>
        <v/>
      </c>
      <c r="BP17" s="136" t="str">
        <f t="shared" si="10"/>
        <v/>
      </c>
      <c r="BQ17" s="136" t="str">
        <f t="shared" si="11"/>
        <v/>
      </c>
      <c r="BR17" s="27" t="str">
        <f>IF(คะแนนคุณลักษณะ!BA18="","",คะแนนคุณลักษณะ!BA18)</f>
        <v/>
      </c>
      <c r="BS17" s="27" t="str">
        <f>IF(คะแนนคุณลักษณะ!BB18="","",คะแนนคุณลักษณะ!BB18)</f>
        <v/>
      </c>
      <c r="BT17" s="27" t="str">
        <f>IF(คะแนนคุณลักษณะ!BC18="","",คะแนนคุณลักษณะ!BC18)</f>
        <v/>
      </c>
      <c r="BU17" s="27" t="str">
        <f>IF(คะแนนคุณลักษณะ!BD18="","",คะแนนคุณลักษณะ!BD18)</f>
        <v/>
      </c>
      <c r="BV17" s="27" t="str">
        <f>IF(คะแนนคุณลักษณะ!BE18="","",คะแนนคุณลักษณะ!BE18)</f>
        <v/>
      </c>
      <c r="BW17" s="27" t="str">
        <f>IF(คะแนนคุณลักษณะ!BF18="","",คะแนนคุณลักษณะ!BF18)</f>
        <v/>
      </c>
      <c r="BX17" s="27" t="str">
        <f>IF(คะแนนคุณลักษณะ!BG18="","",คะแนนคุณลักษณะ!BG18)</f>
        <v/>
      </c>
      <c r="BY17" s="27" t="str">
        <f>IF(คะแนนคุณลักษณะ!BH18="","",คะแนนคุณลักษณะ!BH18)</f>
        <v/>
      </c>
      <c r="BZ17" s="87" t="str">
        <f t="shared" si="41"/>
        <v/>
      </c>
      <c r="CA17" s="136" t="str">
        <f t="shared" si="12"/>
        <v/>
      </c>
      <c r="CB17" s="136" t="str">
        <f t="shared" si="13"/>
        <v/>
      </c>
      <c r="CC17" s="27" t="str">
        <f>IF(คะแนนคุณลักษณะ!BI18="","",คะแนนคุณลักษณะ!BI18)</f>
        <v/>
      </c>
      <c r="CD17" s="27" t="str">
        <f>IF(คะแนนคุณลักษณะ!BJ18="","",คะแนนคุณลักษณะ!BJ18)</f>
        <v/>
      </c>
      <c r="CE17" s="27" t="str">
        <f>IF(คะแนนคุณลักษณะ!BK18="","",คะแนนคุณลักษณะ!BK18)</f>
        <v/>
      </c>
      <c r="CF17" s="27" t="str">
        <f>IF(คะแนนคุณลักษณะ!BL18="","",คะแนนคุณลักษณะ!BL18)</f>
        <v/>
      </c>
      <c r="CG17" s="27" t="str">
        <f>IF(คะแนนคุณลักษณะ!BM18="","",คะแนนคุณลักษณะ!BM18)</f>
        <v/>
      </c>
      <c r="CH17" s="27" t="str">
        <f>IF(คะแนนคุณลักษณะ!BN18="","",คะแนนคุณลักษณะ!BN18)</f>
        <v/>
      </c>
      <c r="CI17" s="27" t="str">
        <f>IF(คะแนนคุณลักษณะ!BO18="","",คะแนนคุณลักษณะ!BO18)</f>
        <v/>
      </c>
      <c r="CJ17" s="27" t="str">
        <f>IF(คะแนนคุณลักษณะ!BP18="","",คะแนนคุณลักษณะ!BP18)</f>
        <v/>
      </c>
      <c r="CK17" s="87" t="str">
        <f t="shared" si="42"/>
        <v/>
      </c>
      <c r="CL17" s="136" t="str">
        <f t="shared" si="14"/>
        <v/>
      </c>
      <c r="CM17" s="136" t="str">
        <f t="shared" si="15"/>
        <v/>
      </c>
      <c r="CN17" s="27" t="str">
        <f>IF(คะแนนคุณลักษณะ!BQ18="","",คะแนนคุณลักษณะ!BQ18)</f>
        <v/>
      </c>
      <c r="CO17" s="27" t="str">
        <f>IF(คะแนนคุณลักษณะ!BR18="","",คะแนนคุณลักษณะ!BR18)</f>
        <v/>
      </c>
      <c r="CP17" s="27" t="str">
        <f>IF(คะแนนคุณลักษณะ!BS18="","",คะแนนคุณลักษณะ!BS18)</f>
        <v/>
      </c>
      <c r="CQ17" s="27" t="str">
        <f>IF(คะแนนคุณลักษณะ!BT18="","",คะแนนคุณลักษณะ!BT18)</f>
        <v/>
      </c>
      <c r="CR17" s="27" t="str">
        <f>IF(คะแนนคุณลักษณะ!BU18="","",คะแนนคุณลักษณะ!BU18)</f>
        <v/>
      </c>
      <c r="CS17" s="27" t="str">
        <f>IF(คะแนนคุณลักษณะ!BV18="","",คะแนนคุณลักษณะ!BV18)</f>
        <v/>
      </c>
      <c r="CT17" s="27" t="str">
        <f>IF(คะแนนคุณลักษณะ!BW18="","",คะแนนคุณลักษณะ!BW18)</f>
        <v/>
      </c>
      <c r="CU17" s="27" t="str">
        <f>IF(คะแนนคุณลักษณะ!BX18="","",คะแนนคุณลักษณะ!BX18)</f>
        <v/>
      </c>
      <c r="CV17" s="87" t="str">
        <f t="shared" si="43"/>
        <v/>
      </c>
      <c r="CW17" s="136" t="str">
        <f t="shared" si="16"/>
        <v/>
      </c>
      <c r="CX17" s="136" t="str">
        <f t="shared" si="17"/>
        <v/>
      </c>
      <c r="CY17" s="388" t="str">
        <f>IF(คะแนนคุณลักษณะ!BY18="","",คะแนนคุณลักษณะ!BY18)</f>
        <v/>
      </c>
      <c r="CZ17" s="388" t="str">
        <f>IF(คะแนนคุณลักษณะ!BZ18="","",คะแนนคุณลักษณะ!BZ18)</f>
        <v/>
      </c>
      <c r="DA17" s="388" t="str">
        <f>IF(คะแนนคุณลักษณะ!CA18="","",คะแนนคุณลักษณะ!CA18)</f>
        <v/>
      </c>
      <c r="DB17" s="388" t="str">
        <f>IF(คะแนนคุณลักษณะ!CB18="","",คะแนนคุณลักษณะ!CB18)</f>
        <v/>
      </c>
      <c r="DC17" s="388" t="str">
        <f>IF(คะแนนคุณลักษณะ!CC18="","",คะแนนคุณลักษณะ!CC18)</f>
        <v/>
      </c>
      <c r="DD17" s="388" t="str">
        <f>IF(คะแนนคุณลักษณะ!CD18="","",คะแนนคุณลักษณะ!CD18)</f>
        <v/>
      </c>
      <c r="DE17" s="388" t="str">
        <f>IF(คะแนนคุณลักษณะ!CE18="","",คะแนนคุณลักษณะ!CE18)</f>
        <v/>
      </c>
      <c r="DF17" s="388" t="str">
        <f>IF(คะแนนคุณลักษณะ!CF18="","",คะแนนคุณลักษณะ!CF18)</f>
        <v/>
      </c>
      <c r="DG17" s="87" t="str">
        <f t="shared" si="44"/>
        <v/>
      </c>
      <c r="DH17" s="136" t="str">
        <f t="shared" si="45"/>
        <v/>
      </c>
      <c r="DI17" s="136" t="str">
        <f t="shared" si="18"/>
        <v/>
      </c>
      <c r="DJ17" s="457" t="str">
        <f>IF(คะแนนคุณลักษณะ!CG18="","",คะแนนคุณลักษณะ!CG18)</f>
        <v/>
      </c>
      <c r="DK17" s="457" t="str">
        <f>IF(คะแนนคุณลักษณะ!CH18="","",คะแนนคุณลักษณะ!CH18)</f>
        <v/>
      </c>
      <c r="DL17" s="457" t="str">
        <f>IF(คะแนนคุณลักษณะ!CI18="","",คะแนนคุณลักษณะ!CI18)</f>
        <v/>
      </c>
      <c r="DM17" s="457" t="str">
        <f>IF(คะแนนคุณลักษณะ!CJ18="","",คะแนนคุณลักษณะ!CJ18)</f>
        <v/>
      </c>
      <c r="DN17" s="457" t="str">
        <f>IF(คะแนนคุณลักษณะ!CK18="","",คะแนนคุณลักษณะ!CK18)</f>
        <v/>
      </c>
      <c r="DO17" s="457" t="str">
        <f>IF(คะแนนคุณลักษณะ!CL18="","",คะแนนคุณลักษณะ!CL18)</f>
        <v/>
      </c>
      <c r="DP17" s="457" t="str">
        <f>IF(คะแนนคุณลักษณะ!CM18="","",คะแนนคุณลักษณะ!CM18)</f>
        <v/>
      </c>
      <c r="DQ17" s="457" t="str">
        <f>IF(คะแนนคุณลักษณะ!CN18="","",คะแนนคุณลักษณะ!CN18)</f>
        <v/>
      </c>
      <c r="DR17" s="87" t="str">
        <f t="shared" si="46"/>
        <v/>
      </c>
      <c r="DS17" s="136" t="str">
        <f t="shared" si="19"/>
        <v/>
      </c>
      <c r="DT17" s="136" t="str">
        <f t="shared" si="20"/>
        <v/>
      </c>
      <c r="DU17" s="457" t="str">
        <f>IF(คะแนนคุณลักษณะ!CO18="","",คะแนนคุณลักษณะ!CO18)</f>
        <v/>
      </c>
      <c r="DV17" s="457" t="str">
        <f>IF(คะแนนคุณลักษณะ!CP18="","",คะแนนคุณลักษณะ!CP18)</f>
        <v/>
      </c>
      <c r="DW17" s="457" t="str">
        <f>IF(คะแนนคุณลักษณะ!CQ18="","",คะแนนคุณลักษณะ!CQ18)</f>
        <v/>
      </c>
      <c r="DX17" s="457" t="str">
        <f>IF(คะแนนคุณลักษณะ!CR18="","",คะแนนคุณลักษณะ!CR18)</f>
        <v/>
      </c>
      <c r="DY17" s="457" t="str">
        <f>IF(คะแนนคุณลักษณะ!CS18="","",คะแนนคุณลักษณะ!CS18)</f>
        <v/>
      </c>
      <c r="DZ17" s="457" t="str">
        <f>IF(คะแนนคุณลักษณะ!CT18="","",คะแนนคุณลักษณะ!CT18)</f>
        <v/>
      </c>
      <c r="EA17" s="457" t="str">
        <f>IF(คะแนนคุณลักษณะ!CU18="","",คะแนนคุณลักษณะ!CU18)</f>
        <v/>
      </c>
      <c r="EB17" s="457" t="str">
        <f>IF(คะแนนคุณลักษณะ!CV18="","",คะแนนคุณลักษณะ!CV18)</f>
        <v/>
      </c>
      <c r="EC17" s="87" t="str">
        <f t="shared" si="47"/>
        <v/>
      </c>
      <c r="ED17" s="136" t="str">
        <f t="shared" si="21"/>
        <v/>
      </c>
      <c r="EE17" s="136" t="str">
        <f t="shared" si="22"/>
        <v/>
      </c>
      <c r="EF17" s="457" t="str">
        <f>IF(คะแนนคุณลักษณะ!CW18="","",คะแนนคุณลักษณะ!CW18)</f>
        <v/>
      </c>
      <c r="EG17" s="457" t="str">
        <f>IF(คะแนนคุณลักษณะ!CX18="","",คะแนนคุณลักษณะ!CX18)</f>
        <v/>
      </c>
      <c r="EH17" s="457" t="str">
        <f>IF(คะแนนคุณลักษณะ!CY18="","",คะแนนคุณลักษณะ!CY18)</f>
        <v/>
      </c>
      <c r="EI17" s="457" t="str">
        <f>IF(คะแนนคุณลักษณะ!CZ18="","",คะแนนคุณลักษณะ!CZ18)</f>
        <v/>
      </c>
      <c r="EJ17" s="457" t="str">
        <f>IF(คะแนนคุณลักษณะ!DA18="","",คะแนนคุณลักษณะ!DA18)</f>
        <v/>
      </c>
      <c r="EK17" s="457" t="str">
        <f>IF(คะแนนคุณลักษณะ!DB18="","",คะแนนคุณลักษณะ!DB18)</f>
        <v/>
      </c>
      <c r="EL17" s="457" t="str">
        <f>IF(คะแนนคุณลักษณะ!DC18="","",คะแนนคุณลักษณะ!DC18)</f>
        <v/>
      </c>
      <c r="EM17" s="457" t="str">
        <f>IF(คะแนนคุณลักษณะ!DD18="","",คะแนนคุณลักษณะ!DD18)</f>
        <v/>
      </c>
      <c r="EN17" s="87" t="str">
        <f t="shared" si="48"/>
        <v/>
      </c>
      <c r="EO17" s="136" t="str">
        <f t="shared" si="23"/>
        <v/>
      </c>
      <c r="EP17" s="136" t="str">
        <f t="shared" si="24"/>
        <v/>
      </c>
      <c r="EQ17" s="457" t="str">
        <f>IF(คะแนนคุณลักษณะ!DE18="","",คะแนนคุณลักษณะ!DE18)</f>
        <v/>
      </c>
      <c r="ER17" s="457" t="str">
        <f>IF(คะแนนคุณลักษณะ!DF18="","",คะแนนคุณลักษณะ!DF18)</f>
        <v/>
      </c>
      <c r="ES17" s="457" t="str">
        <f>IF(คะแนนคุณลักษณะ!DG18="","",คะแนนคุณลักษณะ!DG18)</f>
        <v/>
      </c>
      <c r="ET17" s="457" t="str">
        <f>IF(คะแนนคุณลักษณะ!DH18="","",คะแนนคุณลักษณะ!DH18)</f>
        <v/>
      </c>
      <c r="EU17" s="457" t="str">
        <f>IF(คะแนนคุณลักษณะ!DI18="","",คะแนนคุณลักษณะ!DI18)</f>
        <v/>
      </c>
      <c r="EV17" s="457" t="str">
        <f>IF(คะแนนคุณลักษณะ!DJ18="","",คะแนนคุณลักษณะ!DJ18)</f>
        <v/>
      </c>
      <c r="EW17" s="457" t="str">
        <f>IF(คะแนนคุณลักษณะ!DK18="","",คะแนนคุณลักษณะ!DK18)</f>
        <v/>
      </c>
      <c r="EX17" s="457" t="str">
        <f>IF(คะแนนคุณลักษณะ!DL18="","",คะแนนคุณลักษณะ!DL18)</f>
        <v/>
      </c>
      <c r="EY17" s="87" t="str">
        <f t="shared" si="49"/>
        <v/>
      </c>
      <c r="EZ17" s="136" t="str">
        <f t="shared" si="25"/>
        <v/>
      </c>
      <c r="FA17" s="136" t="str">
        <f t="shared" si="26"/>
        <v/>
      </c>
      <c r="FB17" s="27" t="str">
        <f>IF(คะแนนคุณลักษณะ!DM18="","",คะแนนคุณลักษณะ!DM18)</f>
        <v/>
      </c>
      <c r="FC17" s="27" t="str">
        <f>IF(คะแนนคุณลักษณะ!DN18="","",คะแนนคุณลักษณะ!DN18)</f>
        <v/>
      </c>
      <c r="FD17" s="27" t="str">
        <f>IF(คะแนนคุณลักษณะ!DO18="","",คะแนนคุณลักษณะ!DO18)</f>
        <v/>
      </c>
      <c r="FE17" s="27" t="str">
        <f>IF(คะแนนคุณลักษณะ!DP18="","",คะแนนคุณลักษณะ!DP18)</f>
        <v/>
      </c>
      <c r="FF17" s="27" t="str">
        <f>IF(คะแนนคุณลักษณะ!DQ18="","",คะแนนคุณลักษณะ!DQ18)</f>
        <v/>
      </c>
      <c r="FG17" s="27" t="str">
        <f>IF(คะแนนคุณลักษณะ!DR18="","",คะแนนคุณลักษณะ!DR18)</f>
        <v/>
      </c>
      <c r="FH17" s="27" t="str">
        <f>IF(คะแนนคุณลักษณะ!DS18="","",คะแนนคุณลักษณะ!DS18)</f>
        <v/>
      </c>
      <c r="FI17" s="27" t="str">
        <f>IF(คะแนนคุณลักษณะ!DT18="","",คะแนนคุณลักษณะ!DT18)</f>
        <v/>
      </c>
      <c r="FJ17" s="87" t="str">
        <f t="shared" si="50"/>
        <v/>
      </c>
      <c r="FK17" s="136" t="str">
        <f t="shared" si="27"/>
        <v/>
      </c>
      <c r="FL17" s="136" t="str">
        <f t="shared" si="28"/>
        <v/>
      </c>
      <c r="FM17" s="457" t="str">
        <f t="shared" si="51"/>
        <v/>
      </c>
      <c r="FN17" s="136" t="str">
        <f t="shared" si="29"/>
        <v/>
      </c>
      <c r="FO17" s="457" t="str">
        <f t="shared" si="52"/>
        <v/>
      </c>
      <c r="FP17" s="136" t="str">
        <f t="shared" si="30"/>
        <v/>
      </c>
      <c r="FQ17" s="457" t="str">
        <f t="shared" si="53"/>
        <v/>
      </c>
      <c r="FR17" s="136" t="str">
        <f t="shared" si="31"/>
        <v/>
      </c>
      <c r="FS17" s="457" t="str">
        <f t="shared" si="54"/>
        <v/>
      </c>
      <c r="FT17" s="136" t="str">
        <f t="shared" si="32"/>
        <v/>
      </c>
      <c r="FU17" s="457" t="str">
        <f t="shared" si="55"/>
        <v/>
      </c>
      <c r="FV17" s="136" t="str">
        <f t="shared" si="33"/>
        <v/>
      </c>
      <c r="FW17" s="457" t="str">
        <f t="shared" si="56"/>
        <v/>
      </c>
      <c r="FX17" s="136" t="str">
        <f t="shared" si="34"/>
        <v/>
      </c>
      <c r="FY17" s="457" t="str">
        <f t="shared" si="57"/>
        <v/>
      </c>
      <c r="FZ17" s="136" t="str">
        <f t="shared" si="35"/>
        <v/>
      </c>
      <c r="GA17" s="457" t="str">
        <f t="shared" si="58"/>
        <v/>
      </c>
      <c r="GB17" s="136" t="str">
        <f t="shared" si="59"/>
        <v/>
      </c>
      <c r="GC17" s="87" t="str">
        <f t="shared" si="71"/>
        <v/>
      </c>
      <c r="GD17" s="136" t="str">
        <f>IF(เกณฑ์!F$20="Mode",GQ17,IF(เกณฑ์!F$20="ร้อยละ",GR17,""))</f>
        <v/>
      </c>
      <c r="GE17" s="136" t="str">
        <f t="shared" si="60"/>
        <v/>
      </c>
      <c r="GF17" s="85"/>
      <c r="GI17" s="316" t="str">
        <f t="shared" si="61"/>
        <v/>
      </c>
      <c r="GJ17" s="316" t="str">
        <f t="shared" si="62"/>
        <v/>
      </c>
      <c r="GK17" s="316" t="str">
        <f t="shared" si="63"/>
        <v/>
      </c>
      <c r="GL17" s="316" t="str">
        <f t="shared" si="64"/>
        <v/>
      </c>
      <c r="GM17" s="316" t="str">
        <f t="shared" si="65"/>
        <v/>
      </c>
      <c r="GN17" s="316" t="str">
        <f t="shared" si="66"/>
        <v/>
      </c>
      <c r="GO17" s="316" t="str">
        <f t="shared" si="67"/>
        <v/>
      </c>
      <c r="GP17" s="316" t="str">
        <f t="shared" si="68"/>
        <v/>
      </c>
      <c r="GQ17" s="316" t="str">
        <f>'06-1'!I17</f>
        <v/>
      </c>
      <c r="GR17" s="513" t="str">
        <f t="shared" si="36"/>
        <v/>
      </c>
    </row>
    <row r="18" spans="1:200" s="29" customFormat="1" ht="15.95" customHeight="1">
      <c r="A18" s="130">
        <v>13</v>
      </c>
      <c r="B18" s="26">
        <f>คะแนนสอบ!C18</f>
        <v>2506</v>
      </c>
      <c r="C18" s="41" t="str">
        <f>คะแนนสอบ!D18</f>
        <v>เด็กชายยุทธกานต์  แซ่เตีย</v>
      </c>
      <c r="D18" s="27" t="str">
        <f>IF(คะแนนคุณลักษณะ!E19="","",คะแนนคุณลักษณะ!E19)</f>
        <v/>
      </c>
      <c r="E18" s="27" t="str">
        <f>IF(คะแนนคุณลักษณะ!F19="","",คะแนนคุณลักษณะ!F19)</f>
        <v/>
      </c>
      <c r="F18" s="27" t="str">
        <f>IF(คะแนนคุณลักษณะ!G19="","",คะแนนคุณลักษณะ!G19)</f>
        <v/>
      </c>
      <c r="G18" s="27" t="str">
        <f>IF(คะแนนคุณลักษณะ!H19="","",คะแนนคุณลักษณะ!H19)</f>
        <v/>
      </c>
      <c r="H18" s="27" t="str">
        <f>IF(คะแนนคุณลักษณะ!I19="","",คะแนนคุณลักษณะ!I19)</f>
        <v/>
      </c>
      <c r="I18" s="27" t="str">
        <f>IF(คะแนนคุณลักษณะ!J19="","",คะแนนคุณลักษณะ!J19)</f>
        <v/>
      </c>
      <c r="J18" s="27" t="str">
        <f>IF(คะแนนคุณลักษณะ!K19="","",คะแนนคุณลักษณะ!K19)</f>
        <v/>
      </c>
      <c r="K18" s="27" t="str">
        <f>IF(คะแนนคุณลักษณะ!L19="","",คะแนนคุณลักษณะ!L19)</f>
        <v/>
      </c>
      <c r="L18" s="87" t="str">
        <f t="shared" si="69"/>
        <v/>
      </c>
      <c r="M18" s="136" t="str">
        <f t="shared" si="0"/>
        <v/>
      </c>
      <c r="N18" s="136" t="str">
        <f t="shared" si="1"/>
        <v/>
      </c>
      <c r="O18" s="27" t="str">
        <f>IF(คะแนนคุณลักษณะ!M19="","",คะแนนคุณลักษณะ!M19)</f>
        <v/>
      </c>
      <c r="P18" s="27" t="str">
        <f>IF(คะแนนคุณลักษณะ!N19="","",คะแนนคุณลักษณะ!N19)</f>
        <v/>
      </c>
      <c r="Q18" s="27" t="str">
        <f>IF(คะแนนคุณลักษณะ!O19="","",คะแนนคุณลักษณะ!O19)</f>
        <v/>
      </c>
      <c r="R18" s="27" t="str">
        <f>IF(คะแนนคุณลักษณะ!P19="","",คะแนนคุณลักษณะ!P19)</f>
        <v/>
      </c>
      <c r="S18" s="27" t="str">
        <f>IF(คะแนนคุณลักษณะ!Q19="","",คะแนนคุณลักษณะ!Q19)</f>
        <v/>
      </c>
      <c r="T18" s="27" t="str">
        <f>IF(คะแนนคุณลักษณะ!R19="","",คะแนนคุณลักษณะ!R19)</f>
        <v/>
      </c>
      <c r="U18" s="27" t="str">
        <f>IF(คะแนนคุณลักษณะ!S19="","",คะแนนคุณลักษณะ!S19)</f>
        <v/>
      </c>
      <c r="V18" s="27" t="str">
        <f>IF(คะแนนคุณลักษณะ!T19="","",คะแนนคุณลักษณะ!T19)</f>
        <v/>
      </c>
      <c r="W18" s="87" t="str">
        <f t="shared" si="70"/>
        <v/>
      </c>
      <c r="X18" s="136" t="str">
        <f t="shared" si="2"/>
        <v/>
      </c>
      <c r="Y18" s="136" t="str">
        <f t="shared" si="3"/>
        <v/>
      </c>
      <c r="Z18" s="27" t="str">
        <f>IF(คะแนนคุณลักษณะ!U19="","",คะแนนคุณลักษณะ!U19)</f>
        <v/>
      </c>
      <c r="AA18" s="27" t="str">
        <f>IF(คะแนนคุณลักษณะ!V19="","",คะแนนคุณลักษณะ!V19)</f>
        <v/>
      </c>
      <c r="AB18" s="27" t="str">
        <f>IF(คะแนนคุณลักษณะ!W19="","",คะแนนคุณลักษณะ!W19)</f>
        <v/>
      </c>
      <c r="AC18" s="27" t="str">
        <f>IF(คะแนนคุณลักษณะ!X19="","",คะแนนคุณลักษณะ!X19)</f>
        <v/>
      </c>
      <c r="AD18" s="27" t="str">
        <f>IF(คะแนนคุณลักษณะ!Y19="","",คะแนนคุณลักษณะ!Y19)</f>
        <v/>
      </c>
      <c r="AE18" s="27" t="str">
        <f>IF(คะแนนคุณลักษณะ!Z19="","",คะแนนคุณลักษณะ!Z19)</f>
        <v/>
      </c>
      <c r="AF18" s="27" t="str">
        <f>IF(คะแนนคุณลักษณะ!AA19="","",คะแนนคุณลักษณะ!AA19)</f>
        <v/>
      </c>
      <c r="AG18" s="27" t="str">
        <f>IF(คะแนนคุณลักษณะ!AB19="","",คะแนนคุณลักษณะ!AB19)</f>
        <v/>
      </c>
      <c r="AH18" s="87" t="str">
        <f t="shared" si="37"/>
        <v/>
      </c>
      <c r="AI18" s="136" t="str">
        <f t="shared" si="4"/>
        <v/>
      </c>
      <c r="AJ18" s="136" t="str">
        <f t="shared" si="5"/>
        <v/>
      </c>
      <c r="AK18" s="27" t="str">
        <f>IF(คะแนนคุณลักษณะ!AC19="","",คะแนนคุณลักษณะ!AC19)</f>
        <v/>
      </c>
      <c r="AL18" s="27" t="str">
        <f>IF(คะแนนคุณลักษณะ!AD19="","",คะแนนคุณลักษณะ!AD19)</f>
        <v/>
      </c>
      <c r="AM18" s="27" t="str">
        <f>IF(คะแนนคุณลักษณะ!AE19="","",คะแนนคุณลักษณะ!AE19)</f>
        <v/>
      </c>
      <c r="AN18" s="27" t="str">
        <f>IF(คะแนนคุณลักษณะ!AF19="","",คะแนนคุณลักษณะ!AF19)</f>
        <v/>
      </c>
      <c r="AO18" s="27" t="str">
        <f>IF(คะแนนคุณลักษณะ!AG19="","",คะแนนคุณลักษณะ!AG19)</f>
        <v/>
      </c>
      <c r="AP18" s="27" t="str">
        <f>IF(คะแนนคุณลักษณะ!AH19="","",คะแนนคุณลักษณะ!AH19)</f>
        <v/>
      </c>
      <c r="AQ18" s="27" t="str">
        <f>IF(คะแนนคุณลักษณะ!AI19="","",คะแนนคุณลักษณะ!AI19)</f>
        <v/>
      </c>
      <c r="AR18" s="27" t="str">
        <f>IF(คะแนนคุณลักษณะ!AJ19="","",คะแนนคุณลักษณะ!AJ19)</f>
        <v/>
      </c>
      <c r="AS18" s="87" t="str">
        <f t="shared" si="38"/>
        <v/>
      </c>
      <c r="AT18" s="136" t="str">
        <f t="shared" si="6"/>
        <v/>
      </c>
      <c r="AU18" s="136" t="str">
        <f t="shared" si="7"/>
        <v/>
      </c>
      <c r="AV18" s="27" t="str">
        <f>IF(คะแนนคุณลักษณะ!AK19="","",คะแนนคุณลักษณะ!AK19)</f>
        <v/>
      </c>
      <c r="AW18" s="27" t="str">
        <f>IF(คะแนนคุณลักษณะ!AL19="","",คะแนนคุณลักษณะ!AL19)</f>
        <v/>
      </c>
      <c r="AX18" s="27" t="str">
        <f>IF(คะแนนคุณลักษณะ!AM19="","",คะแนนคุณลักษณะ!AM19)</f>
        <v/>
      </c>
      <c r="AY18" s="27" t="str">
        <f>IF(คะแนนคุณลักษณะ!AN19="","",คะแนนคุณลักษณะ!AN19)</f>
        <v/>
      </c>
      <c r="AZ18" s="27" t="str">
        <f>IF(คะแนนคุณลักษณะ!AO19="","",คะแนนคุณลักษณะ!AO19)</f>
        <v/>
      </c>
      <c r="BA18" s="27" t="str">
        <f>IF(คะแนนคุณลักษณะ!AP19="","",คะแนนคุณลักษณะ!AP19)</f>
        <v/>
      </c>
      <c r="BB18" s="27" t="str">
        <f>IF(คะแนนคุณลักษณะ!AQ19="","",คะแนนคุณลักษณะ!AQ19)</f>
        <v/>
      </c>
      <c r="BC18" s="27" t="str">
        <f>IF(คะแนนคุณลักษณะ!AR19="","",คะแนนคุณลักษณะ!AR19)</f>
        <v/>
      </c>
      <c r="BD18" s="87" t="str">
        <f t="shared" si="39"/>
        <v/>
      </c>
      <c r="BE18" s="136" t="str">
        <f t="shared" si="8"/>
        <v/>
      </c>
      <c r="BF18" s="136" t="str">
        <f t="shared" si="9"/>
        <v/>
      </c>
      <c r="BG18" s="27" t="str">
        <f>IF(คะแนนคุณลักษณะ!AS19="","",คะแนนคุณลักษณะ!AS19)</f>
        <v/>
      </c>
      <c r="BH18" s="27" t="str">
        <f>IF(คะแนนคุณลักษณะ!AT19="","",คะแนนคุณลักษณะ!AT19)</f>
        <v/>
      </c>
      <c r="BI18" s="27" t="str">
        <f>IF(คะแนนคุณลักษณะ!AU19="","",คะแนนคุณลักษณะ!AU19)</f>
        <v/>
      </c>
      <c r="BJ18" s="27" t="str">
        <f>IF(คะแนนคุณลักษณะ!AV19="","",คะแนนคุณลักษณะ!AV19)</f>
        <v/>
      </c>
      <c r="BK18" s="27" t="str">
        <f>IF(คะแนนคุณลักษณะ!AW19="","",คะแนนคุณลักษณะ!AW19)</f>
        <v/>
      </c>
      <c r="BL18" s="27" t="str">
        <f>IF(คะแนนคุณลักษณะ!AX19="","",คะแนนคุณลักษณะ!AX19)</f>
        <v/>
      </c>
      <c r="BM18" s="27" t="str">
        <f>IF(คะแนนคุณลักษณะ!AY19="","",คะแนนคุณลักษณะ!AY19)</f>
        <v/>
      </c>
      <c r="BN18" s="27" t="str">
        <f>IF(คะแนนคุณลักษณะ!AZ19="","",คะแนนคุณลักษณะ!AZ19)</f>
        <v/>
      </c>
      <c r="BO18" s="87" t="str">
        <f t="shared" si="40"/>
        <v/>
      </c>
      <c r="BP18" s="136" t="str">
        <f t="shared" si="10"/>
        <v/>
      </c>
      <c r="BQ18" s="136" t="str">
        <f t="shared" si="11"/>
        <v/>
      </c>
      <c r="BR18" s="27" t="str">
        <f>IF(คะแนนคุณลักษณะ!BA19="","",คะแนนคุณลักษณะ!BA19)</f>
        <v/>
      </c>
      <c r="BS18" s="27" t="str">
        <f>IF(คะแนนคุณลักษณะ!BB19="","",คะแนนคุณลักษณะ!BB19)</f>
        <v/>
      </c>
      <c r="BT18" s="27" t="str">
        <f>IF(คะแนนคุณลักษณะ!BC19="","",คะแนนคุณลักษณะ!BC19)</f>
        <v/>
      </c>
      <c r="BU18" s="27" t="str">
        <f>IF(คะแนนคุณลักษณะ!BD19="","",คะแนนคุณลักษณะ!BD19)</f>
        <v/>
      </c>
      <c r="BV18" s="27" t="str">
        <f>IF(คะแนนคุณลักษณะ!BE19="","",คะแนนคุณลักษณะ!BE19)</f>
        <v/>
      </c>
      <c r="BW18" s="27" t="str">
        <f>IF(คะแนนคุณลักษณะ!BF19="","",คะแนนคุณลักษณะ!BF19)</f>
        <v/>
      </c>
      <c r="BX18" s="27" t="str">
        <f>IF(คะแนนคุณลักษณะ!BG19="","",คะแนนคุณลักษณะ!BG19)</f>
        <v/>
      </c>
      <c r="BY18" s="27" t="str">
        <f>IF(คะแนนคุณลักษณะ!BH19="","",คะแนนคุณลักษณะ!BH19)</f>
        <v/>
      </c>
      <c r="BZ18" s="87" t="str">
        <f t="shared" si="41"/>
        <v/>
      </c>
      <c r="CA18" s="136" t="str">
        <f t="shared" si="12"/>
        <v/>
      </c>
      <c r="CB18" s="136" t="str">
        <f t="shared" si="13"/>
        <v/>
      </c>
      <c r="CC18" s="27" t="str">
        <f>IF(คะแนนคุณลักษณะ!BI19="","",คะแนนคุณลักษณะ!BI19)</f>
        <v/>
      </c>
      <c r="CD18" s="27" t="str">
        <f>IF(คะแนนคุณลักษณะ!BJ19="","",คะแนนคุณลักษณะ!BJ19)</f>
        <v/>
      </c>
      <c r="CE18" s="27" t="str">
        <f>IF(คะแนนคุณลักษณะ!BK19="","",คะแนนคุณลักษณะ!BK19)</f>
        <v/>
      </c>
      <c r="CF18" s="27" t="str">
        <f>IF(คะแนนคุณลักษณะ!BL19="","",คะแนนคุณลักษณะ!BL19)</f>
        <v/>
      </c>
      <c r="CG18" s="27" t="str">
        <f>IF(คะแนนคุณลักษณะ!BM19="","",คะแนนคุณลักษณะ!BM19)</f>
        <v/>
      </c>
      <c r="CH18" s="27" t="str">
        <f>IF(คะแนนคุณลักษณะ!BN19="","",คะแนนคุณลักษณะ!BN19)</f>
        <v/>
      </c>
      <c r="CI18" s="27" t="str">
        <f>IF(คะแนนคุณลักษณะ!BO19="","",คะแนนคุณลักษณะ!BO19)</f>
        <v/>
      </c>
      <c r="CJ18" s="27" t="str">
        <f>IF(คะแนนคุณลักษณะ!BP19="","",คะแนนคุณลักษณะ!BP19)</f>
        <v/>
      </c>
      <c r="CK18" s="87" t="str">
        <f t="shared" si="42"/>
        <v/>
      </c>
      <c r="CL18" s="136" t="str">
        <f t="shared" si="14"/>
        <v/>
      </c>
      <c r="CM18" s="136" t="str">
        <f t="shared" si="15"/>
        <v/>
      </c>
      <c r="CN18" s="27" t="str">
        <f>IF(คะแนนคุณลักษณะ!BQ19="","",คะแนนคุณลักษณะ!BQ19)</f>
        <v/>
      </c>
      <c r="CO18" s="27" t="str">
        <f>IF(คะแนนคุณลักษณะ!BR19="","",คะแนนคุณลักษณะ!BR19)</f>
        <v/>
      </c>
      <c r="CP18" s="27" t="str">
        <f>IF(คะแนนคุณลักษณะ!BS19="","",คะแนนคุณลักษณะ!BS19)</f>
        <v/>
      </c>
      <c r="CQ18" s="27" t="str">
        <f>IF(คะแนนคุณลักษณะ!BT19="","",คะแนนคุณลักษณะ!BT19)</f>
        <v/>
      </c>
      <c r="CR18" s="27" t="str">
        <f>IF(คะแนนคุณลักษณะ!BU19="","",คะแนนคุณลักษณะ!BU19)</f>
        <v/>
      </c>
      <c r="CS18" s="27" t="str">
        <f>IF(คะแนนคุณลักษณะ!BV19="","",คะแนนคุณลักษณะ!BV19)</f>
        <v/>
      </c>
      <c r="CT18" s="27" t="str">
        <f>IF(คะแนนคุณลักษณะ!BW19="","",คะแนนคุณลักษณะ!BW19)</f>
        <v/>
      </c>
      <c r="CU18" s="27" t="str">
        <f>IF(คะแนนคุณลักษณะ!BX19="","",คะแนนคุณลักษณะ!BX19)</f>
        <v/>
      </c>
      <c r="CV18" s="87" t="str">
        <f t="shared" si="43"/>
        <v/>
      </c>
      <c r="CW18" s="136" t="str">
        <f t="shared" si="16"/>
        <v/>
      </c>
      <c r="CX18" s="136" t="str">
        <f t="shared" si="17"/>
        <v/>
      </c>
      <c r="CY18" s="388" t="str">
        <f>IF(คะแนนคุณลักษณะ!BY19="","",คะแนนคุณลักษณะ!BY19)</f>
        <v/>
      </c>
      <c r="CZ18" s="388" t="str">
        <f>IF(คะแนนคุณลักษณะ!BZ19="","",คะแนนคุณลักษณะ!BZ19)</f>
        <v/>
      </c>
      <c r="DA18" s="388" t="str">
        <f>IF(คะแนนคุณลักษณะ!CA19="","",คะแนนคุณลักษณะ!CA19)</f>
        <v/>
      </c>
      <c r="DB18" s="388" t="str">
        <f>IF(คะแนนคุณลักษณะ!CB19="","",คะแนนคุณลักษณะ!CB19)</f>
        <v/>
      </c>
      <c r="DC18" s="388" t="str">
        <f>IF(คะแนนคุณลักษณะ!CC19="","",คะแนนคุณลักษณะ!CC19)</f>
        <v/>
      </c>
      <c r="DD18" s="388" t="str">
        <f>IF(คะแนนคุณลักษณะ!CD19="","",คะแนนคุณลักษณะ!CD19)</f>
        <v/>
      </c>
      <c r="DE18" s="388" t="str">
        <f>IF(คะแนนคุณลักษณะ!CE19="","",คะแนนคุณลักษณะ!CE19)</f>
        <v/>
      </c>
      <c r="DF18" s="388" t="str">
        <f>IF(คะแนนคุณลักษณะ!CF19="","",คะแนนคุณลักษณะ!CF19)</f>
        <v/>
      </c>
      <c r="DG18" s="87" t="str">
        <f t="shared" si="44"/>
        <v/>
      </c>
      <c r="DH18" s="136" t="str">
        <f t="shared" si="45"/>
        <v/>
      </c>
      <c r="DI18" s="136" t="str">
        <f t="shared" si="18"/>
        <v/>
      </c>
      <c r="DJ18" s="457" t="str">
        <f>IF(คะแนนคุณลักษณะ!CG19="","",คะแนนคุณลักษณะ!CG19)</f>
        <v/>
      </c>
      <c r="DK18" s="457" t="str">
        <f>IF(คะแนนคุณลักษณะ!CH19="","",คะแนนคุณลักษณะ!CH19)</f>
        <v/>
      </c>
      <c r="DL18" s="457" t="str">
        <f>IF(คะแนนคุณลักษณะ!CI19="","",คะแนนคุณลักษณะ!CI19)</f>
        <v/>
      </c>
      <c r="DM18" s="457" t="str">
        <f>IF(คะแนนคุณลักษณะ!CJ19="","",คะแนนคุณลักษณะ!CJ19)</f>
        <v/>
      </c>
      <c r="DN18" s="457" t="str">
        <f>IF(คะแนนคุณลักษณะ!CK19="","",คะแนนคุณลักษณะ!CK19)</f>
        <v/>
      </c>
      <c r="DO18" s="457" t="str">
        <f>IF(คะแนนคุณลักษณะ!CL19="","",คะแนนคุณลักษณะ!CL19)</f>
        <v/>
      </c>
      <c r="DP18" s="457" t="str">
        <f>IF(คะแนนคุณลักษณะ!CM19="","",คะแนนคุณลักษณะ!CM19)</f>
        <v/>
      </c>
      <c r="DQ18" s="457" t="str">
        <f>IF(คะแนนคุณลักษณะ!CN19="","",คะแนนคุณลักษณะ!CN19)</f>
        <v/>
      </c>
      <c r="DR18" s="87" t="str">
        <f t="shared" si="46"/>
        <v/>
      </c>
      <c r="DS18" s="136" t="str">
        <f t="shared" si="19"/>
        <v/>
      </c>
      <c r="DT18" s="136" t="str">
        <f t="shared" si="20"/>
        <v/>
      </c>
      <c r="DU18" s="457" t="str">
        <f>IF(คะแนนคุณลักษณะ!CO19="","",คะแนนคุณลักษณะ!CO19)</f>
        <v/>
      </c>
      <c r="DV18" s="457" t="str">
        <f>IF(คะแนนคุณลักษณะ!CP19="","",คะแนนคุณลักษณะ!CP19)</f>
        <v/>
      </c>
      <c r="DW18" s="457" t="str">
        <f>IF(คะแนนคุณลักษณะ!CQ19="","",คะแนนคุณลักษณะ!CQ19)</f>
        <v/>
      </c>
      <c r="DX18" s="457" t="str">
        <f>IF(คะแนนคุณลักษณะ!CR19="","",คะแนนคุณลักษณะ!CR19)</f>
        <v/>
      </c>
      <c r="DY18" s="457" t="str">
        <f>IF(คะแนนคุณลักษณะ!CS19="","",คะแนนคุณลักษณะ!CS19)</f>
        <v/>
      </c>
      <c r="DZ18" s="457" t="str">
        <f>IF(คะแนนคุณลักษณะ!CT19="","",คะแนนคุณลักษณะ!CT19)</f>
        <v/>
      </c>
      <c r="EA18" s="457" t="str">
        <f>IF(คะแนนคุณลักษณะ!CU19="","",คะแนนคุณลักษณะ!CU19)</f>
        <v/>
      </c>
      <c r="EB18" s="457" t="str">
        <f>IF(คะแนนคุณลักษณะ!CV19="","",คะแนนคุณลักษณะ!CV19)</f>
        <v/>
      </c>
      <c r="EC18" s="87" t="str">
        <f t="shared" si="47"/>
        <v/>
      </c>
      <c r="ED18" s="136" t="str">
        <f t="shared" si="21"/>
        <v/>
      </c>
      <c r="EE18" s="136" t="str">
        <f t="shared" si="22"/>
        <v/>
      </c>
      <c r="EF18" s="457" t="str">
        <f>IF(คะแนนคุณลักษณะ!CW19="","",คะแนนคุณลักษณะ!CW19)</f>
        <v/>
      </c>
      <c r="EG18" s="457" t="str">
        <f>IF(คะแนนคุณลักษณะ!CX19="","",คะแนนคุณลักษณะ!CX19)</f>
        <v/>
      </c>
      <c r="EH18" s="457" t="str">
        <f>IF(คะแนนคุณลักษณะ!CY19="","",คะแนนคุณลักษณะ!CY19)</f>
        <v/>
      </c>
      <c r="EI18" s="457" t="str">
        <f>IF(คะแนนคุณลักษณะ!CZ19="","",คะแนนคุณลักษณะ!CZ19)</f>
        <v/>
      </c>
      <c r="EJ18" s="457" t="str">
        <f>IF(คะแนนคุณลักษณะ!DA19="","",คะแนนคุณลักษณะ!DA19)</f>
        <v/>
      </c>
      <c r="EK18" s="457" t="str">
        <f>IF(คะแนนคุณลักษณะ!DB19="","",คะแนนคุณลักษณะ!DB19)</f>
        <v/>
      </c>
      <c r="EL18" s="457" t="str">
        <f>IF(คะแนนคุณลักษณะ!DC19="","",คะแนนคุณลักษณะ!DC19)</f>
        <v/>
      </c>
      <c r="EM18" s="457" t="str">
        <f>IF(คะแนนคุณลักษณะ!DD19="","",คะแนนคุณลักษณะ!DD19)</f>
        <v/>
      </c>
      <c r="EN18" s="87" t="str">
        <f t="shared" si="48"/>
        <v/>
      </c>
      <c r="EO18" s="136" t="str">
        <f t="shared" si="23"/>
        <v/>
      </c>
      <c r="EP18" s="136" t="str">
        <f t="shared" si="24"/>
        <v/>
      </c>
      <c r="EQ18" s="457" t="str">
        <f>IF(คะแนนคุณลักษณะ!DE19="","",คะแนนคุณลักษณะ!DE19)</f>
        <v/>
      </c>
      <c r="ER18" s="457" t="str">
        <f>IF(คะแนนคุณลักษณะ!DF19="","",คะแนนคุณลักษณะ!DF19)</f>
        <v/>
      </c>
      <c r="ES18" s="457" t="str">
        <f>IF(คะแนนคุณลักษณะ!DG19="","",คะแนนคุณลักษณะ!DG19)</f>
        <v/>
      </c>
      <c r="ET18" s="457" t="str">
        <f>IF(คะแนนคุณลักษณะ!DH19="","",คะแนนคุณลักษณะ!DH19)</f>
        <v/>
      </c>
      <c r="EU18" s="457" t="str">
        <f>IF(คะแนนคุณลักษณะ!DI19="","",คะแนนคุณลักษณะ!DI19)</f>
        <v/>
      </c>
      <c r="EV18" s="457" t="str">
        <f>IF(คะแนนคุณลักษณะ!DJ19="","",คะแนนคุณลักษณะ!DJ19)</f>
        <v/>
      </c>
      <c r="EW18" s="457" t="str">
        <f>IF(คะแนนคุณลักษณะ!DK19="","",คะแนนคุณลักษณะ!DK19)</f>
        <v/>
      </c>
      <c r="EX18" s="457" t="str">
        <f>IF(คะแนนคุณลักษณะ!DL19="","",คะแนนคุณลักษณะ!DL19)</f>
        <v/>
      </c>
      <c r="EY18" s="87" t="str">
        <f t="shared" si="49"/>
        <v/>
      </c>
      <c r="EZ18" s="136" t="str">
        <f t="shared" si="25"/>
        <v/>
      </c>
      <c r="FA18" s="136" t="str">
        <f t="shared" si="26"/>
        <v/>
      </c>
      <c r="FB18" s="27" t="str">
        <f>IF(คะแนนคุณลักษณะ!DM19="","",คะแนนคุณลักษณะ!DM19)</f>
        <v/>
      </c>
      <c r="FC18" s="27" t="str">
        <f>IF(คะแนนคุณลักษณะ!DN19="","",คะแนนคุณลักษณะ!DN19)</f>
        <v/>
      </c>
      <c r="FD18" s="27" t="str">
        <f>IF(คะแนนคุณลักษณะ!DO19="","",คะแนนคุณลักษณะ!DO19)</f>
        <v/>
      </c>
      <c r="FE18" s="27" t="str">
        <f>IF(คะแนนคุณลักษณะ!DP19="","",คะแนนคุณลักษณะ!DP19)</f>
        <v/>
      </c>
      <c r="FF18" s="27" t="str">
        <f>IF(คะแนนคุณลักษณะ!DQ19="","",คะแนนคุณลักษณะ!DQ19)</f>
        <v/>
      </c>
      <c r="FG18" s="27" t="str">
        <f>IF(คะแนนคุณลักษณะ!DR19="","",คะแนนคุณลักษณะ!DR19)</f>
        <v/>
      </c>
      <c r="FH18" s="27" t="str">
        <f>IF(คะแนนคุณลักษณะ!DS19="","",คะแนนคุณลักษณะ!DS19)</f>
        <v/>
      </c>
      <c r="FI18" s="27" t="str">
        <f>IF(คะแนนคุณลักษณะ!DT19="","",คะแนนคุณลักษณะ!DT19)</f>
        <v/>
      </c>
      <c r="FJ18" s="87" t="str">
        <f t="shared" si="50"/>
        <v/>
      </c>
      <c r="FK18" s="136" t="str">
        <f t="shared" si="27"/>
        <v/>
      </c>
      <c r="FL18" s="136" t="str">
        <f t="shared" si="28"/>
        <v/>
      </c>
      <c r="FM18" s="457" t="str">
        <f t="shared" si="51"/>
        <v/>
      </c>
      <c r="FN18" s="136" t="str">
        <f t="shared" si="29"/>
        <v/>
      </c>
      <c r="FO18" s="457" t="str">
        <f t="shared" si="52"/>
        <v/>
      </c>
      <c r="FP18" s="136" t="str">
        <f t="shared" si="30"/>
        <v/>
      </c>
      <c r="FQ18" s="457" t="str">
        <f t="shared" si="53"/>
        <v/>
      </c>
      <c r="FR18" s="136" t="str">
        <f t="shared" si="31"/>
        <v/>
      </c>
      <c r="FS18" s="457" t="str">
        <f t="shared" si="54"/>
        <v/>
      </c>
      <c r="FT18" s="136" t="str">
        <f t="shared" si="32"/>
        <v/>
      </c>
      <c r="FU18" s="457" t="str">
        <f t="shared" si="55"/>
        <v/>
      </c>
      <c r="FV18" s="136" t="str">
        <f t="shared" si="33"/>
        <v/>
      </c>
      <c r="FW18" s="457" t="str">
        <f t="shared" si="56"/>
        <v/>
      </c>
      <c r="FX18" s="136" t="str">
        <f t="shared" si="34"/>
        <v/>
      </c>
      <c r="FY18" s="457" t="str">
        <f t="shared" si="57"/>
        <v/>
      </c>
      <c r="FZ18" s="136" t="str">
        <f t="shared" si="35"/>
        <v/>
      </c>
      <c r="GA18" s="457" t="str">
        <f t="shared" si="58"/>
        <v/>
      </c>
      <c r="GB18" s="136" t="str">
        <f t="shared" si="59"/>
        <v/>
      </c>
      <c r="GC18" s="87" t="str">
        <f t="shared" si="71"/>
        <v/>
      </c>
      <c r="GD18" s="136" t="str">
        <f>IF(เกณฑ์!F$20="Mode",GQ18,IF(เกณฑ์!F$20="ร้อยละ",GR18,""))</f>
        <v/>
      </c>
      <c r="GE18" s="136" t="str">
        <f t="shared" si="60"/>
        <v/>
      </c>
      <c r="GF18" s="85"/>
      <c r="GI18" s="316" t="str">
        <f t="shared" si="61"/>
        <v/>
      </c>
      <c r="GJ18" s="316" t="str">
        <f t="shared" si="62"/>
        <v/>
      </c>
      <c r="GK18" s="316" t="str">
        <f t="shared" si="63"/>
        <v/>
      </c>
      <c r="GL18" s="316" t="str">
        <f t="shared" si="64"/>
        <v/>
      </c>
      <c r="GM18" s="316" t="str">
        <f t="shared" si="65"/>
        <v/>
      </c>
      <c r="GN18" s="316" t="str">
        <f t="shared" si="66"/>
        <v/>
      </c>
      <c r="GO18" s="316" t="str">
        <f t="shared" si="67"/>
        <v/>
      </c>
      <c r="GP18" s="316" t="str">
        <f t="shared" si="68"/>
        <v/>
      </c>
      <c r="GQ18" s="316" t="str">
        <f>'06-1'!I18</f>
        <v/>
      </c>
      <c r="GR18" s="513" t="str">
        <f t="shared" si="36"/>
        <v/>
      </c>
    </row>
    <row r="19" spans="1:200" s="29" customFormat="1" ht="15.95" customHeight="1">
      <c r="A19" s="130">
        <v>14</v>
      </c>
      <c r="B19" s="26">
        <f>คะแนนสอบ!C19</f>
        <v>2507</v>
      </c>
      <c r="C19" s="41" t="str">
        <f>คะแนนสอบ!D19</f>
        <v>เด็กชายจิรายุ  ศิริสุทธิ์</v>
      </c>
      <c r="D19" s="27" t="str">
        <f>IF(คะแนนคุณลักษณะ!E20="","",คะแนนคุณลักษณะ!E20)</f>
        <v/>
      </c>
      <c r="E19" s="27" t="str">
        <f>IF(คะแนนคุณลักษณะ!F20="","",คะแนนคุณลักษณะ!F20)</f>
        <v/>
      </c>
      <c r="F19" s="27" t="str">
        <f>IF(คะแนนคุณลักษณะ!G20="","",คะแนนคุณลักษณะ!G20)</f>
        <v/>
      </c>
      <c r="G19" s="27" t="str">
        <f>IF(คะแนนคุณลักษณะ!H20="","",คะแนนคุณลักษณะ!H20)</f>
        <v/>
      </c>
      <c r="H19" s="27" t="str">
        <f>IF(คะแนนคุณลักษณะ!I20="","",คะแนนคุณลักษณะ!I20)</f>
        <v/>
      </c>
      <c r="I19" s="27" t="str">
        <f>IF(คะแนนคุณลักษณะ!J20="","",คะแนนคุณลักษณะ!J20)</f>
        <v/>
      </c>
      <c r="J19" s="27" t="str">
        <f>IF(คะแนนคุณลักษณะ!K20="","",คะแนนคุณลักษณะ!K20)</f>
        <v/>
      </c>
      <c r="K19" s="27" t="str">
        <f>IF(คะแนนคุณลักษณะ!L20="","",คะแนนคุณลักษณะ!L20)</f>
        <v/>
      </c>
      <c r="L19" s="87" t="str">
        <f t="shared" si="69"/>
        <v/>
      </c>
      <c r="M19" s="136" t="str">
        <f t="shared" si="0"/>
        <v/>
      </c>
      <c r="N19" s="136" t="str">
        <f t="shared" si="1"/>
        <v/>
      </c>
      <c r="O19" s="27" t="str">
        <f>IF(คะแนนคุณลักษณะ!M20="","",คะแนนคุณลักษณะ!M20)</f>
        <v/>
      </c>
      <c r="P19" s="27" t="str">
        <f>IF(คะแนนคุณลักษณะ!N20="","",คะแนนคุณลักษณะ!N20)</f>
        <v/>
      </c>
      <c r="Q19" s="27" t="str">
        <f>IF(คะแนนคุณลักษณะ!O20="","",คะแนนคุณลักษณะ!O20)</f>
        <v/>
      </c>
      <c r="R19" s="27" t="str">
        <f>IF(คะแนนคุณลักษณะ!P20="","",คะแนนคุณลักษณะ!P20)</f>
        <v/>
      </c>
      <c r="S19" s="27" t="str">
        <f>IF(คะแนนคุณลักษณะ!Q20="","",คะแนนคุณลักษณะ!Q20)</f>
        <v/>
      </c>
      <c r="T19" s="27" t="str">
        <f>IF(คะแนนคุณลักษณะ!R20="","",คะแนนคุณลักษณะ!R20)</f>
        <v/>
      </c>
      <c r="U19" s="27" t="str">
        <f>IF(คะแนนคุณลักษณะ!S20="","",คะแนนคุณลักษณะ!S20)</f>
        <v/>
      </c>
      <c r="V19" s="27" t="str">
        <f>IF(คะแนนคุณลักษณะ!T20="","",คะแนนคุณลักษณะ!T20)</f>
        <v/>
      </c>
      <c r="W19" s="87" t="str">
        <f t="shared" si="70"/>
        <v/>
      </c>
      <c r="X19" s="136" t="str">
        <f t="shared" si="2"/>
        <v/>
      </c>
      <c r="Y19" s="136" t="str">
        <f t="shared" si="3"/>
        <v/>
      </c>
      <c r="Z19" s="27" t="str">
        <f>IF(คะแนนคุณลักษณะ!U20="","",คะแนนคุณลักษณะ!U20)</f>
        <v/>
      </c>
      <c r="AA19" s="27" t="str">
        <f>IF(คะแนนคุณลักษณะ!V20="","",คะแนนคุณลักษณะ!V20)</f>
        <v/>
      </c>
      <c r="AB19" s="27" t="str">
        <f>IF(คะแนนคุณลักษณะ!W20="","",คะแนนคุณลักษณะ!W20)</f>
        <v/>
      </c>
      <c r="AC19" s="27" t="str">
        <f>IF(คะแนนคุณลักษณะ!X20="","",คะแนนคุณลักษณะ!X20)</f>
        <v/>
      </c>
      <c r="AD19" s="27" t="str">
        <f>IF(คะแนนคุณลักษณะ!Y20="","",คะแนนคุณลักษณะ!Y20)</f>
        <v/>
      </c>
      <c r="AE19" s="27" t="str">
        <f>IF(คะแนนคุณลักษณะ!Z20="","",คะแนนคุณลักษณะ!Z20)</f>
        <v/>
      </c>
      <c r="AF19" s="27" t="str">
        <f>IF(คะแนนคุณลักษณะ!AA20="","",คะแนนคุณลักษณะ!AA20)</f>
        <v/>
      </c>
      <c r="AG19" s="27" t="str">
        <f>IF(คะแนนคุณลักษณะ!AB20="","",คะแนนคุณลักษณะ!AB20)</f>
        <v/>
      </c>
      <c r="AH19" s="87" t="str">
        <f t="shared" si="37"/>
        <v/>
      </c>
      <c r="AI19" s="136" t="str">
        <f t="shared" si="4"/>
        <v/>
      </c>
      <c r="AJ19" s="136" t="str">
        <f t="shared" si="5"/>
        <v/>
      </c>
      <c r="AK19" s="27" t="str">
        <f>IF(คะแนนคุณลักษณะ!AC20="","",คะแนนคุณลักษณะ!AC20)</f>
        <v/>
      </c>
      <c r="AL19" s="27" t="str">
        <f>IF(คะแนนคุณลักษณะ!AD20="","",คะแนนคุณลักษณะ!AD20)</f>
        <v/>
      </c>
      <c r="AM19" s="27" t="str">
        <f>IF(คะแนนคุณลักษณะ!AE20="","",คะแนนคุณลักษณะ!AE20)</f>
        <v/>
      </c>
      <c r="AN19" s="27" t="str">
        <f>IF(คะแนนคุณลักษณะ!AF20="","",คะแนนคุณลักษณะ!AF20)</f>
        <v/>
      </c>
      <c r="AO19" s="27" t="str">
        <f>IF(คะแนนคุณลักษณะ!AG20="","",คะแนนคุณลักษณะ!AG20)</f>
        <v/>
      </c>
      <c r="AP19" s="27" t="str">
        <f>IF(คะแนนคุณลักษณะ!AH20="","",คะแนนคุณลักษณะ!AH20)</f>
        <v/>
      </c>
      <c r="AQ19" s="27" t="str">
        <f>IF(คะแนนคุณลักษณะ!AI20="","",คะแนนคุณลักษณะ!AI20)</f>
        <v/>
      </c>
      <c r="AR19" s="27" t="str">
        <f>IF(คะแนนคุณลักษณะ!AJ20="","",คะแนนคุณลักษณะ!AJ20)</f>
        <v/>
      </c>
      <c r="AS19" s="87" t="str">
        <f t="shared" si="38"/>
        <v/>
      </c>
      <c r="AT19" s="136" t="str">
        <f t="shared" si="6"/>
        <v/>
      </c>
      <c r="AU19" s="136" t="str">
        <f t="shared" si="7"/>
        <v/>
      </c>
      <c r="AV19" s="27" t="str">
        <f>IF(คะแนนคุณลักษณะ!AK20="","",คะแนนคุณลักษณะ!AK20)</f>
        <v/>
      </c>
      <c r="AW19" s="27" t="str">
        <f>IF(คะแนนคุณลักษณะ!AL20="","",คะแนนคุณลักษณะ!AL20)</f>
        <v/>
      </c>
      <c r="AX19" s="27" t="str">
        <f>IF(คะแนนคุณลักษณะ!AM20="","",คะแนนคุณลักษณะ!AM20)</f>
        <v/>
      </c>
      <c r="AY19" s="27" t="str">
        <f>IF(คะแนนคุณลักษณะ!AN20="","",คะแนนคุณลักษณะ!AN20)</f>
        <v/>
      </c>
      <c r="AZ19" s="27" t="str">
        <f>IF(คะแนนคุณลักษณะ!AO20="","",คะแนนคุณลักษณะ!AO20)</f>
        <v/>
      </c>
      <c r="BA19" s="27" t="str">
        <f>IF(คะแนนคุณลักษณะ!AP20="","",คะแนนคุณลักษณะ!AP20)</f>
        <v/>
      </c>
      <c r="BB19" s="27" t="str">
        <f>IF(คะแนนคุณลักษณะ!AQ20="","",คะแนนคุณลักษณะ!AQ20)</f>
        <v/>
      </c>
      <c r="BC19" s="27" t="str">
        <f>IF(คะแนนคุณลักษณะ!AR20="","",คะแนนคุณลักษณะ!AR20)</f>
        <v/>
      </c>
      <c r="BD19" s="87" t="str">
        <f t="shared" si="39"/>
        <v/>
      </c>
      <c r="BE19" s="136" t="str">
        <f t="shared" si="8"/>
        <v/>
      </c>
      <c r="BF19" s="136" t="str">
        <f t="shared" si="9"/>
        <v/>
      </c>
      <c r="BG19" s="27" t="str">
        <f>IF(คะแนนคุณลักษณะ!AS20="","",คะแนนคุณลักษณะ!AS20)</f>
        <v/>
      </c>
      <c r="BH19" s="27" t="str">
        <f>IF(คะแนนคุณลักษณะ!AT20="","",คะแนนคุณลักษณะ!AT20)</f>
        <v/>
      </c>
      <c r="BI19" s="27" t="str">
        <f>IF(คะแนนคุณลักษณะ!AU20="","",คะแนนคุณลักษณะ!AU20)</f>
        <v/>
      </c>
      <c r="BJ19" s="27" t="str">
        <f>IF(คะแนนคุณลักษณะ!AV20="","",คะแนนคุณลักษณะ!AV20)</f>
        <v/>
      </c>
      <c r="BK19" s="27" t="str">
        <f>IF(คะแนนคุณลักษณะ!AW20="","",คะแนนคุณลักษณะ!AW20)</f>
        <v/>
      </c>
      <c r="BL19" s="27" t="str">
        <f>IF(คะแนนคุณลักษณะ!AX20="","",คะแนนคุณลักษณะ!AX20)</f>
        <v/>
      </c>
      <c r="BM19" s="27" t="str">
        <f>IF(คะแนนคุณลักษณะ!AY20="","",คะแนนคุณลักษณะ!AY20)</f>
        <v/>
      </c>
      <c r="BN19" s="27" t="str">
        <f>IF(คะแนนคุณลักษณะ!AZ20="","",คะแนนคุณลักษณะ!AZ20)</f>
        <v/>
      </c>
      <c r="BO19" s="87" t="str">
        <f t="shared" si="40"/>
        <v/>
      </c>
      <c r="BP19" s="136" t="str">
        <f t="shared" si="10"/>
        <v/>
      </c>
      <c r="BQ19" s="136" t="str">
        <f t="shared" si="11"/>
        <v/>
      </c>
      <c r="BR19" s="27" t="str">
        <f>IF(คะแนนคุณลักษณะ!BA20="","",คะแนนคุณลักษณะ!BA20)</f>
        <v/>
      </c>
      <c r="BS19" s="27" t="str">
        <f>IF(คะแนนคุณลักษณะ!BB20="","",คะแนนคุณลักษณะ!BB20)</f>
        <v/>
      </c>
      <c r="BT19" s="27" t="str">
        <f>IF(คะแนนคุณลักษณะ!BC20="","",คะแนนคุณลักษณะ!BC20)</f>
        <v/>
      </c>
      <c r="BU19" s="27" t="str">
        <f>IF(คะแนนคุณลักษณะ!BD20="","",คะแนนคุณลักษณะ!BD20)</f>
        <v/>
      </c>
      <c r="BV19" s="27" t="str">
        <f>IF(คะแนนคุณลักษณะ!BE20="","",คะแนนคุณลักษณะ!BE20)</f>
        <v/>
      </c>
      <c r="BW19" s="27" t="str">
        <f>IF(คะแนนคุณลักษณะ!BF20="","",คะแนนคุณลักษณะ!BF20)</f>
        <v/>
      </c>
      <c r="BX19" s="27" t="str">
        <f>IF(คะแนนคุณลักษณะ!BG20="","",คะแนนคุณลักษณะ!BG20)</f>
        <v/>
      </c>
      <c r="BY19" s="27" t="str">
        <f>IF(คะแนนคุณลักษณะ!BH20="","",คะแนนคุณลักษณะ!BH20)</f>
        <v/>
      </c>
      <c r="BZ19" s="87" t="str">
        <f t="shared" si="41"/>
        <v/>
      </c>
      <c r="CA19" s="136" t="str">
        <f t="shared" si="12"/>
        <v/>
      </c>
      <c r="CB19" s="136" t="str">
        <f t="shared" si="13"/>
        <v/>
      </c>
      <c r="CC19" s="27" t="str">
        <f>IF(คะแนนคุณลักษณะ!BI20="","",คะแนนคุณลักษณะ!BI20)</f>
        <v/>
      </c>
      <c r="CD19" s="27" t="str">
        <f>IF(คะแนนคุณลักษณะ!BJ20="","",คะแนนคุณลักษณะ!BJ20)</f>
        <v/>
      </c>
      <c r="CE19" s="27" t="str">
        <f>IF(คะแนนคุณลักษณะ!BK20="","",คะแนนคุณลักษณะ!BK20)</f>
        <v/>
      </c>
      <c r="CF19" s="27" t="str">
        <f>IF(คะแนนคุณลักษณะ!BL20="","",คะแนนคุณลักษณะ!BL20)</f>
        <v/>
      </c>
      <c r="CG19" s="27" t="str">
        <f>IF(คะแนนคุณลักษณะ!BM20="","",คะแนนคุณลักษณะ!BM20)</f>
        <v/>
      </c>
      <c r="CH19" s="27" t="str">
        <f>IF(คะแนนคุณลักษณะ!BN20="","",คะแนนคุณลักษณะ!BN20)</f>
        <v/>
      </c>
      <c r="CI19" s="27" t="str">
        <f>IF(คะแนนคุณลักษณะ!BO20="","",คะแนนคุณลักษณะ!BO20)</f>
        <v/>
      </c>
      <c r="CJ19" s="27" t="str">
        <f>IF(คะแนนคุณลักษณะ!BP20="","",คะแนนคุณลักษณะ!BP20)</f>
        <v/>
      </c>
      <c r="CK19" s="87" t="str">
        <f t="shared" si="42"/>
        <v/>
      </c>
      <c r="CL19" s="136" t="str">
        <f t="shared" si="14"/>
        <v/>
      </c>
      <c r="CM19" s="136" t="str">
        <f t="shared" si="15"/>
        <v/>
      </c>
      <c r="CN19" s="27" t="str">
        <f>IF(คะแนนคุณลักษณะ!BQ20="","",คะแนนคุณลักษณะ!BQ20)</f>
        <v/>
      </c>
      <c r="CO19" s="27" t="str">
        <f>IF(คะแนนคุณลักษณะ!BR20="","",คะแนนคุณลักษณะ!BR20)</f>
        <v/>
      </c>
      <c r="CP19" s="27" t="str">
        <f>IF(คะแนนคุณลักษณะ!BS20="","",คะแนนคุณลักษณะ!BS20)</f>
        <v/>
      </c>
      <c r="CQ19" s="27" t="str">
        <f>IF(คะแนนคุณลักษณะ!BT20="","",คะแนนคุณลักษณะ!BT20)</f>
        <v/>
      </c>
      <c r="CR19" s="27" t="str">
        <f>IF(คะแนนคุณลักษณะ!BU20="","",คะแนนคุณลักษณะ!BU20)</f>
        <v/>
      </c>
      <c r="CS19" s="27" t="str">
        <f>IF(คะแนนคุณลักษณะ!BV20="","",คะแนนคุณลักษณะ!BV20)</f>
        <v/>
      </c>
      <c r="CT19" s="27" t="str">
        <f>IF(คะแนนคุณลักษณะ!BW20="","",คะแนนคุณลักษณะ!BW20)</f>
        <v/>
      </c>
      <c r="CU19" s="27" t="str">
        <f>IF(คะแนนคุณลักษณะ!BX20="","",คะแนนคุณลักษณะ!BX20)</f>
        <v/>
      </c>
      <c r="CV19" s="87" t="str">
        <f t="shared" si="43"/>
        <v/>
      </c>
      <c r="CW19" s="136" t="str">
        <f t="shared" si="16"/>
        <v/>
      </c>
      <c r="CX19" s="136" t="str">
        <f t="shared" si="17"/>
        <v/>
      </c>
      <c r="CY19" s="388" t="str">
        <f>IF(คะแนนคุณลักษณะ!BY20="","",คะแนนคุณลักษณะ!BY20)</f>
        <v/>
      </c>
      <c r="CZ19" s="388" t="str">
        <f>IF(คะแนนคุณลักษณะ!BZ20="","",คะแนนคุณลักษณะ!BZ20)</f>
        <v/>
      </c>
      <c r="DA19" s="388" t="str">
        <f>IF(คะแนนคุณลักษณะ!CA20="","",คะแนนคุณลักษณะ!CA20)</f>
        <v/>
      </c>
      <c r="DB19" s="388" t="str">
        <f>IF(คะแนนคุณลักษณะ!CB20="","",คะแนนคุณลักษณะ!CB20)</f>
        <v/>
      </c>
      <c r="DC19" s="388" t="str">
        <f>IF(คะแนนคุณลักษณะ!CC20="","",คะแนนคุณลักษณะ!CC20)</f>
        <v/>
      </c>
      <c r="DD19" s="388" t="str">
        <f>IF(คะแนนคุณลักษณะ!CD20="","",คะแนนคุณลักษณะ!CD20)</f>
        <v/>
      </c>
      <c r="DE19" s="388" t="str">
        <f>IF(คะแนนคุณลักษณะ!CE20="","",คะแนนคุณลักษณะ!CE20)</f>
        <v/>
      </c>
      <c r="DF19" s="388" t="str">
        <f>IF(คะแนนคุณลักษณะ!CF20="","",คะแนนคุณลักษณะ!CF20)</f>
        <v/>
      </c>
      <c r="DG19" s="87" t="str">
        <f t="shared" si="44"/>
        <v/>
      </c>
      <c r="DH19" s="136" t="str">
        <f t="shared" si="45"/>
        <v/>
      </c>
      <c r="DI19" s="136" t="str">
        <f t="shared" si="18"/>
        <v/>
      </c>
      <c r="DJ19" s="457" t="str">
        <f>IF(คะแนนคุณลักษณะ!CG20="","",คะแนนคุณลักษณะ!CG20)</f>
        <v/>
      </c>
      <c r="DK19" s="457" t="str">
        <f>IF(คะแนนคุณลักษณะ!CH20="","",คะแนนคุณลักษณะ!CH20)</f>
        <v/>
      </c>
      <c r="DL19" s="457" t="str">
        <f>IF(คะแนนคุณลักษณะ!CI20="","",คะแนนคุณลักษณะ!CI20)</f>
        <v/>
      </c>
      <c r="DM19" s="457" t="str">
        <f>IF(คะแนนคุณลักษณะ!CJ20="","",คะแนนคุณลักษณะ!CJ20)</f>
        <v/>
      </c>
      <c r="DN19" s="457" t="str">
        <f>IF(คะแนนคุณลักษณะ!CK20="","",คะแนนคุณลักษณะ!CK20)</f>
        <v/>
      </c>
      <c r="DO19" s="457" t="str">
        <f>IF(คะแนนคุณลักษณะ!CL20="","",คะแนนคุณลักษณะ!CL20)</f>
        <v/>
      </c>
      <c r="DP19" s="457" t="str">
        <f>IF(คะแนนคุณลักษณะ!CM20="","",คะแนนคุณลักษณะ!CM20)</f>
        <v/>
      </c>
      <c r="DQ19" s="457" t="str">
        <f>IF(คะแนนคุณลักษณะ!CN20="","",คะแนนคุณลักษณะ!CN20)</f>
        <v/>
      </c>
      <c r="DR19" s="87" t="str">
        <f t="shared" si="46"/>
        <v/>
      </c>
      <c r="DS19" s="136" t="str">
        <f t="shared" si="19"/>
        <v/>
      </c>
      <c r="DT19" s="136" t="str">
        <f t="shared" si="20"/>
        <v/>
      </c>
      <c r="DU19" s="457" t="str">
        <f>IF(คะแนนคุณลักษณะ!CO20="","",คะแนนคุณลักษณะ!CO20)</f>
        <v/>
      </c>
      <c r="DV19" s="457" t="str">
        <f>IF(คะแนนคุณลักษณะ!CP20="","",คะแนนคุณลักษณะ!CP20)</f>
        <v/>
      </c>
      <c r="DW19" s="457" t="str">
        <f>IF(คะแนนคุณลักษณะ!CQ20="","",คะแนนคุณลักษณะ!CQ20)</f>
        <v/>
      </c>
      <c r="DX19" s="457" t="str">
        <f>IF(คะแนนคุณลักษณะ!CR20="","",คะแนนคุณลักษณะ!CR20)</f>
        <v/>
      </c>
      <c r="DY19" s="457" t="str">
        <f>IF(คะแนนคุณลักษณะ!CS20="","",คะแนนคุณลักษณะ!CS20)</f>
        <v/>
      </c>
      <c r="DZ19" s="457" t="str">
        <f>IF(คะแนนคุณลักษณะ!CT20="","",คะแนนคุณลักษณะ!CT20)</f>
        <v/>
      </c>
      <c r="EA19" s="457" t="str">
        <f>IF(คะแนนคุณลักษณะ!CU20="","",คะแนนคุณลักษณะ!CU20)</f>
        <v/>
      </c>
      <c r="EB19" s="457" t="str">
        <f>IF(คะแนนคุณลักษณะ!CV20="","",คะแนนคุณลักษณะ!CV20)</f>
        <v/>
      </c>
      <c r="EC19" s="87" t="str">
        <f t="shared" si="47"/>
        <v/>
      </c>
      <c r="ED19" s="136" t="str">
        <f t="shared" si="21"/>
        <v/>
      </c>
      <c r="EE19" s="136" t="str">
        <f t="shared" si="22"/>
        <v/>
      </c>
      <c r="EF19" s="457" t="str">
        <f>IF(คะแนนคุณลักษณะ!CW20="","",คะแนนคุณลักษณะ!CW20)</f>
        <v/>
      </c>
      <c r="EG19" s="457" t="str">
        <f>IF(คะแนนคุณลักษณะ!CX20="","",คะแนนคุณลักษณะ!CX20)</f>
        <v/>
      </c>
      <c r="EH19" s="457" t="str">
        <f>IF(คะแนนคุณลักษณะ!CY20="","",คะแนนคุณลักษณะ!CY20)</f>
        <v/>
      </c>
      <c r="EI19" s="457" t="str">
        <f>IF(คะแนนคุณลักษณะ!CZ20="","",คะแนนคุณลักษณะ!CZ20)</f>
        <v/>
      </c>
      <c r="EJ19" s="457" t="str">
        <f>IF(คะแนนคุณลักษณะ!DA20="","",คะแนนคุณลักษณะ!DA20)</f>
        <v/>
      </c>
      <c r="EK19" s="457" t="str">
        <f>IF(คะแนนคุณลักษณะ!DB20="","",คะแนนคุณลักษณะ!DB20)</f>
        <v/>
      </c>
      <c r="EL19" s="457" t="str">
        <f>IF(คะแนนคุณลักษณะ!DC20="","",คะแนนคุณลักษณะ!DC20)</f>
        <v/>
      </c>
      <c r="EM19" s="457" t="str">
        <f>IF(คะแนนคุณลักษณะ!DD20="","",คะแนนคุณลักษณะ!DD20)</f>
        <v/>
      </c>
      <c r="EN19" s="87" t="str">
        <f t="shared" si="48"/>
        <v/>
      </c>
      <c r="EO19" s="136" t="str">
        <f t="shared" si="23"/>
        <v/>
      </c>
      <c r="EP19" s="136" t="str">
        <f t="shared" si="24"/>
        <v/>
      </c>
      <c r="EQ19" s="457" t="str">
        <f>IF(คะแนนคุณลักษณะ!DE20="","",คะแนนคุณลักษณะ!DE20)</f>
        <v/>
      </c>
      <c r="ER19" s="457" t="str">
        <f>IF(คะแนนคุณลักษณะ!DF20="","",คะแนนคุณลักษณะ!DF20)</f>
        <v/>
      </c>
      <c r="ES19" s="457" t="str">
        <f>IF(คะแนนคุณลักษณะ!DG20="","",คะแนนคุณลักษณะ!DG20)</f>
        <v/>
      </c>
      <c r="ET19" s="457" t="str">
        <f>IF(คะแนนคุณลักษณะ!DH20="","",คะแนนคุณลักษณะ!DH20)</f>
        <v/>
      </c>
      <c r="EU19" s="457" t="str">
        <f>IF(คะแนนคุณลักษณะ!DI20="","",คะแนนคุณลักษณะ!DI20)</f>
        <v/>
      </c>
      <c r="EV19" s="457" t="str">
        <f>IF(คะแนนคุณลักษณะ!DJ20="","",คะแนนคุณลักษณะ!DJ20)</f>
        <v/>
      </c>
      <c r="EW19" s="457" t="str">
        <f>IF(คะแนนคุณลักษณะ!DK20="","",คะแนนคุณลักษณะ!DK20)</f>
        <v/>
      </c>
      <c r="EX19" s="457" t="str">
        <f>IF(คะแนนคุณลักษณะ!DL20="","",คะแนนคุณลักษณะ!DL20)</f>
        <v/>
      </c>
      <c r="EY19" s="87" t="str">
        <f t="shared" si="49"/>
        <v/>
      </c>
      <c r="EZ19" s="136" t="str">
        <f t="shared" si="25"/>
        <v/>
      </c>
      <c r="FA19" s="136" t="str">
        <f t="shared" si="26"/>
        <v/>
      </c>
      <c r="FB19" s="27" t="str">
        <f>IF(คะแนนคุณลักษณะ!DM20="","",คะแนนคุณลักษณะ!DM20)</f>
        <v/>
      </c>
      <c r="FC19" s="27" t="str">
        <f>IF(คะแนนคุณลักษณะ!DN20="","",คะแนนคุณลักษณะ!DN20)</f>
        <v/>
      </c>
      <c r="FD19" s="27" t="str">
        <f>IF(คะแนนคุณลักษณะ!DO20="","",คะแนนคุณลักษณะ!DO20)</f>
        <v/>
      </c>
      <c r="FE19" s="27" t="str">
        <f>IF(คะแนนคุณลักษณะ!DP20="","",คะแนนคุณลักษณะ!DP20)</f>
        <v/>
      </c>
      <c r="FF19" s="27" t="str">
        <f>IF(คะแนนคุณลักษณะ!DQ20="","",คะแนนคุณลักษณะ!DQ20)</f>
        <v/>
      </c>
      <c r="FG19" s="27" t="str">
        <f>IF(คะแนนคุณลักษณะ!DR20="","",คะแนนคุณลักษณะ!DR20)</f>
        <v/>
      </c>
      <c r="FH19" s="27" t="str">
        <f>IF(คะแนนคุณลักษณะ!DS20="","",คะแนนคุณลักษณะ!DS20)</f>
        <v/>
      </c>
      <c r="FI19" s="27" t="str">
        <f>IF(คะแนนคุณลักษณะ!DT20="","",คะแนนคุณลักษณะ!DT20)</f>
        <v/>
      </c>
      <c r="FJ19" s="87" t="str">
        <f t="shared" si="50"/>
        <v/>
      </c>
      <c r="FK19" s="136" t="str">
        <f t="shared" si="27"/>
        <v/>
      </c>
      <c r="FL19" s="136" t="str">
        <f t="shared" si="28"/>
        <v/>
      </c>
      <c r="FM19" s="457" t="str">
        <f t="shared" si="51"/>
        <v/>
      </c>
      <c r="FN19" s="136" t="str">
        <f t="shared" si="29"/>
        <v/>
      </c>
      <c r="FO19" s="457" t="str">
        <f t="shared" si="52"/>
        <v/>
      </c>
      <c r="FP19" s="136" t="str">
        <f t="shared" si="30"/>
        <v/>
      </c>
      <c r="FQ19" s="457" t="str">
        <f t="shared" si="53"/>
        <v/>
      </c>
      <c r="FR19" s="136" t="str">
        <f t="shared" si="31"/>
        <v/>
      </c>
      <c r="FS19" s="457" t="str">
        <f t="shared" si="54"/>
        <v/>
      </c>
      <c r="FT19" s="136" t="str">
        <f t="shared" si="32"/>
        <v/>
      </c>
      <c r="FU19" s="457" t="str">
        <f t="shared" si="55"/>
        <v/>
      </c>
      <c r="FV19" s="136" t="str">
        <f t="shared" si="33"/>
        <v/>
      </c>
      <c r="FW19" s="457" t="str">
        <f t="shared" si="56"/>
        <v/>
      </c>
      <c r="FX19" s="136" t="str">
        <f t="shared" si="34"/>
        <v/>
      </c>
      <c r="FY19" s="457" t="str">
        <f t="shared" si="57"/>
        <v/>
      </c>
      <c r="FZ19" s="136" t="str">
        <f t="shared" si="35"/>
        <v/>
      </c>
      <c r="GA19" s="457" t="str">
        <f t="shared" si="58"/>
        <v/>
      </c>
      <c r="GB19" s="136" t="str">
        <f t="shared" si="59"/>
        <v/>
      </c>
      <c r="GC19" s="87" t="str">
        <f t="shared" si="71"/>
        <v/>
      </c>
      <c r="GD19" s="136" t="str">
        <f>IF(เกณฑ์!F$20="Mode",GQ19,IF(เกณฑ์!F$20="ร้อยละ",GR19,""))</f>
        <v/>
      </c>
      <c r="GE19" s="136" t="str">
        <f t="shared" si="60"/>
        <v/>
      </c>
      <c r="GF19" s="85"/>
      <c r="GI19" s="316" t="str">
        <f t="shared" si="61"/>
        <v/>
      </c>
      <c r="GJ19" s="316" t="str">
        <f t="shared" si="62"/>
        <v/>
      </c>
      <c r="GK19" s="316" t="str">
        <f t="shared" si="63"/>
        <v/>
      </c>
      <c r="GL19" s="316" t="str">
        <f t="shared" si="64"/>
        <v/>
      </c>
      <c r="GM19" s="316" t="str">
        <f t="shared" si="65"/>
        <v/>
      </c>
      <c r="GN19" s="316" t="str">
        <f t="shared" si="66"/>
        <v/>
      </c>
      <c r="GO19" s="316" t="str">
        <f t="shared" si="67"/>
        <v/>
      </c>
      <c r="GP19" s="316" t="str">
        <f t="shared" si="68"/>
        <v/>
      </c>
      <c r="GQ19" s="316" t="str">
        <f>'06-1'!I19</f>
        <v/>
      </c>
      <c r="GR19" s="513" t="str">
        <f t="shared" si="36"/>
        <v/>
      </c>
    </row>
    <row r="20" spans="1:200" s="29" customFormat="1" ht="15.95" customHeight="1">
      <c r="A20" s="130">
        <v>15</v>
      </c>
      <c r="B20" s="26">
        <f>คะแนนสอบ!C20</f>
        <v>2508</v>
      </c>
      <c r="C20" s="41" t="str">
        <f>คะแนนสอบ!D20</f>
        <v>เด็กชายพชรพงษ์  พงษ์นารายณ์</v>
      </c>
      <c r="D20" s="27" t="str">
        <f>IF(คะแนนคุณลักษณะ!E21="","",คะแนนคุณลักษณะ!E21)</f>
        <v/>
      </c>
      <c r="E20" s="27" t="str">
        <f>IF(คะแนนคุณลักษณะ!F21="","",คะแนนคุณลักษณะ!F21)</f>
        <v/>
      </c>
      <c r="F20" s="27" t="str">
        <f>IF(คะแนนคุณลักษณะ!G21="","",คะแนนคุณลักษณะ!G21)</f>
        <v/>
      </c>
      <c r="G20" s="27" t="str">
        <f>IF(คะแนนคุณลักษณะ!H21="","",คะแนนคุณลักษณะ!H21)</f>
        <v/>
      </c>
      <c r="H20" s="27" t="str">
        <f>IF(คะแนนคุณลักษณะ!I21="","",คะแนนคุณลักษณะ!I21)</f>
        <v/>
      </c>
      <c r="I20" s="27" t="str">
        <f>IF(คะแนนคุณลักษณะ!J21="","",คะแนนคุณลักษณะ!J21)</f>
        <v/>
      </c>
      <c r="J20" s="27" t="str">
        <f>IF(คะแนนคุณลักษณะ!K21="","",คะแนนคุณลักษณะ!K21)</f>
        <v/>
      </c>
      <c r="K20" s="27" t="str">
        <f>IF(คะแนนคุณลักษณะ!L21="","",คะแนนคุณลักษณะ!L21)</f>
        <v/>
      </c>
      <c r="L20" s="87" t="str">
        <f t="shared" si="69"/>
        <v/>
      </c>
      <c r="M20" s="136" t="str">
        <f t="shared" si="0"/>
        <v/>
      </c>
      <c r="N20" s="136" t="str">
        <f t="shared" si="1"/>
        <v/>
      </c>
      <c r="O20" s="27" t="str">
        <f>IF(คะแนนคุณลักษณะ!M21="","",คะแนนคุณลักษณะ!M21)</f>
        <v/>
      </c>
      <c r="P20" s="27" t="str">
        <f>IF(คะแนนคุณลักษณะ!N21="","",คะแนนคุณลักษณะ!N21)</f>
        <v/>
      </c>
      <c r="Q20" s="27" t="str">
        <f>IF(คะแนนคุณลักษณะ!O21="","",คะแนนคุณลักษณะ!O21)</f>
        <v/>
      </c>
      <c r="R20" s="27" t="str">
        <f>IF(คะแนนคุณลักษณะ!P21="","",คะแนนคุณลักษณะ!P21)</f>
        <v/>
      </c>
      <c r="S20" s="27" t="str">
        <f>IF(คะแนนคุณลักษณะ!Q21="","",คะแนนคุณลักษณะ!Q21)</f>
        <v/>
      </c>
      <c r="T20" s="27" t="str">
        <f>IF(คะแนนคุณลักษณะ!R21="","",คะแนนคุณลักษณะ!R21)</f>
        <v/>
      </c>
      <c r="U20" s="27" t="str">
        <f>IF(คะแนนคุณลักษณะ!S21="","",คะแนนคุณลักษณะ!S21)</f>
        <v/>
      </c>
      <c r="V20" s="27" t="str">
        <f>IF(คะแนนคุณลักษณะ!T21="","",คะแนนคุณลักษณะ!T21)</f>
        <v/>
      </c>
      <c r="W20" s="87" t="str">
        <f t="shared" si="70"/>
        <v/>
      </c>
      <c r="X20" s="136" t="str">
        <f t="shared" si="2"/>
        <v/>
      </c>
      <c r="Y20" s="136" t="str">
        <f t="shared" si="3"/>
        <v/>
      </c>
      <c r="Z20" s="27" t="str">
        <f>IF(คะแนนคุณลักษณะ!U21="","",คะแนนคุณลักษณะ!U21)</f>
        <v/>
      </c>
      <c r="AA20" s="27" t="str">
        <f>IF(คะแนนคุณลักษณะ!V21="","",คะแนนคุณลักษณะ!V21)</f>
        <v/>
      </c>
      <c r="AB20" s="27" t="str">
        <f>IF(คะแนนคุณลักษณะ!W21="","",คะแนนคุณลักษณะ!W21)</f>
        <v/>
      </c>
      <c r="AC20" s="27" t="str">
        <f>IF(คะแนนคุณลักษณะ!X21="","",คะแนนคุณลักษณะ!X21)</f>
        <v/>
      </c>
      <c r="AD20" s="27" t="str">
        <f>IF(คะแนนคุณลักษณะ!Y21="","",คะแนนคุณลักษณะ!Y21)</f>
        <v/>
      </c>
      <c r="AE20" s="27" t="str">
        <f>IF(คะแนนคุณลักษณะ!Z21="","",คะแนนคุณลักษณะ!Z21)</f>
        <v/>
      </c>
      <c r="AF20" s="27" t="str">
        <f>IF(คะแนนคุณลักษณะ!AA21="","",คะแนนคุณลักษณะ!AA21)</f>
        <v/>
      </c>
      <c r="AG20" s="27" t="str">
        <f>IF(คะแนนคุณลักษณะ!AB21="","",คะแนนคุณลักษณะ!AB21)</f>
        <v/>
      </c>
      <c r="AH20" s="87" t="str">
        <f t="shared" si="37"/>
        <v/>
      </c>
      <c r="AI20" s="136" t="str">
        <f t="shared" si="4"/>
        <v/>
      </c>
      <c r="AJ20" s="136" t="str">
        <f t="shared" si="5"/>
        <v/>
      </c>
      <c r="AK20" s="27" t="str">
        <f>IF(คะแนนคุณลักษณะ!AC21="","",คะแนนคุณลักษณะ!AC21)</f>
        <v/>
      </c>
      <c r="AL20" s="27" t="str">
        <f>IF(คะแนนคุณลักษณะ!AD21="","",คะแนนคุณลักษณะ!AD21)</f>
        <v/>
      </c>
      <c r="AM20" s="27" t="str">
        <f>IF(คะแนนคุณลักษณะ!AE21="","",คะแนนคุณลักษณะ!AE21)</f>
        <v/>
      </c>
      <c r="AN20" s="27" t="str">
        <f>IF(คะแนนคุณลักษณะ!AF21="","",คะแนนคุณลักษณะ!AF21)</f>
        <v/>
      </c>
      <c r="AO20" s="27" t="str">
        <f>IF(คะแนนคุณลักษณะ!AG21="","",คะแนนคุณลักษณะ!AG21)</f>
        <v/>
      </c>
      <c r="AP20" s="27" t="str">
        <f>IF(คะแนนคุณลักษณะ!AH21="","",คะแนนคุณลักษณะ!AH21)</f>
        <v/>
      </c>
      <c r="AQ20" s="27" t="str">
        <f>IF(คะแนนคุณลักษณะ!AI21="","",คะแนนคุณลักษณะ!AI21)</f>
        <v/>
      </c>
      <c r="AR20" s="27" t="str">
        <f>IF(คะแนนคุณลักษณะ!AJ21="","",คะแนนคุณลักษณะ!AJ21)</f>
        <v/>
      </c>
      <c r="AS20" s="87" t="str">
        <f t="shared" si="38"/>
        <v/>
      </c>
      <c r="AT20" s="136" t="str">
        <f t="shared" si="6"/>
        <v/>
      </c>
      <c r="AU20" s="136" t="str">
        <f t="shared" si="7"/>
        <v/>
      </c>
      <c r="AV20" s="27" t="str">
        <f>IF(คะแนนคุณลักษณะ!AK21="","",คะแนนคุณลักษณะ!AK21)</f>
        <v/>
      </c>
      <c r="AW20" s="27" t="str">
        <f>IF(คะแนนคุณลักษณะ!AL21="","",คะแนนคุณลักษณะ!AL21)</f>
        <v/>
      </c>
      <c r="AX20" s="27" t="str">
        <f>IF(คะแนนคุณลักษณะ!AM21="","",คะแนนคุณลักษณะ!AM21)</f>
        <v/>
      </c>
      <c r="AY20" s="27" t="str">
        <f>IF(คะแนนคุณลักษณะ!AN21="","",คะแนนคุณลักษณะ!AN21)</f>
        <v/>
      </c>
      <c r="AZ20" s="27" t="str">
        <f>IF(คะแนนคุณลักษณะ!AO21="","",คะแนนคุณลักษณะ!AO21)</f>
        <v/>
      </c>
      <c r="BA20" s="27" t="str">
        <f>IF(คะแนนคุณลักษณะ!AP21="","",คะแนนคุณลักษณะ!AP21)</f>
        <v/>
      </c>
      <c r="BB20" s="27" t="str">
        <f>IF(คะแนนคุณลักษณะ!AQ21="","",คะแนนคุณลักษณะ!AQ21)</f>
        <v/>
      </c>
      <c r="BC20" s="27" t="str">
        <f>IF(คะแนนคุณลักษณะ!AR21="","",คะแนนคุณลักษณะ!AR21)</f>
        <v/>
      </c>
      <c r="BD20" s="87" t="str">
        <f t="shared" si="39"/>
        <v/>
      </c>
      <c r="BE20" s="136" t="str">
        <f t="shared" si="8"/>
        <v/>
      </c>
      <c r="BF20" s="136" t="str">
        <f t="shared" si="9"/>
        <v/>
      </c>
      <c r="BG20" s="27" t="str">
        <f>IF(คะแนนคุณลักษณะ!AS21="","",คะแนนคุณลักษณะ!AS21)</f>
        <v/>
      </c>
      <c r="BH20" s="27" t="str">
        <f>IF(คะแนนคุณลักษณะ!AT21="","",คะแนนคุณลักษณะ!AT21)</f>
        <v/>
      </c>
      <c r="BI20" s="27" t="str">
        <f>IF(คะแนนคุณลักษณะ!AU21="","",คะแนนคุณลักษณะ!AU21)</f>
        <v/>
      </c>
      <c r="BJ20" s="27" t="str">
        <f>IF(คะแนนคุณลักษณะ!AV21="","",คะแนนคุณลักษณะ!AV21)</f>
        <v/>
      </c>
      <c r="BK20" s="27" t="str">
        <f>IF(คะแนนคุณลักษณะ!AW21="","",คะแนนคุณลักษณะ!AW21)</f>
        <v/>
      </c>
      <c r="BL20" s="27" t="str">
        <f>IF(คะแนนคุณลักษณะ!AX21="","",คะแนนคุณลักษณะ!AX21)</f>
        <v/>
      </c>
      <c r="BM20" s="27" t="str">
        <f>IF(คะแนนคุณลักษณะ!AY21="","",คะแนนคุณลักษณะ!AY21)</f>
        <v/>
      </c>
      <c r="BN20" s="27" t="str">
        <f>IF(คะแนนคุณลักษณะ!AZ21="","",คะแนนคุณลักษณะ!AZ21)</f>
        <v/>
      </c>
      <c r="BO20" s="87" t="str">
        <f t="shared" si="40"/>
        <v/>
      </c>
      <c r="BP20" s="136" t="str">
        <f t="shared" si="10"/>
        <v/>
      </c>
      <c r="BQ20" s="136" t="str">
        <f t="shared" si="11"/>
        <v/>
      </c>
      <c r="BR20" s="27" t="str">
        <f>IF(คะแนนคุณลักษณะ!BA21="","",คะแนนคุณลักษณะ!BA21)</f>
        <v/>
      </c>
      <c r="BS20" s="27" t="str">
        <f>IF(คะแนนคุณลักษณะ!BB21="","",คะแนนคุณลักษณะ!BB21)</f>
        <v/>
      </c>
      <c r="BT20" s="27" t="str">
        <f>IF(คะแนนคุณลักษณะ!BC21="","",คะแนนคุณลักษณะ!BC21)</f>
        <v/>
      </c>
      <c r="BU20" s="27" t="str">
        <f>IF(คะแนนคุณลักษณะ!BD21="","",คะแนนคุณลักษณะ!BD21)</f>
        <v/>
      </c>
      <c r="BV20" s="27" t="str">
        <f>IF(คะแนนคุณลักษณะ!BE21="","",คะแนนคุณลักษณะ!BE21)</f>
        <v/>
      </c>
      <c r="BW20" s="27" t="str">
        <f>IF(คะแนนคุณลักษณะ!BF21="","",คะแนนคุณลักษณะ!BF21)</f>
        <v/>
      </c>
      <c r="BX20" s="27" t="str">
        <f>IF(คะแนนคุณลักษณะ!BG21="","",คะแนนคุณลักษณะ!BG21)</f>
        <v/>
      </c>
      <c r="BY20" s="27" t="str">
        <f>IF(คะแนนคุณลักษณะ!BH21="","",คะแนนคุณลักษณะ!BH21)</f>
        <v/>
      </c>
      <c r="BZ20" s="87" t="str">
        <f t="shared" si="41"/>
        <v/>
      </c>
      <c r="CA20" s="136" t="str">
        <f t="shared" si="12"/>
        <v/>
      </c>
      <c r="CB20" s="136" t="str">
        <f t="shared" si="13"/>
        <v/>
      </c>
      <c r="CC20" s="27" t="str">
        <f>IF(คะแนนคุณลักษณะ!BI21="","",คะแนนคุณลักษณะ!BI21)</f>
        <v/>
      </c>
      <c r="CD20" s="27" t="str">
        <f>IF(คะแนนคุณลักษณะ!BJ21="","",คะแนนคุณลักษณะ!BJ21)</f>
        <v/>
      </c>
      <c r="CE20" s="27" t="str">
        <f>IF(คะแนนคุณลักษณะ!BK21="","",คะแนนคุณลักษณะ!BK21)</f>
        <v/>
      </c>
      <c r="CF20" s="27" t="str">
        <f>IF(คะแนนคุณลักษณะ!BL21="","",คะแนนคุณลักษณะ!BL21)</f>
        <v/>
      </c>
      <c r="CG20" s="27" t="str">
        <f>IF(คะแนนคุณลักษณะ!BM21="","",คะแนนคุณลักษณะ!BM21)</f>
        <v/>
      </c>
      <c r="CH20" s="27" t="str">
        <f>IF(คะแนนคุณลักษณะ!BN21="","",คะแนนคุณลักษณะ!BN21)</f>
        <v/>
      </c>
      <c r="CI20" s="27" t="str">
        <f>IF(คะแนนคุณลักษณะ!BO21="","",คะแนนคุณลักษณะ!BO21)</f>
        <v/>
      </c>
      <c r="CJ20" s="27" t="str">
        <f>IF(คะแนนคุณลักษณะ!BP21="","",คะแนนคุณลักษณะ!BP21)</f>
        <v/>
      </c>
      <c r="CK20" s="87" t="str">
        <f t="shared" si="42"/>
        <v/>
      </c>
      <c r="CL20" s="136" t="str">
        <f t="shared" si="14"/>
        <v/>
      </c>
      <c r="CM20" s="136" t="str">
        <f t="shared" si="15"/>
        <v/>
      </c>
      <c r="CN20" s="27" t="str">
        <f>IF(คะแนนคุณลักษณะ!BQ21="","",คะแนนคุณลักษณะ!BQ21)</f>
        <v/>
      </c>
      <c r="CO20" s="27" t="str">
        <f>IF(คะแนนคุณลักษณะ!BR21="","",คะแนนคุณลักษณะ!BR21)</f>
        <v/>
      </c>
      <c r="CP20" s="27" t="str">
        <f>IF(คะแนนคุณลักษณะ!BS21="","",คะแนนคุณลักษณะ!BS21)</f>
        <v/>
      </c>
      <c r="CQ20" s="27" t="str">
        <f>IF(คะแนนคุณลักษณะ!BT21="","",คะแนนคุณลักษณะ!BT21)</f>
        <v/>
      </c>
      <c r="CR20" s="27" t="str">
        <f>IF(คะแนนคุณลักษณะ!BU21="","",คะแนนคุณลักษณะ!BU21)</f>
        <v/>
      </c>
      <c r="CS20" s="27" t="str">
        <f>IF(คะแนนคุณลักษณะ!BV21="","",คะแนนคุณลักษณะ!BV21)</f>
        <v/>
      </c>
      <c r="CT20" s="27" t="str">
        <f>IF(คะแนนคุณลักษณะ!BW21="","",คะแนนคุณลักษณะ!BW21)</f>
        <v/>
      </c>
      <c r="CU20" s="27" t="str">
        <f>IF(คะแนนคุณลักษณะ!BX21="","",คะแนนคุณลักษณะ!BX21)</f>
        <v/>
      </c>
      <c r="CV20" s="87" t="str">
        <f t="shared" si="43"/>
        <v/>
      </c>
      <c r="CW20" s="136" t="str">
        <f t="shared" si="16"/>
        <v/>
      </c>
      <c r="CX20" s="136" t="str">
        <f t="shared" si="17"/>
        <v/>
      </c>
      <c r="CY20" s="388" t="str">
        <f>IF(คะแนนคุณลักษณะ!BY21="","",คะแนนคุณลักษณะ!BY21)</f>
        <v/>
      </c>
      <c r="CZ20" s="388" t="str">
        <f>IF(คะแนนคุณลักษณะ!BZ21="","",คะแนนคุณลักษณะ!BZ21)</f>
        <v/>
      </c>
      <c r="DA20" s="388" t="str">
        <f>IF(คะแนนคุณลักษณะ!CA21="","",คะแนนคุณลักษณะ!CA21)</f>
        <v/>
      </c>
      <c r="DB20" s="388" t="str">
        <f>IF(คะแนนคุณลักษณะ!CB21="","",คะแนนคุณลักษณะ!CB21)</f>
        <v/>
      </c>
      <c r="DC20" s="388" t="str">
        <f>IF(คะแนนคุณลักษณะ!CC21="","",คะแนนคุณลักษณะ!CC21)</f>
        <v/>
      </c>
      <c r="DD20" s="388" t="str">
        <f>IF(คะแนนคุณลักษณะ!CD21="","",คะแนนคุณลักษณะ!CD21)</f>
        <v/>
      </c>
      <c r="DE20" s="388" t="str">
        <f>IF(คะแนนคุณลักษณะ!CE21="","",คะแนนคุณลักษณะ!CE21)</f>
        <v/>
      </c>
      <c r="DF20" s="388" t="str">
        <f>IF(คะแนนคุณลักษณะ!CF21="","",คะแนนคุณลักษณะ!CF21)</f>
        <v/>
      </c>
      <c r="DG20" s="87" t="str">
        <f t="shared" si="44"/>
        <v/>
      </c>
      <c r="DH20" s="136" t="str">
        <f t="shared" si="45"/>
        <v/>
      </c>
      <c r="DI20" s="136" t="str">
        <f t="shared" si="18"/>
        <v/>
      </c>
      <c r="DJ20" s="457" t="str">
        <f>IF(คะแนนคุณลักษณะ!CG21="","",คะแนนคุณลักษณะ!CG21)</f>
        <v/>
      </c>
      <c r="DK20" s="457" t="str">
        <f>IF(คะแนนคุณลักษณะ!CH21="","",คะแนนคุณลักษณะ!CH21)</f>
        <v/>
      </c>
      <c r="DL20" s="457" t="str">
        <f>IF(คะแนนคุณลักษณะ!CI21="","",คะแนนคุณลักษณะ!CI21)</f>
        <v/>
      </c>
      <c r="DM20" s="457" t="str">
        <f>IF(คะแนนคุณลักษณะ!CJ21="","",คะแนนคุณลักษณะ!CJ21)</f>
        <v/>
      </c>
      <c r="DN20" s="457" t="str">
        <f>IF(คะแนนคุณลักษณะ!CK21="","",คะแนนคุณลักษณะ!CK21)</f>
        <v/>
      </c>
      <c r="DO20" s="457" t="str">
        <f>IF(คะแนนคุณลักษณะ!CL21="","",คะแนนคุณลักษณะ!CL21)</f>
        <v/>
      </c>
      <c r="DP20" s="457" t="str">
        <f>IF(คะแนนคุณลักษณะ!CM21="","",คะแนนคุณลักษณะ!CM21)</f>
        <v/>
      </c>
      <c r="DQ20" s="457" t="str">
        <f>IF(คะแนนคุณลักษณะ!CN21="","",คะแนนคุณลักษณะ!CN21)</f>
        <v/>
      </c>
      <c r="DR20" s="87" t="str">
        <f t="shared" si="46"/>
        <v/>
      </c>
      <c r="DS20" s="136" t="str">
        <f t="shared" si="19"/>
        <v/>
      </c>
      <c r="DT20" s="136" t="str">
        <f t="shared" si="20"/>
        <v/>
      </c>
      <c r="DU20" s="457" t="str">
        <f>IF(คะแนนคุณลักษณะ!CO21="","",คะแนนคุณลักษณะ!CO21)</f>
        <v/>
      </c>
      <c r="DV20" s="457" t="str">
        <f>IF(คะแนนคุณลักษณะ!CP21="","",คะแนนคุณลักษณะ!CP21)</f>
        <v/>
      </c>
      <c r="DW20" s="457" t="str">
        <f>IF(คะแนนคุณลักษณะ!CQ21="","",คะแนนคุณลักษณะ!CQ21)</f>
        <v/>
      </c>
      <c r="DX20" s="457" t="str">
        <f>IF(คะแนนคุณลักษณะ!CR21="","",คะแนนคุณลักษณะ!CR21)</f>
        <v/>
      </c>
      <c r="DY20" s="457" t="str">
        <f>IF(คะแนนคุณลักษณะ!CS21="","",คะแนนคุณลักษณะ!CS21)</f>
        <v/>
      </c>
      <c r="DZ20" s="457" t="str">
        <f>IF(คะแนนคุณลักษณะ!CT21="","",คะแนนคุณลักษณะ!CT21)</f>
        <v/>
      </c>
      <c r="EA20" s="457" t="str">
        <f>IF(คะแนนคุณลักษณะ!CU21="","",คะแนนคุณลักษณะ!CU21)</f>
        <v/>
      </c>
      <c r="EB20" s="457" t="str">
        <f>IF(คะแนนคุณลักษณะ!CV21="","",คะแนนคุณลักษณะ!CV21)</f>
        <v/>
      </c>
      <c r="EC20" s="87" t="str">
        <f t="shared" si="47"/>
        <v/>
      </c>
      <c r="ED20" s="136" t="str">
        <f t="shared" si="21"/>
        <v/>
      </c>
      <c r="EE20" s="136" t="str">
        <f t="shared" si="22"/>
        <v/>
      </c>
      <c r="EF20" s="457" t="str">
        <f>IF(คะแนนคุณลักษณะ!CW21="","",คะแนนคุณลักษณะ!CW21)</f>
        <v/>
      </c>
      <c r="EG20" s="457" t="str">
        <f>IF(คะแนนคุณลักษณะ!CX21="","",คะแนนคุณลักษณะ!CX21)</f>
        <v/>
      </c>
      <c r="EH20" s="457" t="str">
        <f>IF(คะแนนคุณลักษณะ!CY21="","",คะแนนคุณลักษณะ!CY21)</f>
        <v/>
      </c>
      <c r="EI20" s="457" t="str">
        <f>IF(คะแนนคุณลักษณะ!CZ21="","",คะแนนคุณลักษณะ!CZ21)</f>
        <v/>
      </c>
      <c r="EJ20" s="457" t="str">
        <f>IF(คะแนนคุณลักษณะ!DA21="","",คะแนนคุณลักษณะ!DA21)</f>
        <v/>
      </c>
      <c r="EK20" s="457" t="str">
        <f>IF(คะแนนคุณลักษณะ!DB21="","",คะแนนคุณลักษณะ!DB21)</f>
        <v/>
      </c>
      <c r="EL20" s="457" t="str">
        <f>IF(คะแนนคุณลักษณะ!DC21="","",คะแนนคุณลักษณะ!DC21)</f>
        <v/>
      </c>
      <c r="EM20" s="457" t="str">
        <f>IF(คะแนนคุณลักษณะ!DD21="","",คะแนนคุณลักษณะ!DD21)</f>
        <v/>
      </c>
      <c r="EN20" s="87" t="str">
        <f t="shared" si="48"/>
        <v/>
      </c>
      <c r="EO20" s="136" t="str">
        <f t="shared" si="23"/>
        <v/>
      </c>
      <c r="EP20" s="136" t="str">
        <f t="shared" si="24"/>
        <v/>
      </c>
      <c r="EQ20" s="457" t="str">
        <f>IF(คะแนนคุณลักษณะ!DE21="","",คะแนนคุณลักษณะ!DE21)</f>
        <v/>
      </c>
      <c r="ER20" s="457" t="str">
        <f>IF(คะแนนคุณลักษณะ!DF21="","",คะแนนคุณลักษณะ!DF21)</f>
        <v/>
      </c>
      <c r="ES20" s="457" t="str">
        <f>IF(คะแนนคุณลักษณะ!DG21="","",คะแนนคุณลักษณะ!DG21)</f>
        <v/>
      </c>
      <c r="ET20" s="457" t="str">
        <f>IF(คะแนนคุณลักษณะ!DH21="","",คะแนนคุณลักษณะ!DH21)</f>
        <v/>
      </c>
      <c r="EU20" s="457" t="str">
        <f>IF(คะแนนคุณลักษณะ!DI21="","",คะแนนคุณลักษณะ!DI21)</f>
        <v/>
      </c>
      <c r="EV20" s="457" t="str">
        <f>IF(คะแนนคุณลักษณะ!DJ21="","",คะแนนคุณลักษณะ!DJ21)</f>
        <v/>
      </c>
      <c r="EW20" s="457" t="str">
        <f>IF(คะแนนคุณลักษณะ!DK21="","",คะแนนคุณลักษณะ!DK21)</f>
        <v/>
      </c>
      <c r="EX20" s="457" t="str">
        <f>IF(คะแนนคุณลักษณะ!DL21="","",คะแนนคุณลักษณะ!DL21)</f>
        <v/>
      </c>
      <c r="EY20" s="87" t="str">
        <f t="shared" si="49"/>
        <v/>
      </c>
      <c r="EZ20" s="136" t="str">
        <f t="shared" si="25"/>
        <v/>
      </c>
      <c r="FA20" s="136" t="str">
        <f t="shared" si="26"/>
        <v/>
      </c>
      <c r="FB20" s="27" t="str">
        <f>IF(คะแนนคุณลักษณะ!DM21="","",คะแนนคุณลักษณะ!DM21)</f>
        <v/>
      </c>
      <c r="FC20" s="27" t="str">
        <f>IF(คะแนนคุณลักษณะ!DN21="","",คะแนนคุณลักษณะ!DN21)</f>
        <v/>
      </c>
      <c r="FD20" s="27" t="str">
        <f>IF(คะแนนคุณลักษณะ!DO21="","",คะแนนคุณลักษณะ!DO21)</f>
        <v/>
      </c>
      <c r="FE20" s="27" t="str">
        <f>IF(คะแนนคุณลักษณะ!DP21="","",คะแนนคุณลักษณะ!DP21)</f>
        <v/>
      </c>
      <c r="FF20" s="27" t="str">
        <f>IF(คะแนนคุณลักษณะ!DQ21="","",คะแนนคุณลักษณะ!DQ21)</f>
        <v/>
      </c>
      <c r="FG20" s="27" t="str">
        <f>IF(คะแนนคุณลักษณะ!DR21="","",คะแนนคุณลักษณะ!DR21)</f>
        <v/>
      </c>
      <c r="FH20" s="27" t="str">
        <f>IF(คะแนนคุณลักษณะ!DS21="","",คะแนนคุณลักษณะ!DS21)</f>
        <v/>
      </c>
      <c r="FI20" s="27" t="str">
        <f>IF(คะแนนคุณลักษณะ!DT21="","",คะแนนคุณลักษณะ!DT21)</f>
        <v/>
      </c>
      <c r="FJ20" s="87" t="str">
        <f t="shared" si="50"/>
        <v/>
      </c>
      <c r="FK20" s="136" t="str">
        <f t="shared" si="27"/>
        <v/>
      </c>
      <c r="FL20" s="136" t="str">
        <f t="shared" si="28"/>
        <v/>
      </c>
      <c r="FM20" s="457" t="str">
        <f t="shared" si="51"/>
        <v/>
      </c>
      <c r="FN20" s="136" t="str">
        <f t="shared" si="29"/>
        <v/>
      </c>
      <c r="FO20" s="457" t="str">
        <f t="shared" si="52"/>
        <v/>
      </c>
      <c r="FP20" s="136" t="str">
        <f t="shared" si="30"/>
        <v/>
      </c>
      <c r="FQ20" s="457" t="str">
        <f t="shared" si="53"/>
        <v/>
      </c>
      <c r="FR20" s="136" t="str">
        <f t="shared" si="31"/>
        <v/>
      </c>
      <c r="FS20" s="457" t="str">
        <f t="shared" si="54"/>
        <v/>
      </c>
      <c r="FT20" s="136" t="str">
        <f t="shared" si="32"/>
        <v/>
      </c>
      <c r="FU20" s="457" t="str">
        <f t="shared" si="55"/>
        <v/>
      </c>
      <c r="FV20" s="136" t="str">
        <f t="shared" si="33"/>
        <v/>
      </c>
      <c r="FW20" s="457" t="str">
        <f t="shared" si="56"/>
        <v/>
      </c>
      <c r="FX20" s="136" t="str">
        <f t="shared" si="34"/>
        <v/>
      </c>
      <c r="FY20" s="457" t="str">
        <f t="shared" si="57"/>
        <v/>
      </c>
      <c r="FZ20" s="136" t="str">
        <f t="shared" si="35"/>
        <v/>
      </c>
      <c r="GA20" s="457" t="str">
        <f t="shared" si="58"/>
        <v/>
      </c>
      <c r="GB20" s="136" t="str">
        <f t="shared" si="59"/>
        <v/>
      </c>
      <c r="GC20" s="87" t="str">
        <f t="shared" si="71"/>
        <v/>
      </c>
      <c r="GD20" s="136" t="str">
        <f>IF(เกณฑ์!F$20="Mode",GQ20,IF(เกณฑ์!F$20="ร้อยละ",GR20,""))</f>
        <v/>
      </c>
      <c r="GE20" s="136" t="str">
        <f t="shared" si="60"/>
        <v/>
      </c>
      <c r="GF20" s="85"/>
      <c r="GI20" s="316" t="str">
        <f t="shared" si="61"/>
        <v/>
      </c>
      <c r="GJ20" s="316" t="str">
        <f t="shared" si="62"/>
        <v/>
      </c>
      <c r="GK20" s="316" t="str">
        <f t="shared" si="63"/>
        <v/>
      </c>
      <c r="GL20" s="316" t="str">
        <f t="shared" si="64"/>
        <v/>
      </c>
      <c r="GM20" s="316" t="str">
        <f t="shared" si="65"/>
        <v/>
      </c>
      <c r="GN20" s="316" t="str">
        <f t="shared" si="66"/>
        <v/>
      </c>
      <c r="GO20" s="316" t="str">
        <f t="shared" si="67"/>
        <v/>
      </c>
      <c r="GP20" s="316" t="str">
        <f t="shared" si="68"/>
        <v/>
      </c>
      <c r="GQ20" s="316" t="str">
        <f>'06-1'!I20</f>
        <v/>
      </c>
      <c r="GR20" s="513" t="str">
        <f t="shared" si="36"/>
        <v/>
      </c>
    </row>
    <row r="21" spans="1:200" s="29" customFormat="1" ht="15.95" customHeight="1">
      <c r="A21" s="130">
        <v>16</v>
      </c>
      <c r="B21" s="26">
        <f>คะแนนสอบ!C21</f>
        <v>2509</v>
      </c>
      <c r="C21" s="41" t="str">
        <f>คะแนนสอบ!D21</f>
        <v>เด็กชายวัชรากรณ์  ดวงดี</v>
      </c>
      <c r="D21" s="27" t="str">
        <f>IF(คะแนนคุณลักษณะ!E22="","",คะแนนคุณลักษณะ!E22)</f>
        <v/>
      </c>
      <c r="E21" s="27" t="str">
        <f>IF(คะแนนคุณลักษณะ!F22="","",คะแนนคุณลักษณะ!F22)</f>
        <v/>
      </c>
      <c r="F21" s="27" t="str">
        <f>IF(คะแนนคุณลักษณะ!G22="","",คะแนนคุณลักษณะ!G22)</f>
        <v/>
      </c>
      <c r="G21" s="27" t="str">
        <f>IF(คะแนนคุณลักษณะ!H22="","",คะแนนคุณลักษณะ!H22)</f>
        <v/>
      </c>
      <c r="H21" s="27" t="str">
        <f>IF(คะแนนคุณลักษณะ!I22="","",คะแนนคุณลักษณะ!I22)</f>
        <v/>
      </c>
      <c r="I21" s="27" t="str">
        <f>IF(คะแนนคุณลักษณะ!J22="","",คะแนนคุณลักษณะ!J22)</f>
        <v/>
      </c>
      <c r="J21" s="27" t="str">
        <f>IF(คะแนนคุณลักษณะ!K22="","",คะแนนคุณลักษณะ!K22)</f>
        <v/>
      </c>
      <c r="K21" s="27" t="str">
        <f>IF(คะแนนคุณลักษณะ!L22="","",คะแนนคุณลักษณะ!L22)</f>
        <v/>
      </c>
      <c r="L21" s="87" t="str">
        <f t="shared" si="69"/>
        <v/>
      </c>
      <c r="M21" s="136" t="str">
        <f t="shared" si="0"/>
        <v/>
      </c>
      <c r="N21" s="136" t="str">
        <f t="shared" si="1"/>
        <v/>
      </c>
      <c r="O21" s="27" t="str">
        <f>IF(คะแนนคุณลักษณะ!M22="","",คะแนนคุณลักษณะ!M22)</f>
        <v/>
      </c>
      <c r="P21" s="27" t="str">
        <f>IF(คะแนนคุณลักษณะ!N22="","",คะแนนคุณลักษณะ!N22)</f>
        <v/>
      </c>
      <c r="Q21" s="27" t="str">
        <f>IF(คะแนนคุณลักษณะ!O22="","",คะแนนคุณลักษณะ!O22)</f>
        <v/>
      </c>
      <c r="R21" s="27" t="str">
        <f>IF(คะแนนคุณลักษณะ!P22="","",คะแนนคุณลักษณะ!P22)</f>
        <v/>
      </c>
      <c r="S21" s="27" t="str">
        <f>IF(คะแนนคุณลักษณะ!Q22="","",คะแนนคุณลักษณะ!Q22)</f>
        <v/>
      </c>
      <c r="T21" s="27" t="str">
        <f>IF(คะแนนคุณลักษณะ!R22="","",คะแนนคุณลักษณะ!R22)</f>
        <v/>
      </c>
      <c r="U21" s="27" t="str">
        <f>IF(คะแนนคุณลักษณะ!S22="","",คะแนนคุณลักษณะ!S22)</f>
        <v/>
      </c>
      <c r="V21" s="27" t="str">
        <f>IF(คะแนนคุณลักษณะ!T22="","",คะแนนคุณลักษณะ!T22)</f>
        <v/>
      </c>
      <c r="W21" s="87" t="str">
        <f t="shared" si="70"/>
        <v/>
      </c>
      <c r="X21" s="136" t="str">
        <f t="shared" si="2"/>
        <v/>
      </c>
      <c r="Y21" s="136" t="str">
        <f t="shared" si="3"/>
        <v/>
      </c>
      <c r="Z21" s="27" t="str">
        <f>IF(คะแนนคุณลักษณะ!U22="","",คะแนนคุณลักษณะ!U22)</f>
        <v/>
      </c>
      <c r="AA21" s="27" t="str">
        <f>IF(คะแนนคุณลักษณะ!V22="","",คะแนนคุณลักษณะ!V22)</f>
        <v/>
      </c>
      <c r="AB21" s="27" t="str">
        <f>IF(คะแนนคุณลักษณะ!W22="","",คะแนนคุณลักษณะ!W22)</f>
        <v/>
      </c>
      <c r="AC21" s="27" t="str">
        <f>IF(คะแนนคุณลักษณะ!X22="","",คะแนนคุณลักษณะ!X22)</f>
        <v/>
      </c>
      <c r="AD21" s="27" t="str">
        <f>IF(คะแนนคุณลักษณะ!Y22="","",คะแนนคุณลักษณะ!Y22)</f>
        <v/>
      </c>
      <c r="AE21" s="27" t="str">
        <f>IF(คะแนนคุณลักษณะ!Z22="","",คะแนนคุณลักษณะ!Z22)</f>
        <v/>
      </c>
      <c r="AF21" s="27" t="str">
        <f>IF(คะแนนคุณลักษณะ!AA22="","",คะแนนคุณลักษณะ!AA22)</f>
        <v/>
      </c>
      <c r="AG21" s="27" t="str">
        <f>IF(คะแนนคุณลักษณะ!AB22="","",คะแนนคุณลักษณะ!AB22)</f>
        <v/>
      </c>
      <c r="AH21" s="87" t="str">
        <f t="shared" si="37"/>
        <v/>
      </c>
      <c r="AI21" s="136" t="str">
        <f t="shared" si="4"/>
        <v/>
      </c>
      <c r="AJ21" s="136" t="str">
        <f t="shared" si="5"/>
        <v/>
      </c>
      <c r="AK21" s="27" t="str">
        <f>IF(คะแนนคุณลักษณะ!AC22="","",คะแนนคุณลักษณะ!AC22)</f>
        <v/>
      </c>
      <c r="AL21" s="27" t="str">
        <f>IF(คะแนนคุณลักษณะ!AD22="","",คะแนนคุณลักษณะ!AD22)</f>
        <v/>
      </c>
      <c r="AM21" s="27" t="str">
        <f>IF(คะแนนคุณลักษณะ!AE22="","",คะแนนคุณลักษณะ!AE22)</f>
        <v/>
      </c>
      <c r="AN21" s="27" t="str">
        <f>IF(คะแนนคุณลักษณะ!AF22="","",คะแนนคุณลักษณะ!AF22)</f>
        <v/>
      </c>
      <c r="AO21" s="27" t="str">
        <f>IF(คะแนนคุณลักษณะ!AG22="","",คะแนนคุณลักษณะ!AG22)</f>
        <v/>
      </c>
      <c r="AP21" s="27" t="str">
        <f>IF(คะแนนคุณลักษณะ!AH22="","",คะแนนคุณลักษณะ!AH22)</f>
        <v/>
      </c>
      <c r="AQ21" s="27" t="str">
        <f>IF(คะแนนคุณลักษณะ!AI22="","",คะแนนคุณลักษณะ!AI22)</f>
        <v/>
      </c>
      <c r="AR21" s="27" t="str">
        <f>IF(คะแนนคุณลักษณะ!AJ22="","",คะแนนคุณลักษณะ!AJ22)</f>
        <v/>
      </c>
      <c r="AS21" s="87" t="str">
        <f t="shared" si="38"/>
        <v/>
      </c>
      <c r="AT21" s="136" t="str">
        <f t="shared" si="6"/>
        <v/>
      </c>
      <c r="AU21" s="136" t="str">
        <f t="shared" si="7"/>
        <v/>
      </c>
      <c r="AV21" s="27" t="str">
        <f>IF(คะแนนคุณลักษณะ!AK22="","",คะแนนคุณลักษณะ!AK22)</f>
        <v/>
      </c>
      <c r="AW21" s="27" t="str">
        <f>IF(คะแนนคุณลักษณะ!AL22="","",คะแนนคุณลักษณะ!AL22)</f>
        <v/>
      </c>
      <c r="AX21" s="27" t="str">
        <f>IF(คะแนนคุณลักษณะ!AM22="","",คะแนนคุณลักษณะ!AM22)</f>
        <v/>
      </c>
      <c r="AY21" s="27" t="str">
        <f>IF(คะแนนคุณลักษณะ!AN22="","",คะแนนคุณลักษณะ!AN22)</f>
        <v/>
      </c>
      <c r="AZ21" s="27" t="str">
        <f>IF(คะแนนคุณลักษณะ!AO22="","",คะแนนคุณลักษณะ!AO22)</f>
        <v/>
      </c>
      <c r="BA21" s="27" t="str">
        <f>IF(คะแนนคุณลักษณะ!AP22="","",คะแนนคุณลักษณะ!AP22)</f>
        <v/>
      </c>
      <c r="BB21" s="27" t="str">
        <f>IF(คะแนนคุณลักษณะ!AQ22="","",คะแนนคุณลักษณะ!AQ22)</f>
        <v/>
      </c>
      <c r="BC21" s="27" t="str">
        <f>IF(คะแนนคุณลักษณะ!AR22="","",คะแนนคุณลักษณะ!AR22)</f>
        <v/>
      </c>
      <c r="BD21" s="87" t="str">
        <f t="shared" si="39"/>
        <v/>
      </c>
      <c r="BE21" s="136" t="str">
        <f t="shared" si="8"/>
        <v/>
      </c>
      <c r="BF21" s="136" t="str">
        <f t="shared" si="9"/>
        <v/>
      </c>
      <c r="BG21" s="27" t="str">
        <f>IF(คะแนนคุณลักษณะ!AS22="","",คะแนนคุณลักษณะ!AS22)</f>
        <v/>
      </c>
      <c r="BH21" s="27" t="str">
        <f>IF(คะแนนคุณลักษณะ!AT22="","",คะแนนคุณลักษณะ!AT22)</f>
        <v/>
      </c>
      <c r="BI21" s="27" t="str">
        <f>IF(คะแนนคุณลักษณะ!AU22="","",คะแนนคุณลักษณะ!AU22)</f>
        <v/>
      </c>
      <c r="BJ21" s="27" t="str">
        <f>IF(คะแนนคุณลักษณะ!AV22="","",คะแนนคุณลักษณะ!AV22)</f>
        <v/>
      </c>
      <c r="BK21" s="27" t="str">
        <f>IF(คะแนนคุณลักษณะ!AW22="","",คะแนนคุณลักษณะ!AW22)</f>
        <v/>
      </c>
      <c r="BL21" s="27" t="str">
        <f>IF(คะแนนคุณลักษณะ!AX22="","",คะแนนคุณลักษณะ!AX22)</f>
        <v/>
      </c>
      <c r="BM21" s="27" t="str">
        <f>IF(คะแนนคุณลักษณะ!AY22="","",คะแนนคุณลักษณะ!AY22)</f>
        <v/>
      </c>
      <c r="BN21" s="27" t="str">
        <f>IF(คะแนนคุณลักษณะ!AZ22="","",คะแนนคุณลักษณะ!AZ22)</f>
        <v/>
      </c>
      <c r="BO21" s="87" t="str">
        <f t="shared" si="40"/>
        <v/>
      </c>
      <c r="BP21" s="136" t="str">
        <f t="shared" si="10"/>
        <v/>
      </c>
      <c r="BQ21" s="136" t="str">
        <f t="shared" si="11"/>
        <v/>
      </c>
      <c r="BR21" s="27" t="str">
        <f>IF(คะแนนคุณลักษณะ!BA22="","",คะแนนคุณลักษณะ!BA22)</f>
        <v/>
      </c>
      <c r="BS21" s="27" t="str">
        <f>IF(คะแนนคุณลักษณะ!BB22="","",คะแนนคุณลักษณะ!BB22)</f>
        <v/>
      </c>
      <c r="BT21" s="27" t="str">
        <f>IF(คะแนนคุณลักษณะ!BC22="","",คะแนนคุณลักษณะ!BC22)</f>
        <v/>
      </c>
      <c r="BU21" s="27" t="str">
        <f>IF(คะแนนคุณลักษณะ!BD22="","",คะแนนคุณลักษณะ!BD22)</f>
        <v/>
      </c>
      <c r="BV21" s="27" t="str">
        <f>IF(คะแนนคุณลักษณะ!BE22="","",คะแนนคุณลักษณะ!BE22)</f>
        <v/>
      </c>
      <c r="BW21" s="27" t="str">
        <f>IF(คะแนนคุณลักษณะ!BF22="","",คะแนนคุณลักษณะ!BF22)</f>
        <v/>
      </c>
      <c r="BX21" s="27" t="str">
        <f>IF(คะแนนคุณลักษณะ!BG22="","",คะแนนคุณลักษณะ!BG22)</f>
        <v/>
      </c>
      <c r="BY21" s="27" t="str">
        <f>IF(คะแนนคุณลักษณะ!BH22="","",คะแนนคุณลักษณะ!BH22)</f>
        <v/>
      </c>
      <c r="BZ21" s="87" t="str">
        <f t="shared" si="41"/>
        <v/>
      </c>
      <c r="CA21" s="136" t="str">
        <f t="shared" si="12"/>
        <v/>
      </c>
      <c r="CB21" s="136" t="str">
        <f t="shared" si="13"/>
        <v/>
      </c>
      <c r="CC21" s="27" t="str">
        <f>IF(คะแนนคุณลักษณะ!BI22="","",คะแนนคุณลักษณะ!BI22)</f>
        <v/>
      </c>
      <c r="CD21" s="27" t="str">
        <f>IF(คะแนนคุณลักษณะ!BJ22="","",คะแนนคุณลักษณะ!BJ22)</f>
        <v/>
      </c>
      <c r="CE21" s="27" t="str">
        <f>IF(คะแนนคุณลักษณะ!BK22="","",คะแนนคุณลักษณะ!BK22)</f>
        <v/>
      </c>
      <c r="CF21" s="27" t="str">
        <f>IF(คะแนนคุณลักษณะ!BL22="","",คะแนนคุณลักษณะ!BL22)</f>
        <v/>
      </c>
      <c r="CG21" s="27" t="str">
        <f>IF(คะแนนคุณลักษณะ!BM22="","",คะแนนคุณลักษณะ!BM22)</f>
        <v/>
      </c>
      <c r="CH21" s="27" t="str">
        <f>IF(คะแนนคุณลักษณะ!BN22="","",คะแนนคุณลักษณะ!BN22)</f>
        <v/>
      </c>
      <c r="CI21" s="27" t="str">
        <f>IF(คะแนนคุณลักษณะ!BO22="","",คะแนนคุณลักษณะ!BO22)</f>
        <v/>
      </c>
      <c r="CJ21" s="27" t="str">
        <f>IF(คะแนนคุณลักษณะ!BP22="","",คะแนนคุณลักษณะ!BP22)</f>
        <v/>
      </c>
      <c r="CK21" s="87" t="str">
        <f t="shared" si="42"/>
        <v/>
      </c>
      <c r="CL21" s="136" t="str">
        <f t="shared" si="14"/>
        <v/>
      </c>
      <c r="CM21" s="136" t="str">
        <f t="shared" si="15"/>
        <v/>
      </c>
      <c r="CN21" s="27" t="str">
        <f>IF(คะแนนคุณลักษณะ!BQ22="","",คะแนนคุณลักษณะ!BQ22)</f>
        <v/>
      </c>
      <c r="CO21" s="27" t="str">
        <f>IF(คะแนนคุณลักษณะ!BR22="","",คะแนนคุณลักษณะ!BR22)</f>
        <v/>
      </c>
      <c r="CP21" s="27" t="str">
        <f>IF(คะแนนคุณลักษณะ!BS22="","",คะแนนคุณลักษณะ!BS22)</f>
        <v/>
      </c>
      <c r="CQ21" s="27" t="str">
        <f>IF(คะแนนคุณลักษณะ!BT22="","",คะแนนคุณลักษณะ!BT22)</f>
        <v/>
      </c>
      <c r="CR21" s="27" t="str">
        <f>IF(คะแนนคุณลักษณะ!BU22="","",คะแนนคุณลักษณะ!BU22)</f>
        <v/>
      </c>
      <c r="CS21" s="27" t="str">
        <f>IF(คะแนนคุณลักษณะ!BV22="","",คะแนนคุณลักษณะ!BV22)</f>
        <v/>
      </c>
      <c r="CT21" s="27" t="str">
        <f>IF(คะแนนคุณลักษณะ!BW22="","",คะแนนคุณลักษณะ!BW22)</f>
        <v/>
      </c>
      <c r="CU21" s="27" t="str">
        <f>IF(คะแนนคุณลักษณะ!BX22="","",คะแนนคุณลักษณะ!BX22)</f>
        <v/>
      </c>
      <c r="CV21" s="87" t="str">
        <f t="shared" si="43"/>
        <v/>
      </c>
      <c r="CW21" s="136" t="str">
        <f t="shared" si="16"/>
        <v/>
      </c>
      <c r="CX21" s="136" t="str">
        <f t="shared" si="17"/>
        <v/>
      </c>
      <c r="CY21" s="388" t="str">
        <f>IF(คะแนนคุณลักษณะ!BY22="","",คะแนนคุณลักษณะ!BY22)</f>
        <v/>
      </c>
      <c r="CZ21" s="388" t="str">
        <f>IF(คะแนนคุณลักษณะ!BZ22="","",คะแนนคุณลักษณะ!BZ22)</f>
        <v/>
      </c>
      <c r="DA21" s="388" t="str">
        <f>IF(คะแนนคุณลักษณะ!CA22="","",คะแนนคุณลักษณะ!CA22)</f>
        <v/>
      </c>
      <c r="DB21" s="388" t="str">
        <f>IF(คะแนนคุณลักษณะ!CB22="","",คะแนนคุณลักษณะ!CB22)</f>
        <v/>
      </c>
      <c r="DC21" s="388" t="str">
        <f>IF(คะแนนคุณลักษณะ!CC22="","",คะแนนคุณลักษณะ!CC22)</f>
        <v/>
      </c>
      <c r="DD21" s="388" t="str">
        <f>IF(คะแนนคุณลักษณะ!CD22="","",คะแนนคุณลักษณะ!CD22)</f>
        <v/>
      </c>
      <c r="DE21" s="388" t="str">
        <f>IF(คะแนนคุณลักษณะ!CE22="","",คะแนนคุณลักษณะ!CE22)</f>
        <v/>
      </c>
      <c r="DF21" s="388" t="str">
        <f>IF(คะแนนคุณลักษณะ!CF22="","",คะแนนคุณลักษณะ!CF22)</f>
        <v/>
      </c>
      <c r="DG21" s="87" t="str">
        <f t="shared" si="44"/>
        <v/>
      </c>
      <c r="DH21" s="136" t="str">
        <f t="shared" si="45"/>
        <v/>
      </c>
      <c r="DI21" s="136" t="str">
        <f t="shared" si="18"/>
        <v/>
      </c>
      <c r="DJ21" s="457" t="str">
        <f>IF(คะแนนคุณลักษณะ!CG22="","",คะแนนคุณลักษณะ!CG22)</f>
        <v/>
      </c>
      <c r="DK21" s="457" t="str">
        <f>IF(คะแนนคุณลักษณะ!CH22="","",คะแนนคุณลักษณะ!CH22)</f>
        <v/>
      </c>
      <c r="DL21" s="457" t="str">
        <f>IF(คะแนนคุณลักษณะ!CI22="","",คะแนนคุณลักษณะ!CI22)</f>
        <v/>
      </c>
      <c r="DM21" s="457" t="str">
        <f>IF(คะแนนคุณลักษณะ!CJ22="","",คะแนนคุณลักษณะ!CJ22)</f>
        <v/>
      </c>
      <c r="DN21" s="457" t="str">
        <f>IF(คะแนนคุณลักษณะ!CK22="","",คะแนนคุณลักษณะ!CK22)</f>
        <v/>
      </c>
      <c r="DO21" s="457" t="str">
        <f>IF(คะแนนคุณลักษณะ!CL22="","",คะแนนคุณลักษณะ!CL22)</f>
        <v/>
      </c>
      <c r="DP21" s="457" t="str">
        <f>IF(คะแนนคุณลักษณะ!CM22="","",คะแนนคุณลักษณะ!CM22)</f>
        <v/>
      </c>
      <c r="DQ21" s="457" t="str">
        <f>IF(คะแนนคุณลักษณะ!CN22="","",คะแนนคุณลักษณะ!CN22)</f>
        <v/>
      </c>
      <c r="DR21" s="87" t="str">
        <f t="shared" si="46"/>
        <v/>
      </c>
      <c r="DS21" s="136" t="str">
        <f t="shared" si="19"/>
        <v/>
      </c>
      <c r="DT21" s="136" t="str">
        <f t="shared" si="20"/>
        <v/>
      </c>
      <c r="DU21" s="457" t="str">
        <f>IF(คะแนนคุณลักษณะ!CO22="","",คะแนนคุณลักษณะ!CO22)</f>
        <v/>
      </c>
      <c r="DV21" s="457" t="str">
        <f>IF(คะแนนคุณลักษณะ!CP22="","",คะแนนคุณลักษณะ!CP22)</f>
        <v/>
      </c>
      <c r="DW21" s="457" t="str">
        <f>IF(คะแนนคุณลักษณะ!CQ22="","",คะแนนคุณลักษณะ!CQ22)</f>
        <v/>
      </c>
      <c r="DX21" s="457" t="str">
        <f>IF(คะแนนคุณลักษณะ!CR22="","",คะแนนคุณลักษณะ!CR22)</f>
        <v/>
      </c>
      <c r="DY21" s="457" t="str">
        <f>IF(คะแนนคุณลักษณะ!CS22="","",คะแนนคุณลักษณะ!CS22)</f>
        <v/>
      </c>
      <c r="DZ21" s="457" t="str">
        <f>IF(คะแนนคุณลักษณะ!CT22="","",คะแนนคุณลักษณะ!CT22)</f>
        <v/>
      </c>
      <c r="EA21" s="457" t="str">
        <f>IF(คะแนนคุณลักษณะ!CU22="","",คะแนนคุณลักษณะ!CU22)</f>
        <v/>
      </c>
      <c r="EB21" s="457" t="str">
        <f>IF(คะแนนคุณลักษณะ!CV22="","",คะแนนคุณลักษณะ!CV22)</f>
        <v/>
      </c>
      <c r="EC21" s="87" t="str">
        <f t="shared" si="47"/>
        <v/>
      </c>
      <c r="ED21" s="136" t="str">
        <f t="shared" si="21"/>
        <v/>
      </c>
      <c r="EE21" s="136" t="str">
        <f t="shared" si="22"/>
        <v/>
      </c>
      <c r="EF21" s="457" t="str">
        <f>IF(คะแนนคุณลักษณะ!CW22="","",คะแนนคุณลักษณะ!CW22)</f>
        <v/>
      </c>
      <c r="EG21" s="457" t="str">
        <f>IF(คะแนนคุณลักษณะ!CX22="","",คะแนนคุณลักษณะ!CX22)</f>
        <v/>
      </c>
      <c r="EH21" s="457" t="str">
        <f>IF(คะแนนคุณลักษณะ!CY22="","",คะแนนคุณลักษณะ!CY22)</f>
        <v/>
      </c>
      <c r="EI21" s="457" t="str">
        <f>IF(คะแนนคุณลักษณะ!CZ22="","",คะแนนคุณลักษณะ!CZ22)</f>
        <v/>
      </c>
      <c r="EJ21" s="457" t="str">
        <f>IF(คะแนนคุณลักษณะ!DA22="","",คะแนนคุณลักษณะ!DA22)</f>
        <v/>
      </c>
      <c r="EK21" s="457" t="str">
        <f>IF(คะแนนคุณลักษณะ!DB22="","",คะแนนคุณลักษณะ!DB22)</f>
        <v/>
      </c>
      <c r="EL21" s="457" t="str">
        <f>IF(คะแนนคุณลักษณะ!DC22="","",คะแนนคุณลักษณะ!DC22)</f>
        <v/>
      </c>
      <c r="EM21" s="457" t="str">
        <f>IF(คะแนนคุณลักษณะ!DD22="","",คะแนนคุณลักษณะ!DD22)</f>
        <v/>
      </c>
      <c r="EN21" s="87" t="str">
        <f t="shared" si="48"/>
        <v/>
      </c>
      <c r="EO21" s="136" t="str">
        <f t="shared" si="23"/>
        <v/>
      </c>
      <c r="EP21" s="136" t="str">
        <f t="shared" si="24"/>
        <v/>
      </c>
      <c r="EQ21" s="457" t="str">
        <f>IF(คะแนนคุณลักษณะ!DE22="","",คะแนนคุณลักษณะ!DE22)</f>
        <v/>
      </c>
      <c r="ER21" s="457" t="str">
        <f>IF(คะแนนคุณลักษณะ!DF22="","",คะแนนคุณลักษณะ!DF22)</f>
        <v/>
      </c>
      <c r="ES21" s="457" t="str">
        <f>IF(คะแนนคุณลักษณะ!DG22="","",คะแนนคุณลักษณะ!DG22)</f>
        <v/>
      </c>
      <c r="ET21" s="457" t="str">
        <f>IF(คะแนนคุณลักษณะ!DH22="","",คะแนนคุณลักษณะ!DH22)</f>
        <v/>
      </c>
      <c r="EU21" s="457" t="str">
        <f>IF(คะแนนคุณลักษณะ!DI22="","",คะแนนคุณลักษณะ!DI22)</f>
        <v/>
      </c>
      <c r="EV21" s="457" t="str">
        <f>IF(คะแนนคุณลักษณะ!DJ22="","",คะแนนคุณลักษณะ!DJ22)</f>
        <v/>
      </c>
      <c r="EW21" s="457" t="str">
        <f>IF(คะแนนคุณลักษณะ!DK22="","",คะแนนคุณลักษณะ!DK22)</f>
        <v/>
      </c>
      <c r="EX21" s="457" t="str">
        <f>IF(คะแนนคุณลักษณะ!DL22="","",คะแนนคุณลักษณะ!DL22)</f>
        <v/>
      </c>
      <c r="EY21" s="87" t="str">
        <f t="shared" si="49"/>
        <v/>
      </c>
      <c r="EZ21" s="136" t="str">
        <f t="shared" si="25"/>
        <v/>
      </c>
      <c r="FA21" s="136" t="str">
        <f t="shared" si="26"/>
        <v/>
      </c>
      <c r="FB21" s="27" t="str">
        <f>IF(คะแนนคุณลักษณะ!DM22="","",คะแนนคุณลักษณะ!DM22)</f>
        <v/>
      </c>
      <c r="FC21" s="27" t="str">
        <f>IF(คะแนนคุณลักษณะ!DN22="","",คะแนนคุณลักษณะ!DN22)</f>
        <v/>
      </c>
      <c r="FD21" s="27" t="str">
        <f>IF(คะแนนคุณลักษณะ!DO22="","",คะแนนคุณลักษณะ!DO22)</f>
        <v/>
      </c>
      <c r="FE21" s="27" t="str">
        <f>IF(คะแนนคุณลักษณะ!DP22="","",คะแนนคุณลักษณะ!DP22)</f>
        <v/>
      </c>
      <c r="FF21" s="27" t="str">
        <f>IF(คะแนนคุณลักษณะ!DQ22="","",คะแนนคุณลักษณะ!DQ22)</f>
        <v/>
      </c>
      <c r="FG21" s="27" t="str">
        <f>IF(คะแนนคุณลักษณะ!DR22="","",คะแนนคุณลักษณะ!DR22)</f>
        <v/>
      </c>
      <c r="FH21" s="27" t="str">
        <f>IF(คะแนนคุณลักษณะ!DS22="","",คะแนนคุณลักษณะ!DS22)</f>
        <v/>
      </c>
      <c r="FI21" s="27" t="str">
        <f>IF(คะแนนคุณลักษณะ!DT22="","",คะแนนคุณลักษณะ!DT22)</f>
        <v/>
      </c>
      <c r="FJ21" s="87" t="str">
        <f t="shared" si="50"/>
        <v/>
      </c>
      <c r="FK21" s="136" t="str">
        <f t="shared" si="27"/>
        <v/>
      </c>
      <c r="FL21" s="136" t="str">
        <f t="shared" si="28"/>
        <v/>
      </c>
      <c r="FM21" s="457" t="str">
        <f t="shared" si="51"/>
        <v/>
      </c>
      <c r="FN21" s="136" t="str">
        <f t="shared" si="29"/>
        <v/>
      </c>
      <c r="FO21" s="457" t="str">
        <f t="shared" si="52"/>
        <v/>
      </c>
      <c r="FP21" s="136" t="str">
        <f t="shared" si="30"/>
        <v/>
      </c>
      <c r="FQ21" s="457" t="str">
        <f t="shared" si="53"/>
        <v/>
      </c>
      <c r="FR21" s="136" t="str">
        <f t="shared" si="31"/>
        <v/>
      </c>
      <c r="FS21" s="457" t="str">
        <f t="shared" si="54"/>
        <v/>
      </c>
      <c r="FT21" s="136" t="str">
        <f t="shared" si="32"/>
        <v/>
      </c>
      <c r="FU21" s="457" t="str">
        <f t="shared" si="55"/>
        <v/>
      </c>
      <c r="FV21" s="136" t="str">
        <f t="shared" si="33"/>
        <v/>
      </c>
      <c r="FW21" s="457" t="str">
        <f t="shared" si="56"/>
        <v/>
      </c>
      <c r="FX21" s="136" t="str">
        <f t="shared" si="34"/>
        <v/>
      </c>
      <c r="FY21" s="457" t="str">
        <f t="shared" si="57"/>
        <v/>
      </c>
      <c r="FZ21" s="136" t="str">
        <f t="shared" si="35"/>
        <v/>
      </c>
      <c r="GA21" s="457" t="str">
        <f t="shared" si="58"/>
        <v/>
      </c>
      <c r="GB21" s="136" t="str">
        <f t="shared" si="59"/>
        <v/>
      </c>
      <c r="GC21" s="87" t="str">
        <f t="shared" si="71"/>
        <v/>
      </c>
      <c r="GD21" s="136" t="str">
        <f>IF(เกณฑ์!F$20="Mode",GQ21,IF(เกณฑ์!F$20="ร้อยละ",GR21,""))</f>
        <v/>
      </c>
      <c r="GE21" s="136" t="str">
        <f t="shared" si="60"/>
        <v/>
      </c>
      <c r="GF21" s="85"/>
      <c r="GI21" s="316" t="str">
        <f t="shared" si="61"/>
        <v/>
      </c>
      <c r="GJ21" s="316" t="str">
        <f t="shared" si="62"/>
        <v/>
      </c>
      <c r="GK21" s="316" t="str">
        <f t="shared" si="63"/>
        <v/>
      </c>
      <c r="GL21" s="316" t="str">
        <f t="shared" si="64"/>
        <v/>
      </c>
      <c r="GM21" s="316" t="str">
        <f t="shared" si="65"/>
        <v/>
      </c>
      <c r="GN21" s="316" t="str">
        <f t="shared" si="66"/>
        <v/>
      </c>
      <c r="GO21" s="316" t="str">
        <f t="shared" si="67"/>
        <v/>
      </c>
      <c r="GP21" s="316" t="str">
        <f t="shared" si="68"/>
        <v/>
      </c>
      <c r="GQ21" s="316" t="str">
        <f>'06-1'!I21</f>
        <v/>
      </c>
      <c r="GR21" s="513" t="str">
        <f t="shared" si="36"/>
        <v/>
      </c>
    </row>
    <row r="22" spans="1:200" s="29" customFormat="1" ht="15.95" customHeight="1">
      <c r="A22" s="130">
        <v>17</v>
      </c>
      <c r="B22" s="26">
        <f>คะแนนสอบ!C22</f>
        <v>2510</v>
      </c>
      <c r="C22" s="41" t="str">
        <f>คะแนนสอบ!D22</f>
        <v>เด็กชายกลวัชร  เพตรา</v>
      </c>
      <c r="D22" s="27" t="str">
        <f>IF(คะแนนคุณลักษณะ!E23="","",คะแนนคุณลักษณะ!E23)</f>
        <v/>
      </c>
      <c r="E22" s="27" t="str">
        <f>IF(คะแนนคุณลักษณะ!F23="","",คะแนนคุณลักษณะ!F23)</f>
        <v/>
      </c>
      <c r="F22" s="27" t="str">
        <f>IF(คะแนนคุณลักษณะ!G23="","",คะแนนคุณลักษณะ!G23)</f>
        <v/>
      </c>
      <c r="G22" s="27" t="str">
        <f>IF(คะแนนคุณลักษณะ!H23="","",คะแนนคุณลักษณะ!H23)</f>
        <v/>
      </c>
      <c r="H22" s="27" t="str">
        <f>IF(คะแนนคุณลักษณะ!I23="","",คะแนนคุณลักษณะ!I23)</f>
        <v/>
      </c>
      <c r="I22" s="27" t="str">
        <f>IF(คะแนนคุณลักษณะ!J23="","",คะแนนคุณลักษณะ!J23)</f>
        <v/>
      </c>
      <c r="J22" s="27" t="str">
        <f>IF(คะแนนคุณลักษณะ!K23="","",คะแนนคุณลักษณะ!K23)</f>
        <v/>
      </c>
      <c r="K22" s="27" t="str">
        <f>IF(คะแนนคุณลักษณะ!L23="","",คะแนนคุณลักษณะ!L23)</f>
        <v/>
      </c>
      <c r="L22" s="87" t="str">
        <f t="shared" si="69"/>
        <v/>
      </c>
      <c r="M22" s="136" t="str">
        <f t="shared" si="0"/>
        <v/>
      </c>
      <c r="N22" s="136" t="str">
        <f t="shared" si="1"/>
        <v/>
      </c>
      <c r="O22" s="27" t="str">
        <f>IF(คะแนนคุณลักษณะ!M23="","",คะแนนคุณลักษณะ!M23)</f>
        <v/>
      </c>
      <c r="P22" s="27" t="str">
        <f>IF(คะแนนคุณลักษณะ!N23="","",คะแนนคุณลักษณะ!N23)</f>
        <v/>
      </c>
      <c r="Q22" s="27" t="str">
        <f>IF(คะแนนคุณลักษณะ!O23="","",คะแนนคุณลักษณะ!O23)</f>
        <v/>
      </c>
      <c r="R22" s="27" t="str">
        <f>IF(คะแนนคุณลักษณะ!P23="","",คะแนนคุณลักษณะ!P23)</f>
        <v/>
      </c>
      <c r="S22" s="27" t="str">
        <f>IF(คะแนนคุณลักษณะ!Q23="","",คะแนนคุณลักษณะ!Q23)</f>
        <v/>
      </c>
      <c r="T22" s="27" t="str">
        <f>IF(คะแนนคุณลักษณะ!R23="","",คะแนนคุณลักษณะ!R23)</f>
        <v/>
      </c>
      <c r="U22" s="27" t="str">
        <f>IF(คะแนนคุณลักษณะ!S23="","",คะแนนคุณลักษณะ!S23)</f>
        <v/>
      </c>
      <c r="V22" s="27" t="str">
        <f>IF(คะแนนคุณลักษณะ!T23="","",คะแนนคุณลักษณะ!T23)</f>
        <v/>
      </c>
      <c r="W22" s="87" t="str">
        <f t="shared" si="70"/>
        <v/>
      </c>
      <c r="X22" s="136" t="str">
        <f t="shared" si="2"/>
        <v/>
      </c>
      <c r="Y22" s="136" t="str">
        <f t="shared" si="3"/>
        <v/>
      </c>
      <c r="Z22" s="27" t="str">
        <f>IF(คะแนนคุณลักษณะ!U23="","",คะแนนคุณลักษณะ!U23)</f>
        <v/>
      </c>
      <c r="AA22" s="27" t="str">
        <f>IF(คะแนนคุณลักษณะ!V23="","",คะแนนคุณลักษณะ!V23)</f>
        <v/>
      </c>
      <c r="AB22" s="27" t="str">
        <f>IF(คะแนนคุณลักษณะ!W23="","",คะแนนคุณลักษณะ!W23)</f>
        <v/>
      </c>
      <c r="AC22" s="27" t="str">
        <f>IF(คะแนนคุณลักษณะ!X23="","",คะแนนคุณลักษณะ!X23)</f>
        <v/>
      </c>
      <c r="AD22" s="27" t="str">
        <f>IF(คะแนนคุณลักษณะ!Y23="","",คะแนนคุณลักษณะ!Y23)</f>
        <v/>
      </c>
      <c r="AE22" s="27" t="str">
        <f>IF(คะแนนคุณลักษณะ!Z23="","",คะแนนคุณลักษณะ!Z23)</f>
        <v/>
      </c>
      <c r="AF22" s="27" t="str">
        <f>IF(คะแนนคุณลักษณะ!AA23="","",คะแนนคุณลักษณะ!AA23)</f>
        <v/>
      </c>
      <c r="AG22" s="27" t="str">
        <f>IF(คะแนนคุณลักษณะ!AB23="","",คะแนนคุณลักษณะ!AB23)</f>
        <v/>
      </c>
      <c r="AH22" s="87" t="str">
        <f t="shared" si="37"/>
        <v/>
      </c>
      <c r="AI22" s="136" t="str">
        <f t="shared" si="4"/>
        <v/>
      </c>
      <c r="AJ22" s="136" t="str">
        <f t="shared" si="5"/>
        <v/>
      </c>
      <c r="AK22" s="27" t="str">
        <f>IF(คะแนนคุณลักษณะ!AC23="","",คะแนนคุณลักษณะ!AC23)</f>
        <v/>
      </c>
      <c r="AL22" s="27" t="str">
        <f>IF(คะแนนคุณลักษณะ!AD23="","",คะแนนคุณลักษณะ!AD23)</f>
        <v/>
      </c>
      <c r="AM22" s="27" t="str">
        <f>IF(คะแนนคุณลักษณะ!AE23="","",คะแนนคุณลักษณะ!AE23)</f>
        <v/>
      </c>
      <c r="AN22" s="27" t="str">
        <f>IF(คะแนนคุณลักษณะ!AF23="","",คะแนนคุณลักษณะ!AF23)</f>
        <v/>
      </c>
      <c r="AO22" s="27" t="str">
        <f>IF(คะแนนคุณลักษณะ!AG23="","",คะแนนคุณลักษณะ!AG23)</f>
        <v/>
      </c>
      <c r="AP22" s="27" t="str">
        <f>IF(คะแนนคุณลักษณะ!AH23="","",คะแนนคุณลักษณะ!AH23)</f>
        <v/>
      </c>
      <c r="AQ22" s="27" t="str">
        <f>IF(คะแนนคุณลักษณะ!AI23="","",คะแนนคุณลักษณะ!AI23)</f>
        <v/>
      </c>
      <c r="AR22" s="27" t="str">
        <f>IF(คะแนนคุณลักษณะ!AJ23="","",คะแนนคุณลักษณะ!AJ23)</f>
        <v/>
      </c>
      <c r="AS22" s="87" t="str">
        <f t="shared" si="38"/>
        <v/>
      </c>
      <c r="AT22" s="136" t="str">
        <f t="shared" si="6"/>
        <v/>
      </c>
      <c r="AU22" s="136" t="str">
        <f t="shared" si="7"/>
        <v/>
      </c>
      <c r="AV22" s="27" t="str">
        <f>IF(คะแนนคุณลักษณะ!AK23="","",คะแนนคุณลักษณะ!AK23)</f>
        <v/>
      </c>
      <c r="AW22" s="27" t="str">
        <f>IF(คะแนนคุณลักษณะ!AL23="","",คะแนนคุณลักษณะ!AL23)</f>
        <v/>
      </c>
      <c r="AX22" s="27" t="str">
        <f>IF(คะแนนคุณลักษณะ!AM23="","",คะแนนคุณลักษณะ!AM23)</f>
        <v/>
      </c>
      <c r="AY22" s="27" t="str">
        <f>IF(คะแนนคุณลักษณะ!AN23="","",คะแนนคุณลักษณะ!AN23)</f>
        <v/>
      </c>
      <c r="AZ22" s="27" t="str">
        <f>IF(คะแนนคุณลักษณะ!AO23="","",คะแนนคุณลักษณะ!AO23)</f>
        <v/>
      </c>
      <c r="BA22" s="27" t="str">
        <f>IF(คะแนนคุณลักษณะ!AP23="","",คะแนนคุณลักษณะ!AP23)</f>
        <v/>
      </c>
      <c r="BB22" s="27" t="str">
        <f>IF(คะแนนคุณลักษณะ!AQ23="","",คะแนนคุณลักษณะ!AQ23)</f>
        <v/>
      </c>
      <c r="BC22" s="27" t="str">
        <f>IF(คะแนนคุณลักษณะ!AR23="","",คะแนนคุณลักษณะ!AR23)</f>
        <v/>
      </c>
      <c r="BD22" s="87" t="str">
        <f t="shared" si="39"/>
        <v/>
      </c>
      <c r="BE22" s="136" t="str">
        <f t="shared" si="8"/>
        <v/>
      </c>
      <c r="BF22" s="136" t="str">
        <f t="shared" si="9"/>
        <v/>
      </c>
      <c r="BG22" s="27" t="str">
        <f>IF(คะแนนคุณลักษณะ!AS23="","",คะแนนคุณลักษณะ!AS23)</f>
        <v/>
      </c>
      <c r="BH22" s="27" t="str">
        <f>IF(คะแนนคุณลักษณะ!AT23="","",คะแนนคุณลักษณะ!AT23)</f>
        <v/>
      </c>
      <c r="BI22" s="27" t="str">
        <f>IF(คะแนนคุณลักษณะ!AU23="","",คะแนนคุณลักษณะ!AU23)</f>
        <v/>
      </c>
      <c r="BJ22" s="27" t="str">
        <f>IF(คะแนนคุณลักษณะ!AV23="","",คะแนนคุณลักษณะ!AV23)</f>
        <v/>
      </c>
      <c r="BK22" s="27" t="str">
        <f>IF(คะแนนคุณลักษณะ!AW23="","",คะแนนคุณลักษณะ!AW23)</f>
        <v/>
      </c>
      <c r="BL22" s="27" t="str">
        <f>IF(คะแนนคุณลักษณะ!AX23="","",คะแนนคุณลักษณะ!AX23)</f>
        <v/>
      </c>
      <c r="BM22" s="27" t="str">
        <f>IF(คะแนนคุณลักษณะ!AY23="","",คะแนนคุณลักษณะ!AY23)</f>
        <v/>
      </c>
      <c r="BN22" s="27" t="str">
        <f>IF(คะแนนคุณลักษณะ!AZ23="","",คะแนนคุณลักษณะ!AZ23)</f>
        <v/>
      </c>
      <c r="BO22" s="87" t="str">
        <f t="shared" si="40"/>
        <v/>
      </c>
      <c r="BP22" s="136" t="str">
        <f t="shared" si="10"/>
        <v/>
      </c>
      <c r="BQ22" s="136" t="str">
        <f t="shared" si="11"/>
        <v/>
      </c>
      <c r="BR22" s="27" t="str">
        <f>IF(คะแนนคุณลักษณะ!BA23="","",คะแนนคุณลักษณะ!BA23)</f>
        <v/>
      </c>
      <c r="BS22" s="27" t="str">
        <f>IF(คะแนนคุณลักษณะ!BB23="","",คะแนนคุณลักษณะ!BB23)</f>
        <v/>
      </c>
      <c r="BT22" s="27" t="str">
        <f>IF(คะแนนคุณลักษณะ!BC23="","",คะแนนคุณลักษณะ!BC23)</f>
        <v/>
      </c>
      <c r="BU22" s="27" t="str">
        <f>IF(คะแนนคุณลักษณะ!BD23="","",คะแนนคุณลักษณะ!BD23)</f>
        <v/>
      </c>
      <c r="BV22" s="27" t="str">
        <f>IF(คะแนนคุณลักษณะ!BE23="","",คะแนนคุณลักษณะ!BE23)</f>
        <v/>
      </c>
      <c r="BW22" s="27" t="str">
        <f>IF(คะแนนคุณลักษณะ!BF23="","",คะแนนคุณลักษณะ!BF23)</f>
        <v/>
      </c>
      <c r="BX22" s="27" t="str">
        <f>IF(คะแนนคุณลักษณะ!BG23="","",คะแนนคุณลักษณะ!BG23)</f>
        <v/>
      </c>
      <c r="BY22" s="27" t="str">
        <f>IF(คะแนนคุณลักษณะ!BH23="","",คะแนนคุณลักษณะ!BH23)</f>
        <v/>
      </c>
      <c r="BZ22" s="87" t="str">
        <f t="shared" si="41"/>
        <v/>
      </c>
      <c r="CA22" s="136" t="str">
        <f t="shared" si="12"/>
        <v/>
      </c>
      <c r="CB22" s="136" t="str">
        <f t="shared" si="13"/>
        <v/>
      </c>
      <c r="CC22" s="27" t="str">
        <f>IF(คะแนนคุณลักษณะ!BI23="","",คะแนนคุณลักษณะ!BI23)</f>
        <v/>
      </c>
      <c r="CD22" s="27" t="str">
        <f>IF(คะแนนคุณลักษณะ!BJ23="","",คะแนนคุณลักษณะ!BJ23)</f>
        <v/>
      </c>
      <c r="CE22" s="27" t="str">
        <f>IF(คะแนนคุณลักษณะ!BK23="","",คะแนนคุณลักษณะ!BK23)</f>
        <v/>
      </c>
      <c r="CF22" s="27" t="str">
        <f>IF(คะแนนคุณลักษณะ!BL23="","",คะแนนคุณลักษณะ!BL23)</f>
        <v/>
      </c>
      <c r="CG22" s="27" t="str">
        <f>IF(คะแนนคุณลักษณะ!BM23="","",คะแนนคุณลักษณะ!BM23)</f>
        <v/>
      </c>
      <c r="CH22" s="27" t="str">
        <f>IF(คะแนนคุณลักษณะ!BN23="","",คะแนนคุณลักษณะ!BN23)</f>
        <v/>
      </c>
      <c r="CI22" s="27" t="str">
        <f>IF(คะแนนคุณลักษณะ!BO23="","",คะแนนคุณลักษณะ!BO23)</f>
        <v/>
      </c>
      <c r="CJ22" s="27" t="str">
        <f>IF(คะแนนคุณลักษณะ!BP23="","",คะแนนคุณลักษณะ!BP23)</f>
        <v/>
      </c>
      <c r="CK22" s="87" t="str">
        <f t="shared" si="42"/>
        <v/>
      </c>
      <c r="CL22" s="136" t="str">
        <f t="shared" si="14"/>
        <v/>
      </c>
      <c r="CM22" s="136" t="str">
        <f t="shared" si="15"/>
        <v/>
      </c>
      <c r="CN22" s="27" t="str">
        <f>IF(คะแนนคุณลักษณะ!BQ23="","",คะแนนคุณลักษณะ!BQ23)</f>
        <v/>
      </c>
      <c r="CO22" s="27" t="str">
        <f>IF(คะแนนคุณลักษณะ!BR23="","",คะแนนคุณลักษณะ!BR23)</f>
        <v/>
      </c>
      <c r="CP22" s="27" t="str">
        <f>IF(คะแนนคุณลักษณะ!BS23="","",คะแนนคุณลักษณะ!BS23)</f>
        <v/>
      </c>
      <c r="CQ22" s="27" t="str">
        <f>IF(คะแนนคุณลักษณะ!BT23="","",คะแนนคุณลักษณะ!BT23)</f>
        <v/>
      </c>
      <c r="CR22" s="27" t="str">
        <f>IF(คะแนนคุณลักษณะ!BU23="","",คะแนนคุณลักษณะ!BU23)</f>
        <v/>
      </c>
      <c r="CS22" s="27" t="str">
        <f>IF(คะแนนคุณลักษณะ!BV23="","",คะแนนคุณลักษณะ!BV23)</f>
        <v/>
      </c>
      <c r="CT22" s="27" t="str">
        <f>IF(คะแนนคุณลักษณะ!BW23="","",คะแนนคุณลักษณะ!BW23)</f>
        <v/>
      </c>
      <c r="CU22" s="27" t="str">
        <f>IF(คะแนนคุณลักษณะ!BX23="","",คะแนนคุณลักษณะ!BX23)</f>
        <v/>
      </c>
      <c r="CV22" s="87" t="str">
        <f t="shared" si="43"/>
        <v/>
      </c>
      <c r="CW22" s="136" t="str">
        <f t="shared" si="16"/>
        <v/>
      </c>
      <c r="CX22" s="136" t="str">
        <f t="shared" si="17"/>
        <v/>
      </c>
      <c r="CY22" s="388" t="str">
        <f>IF(คะแนนคุณลักษณะ!BY23="","",คะแนนคุณลักษณะ!BY23)</f>
        <v/>
      </c>
      <c r="CZ22" s="388" t="str">
        <f>IF(คะแนนคุณลักษณะ!BZ23="","",คะแนนคุณลักษณะ!BZ23)</f>
        <v/>
      </c>
      <c r="DA22" s="388" t="str">
        <f>IF(คะแนนคุณลักษณะ!CA23="","",คะแนนคุณลักษณะ!CA23)</f>
        <v/>
      </c>
      <c r="DB22" s="388" t="str">
        <f>IF(คะแนนคุณลักษณะ!CB23="","",คะแนนคุณลักษณะ!CB23)</f>
        <v/>
      </c>
      <c r="DC22" s="388" t="str">
        <f>IF(คะแนนคุณลักษณะ!CC23="","",คะแนนคุณลักษณะ!CC23)</f>
        <v/>
      </c>
      <c r="DD22" s="388" t="str">
        <f>IF(คะแนนคุณลักษณะ!CD23="","",คะแนนคุณลักษณะ!CD23)</f>
        <v/>
      </c>
      <c r="DE22" s="388" t="str">
        <f>IF(คะแนนคุณลักษณะ!CE23="","",คะแนนคุณลักษณะ!CE23)</f>
        <v/>
      </c>
      <c r="DF22" s="388" t="str">
        <f>IF(คะแนนคุณลักษณะ!CF23="","",คะแนนคุณลักษณะ!CF23)</f>
        <v/>
      </c>
      <c r="DG22" s="87" t="str">
        <f t="shared" si="44"/>
        <v/>
      </c>
      <c r="DH22" s="136" t="str">
        <f t="shared" si="45"/>
        <v/>
      </c>
      <c r="DI22" s="136" t="str">
        <f t="shared" si="18"/>
        <v/>
      </c>
      <c r="DJ22" s="457" t="str">
        <f>IF(คะแนนคุณลักษณะ!CG23="","",คะแนนคุณลักษณะ!CG23)</f>
        <v/>
      </c>
      <c r="DK22" s="457" t="str">
        <f>IF(คะแนนคุณลักษณะ!CH23="","",คะแนนคุณลักษณะ!CH23)</f>
        <v/>
      </c>
      <c r="DL22" s="457" t="str">
        <f>IF(คะแนนคุณลักษณะ!CI23="","",คะแนนคุณลักษณะ!CI23)</f>
        <v/>
      </c>
      <c r="DM22" s="457" t="str">
        <f>IF(คะแนนคุณลักษณะ!CJ23="","",คะแนนคุณลักษณะ!CJ23)</f>
        <v/>
      </c>
      <c r="DN22" s="457" t="str">
        <f>IF(คะแนนคุณลักษณะ!CK23="","",คะแนนคุณลักษณะ!CK23)</f>
        <v/>
      </c>
      <c r="DO22" s="457" t="str">
        <f>IF(คะแนนคุณลักษณะ!CL23="","",คะแนนคุณลักษณะ!CL23)</f>
        <v/>
      </c>
      <c r="DP22" s="457" t="str">
        <f>IF(คะแนนคุณลักษณะ!CM23="","",คะแนนคุณลักษณะ!CM23)</f>
        <v/>
      </c>
      <c r="DQ22" s="457" t="str">
        <f>IF(คะแนนคุณลักษณะ!CN23="","",คะแนนคุณลักษณะ!CN23)</f>
        <v/>
      </c>
      <c r="DR22" s="87" t="str">
        <f t="shared" si="46"/>
        <v/>
      </c>
      <c r="DS22" s="136" t="str">
        <f t="shared" si="19"/>
        <v/>
      </c>
      <c r="DT22" s="136" t="str">
        <f t="shared" si="20"/>
        <v/>
      </c>
      <c r="DU22" s="457" t="str">
        <f>IF(คะแนนคุณลักษณะ!CO23="","",คะแนนคุณลักษณะ!CO23)</f>
        <v/>
      </c>
      <c r="DV22" s="457" t="str">
        <f>IF(คะแนนคุณลักษณะ!CP23="","",คะแนนคุณลักษณะ!CP23)</f>
        <v/>
      </c>
      <c r="DW22" s="457" t="str">
        <f>IF(คะแนนคุณลักษณะ!CQ23="","",คะแนนคุณลักษณะ!CQ23)</f>
        <v/>
      </c>
      <c r="DX22" s="457" t="str">
        <f>IF(คะแนนคุณลักษณะ!CR23="","",คะแนนคุณลักษณะ!CR23)</f>
        <v/>
      </c>
      <c r="DY22" s="457" t="str">
        <f>IF(คะแนนคุณลักษณะ!CS23="","",คะแนนคุณลักษณะ!CS23)</f>
        <v/>
      </c>
      <c r="DZ22" s="457" t="str">
        <f>IF(คะแนนคุณลักษณะ!CT23="","",คะแนนคุณลักษณะ!CT23)</f>
        <v/>
      </c>
      <c r="EA22" s="457" t="str">
        <f>IF(คะแนนคุณลักษณะ!CU23="","",คะแนนคุณลักษณะ!CU23)</f>
        <v/>
      </c>
      <c r="EB22" s="457" t="str">
        <f>IF(คะแนนคุณลักษณะ!CV23="","",คะแนนคุณลักษณะ!CV23)</f>
        <v/>
      </c>
      <c r="EC22" s="87" t="str">
        <f t="shared" si="47"/>
        <v/>
      </c>
      <c r="ED22" s="136" t="str">
        <f t="shared" si="21"/>
        <v/>
      </c>
      <c r="EE22" s="136" t="str">
        <f t="shared" si="22"/>
        <v/>
      </c>
      <c r="EF22" s="457" t="str">
        <f>IF(คะแนนคุณลักษณะ!CW23="","",คะแนนคุณลักษณะ!CW23)</f>
        <v/>
      </c>
      <c r="EG22" s="457" t="str">
        <f>IF(คะแนนคุณลักษณะ!CX23="","",คะแนนคุณลักษณะ!CX23)</f>
        <v/>
      </c>
      <c r="EH22" s="457" t="str">
        <f>IF(คะแนนคุณลักษณะ!CY23="","",คะแนนคุณลักษณะ!CY23)</f>
        <v/>
      </c>
      <c r="EI22" s="457" t="str">
        <f>IF(คะแนนคุณลักษณะ!CZ23="","",คะแนนคุณลักษณะ!CZ23)</f>
        <v/>
      </c>
      <c r="EJ22" s="457" t="str">
        <f>IF(คะแนนคุณลักษณะ!DA23="","",คะแนนคุณลักษณะ!DA23)</f>
        <v/>
      </c>
      <c r="EK22" s="457" t="str">
        <f>IF(คะแนนคุณลักษณะ!DB23="","",คะแนนคุณลักษณะ!DB23)</f>
        <v/>
      </c>
      <c r="EL22" s="457" t="str">
        <f>IF(คะแนนคุณลักษณะ!DC23="","",คะแนนคุณลักษณะ!DC23)</f>
        <v/>
      </c>
      <c r="EM22" s="457" t="str">
        <f>IF(คะแนนคุณลักษณะ!DD23="","",คะแนนคุณลักษณะ!DD23)</f>
        <v/>
      </c>
      <c r="EN22" s="87" t="str">
        <f t="shared" si="48"/>
        <v/>
      </c>
      <c r="EO22" s="136" t="str">
        <f t="shared" si="23"/>
        <v/>
      </c>
      <c r="EP22" s="136" t="str">
        <f t="shared" si="24"/>
        <v/>
      </c>
      <c r="EQ22" s="457" t="str">
        <f>IF(คะแนนคุณลักษณะ!DE23="","",คะแนนคุณลักษณะ!DE23)</f>
        <v/>
      </c>
      <c r="ER22" s="457" t="str">
        <f>IF(คะแนนคุณลักษณะ!DF23="","",คะแนนคุณลักษณะ!DF23)</f>
        <v/>
      </c>
      <c r="ES22" s="457" t="str">
        <f>IF(คะแนนคุณลักษณะ!DG23="","",คะแนนคุณลักษณะ!DG23)</f>
        <v/>
      </c>
      <c r="ET22" s="457" t="str">
        <f>IF(คะแนนคุณลักษณะ!DH23="","",คะแนนคุณลักษณะ!DH23)</f>
        <v/>
      </c>
      <c r="EU22" s="457" t="str">
        <f>IF(คะแนนคุณลักษณะ!DI23="","",คะแนนคุณลักษณะ!DI23)</f>
        <v/>
      </c>
      <c r="EV22" s="457" t="str">
        <f>IF(คะแนนคุณลักษณะ!DJ23="","",คะแนนคุณลักษณะ!DJ23)</f>
        <v/>
      </c>
      <c r="EW22" s="457" t="str">
        <f>IF(คะแนนคุณลักษณะ!DK23="","",คะแนนคุณลักษณะ!DK23)</f>
        <v/>
      </c>
      <c r="EX22" s="457" t="str">
        <f>IF(คะแนนคุณลักษณะ!DL23="","",คะแนนคุณลักษณะ!DL23)</f>
        <v/>
      </c>
      <c r="EY22" s="87" t="str">
        <f t="shared" si="49"/>
        <v/>
      </c>
      <c r="EZ22" s="136" t="str">
        <f t="shared" si="25"/>
        <v/>
      </c>
      <c r="FA22" s="136" t="str">
        <f t="shared" si="26"/>
        <v/>
      </c>
      <c r="FB22" s="27" t="str">
        <f>IF(คะแนนคุณลักษณะ!DM23="","",คะแนนคุณลักษณะ!DM23)</f>
        <v/>
      </c>
      <c r="FC22" s="27" t="str">
        <f>IF(คะแนนคุณลักษณะ!DN23="","",คะแนนคุณลักษณะ!DN23)</f>
        <v/>
      </c>
      <c r="FD22" s="27" t="str">
        <f>IF(คะแนนคุณลักษณะ!DO23="","",คะแนนคุณลักษณะ!DO23)</f>
        <v/>
      </c>
      <c r="FE22" s="27" t="str">
        <f>IF(คะแนนคุณลักษณะ!DP23="","",คะแนนคุณลักษณะ!DP23)</f>
        <v/>
      </c>
      <c r="FF22" s="27" t="str">
        <f>IF(คะแนนคุณลักษณะ!DQ23="","",คะแนนคุณลักษณะ!DQ23)</f>
        <v/>
      </c>
      <c r="FG22" s="27" t="str">
        <f>IF(คะแนนคุณลักษณะ!DR23="","",คะแนนคุณลักษณะ!DR23)</f>
        <v/>
      </c>
      <c r="FH22" s="27" t="str">
        <f>IF(คะแนนคุณลักษณะ!DS23="","",คะแนนคุณลักษณะ!DS23)</f>
        <v/>
      </c>
      <c r="FI22" s="27" t="str">
        <f>IF(คะแนนคุณลักษณะ!DT23="","",คะแนนคุณลักษณะ!DT23)</f>
        <v/>
      </c>
      <c r="FJ22" s="87" t="str">
        <f t="shared" si="50"/>
        <v/>
      </c>
      <c r="FK22" s="136" t="str">
        <f t="shared" si="27"/>
        <v/>
      </c>
      <c r="FL22" s="136" t="str">
        <f t="shared" si="28"/>
        <v/>
      </c>
      <c r="FM22" s="457" t="str">
        <f t="shared" si="51"/>
        <v/>
      </c>
      <c r="FN22" s="136" t="str">
        <f t="shared" si="29"/>
        <v/>
      </c>
      <c r="FO22" s="457" t="str">
        <f t="shared" si="52"/>
        <v/>
      </c>
      <c r="FP22" s="136" t="str">
        <f t="shared" si="30"/>
        <v/>
      </c>
      <c r="FQ22" s="457" t="str">
        <f t="shared" si="53"/>
        <v/>
      </c>
      <c r="FR22" s="136" t="str">
        <f t="shared" si="31"/>
        <v/>
      </c>
      <c r="FS22" s="457" t="str">
        <f t="shared" si="54"/>
        <v/>
      </c>
      <c r="FT22" s="136" t="str">
        <f t="shared" si="32"/>
        <v/>
      </c>
      <c r="FU22" s="457" t="str">
        <f t="shared" si="55"/>
        <v/>
      </c>
      <c r="FV22" s="136" t="str">
        <f t="shared" si="33"/>
        <v/>
      </c>
      <c r="FW22" s="457" t="str">
        <f t="shared" si="56"/>
        <v/>
      </c>
      <c r="FX22" s="136" t="str">
        <f t="shared" si="34"/>
        <v/>
      </c>
      <c r="FY22" s="457" t="str">
        <f t="shared" si="57"/>
        <v/>
      </c>
      <c r="FZ22" s="136" t="str">
        <f t="shared" si="35"/>
        <v/>
      </c>
      <c r="GA22" s="457" t="str">
        <f t="shared" si="58"/>
        <v/>
      </c>
      <c r="GB22" s="136" t="str">
        <f t="shared" si="59"/>
        <v/>
      </c>
      <c r="GC22" s="87" t="str">
        <f t="shared" si="71"/>
        <v/>
      </c>
      <c r="GD22" s="136" t="str">
        <f>IF(เกณฑ์!F$20="Mode",GQ22,IF(เกณฑ์!F$20="ร้อยละ",GR22,""))</f>
        <v/>
      </c>
      <c r="GE22" s="136" t="str">
        <f t="shared" si="60"/>
        <v/>
      </c>
      <c r="GF22" s="85"/>
      <c r="GI22" s="316" t="str">
        <f t="shared" si="61"/>
        <v/>
      </c>
      <c r="GJ22" s="316" t="str">
        <f t="shared" si="62"/>
        <v/>
      </c>
      <c r="GK22" s="316" t="str">
        <f t="shared" si="63"/>
        <v/>
      </c>
      <c r="GL22" s="316" t="str">
        <f t="shared" si="64"/>
        <v/>
      </c>
      <c r="GM22" s="316" t="str">
        <f t="shared" si="65"/>
        <v/>
      </c>
      <c r="GN22" s="316" t="str">
        <f t="shared" si="66"/>
        <v/>
      </c>
      <c r="GO22" s="316" t="str">
        <f t="shared" si="67"/>
        <v/>
      </c>
      <c r="GP22" s="316" t="str">
        <f t="shared" si="68"/>
        <v/>
      </c>
      <c r="GQ22" s="316" t="str">
        <f>'06-1'!I22</f>
        <v/>
      </c>
      <c r="GR22" s="513" t="str">
        <f t="shared" si="36"/>
        <v/>
      </c>
    </row>
    <row r="23" spans="1:200" s="29" customFormat="1" ht="15.95" customHeight="1">
      <c r="A23" s="130">
        <v>18</v>
      </c>
      <c r="B23" s="26">
        <f>คะแนนสอบ!C23</f>
        <v>2511</v>
      </c>
      <c r="C23" s="41" t="str">
        <f>คะแนนสอบ!D23</f>
        <v>เด็กชายภมรเทพ  พวงมาลัย</v>
      </c>
      <c r="D23" s="27" t="str">
        <f>IF(คะแนนคุณลักษณะ!E24="","",คะแนนคุณลักษณะ!E24)</f>
        <v/>
      </c>
      <c r="E23" s="27" t="str">
        <f>IF(คะแนนคุณลักษณะ!F24="","",คะแนนคุณลักษณะ!F24)</f>
        <v/>
      </c>
      <c r="F23" s="27" t="str">
        <f>IF(คะแนนคุณลักษณะ!G24="","",คะแนนคุณลักษณะ!G24)</f>
        <v/>
      </c>
      <c r="G23" s="27" t="str">
        <f>IF(คะแนนคุณลักษณะ!H24="","",คะแนนคุณลักษณะ!H24)</f>
        <v/>
      </c>
      <c r="H23" s="27" t="str">
        <f>IF(คะแนนคุณลักษณะ!I24="","",คะแนนคุณลักษณะ!I24)</f>
        <v/>
      </c>
      <c r="I23" s="27" t="str">
        <f>IF(คะแนนคุณลักษณะ!J24="","",คะแนนคุณลักษณะ!J24)</f>
        <v/>
      </c>
      <c r="J23" s="27" t="str">
        <f>IF(คะแนนคุณลักษณะ!K24="","",คะแนนคุณลักษณะ!K24)</f>
        <v/>
      </c>
      <c r="K23" s="27" t="str">
        <f>IF(คะแนนคุณลักษณะ!L24="","",คะแนนคุณลักษณะ!L24)</f>
        <v/>
      </c>
      <c r="L23" s="87" t="str">
        <f t="shared" si="69"/>
        <v/>
      </c>
      <c r="M23" s="136" t="str">
        <f t="shared" si="0"/>
        <v/>
      </c>
      <c r="N23" s="136" t="str">
        <f t="shared" si="1"/>
        <v/>
      </c>
      <c r="O23" s="27" t="str">
        <f>IF(คะแนนคุณลักษณะ!M24="","",คะแนนคุณลักษณะ!M24)</f>
        <v/>
      </c>
      <c r="P23" s="27" t="str">
        <f>IF(คะแนนคุณลักษณะ!N24="","",คะแนนคุณลักษณะ!N24)</f>
        <v/>
      </c>
      <c r="Q23" s="27" t="str">
        <f>IF(คะแนนคุณลักษณะ!O24="","",คะแนนคุณลักษณะ!O24)</f>
        <v/>
      </c>
      <c r="R23" s="27" t="str">
        <f>IF(คะแนนคุณลักษณะ!P24="","",คะแนนคุณลักษณะ!P24)</f>
        <v/>
      </c>
      <c r="S23" s="27" t="str">
        <f>IF(คะแนนคุณลักษณะ!Q24="","",คะแนนคุณลักษณะ!Q24)</f>
        <v/>
      </c>
      <c r="T23" s="27" t="str">
        <f>IF(คะแนนคุณลักษณะ!R24="","",คะแนนคุณลักษณะ!R24)</f>
        <v/>
      </c>
      <c r="U23" s="27" t="str">
        <f>IF(คะแนนคุณลักษณะ!S24="","",คะแนนคุณลักษณะ!S24)</f>
        <v/>
      </c>
      <c r="V23" s="27" t="str">
        <f>IF(คะแนนคุณลักษณะ!T24="","",คะแนนคุณลักษณะ!T24)</f>
        <v/>
      </c>
      <c r="W23" s="87" t="str">
        <f t="shared" si="70"/>
        <v/>
      </c>
      <c r="X23" s="136" t="str">
        <f t="shared" si="2"/>
        <v/>
      </c>
      <c r="Y23" s="136" t="str">
        <f t="shared" si="3"/>
        <v/>
      </c>
      <c r="Z23" s="27" t="str">
        <f>IF(คะแนนคุณลักษณะ!U24="","",คะแนนคุณลักษณะ!U24)</f>
        <v/>
      </c>
      <c r="AA23" s="27" t="str">
        <f>IF(คะแนนคุณลักษณะ!V24="","",คะแนนคุณลักษณะ!V24)</f>
        <v/>
      </c>
      <c r="AB23" s="27" t="str">
        <f>IF(คะแนนคุณลักษณะ!W24="","",คะแนนคุณลักษณะ!W24)</f>
        <v/>
      </c>
      <c r="AC23" s="27" t="str">
        <f>IF(คะแนนคุณลักษณะ!X24="","",คะแนนคุณลักษณะ!X24)</f>
        <v/>
      </c>
      <c r="AD23" s="27" t="str">
        <f>IF(คะแนนคุณลักษณะ!Y24="","",คะแนนคุณลักษณะ!Y24)</f>
        <v/>
      </c>
      <c r="AE23" s="27" t="str">
        <f>IF(คะแนนคุณลักษณะ!Z24="","",คะแนนคุณลักษณะ!Z24)</f>
        <v/>
      </c>
      <c r="AF23" s="27" t="str">
        <f>IF(คะแนนคุณลักษณะ!AA24="","",คะแนนคุณลักษณะ!AA24)</f>
        <v/>
      </c>
      <c r="AG23" s="27" t="str">
        <f>IF(คะแนนคุณลักษณะ!AB24="","",คะแนนคุณลักษณะ!AB24)</f>
        <v/>
      </c>
      <c r="AH23" s="87" t="str">
        <f t="shared" si="37"/>
        <v/>
      </c>
      <c r="AI23" s="136" t="str">
        <f t="shared" si="4"/>
        <v/>
      </c>
      <c r="AJ23" s="136" t="str">
        <f t="shared" si="5"/>
        <v/>
      </c>
      <c r="AK23" s="27" t="str">
        <f>IF(คะแนนคุณลักษณะ!AC24="","",คะแนนคุณลักษณะ!AC24)</f>
        <v/>
      </c>
      <c r="AL23" s="27" t="str">
        <f>IF(คะแนนคุณลักษณะ!AD24="","",คะแนนคุณลักษณะ!AD24)</f>
        <v/>
      </c>
      <c r="AM23" s="27" t="str">
        <f>IF(คะแนนคุณลักษณะ!AE24="","",คะแนนคุณลักษณะ!AE24)</f>
        <v/>
      </c>
      <c r="AN23" s="27" t="str">
        <f>IF(คะแนนคุณลักษณะ!AF24="","",คะแนนคุณลักษณะ!AF24)</f>
        <v/>
      </c>
      <c r="AO23" s="27" t="str">
        <f>IF(คะแนนคุณลักษณะ!AG24="","",คะแนนคุณลักษณะ!AG24)</f>
        <v/>
      </c>
      <c r="AP23" s="27" t="str">
        <f>IF(คะแนนคุณลักษณะ!AH24="","",คะแนนคุณลักษณะ!AH24)</f>
        <v/>
      </c>
      <c r="AQ23" s="27" t="str">
        <f>IF(คะแนนคุณลักษณะ!AI24="","",คะแนนคุณลักษณะ!AI24)</f>
        <v/>
      </c>
      <c r="AR23" s="27" t="str">
        <f>IF(คะแนนคุณลักษณะ!AJ24="","",คะแนนคุณลักษณะ!AJ24)</f>
        <v/>
      </c>
      <c r="AS23" s="87" t="str">
        <f t="shared" si="38"/>
        <v/>
      </c>
      <c r="AT23" s="136" t="str">
        <f t="shared" si="6"/>
        <v/>
      </c>
      <c r="AU23" s="136" t="str">
        <f t="shared" si="7"/>
        <v/>
      </c>
      <c r="AV23" s="27" t="str">
        <f>IF(คะแนนคุณลักษณะ!AK24="","",คะแนนคุณลักษณะ!AK24)</f>
        <v/>
      </c>
      <c r="AW23" s="27" t="str">
        <f>IF(คะแนนคุณลักษณะ!AL24="","",คะแนนคุณลักษณะ!AL24)</f>
        <v/>
      </c>
      <c r="AX23" s="27" t="str">
        <f>IF(คะแนนคุณลักษณะ!AM24="","",คะแนนคุณลักษณะ!AM24)</f>
        <v/>
      </c>
      <c r="AY23" s="27" t="str">
        <f>IF(คะแนนคุณลักษณะ!AN24="","",คะแนนคุณลักษณะ!AN24)</f>
        <v/>
      </c>
      <c r="AZ23" s="27" t="str">
        <f>IF(คะแนนคุณลักษณะ!AO24="","",คะแนนคุณลักษณะ!AO24)</f>
        <v/>
      </c>
      <c r="BA23" s="27" t="str">
        <f>IF(คะแนนคุณลักษณะ!AP24="","",คะแนนคุณลักษณะ!AP24)</f>
        <v/>
      </c>
      <c r="BB23" s="27" t="str">
        <f>IF(คะแนนคุณลักษณะ!AQ24="","",คะแนนคุณลักษณะ!AQ24)</f>
        <v/>
      </c>
      <c r="BC23" s="27" t="str">
        <f>IF(คะแนนคุณลักษณะ!AR24="","",คะแนนคุณลักษณะ!AR24)</f>
        <v/>
      </c>
      <c r="BD23" s="87" t="str">
        <f t="shared" si="39"/>
        <v/>
      </c>
      <c r="BE23" s="136" t="str">
        <f t="shared" si="8"/>
        <v/>
      </c>
      <c r="BF23" s="136" t="str">
        <f t="shared" si="9"/>
        <v/>
      </c>
      <c r="BG23" s="27" t="str">
        <f>IF(คะแนนคุณลักษณะ!AS24="","",คะแนนคุณลักษณะ!AS24)</f>
        <v/>
      </c>
      <c r="BH23" s="27" t="str">
        <f>IF(คะแนนคุณลักษณะ!AT24="","",คะแนนคุณลักษณะ!AT24)</f>
        <v/>
      </c>
      <c r="BI23" s="27" t="str">
        <f>IF(คะแนนคุณลักษณะ!AU24="","",คะแนนคุณลักษณะ!AU24)</f>
        <v/>
      </c>
      <c r="BJ23" s="27" t="str">
        <f>IF(คะแนนคุณลักษณะ!AV24="","",คะแนนคุณลักษณะ!AV24)</f>
        <v/>
      </c>
      <c r="BK23" s="27" t="str">
        <f>IF(คะแนนคุณลักษณะ!AW24="","",คะแนนคุณลักษณะ!AW24)</f>
        <v/>
      </c>
      <c r="BL23" s="27" t="str">
        <f>IF(คะแนนคุณลักษณะ!AX24="","",คะแนนคุณลักษณะ!AX24)</f>
        <v/>
      </c>
      <c r="BM23" s="27" t="str">
        <f>IF(คะแนนคุณลักษณะ!AY24="","",คะแนนคุณลักษณะ!AY24)</f>
        <v/>
      </c>
      <c r="BN23" s="27" t="str">
        <f>IF(คะแนนคุณลักษณะ!AZ24="","",คะแนนคุณลักษณะ!AZ24)</f>
        <v/>
      </c>
      <c r="BO23" s="87" t="str">
        <f t="shared" si="40"/>
        <v/>
      </c>
      <c r="BP23" s="136" t="str">
        <f t="shared" si="10"/>
        <v/>
      </c>
      <c r="BQ23" s="136" t="str">
        <f t="shared" si="11"/>
        <v/>
      </c>
      <c r="BR23" s="27" t="str">
        <f>IF(คะแนนคุณลักษณะ!BA24="","",คะแนนคุณลักษณะ!BA24)</f>
        <v/>
      </c>
      <c r="BS23" s="27" t="str">
        <f>IF(คะแนนคุณลักษณะ!BB24="","",คะแนนคุณลักษณะ!BB24)</f>
        <v/>
      </c>
      <c r="BT23" s="27" t="str">
        <f>IF(คะแนนคุณลักษณะ!BC24="","",คะแนนคุณลักษณะ!BC24)</f>
        <v/>
      </c>
      <c r="BU23" s="27" t="str">
        <f>IF(คะแนนคุณลักษณะ!BD24="","",คะแนนคุณลักษณะ!BD24)</f>
        <v/>
      </c>
      <c r="BV23" s="27" t="str">
        <f>IF(คะแนนคุณลักษณะ!BE24="","",คะแนนคุณลักษณะ!BE24)</f>
        <v/>
      </c>
      <c r="BW23" s="27" t="str">
        <f>IF(คะแนนคุณลักษณะ!BF24="","",คะแนนคุณลักษณะ!BF24)</f>
        <v/>
      </c>
      <c r="BX23" s="27" t="str">
        <f>IF(คะแนนคุณลักษณะ!BG24="","",คะแนนคุณลักษณะ!BG24)</f>
        <v/>
      </c>
      <c r="BY23" s="27" t="str">
        <f>IF(คะแนนคุณลักษณะ!BH24="","",คะแนนคุณลักษณะ!BH24)</f>
        <v/>
      </c>
      <c r="BZ23" s="87" t="str">
        <f t="shared" si="41"/>
        <v/>
      </c>
      <c r="CA23" s="136" t="str">
        <f t="shared" si="12"/>
        <v/>
      </c>
      <c r="CB23" s="136" t="str">
        <f t="shared" si="13"/>
        <v/>
      </c>
      <c r="CC23" s="27" t="str">
        <f>IF(คะแนนคุณลักษณะ!BI24="","",คะแนนคุณลักษณะ!BI24)</f>
        <v/>
      </c>
      <c r="CD23" s="27" t="str">
        <f>IF(คะแนนคุณลักษณะ!BJ24="","",คะแนนคุณลักษณะ!BJ24)</f>
        <v/>
      </c>
      <c r="CE23" s="27" t="str">
        <f>IF(คะแนนคุณลักษณะ!BK24="","",คะแนนคุณลักษณะ!BK24)</f>
        <v/>
      </c>
      <c r="CF23" s="27" t="str">
        <f>IF(คะแนนคุณลักษณะ!BL24="","",คะแนนคุณลักษณะ!BL24)</f>
        <v/>
      </c>
      <c r="CG23" s="27" t="str">
        <f>IF(คะแนนคุณลักษณะ!BM24="","",คะแนนคุณลักษณะ!BM24)</f>
        <v/>
      </c>
      <c r="CH23" s="27" t="str">
        <f>IF(คะแนนคุณลักษณะ!BN24="","",คะแนนคุณลักษณะ!BN24)</f>
        <v/>
      </c>
      <c r="CI23" s="27" t="str">
        <f>IF(คะแนนคุณลักษณะ!BO24="","",คะแนนคุณลักษณะ!BO24)</f>
        <v/>
      </c>
      <c r="CJ23" s="27" t="str">
        <f>IF(คะแนนคุณลักษณะ!BP24="","",คะแนนคุณลักษณะ!BP24)</f>
        <v/>
      </c>
      <c r="CK23" s="87" t="str">
        <f t="shared" si="42"/>
        <v/>
      </c>
      <c r="CL23" s="136" t="str">
        <f t="shared" si="14"/>
        <v/>
      </c>
      <c r="CM23" s="136" t="str">
        <f t="shared" si="15"/>
        <v/>
      </c>
      <c r="CN23" s="27" t="str">
        <f>IF(คะแนนคุณลักษณะ!BQ24="","",คะแนนคุณลักษณะ!BQ24)</f>
        <v/>
      </c>
      <c r="CO23" s="27" t="str">
        <f>IF(คะแนนคุณลักษณะ!BR24="","",คะแนนคุณลักษณะ!BR24)</f>
        <v/>
      </c>
      <c r="CP23" s="27" t="str">
        <f>IF(คะแนนคุณลักษณะ!BS24="","",คะแนนคุณลักษณะ!BS24)</f>
        <v/>
      </c>
      <c r="CQ23" s="27" t="str">
        <f>IF(คะแนนคุณลักษณะ!BT24="","",คะแนนคุณลักษณะ!BT24)</f>
        <v/>
      </c>
      <c r="CR23" s="27" t="str">
        <f>IF(คะแนนคุณลักษณะ!BU24="","",คะแนนคุณลักษณะ!BU24)</f>
        <v/>
      </c>
      <c r="CS23" s="27" t="str">
        <f>IF(คะแนนคุณลักษณะ!BV24="","",คะแนนคุณลักษณะ!BV24)</f>
        <v/>
      </c>
      <c r="CT23" s="27" t="str">
        <f>IF(คะแนนคุณลักษณะ!BW24="","",คะแนนคุณลักษณะ!BW24)</f>
        <v/>
      </c>
      <c r="CU23" s="27" t="str">
        <f>IF(คะแนนคุณลักษณะ!BX24="","",คะแนนคุณลักษณะ!BX24)</f>
        <v/>
      </c>
      <c r="CV23" s="87" t="str">
        <f t="shared" si="43"/>
        <v/>
      </c>
      <c r="CW23" s="136" t="str">
        <f t="shared" si="16"/>
        <v/>
      </c>
      <c r="CX23" s="136" t="str">
        <f t="shared" si="17"/>
        <v/>
      </c>
      <c r="CY23" s="388" t="str">
        <f>IF(คะแนนคุณลักษณะ!BY24="","",คะแนนคุณลักษณะ!BY24)</f>
        <v/>
      </c>
      <c r="CZ23" s="388" t="str">
        <f>IF(คะแนนคุณลักษณะ!BZ24="","",คะแนนคุณลักษณะ!BZ24)</f>
        <v/>
      </c>
      <c r="DA23" s="388" t="str">
        <f>IF(คะแนนคุณลักษณะ!CA24="","",คะแนนคุณลักษณะ!CA24)</f>
        <v/>
      </c>
      <c r="DB23" s="388" t="str">
        <f>IF(คะแนนคุณลักษณะ!CB24="","",คะแนนคุณลักษณะ!CB24)</f>
        <v/>
      </c>
      <c r="DC23" s="388" t="str">
        <f>IF(คะแนนคุณลักษณะ!CC24="","",คะแนนคุณลักษณะ!CC24)</f>
        <v/>
      </c>
      <c r="DD23" s="388" t="str">
        <f>IF(คะแนนคุณลักษณะ!CD24="","",คะแนนคุณลักษณะ!CD24)</f>
        <v/>
      </c>
      <c r="DE23" s="388" t="str">
        <f>IF(คะแนนคุณลักษณะ!CE24="","",คะแนนคุณลักษณะ!CE24)</f>
        <v/>
      </c>
      <c r="DF23" s="388" t="str">
        <f>IF(คะแนนคุณลักษณะ!CF24="","",คะแนนคุณลักษณะ!CF24)</f>
        <v/>
      </c>
      <c r="DG23" s="87" t="str">
        <f t="shared" si="44"/>
        <v/>
      </c>
      <c r="DH23" s="136" t="str">
        <f t="shared" si="45"/>
        <v/>
      </c>
      <c r="DI23" s="136" t="str">
        <f t="shared" si="18"/>
        <v/>
      </c>
      <c r="DJ23" s="457" t="str">
        <f>IF(คะแนนคุณลักษณะ!CG24="","",คะแนนคุณลักษณะ!CG24)</f>
        <v/>
      </c>
      <c r="DK23" s="457" t="str">
        <f>IF(คะแนนคุณลักษณะ!CH24="","",คะแนนคุณลักษณะ!CH24)</f>
        <v/>
      </c>
      <c r="DL23" s="457" t="str">
        <f>IF(คะแนนคุณลักษณะ!CI24="","",คะแนนคุณลักษณะ!CI24)</f>
        <v/>
      </c>
      <c r="DM23" s="457" t="str">
        <f>IF(คะแนนคุณลักษณะ!CJ24="","",คะแนนคุณลักษณะ!CJ24)</f>
        <v/>
      </c>
      <c r="DN23" s="457" t="str">
        <f>IF(คะแนนคุณลักษณะ!CK24="","",คะแนนคุณลักษณะ!CK24)</f>
        <v/>
      </c>
      <c r="DO23" s="457" t="str">
        <f>IF(คะแนนคุณลักษณะ!CL24="","",คะแนนคุณลักษณะ!CL24)</f>
        <v/>
      </c>
      <c r="DP23" s="457" t="str">
        <f>IF(คะแนนคุณลักษณะ!CM24="","",คะแนนคุณลักษณะ!CM24)</f>
        <v/>
      </c>
      <c r="DQ23" s="457" t="str">
        <f>IF(คะแนนคุณลักษณะ!CN24="","",คะแนนคุณลักษณะ!CN24)</f>
        <v/>
      </c>
      <c r="DR23" s="87" t="str">
        <f t="shared" si="46"/>
        <v/>
      </c>
      <c r="DS23" s="136" t="str">
        <f t="shared" si="19"/>
        <v/>
      </c>
      <c r="DT23" s="136" t="str">
        <f t="shared" si="20"/>
        <v/>
      </c>
      <c r="DU23" s="457" t="str">
        <f>IF(คะแนนคุณลักษณะ!CO24="","",คะแนนคุณลักษณะ!CO24)</f>
        <v/>
      </c>
      <c r="DV23" s="457" t="str">
        <f>IF(คะแนนคุณลักษณะ!CP24="","",คะแนนคุณลักษณะ!CP24)</f>
        <v/>
      </c>
      <c r="DW23" s="457" t="str">
        <f>IF(คะแนนคุณลักษณะ!CQ24="","",คะแนนคุณลักษณะ!CQ24)</f>
        <v/>
      </c>
      <c r="DX23" s="457" t="str">
        <f>IF(คะแนนคุณลักษณะ!CR24="","",คะแนนคุณลักษณะ!CR24)</f>
        <v/>
      </c>
      <c r="DY23" s="457" t="str">
        <f>IF(คะแนนคุณลักษณะ!CS24="","",คะแนนคุณลักษณะ!CS24)</f>
        <v/>
      </c>
      <c r="DZ23" s="457" t="str">
        <f>IF(คะแนนคุณลักษณะ!CT24="","",คะแนนคุณลักษณะ!CT24)</f>
        <v/>
      </c>
      <c r="EA23" s="457" t="str">
        <f>IF(คะแนนคุณลักษณะ!CU24="","",คะแนนคุณลักษณะ!CU24)</f>
        <v/>
      </c>
      <c r="EB23" s="457" t="str">
        <f>IF(คะแนนคุณลักษณะ!CV24="","",คะแนนคุณลักษณะ!CV24)</f>
        <v/>
      </c>
      <c r="EC23" s="87" t="str">
        <f t="shared" si="47"/>
        <v/>
      </c>
      <c r="ED23" s="136" t="str">
        <f t="shared" si="21"/>
        <v/>
      </c>
      <c r="EE23" s="136" t="str">
        <f t="shared" si="22"/>
        <v/>
      </c>
      <c r="EF23" s="457" t="str">
        <f>IF(คะแนนคุณลักษณะ!CW24="","",คะแนนคุณลักษณะ!CW24)</f>
        <v/>
      </c>
      <c r="EG23" s="457" t="str">
        <f>IF(คะแนนคุณลักษณะ!CX24="","",คะแนนคุณลักษณะ!CX24)</f>
        <v/>
      </c>
      <c r="EH23" s="457" t="str">
        <f>IF(คะแนนคุณลักษณะ!CY24="","",คะแนนคุณลักษณะ!CY24)</f>
        <v/>
      </c>
      <c r="EI23" s="457" t="str">
        <f>IF(คะแนนคุณลักษณะ!CZ24="","",คะแนนคุณลักษณะ!CZ24)</f>
        <v/>
      </c>
      <c r="EJ23" s="457" t="str">
        <f>IF(คะแนนคุณลักษณะ!DA24="","",คะแนนคุณลักษณะ!DA24)</f>
        <v/>
      </c>
      <c r="EK23" s="457" t="str">
        <f>IF(คะแนนคุณลักษณะ!DB24="","",คะแนนคุณลักษณะ!DB24)</f>
        <v/>
      </c>
      <c r="EL23" s="457" t="str">
        <f>IF(คะแนนคุณลักษณะ!DC24="","",คะแนนคุณลักษณะ!DC24)</f>
        <v/>
      </c>
      <c r="EM23" s="457" t="str">
        <f>IF(คะแนนคุณลักษณะ!DD24="","",คะแนนคุณลักษณะ!DD24)</f>
        <v/>
      </c>
      <c r="EN23" s="87" t="str">
        <f t="shared" si="48"/>
        <v/>
      </c>
      <c r="EO23" s="136" t="str">
        <f t="shared" si="23"/>
        <v/>
      </c>
      <c r="EP23" s="136" t="str">
        <f t="shared" si="24"/>
        <v/>
      </c>
      <c r="EQ23" s="457" t="str">
        <f>IF(คะแนนคุณลักษณะ!DE24="","",คะแนนคุณลักษณะ!DE24)</f>
        <v/>
      </c>
      <c r="ER23" s="457" t="str">
        <f>IF(คะแนนคุณลักษณะ!DF24="","",คะแนนคุณลักษณะ!DF24)</f>
        <v/>
      </c>
      <c r="ES23" s="457" t="str">
        <f>IF(คะแนนคุณลักษณะ!DG24="","",คะแนนคุณลักษณะ!DG24)</f>
        <v/>
      </c>
      <c r="ET23" s="457" t="str">
        <f>IF(คะแนนคุณลักษณะ!DH24="","",คะแนนคุณลักษณะ!DH24)</f>
        <v/>
      </c>
      <c r="EU23" s="457" t="str">
        <f>IF(คะแนนคุณลักษณะ!DI24="","",คะแนนคุณลักษณะ!DI24)</f>
        <v/>
      </c>
      <c r="EV23" s="457" t="str">
        <f>IF(คะแนนคุณลักษณะ!DJ24="","",คะแนนคุณลักษณะ!DJ24)</f>
        <v/>
      </c>
      <c r="EW23" s="457" t="str">
        <f>IF(คะแนนคุณลักษณะ!DK24="","",คะแนนคุณลักษณะ!DK24)</f>
        <v/>
      </c>
      <c r="EX23" s="457" t="str">
        <f>IF(คะแนนคุณลักษณะ!DL24="","",คะแนนคุณลักษณะ!DL24)</f>
        <v/>
      </c>
      <c r="EY23" s="87" t="str">
        <f t="shared" si="49"/>
        <v/>
      </c>
      <c r="EZ23" s="136" t="str">
        <f t="shared" si="25"/>
        <v/>
      </c>
      <c r="FA23" s="136" t="str">
        <f t="shared" si="26"/>
        <v/>
      </c>
      <c r="FB23" s="27" t="str">
        <f>IF(คะแนนคุณลักษณะ!DM24="","",คะแนนคุณลักษณะ!DM24)</f>
        <v/>
      </c>
      <c r="FC23" s="27" t="str">
        <f>IF(คะแนนคุณลักษณะ!DN24="","",คะแนนคุณลักษณะ!DN24)</f>
        <v/>
      </c>
      <c r="FD23" s="27" t="str">
        <f>IF(คะแนนคุณลักษณะ!DO24="","",คะแนนคุณลักษณะ!DO24)</f>
        <v/>
      </c>
      <c r="FE23" s="27" t="str">
        <f>IF(คะแนนคุณลักษณะ!DP24="","",คะแนนคุณลักษณะ!DP24)</f>
        <v/>
      </c>
      <c r="FF23" s="27" t="str">
        <f>IF(คะแนนคุณลักษณะ!DQ24="","",คะแนนคุณลักษณะ!DQ24)</f>
        <v/>
      </c>
      <c r="FG23" s="27" t="str">
        <f>IF(คะแนนคุณลักษณะ!DR24="","",คะแนนคุณลักษณะ!DR24)</f>
        <v/>
      </c>
      <c r="FH23" s="27" t="str">
        <f>IF(คะแนนคุณลักษณะ!DS24="","",คะแนนคุณลักษณะ!DS24)</f>
        <v/>
      </c>
      <c r="FI23" s="27" t="str">
        <f>IF(คะแนนคุณลักษณะ!DT24="","",คะแนนคุณลักษณะ!DT24)</f>
        <v/>
      </c>
      <c r="FJ23" s="87" t="str">
        <f t="shared" si="50"/>
        <v/>
      </c>
      <c r="FK23" s="136" t="str">
        <f t="shared" si="27"/>
        <v/>
      </c>
      <c r="FL23" s="136" t="str">
        <f t="shared" si="28"/>
        <v/>
      </c>
      <c r="FM23" s="457" t="str">
        <f t="shared" si="51"/>
        <v/>
      </c>
      <c r="FN23" s="136" t="str">
        <f t="shared" si="29"/>
        <v/>
      </c>
      <c r="FO23" s="457" t="str">
        <f t="shared" si="52"/>
        <v/>
      </c>
      <c r="FP23" s="136" t="str">
        <f t="shared" si="30"/>
        <v/>
      </c>
      <c r="FQ23" s="457" t="str">
        <f t="shared" si="53"/>
        <v/>
      </c>
      <c r="FR23" s="136" t="str">
        <f t="shared" si="31"/>
        <v/>
      </c>
      <c r="FS23" s="457" t="str">
        <f t="shared" si="54"/>
        <v/>
      </c>
      <c r="FT23" s="136" t="str">
        <f t="shared" si="32"/>
        <v/>
      </c>
      <c r="FU23" s="457" t="str">
        <f t="shared" si="55"/>
        <v/>
      </c>
      <c r="FV23" s="136" t="str">
        <f t="shared" si="33"/>
        <v/>
      </c>
      <c r="FW23" s="457" t="str">
        <f t="shared" si="56"/>
        <v/>
      </c>
      <c r="FX23" s="136" t="str">
        <f t="shared" si="34"/>
        <v/>
      </c>
      <c r="FY23" s="457" t="str">
        <f t="shared" si="57"/>
        <v/>
      </c>
      <c r="FZ23" s="136" t="str">
        <f t="shared" si="35"/>
        <v/>
      </c>
      <c r="GA23" s="457" t="str">
        <f t="shared" si="58"/>
        <v/>
      </c>
      <c r="GB23" s="136" t="str">
        <f t="shared" si="59"/>
        <v/>
      </c>
      <c r="GC23" s="87" t="str">
        <f t="shared" si="71"/>
        <v/>
      </c>
      <c r="GD23" s="136" t="str">
        <f>IF(เกณฑ์!F$20="Mode",GQ23,IF(เกณฑ์!F$20="ร้อยละ",GR23,""))</f>
        <v/>
      </c>
      <c r="GE23" s="136" t="str">
        <f t="shared" si="60"/>
        <v/>
      </c>
      <c r="GF23" s="85"/>
      <c r="GI23" s="316" t="str">
        <f t="shared" si="61"/>
        <v/>
      </c>
      <c r="GJ23" s="316" t="str">
        <f t="shared" si="62"/>
        <v/>
      </c>
      <c r="GK23" s="316" t="str">
        <f t="shared" si="63"/>
        <v/>
      </c>
      <c r="GL23" s="316" t="str">
        <f t="shared" si="64"/>
        <v/>
      </c>
      <c r="GM23" s="316" t="str">
        <f t="shared" si="65"/>
        <v/>
      </c>
      <c r="GN23" s="316" t="str">
        <f t="shared" si="66"/>
        <v/>
      </c>
      <c r="GO23" s="316" t="str">
        <f t="shared" si="67"/>
        <v/>
      </c>
      <c r="GP23" s="316" t="str">
        <f t="shared" si="68"/>
        <v/>
      </c>
      <c r="GQ23" s="316" t="str">
        <f>'06-1'!I23</f>
        <v/>
      </c>
      <c r="GR23" s="513" t="str">
        <f t="shared" si="36"/>
        <v/>
      </c>
    </row>
    <row r="24" spans="1:200" s="29" customFormat="1" ht="15.95" customHeight="1">
      <c r="A24" s="130">
        <v>19</v>
      </c>
      <c r="B24" s="26">
        <f>คะแนนสอบ!C24</f>
        <v>2512</v>
      </c>
      <c r="C24" s="41" t="str">
        <f>คะแนนสอบ!D24</f>
        <v>เด็กชายสิรภัทร  สุขนิล</v>
      </c>
      <c r="D24" s="27" t="str">
        <f>IF(คะแนนคุณลักษณะ!E25="","",คะแนนคุณลักษณะ!E25)</f>
        <v/>
      </c>
      <c r="E24" s="27" t="str">
        <f>IF(คะแนนคุณลักษณะ!F25="","",คะแนนคุณลักษณะ!F25)</f>
        <v/>
      </c>
      <c r="F24" s="27" t="str">
        <f>IF(คะแนนคุณลักษณะ!G25="","",คะแนนคุณลักษณะ!G25)</f>
        <v/>
      </c>
      <c r="G24" s="27" t="str">
        <f>IF(คะแนนคุณลักษณะ!H25="","",คะแนนคุณลักษณะ!H25)</f>
        <v/>
      </c>
      <c r="H24" s="27" t="str">
        <f>IF(คะแนนคุณลักษณะ!I25="","",คะแนนคุณลักษณะ!I25)</f>
        <v/>
      </c>
      <c r="I24" s="27" t="str">
        <f>IF(คะแนนคุณลักษณะ!J25="","",คะแนนคุณลักษณะ!J25)</f>
        <v/>
      </c>
      <c r="J24" s="27" t="str">
        <f>IF(คะแนนคุณลักษณะ!K25="","",คะแนนคุณลักษณะ!K25)</f>
        <v/>
      </c>
      <c r="K24" s="27" t="str">
        <f>IF(คะแนนคุณลักษณะ!L25="","",คะแนนคุณลักษณะ!L25)</f>
        <v/>
      </c>
      <c r="L24" s="87" t="str">
        <f t="shared" si="69"/>
        <v/>
      </c>
      <c r="M24" s="136" t="str">
        <f t="shared" si="0"/>
        <v/>
      </c>
      <c r="N24" s="136" t="str">
        <f t="shared" si="1"/>
        <v/>
      </c>
      <c r="O24" s="27" t="str">
        <f>IF(คะแนนคุณลักษณะ!M25="","",คะแนนคุณลักษณะ!M25)</f>
        <v/>
      </c>
      <c r="P24" s="27" t="str">
        <f>IF(คะแนนคุณลักษณะ!N25="","",คะแนนคุณลักษณะ!N25)</f>
        <v/>
      </c>
      <c r="Q24" s="27" t="str">
        <f>IF(คะแนนคุณลักษณะ!O25="","",คะแนนคุณลักษณะ!O25)</f>
        <v/>
      </c>
      <c r="R24" s="27" t="str">
        <f>IF(คะแนนคุณลักษณะ!P25="","",คะแนนคุณลักษณะ!P25)</f>
        <v/>
      </c>
      <c r="S24" s="27" t="str">
        <f>IF(คะแนนคุณลักษณะ!Q25="","",คะแนนคุณลักษณะ!Q25)</f>
        <v/>
      </c>
      <c r="T24" s="27" t="str">
        <f>IF(คะแนนคุณลักษณะ!R25="","",คะแนนคุณลักษณะ!R25)</f>
        <v/>
      </c>
      <c r="U24" s="27" t="str">
        <f>IF(คะแนนคุณลักษณะ!S25="","",คะแนนคุณลักษณะ!S25)</f>
        <v/>
      </c>
      <c r="V24" s="27" t="str">
        <f>IF(คะแนนคุณลักษณะ!T25="","",คะแนนคุณลักษณะ!T25)</f>
        <v/>
      </c>
      <c r="W24" s="87" t="str">
        <f t="shared" si="70"/>
        <v/>
      </c>
      <c r="X24" s="136" t="str">
        <f t="shared" si="2"/>
        <v/>
      </c>
      <c r="Y24" s="136" t="str">
        <f t="shared" si="3"/>
        <v/>
      </c>
      <c r="Z24" s="27" t="str">
        <f>IF(คะแนนคุณลักษณะ!U25="","",คะแนนคุณลักษณะ!U25)</f>
        <v/>
      </c>
      <c r="AA24" s="27" t="str">
        <f>IF(คะแนนคุณลักษณะ!V25="","",คะแนนคุณลักษณะ!V25)</f>
        <v/>
      </c>
      <c r="AB24" s="27" t="str">
        <f>IF(คะแนนคุณลักษณะ!W25="","",คะแนนคุณลักษณะ!W25)</f>
        <v/>
      </c>
      <c r="AC24" s="27" t="str">
        <f>IF(คะแนนคุณลักษณะ!X25="","",คะแนนคุณลักษณะ!X25)</f>
        <v/>
      </c>
      <c r="AD24" s="27" t="str">
        <f>IF(คะแนนคุณลักษณะ!Y25="","",คะแนนคุณลักษณะ!Y25)</f>
        <v/>
      </c>
      <c r="AE24" s="27" t="str">
        <f>IF(คะแนนคุณลักษณะ!Z25="","",คะแนนคุณลักษณะ!Z25)</f>
        <v/>
      </c>
      <c r="AF24" s="27" t="str">
        <f>IF(คะแนนคุณลักษณะ!AA25="","",คะแนนคุณลักษณะ!AA25)</f>
        <v/>
      </c>
      <c r="AG24" s="27" t="str">
        <f>IF(คะแนนคุณลักษณะ!AB25="","",คะแนนคุณลักษณะ!AB25)</f>
        <v/>
      </c>
      <c r="AH24" s="87" t="str">
        <f t="shared" si="37"/>
        <v/>
      </c>
      <c r="AI24" s="136" t="str">
        <f t="shared" si="4"/>
        <v/>
      </c>
      <c r="AJ24" s="136" t="str">
        <f t="shared" si="5"/>
        <v/>
      </c>
      <c r="AK24" s="27" t="str">
        <f>IF(คะแนนคุณลักษณะ!AC25="","",คะแนนคุณลักษณะ!AC25)</f>
        <v/>
      </c>
      <c r="AL24" s="27" t="str">
        <f>IF(คะแนนคุณลักษณะ!AD25="","",คะแนนคุณลักษณะ!AD25)</f>
        <v/>
      </c>
      <c r="AM24" s="27" t="str">
        <f>IF(คะแนนคุณลักษณะ!AE25="","",คะแนนคุณลักษณะ!AE25)</f>
        <v/>
      </c>
      <c r="AN24" s="27" t="str">
        <f>IF(คะแนนคุณลักษณะ!AF25="","",คะแนนคุณลักษณะ!AF25)</f>
        <v/>
      </c>
      <c r="AO24" s="27" t="str">
        <f>IF(คะแนนคุณลักษณะ!AG25="","",คะแนนคุณลักษณะ!AG25)</f>
        <v/>
      </c>
      <c r="AP24" s="27" t="str">
        <f>IF(คะแนนคุณลักษณะ!AH25="","",คะแนนคุณลักษณะ!AH25)</f>
        <v/>
      </c>
      <c r="AQ24" s="27" t="str">
        <f>IF(คะแนนคุณลักษณะ!AI25="","",คะแนนคุณลักษณะ!AI25)</f>
        <v/>
      </c>
      <c r="AR24" s="27" t="str">
        <f>IF(คะแนนคุณลักษณะ!AJ25="","",คะแนนคุณลักษณะ!AJ25)</f>
        <v/>
      </c>
      <c r="AS24" s="87" t="str">
        <f t="shared" si="38"/>
        <v/>
      </c>
      <c r="AT24" s="136" t="str">
        <f t="shared" si="6"/>
        <v/>
      </c>
      <c r="AU24" s="136" t="str">
        <f t="shared" si="7"/>
        <v/>
      </c>
      <c r="AV24" s="27" t="str">
        <f>IF(คะแนนคุณลักษณะ!AK25="","",คะแนนคุณลักษณะ!AK25)</f>
        <v/>
      </c>
      <c r="AW24" s="27" t="str">
        <f>IF(คะแนนคุณลักษณะ!AL25="","",คะแนนคุณลักษณะ!AL25)</f>
        <v/>
      </c>
      <c r="AX24" s="27" t="str">
        <f>IF(คะแนนคุณลักษณะ!AM25="","",คะแนนคุณลักษณะ!AM25)</f>
        <v/>
      </c>
      <c r="AY24" s="27" t="str">
        <f>IF(คะแนนคุณลักษณะ!AN25="","",คะแนนคุณลักษณะ!AN25)</f>
        <v/>
      </c>
      <c r="AZ24" s="27" t="str">
        <f>IF(คะแนนคุณลักษณะ!AO25="","",คะแนนคุณลักษณะ!AO25)</f>
        <v/>
      </c>
      <c r="BA24" s="27" t="str">
        <f>IF(คะแนนคุณลักษณะ!AP25="","",คะแนนคุณลักษณะ!AP25)</f>
        <v/>
      </c>
      <c r="BB24" s="27" t="str">
        <f>IF(คะแนนคุณลักษณะ!AQ25="","",คะแนนคุณลักษณะ!AQ25)</f>
        <v/>
      </c>
      <c r="BC24" s="27" t="str">
        <f>IF(คะแนนคุณลักษณะ!AR25="","",คะแนนคุณลักษณะ!AR25)</f>
        <v/>
      </c>
      <c r="BD24" s="87" t="str">
        <f t="shared" si="39"/>
        <v/>
      </c>
      <c r="BE24" s="136" t="str">
        <f t="shared" si="8"/>
        <v/>
      </c>
      <c r="BF24" s="136" t="str">
        <f t="shared" si="9"/>
        <v/>
      </c>
      <c r="BG24" s="27" t="str">
        <f>IF(คะแนนคุณลักษณะ!AS25="","",คะแนนคุณลักษณะ!AS25)</f>
        <v/>
      </c>
      <c r="BH24" s="27" t="str">
        <f>IF(คะแนนคุณลักษณะ!AT25="","",คะแนนคุณลักษณะ!AT25)</f>
        <v/>
      </c>
      <c r="BI24" s="27" t="str">
        <f>IF(คะแนนคุณลักษณะ!AU25="","",คะแนนคุณลักษณะ!AU25)</f>
        <v/>
      </c>
      <c r="BJ24" s="27" t="str">
        <f>IF(คะแนนคุณลักษณะ!AV25="","",คะแนนคุณลักษณะ!AV25)</f>
        <v/>
      </c>
      <c r="BK24" s="27" t="str">
        <f>IF(คะแนนคุณลักษณะ!AW25="","",คะแนนคุณลักษณะ!AW25)</f>
        <v/>
      </c>
      <c r="BL24" s="27" t="str">
        <f>IF(คะแนนคุณลักษณะ!AX25="","",คะแนนคุณลักษณะ!AX25)</f>
        <v/>
      </c>
      <c r="BM24" s="27" t="str">
        <f>IF(คะแนนคุณลักษณะ!AY25="","",คะแนนคุณลักษณะ!AY25)</f>
        <v/>
      </c>
      <c r="BN24" s="27" t="str">
        <f>IF(คะแนนคุณลักษณะ!AZ25="","",คะแนนคุณลักษณะ!AZ25)</f>
        <v/>
      </c>
      <c r="BO24" s="87" t="str">
        <f t="shared" si="40"/>
        <v/>
      </c>
      <c r="BP24" s="136" t="str">
        <f t="shared" si="10"/>
        <v/>
      </c>
      <c r="BQ24" s="136" t="str">
        <f t="shared" si="11"/>
        <v/>
      </c>
      <c r="BR24" s="27" t="str">
        <f>IF(คะแนนคุณลักษณะ!BA25="","",คะแนนคุณลักษณะ!BA25)</f>
        <v/>
      </c>
      <c r="BS24" s="27" t="str">
        <f>IF(คะแนนคุณลักษณะ!BB25="","",คะแนนคุณลักษณะ!BB25)</f>
        <v/>
      </c>
      <c r="BT24" s="27" t="str">
        <f>IF(คะแนนคุณลักษณะ!BC25="","",คะแนนคุณลักษณะ!BC25)</f>
        <v/>
      </c>
      <c r="BU24" s="27" t="str">
        <f>IF(คะแนนคุณลักษณะ!BD25="","",คะแนนคุณลักษณะ!BD25)</f>
        <v/>
      </c>
      <c r="BV24" s="27" t="str">
        <f>IF(คะแนนคุณลักษณะ!BE25="","",คะแนนคุณลักษณะ!BE25)</f>
        <v/>
      </c>
      <c r="BW24" s="27" t="str">
        <f>IF(คะแนนคุณลักษณะ!BF25="","",คะแนนคุณลักษณะ!BF25)</f>
        <v/>
      </c>
      <c r="BX24" s="27" t="str">
        <f>IF(คะแนนคุณลักษณะ!BG25="","",คะแนนคุณลักษณะ!BG25)</f>
        <v/>
      </c>
      <c r="BY24" s="27" t="str">
        <f>IF(คะแนนคุณลักษณะ!BH25="","",คะแนนคุณลักษณะ!BH25)</f>
        <v/>
      </c>
      <c r="BZ24" s="87" t="str">
        <f t="shared" si="41"/>
        <v/>
      </c>
      <c r="CA24" s="136" t="str">
        <f t="shared" si="12"/>
        <v/>
      </c>
      <c r="CB24" s="136" t="str">
        <f t="shared" si="13"/>
        <v/>
      </c>
      <c r="CC24" s="27" t="str">
        <f>IF(คะแนนคุณลักษณะ!BI25="","",คะแนนคุณลักษณะ!BI25)</f>
        <v/>
      </c>
      <c r="CD24" s="27" t="str">
        <f>IF(คะแนนคุณลักษณะ!BJ25="","",คะแนนคุณลักษณะ!BJ25)</f>
        <v/>
      </c>
      <c r="CE24" s="27" t="str">
        <f>IF(คะแนนคุณลักษณะ!BK25="","",คะแนนคุณลักษณะ!BK25)</f>
        <v/>
      </c>
      <c r="CF24" s="27" t="str">
        <f>IF(คะแนนคุณลักษณะ!BL25="","",คะแนนคุณลักษณะ!BL25)</f>
        <v/>
      </c>
      <c r="CG24" s="27" t="str">
        <f>IF(คะแนนคุณลักษณะ!BM25="","",คะแนนคุณลักษณะ!BM25)</f>
        <v/>
      </c>
      <c r="CH24" s="27" t="str">
        <f>IF(คะแนนคุณลักษณะ!BN25="","",คะแนนคุณลักษณะ!BN25)</f>
        <v/>
      </c>
      <c r="CI24" s="27" t="str">
        <f>IF(คะแนนคุณลักษณะ!BO25="","",คะแนนคุณลักษณะ!BO25)</f>
        <v/>
      </c>
      <c r="CJ24" s="27" t="str">
        <f>IF(คะแนนคุณลักษณะ!BP25="","",คะแนนคุณลักษณะ!BP25)</f>
        <v/>
      </c>
      <c r="CK24" s="87" t="str">
        <f t="shared" si="42"/>
        <v/>
      </c>
      <c r="CL24" s="136" t="str">
        <f t="shared" si="14"/>
        <v/>
      </c>
      <c r="CM24" s="136" t="str">
        <f t="shared" si="15"/>
        <v/>
      </c>
      <c r="CN24" s="27" t="str">
        <f>IF(คะแนนคุณลักษณะ!BQ25="","",คะแนนคุณลักษณะ!BQ25)</f>
        <v/>
      </c>
      <c r="CO24" s="27" t="str">
        <f>IF(คะแนนคุณลักษณะ!BR25="","",คะแนนคุณลักษณะ!BR25)</f>
        <v/>
      </c>
      <c r="CP24" s="27" t="str">
        <f>IF(คะแนนคุณลักษณะ!BS25="","",คะแนนคุณลักษณะ!BS25)</f>
        <v/>
      </c>
      <c r="CQ24" s="27" t="str">
        <f>IF(คะแนนคุณลักษณะ!BT25="","",คะแนนคุณลักษณะ!BT25)</f>
        <v/>
      </c>
      <c r="CR24" s="27" t="str">
        <f>IF(คะแนนคุณลักษณะ!BU25="","",คะแนนคุณลักษณะ!BU25)</f>
        <v/>
      </c>
      <c r="CS24" s="27" t="str">
        <f>IF(คะแนนคุณลักษณะ!BV25="","",คะแนนคุณลักษณะ!BV25)</f>
        <v/>
      </c>
      <c r="CT24" s="27" t="str">
        <f>IF(คะแนนคุณลักษณะ!BW25="","",คะแนนคุณลักษณะ!BW25)</f>
        <v/>
      </c>
      <c r="CU24" s="27" t="str">
        <f>IF(คะแนนคุณลักษณะ!BX25="","",คะแนนคุณลักษณะ!BX25)</f>
        <v/>
      </c>
      <c r="CV24" s="87" t="str">
        <f t="shared" si="43"/>
        <v/>
      </c>
      <c r="CW24" s="136" t="str">
        <f t="shared" si="16"/>
        <v/>
      </c>
      <c r="CX24" s="136" t="str">
        <f t="shared" si="17"/>
        <v/>
      </c>
      <c r="CY24" s="388" t="str">
        <f>IF(คะแนนคุณลักษณะ!BY25="","",คะแนนคุณลักษณะ!BY25)</f>
        <v/>
      </c>
      <c r="CZ24" s="388" t="str">
        <f>IF(คะแนนคุณลักษณะ!BZ25="","",คะแนนคุณลักษณะ!BZ25)</f>
        <v/>
      </c>
      <c r="DA24" s="388" t="str">
        <f>IF(คะแนนคุณลักษณะ!CA25="","",คะแนนคุณลักษณะ!CA25)</f>
        <v/>
      </c>
      <c r="DB24" s="388" t="str">
        <f>IF(คะแนนคุณลักษณะ!CB25="","",คะแนนคุณลักษณะ!CB25)</f>
        <v/>
      </c>
      <c r="DC24" s="388" t="str">
        <f>IF(คะแนนคุณลักษณะ!CC25="","",คะแนนคุณลักษณะ!CC25)</f>
        <v/>
      </c>
      <c r="DD24" s="388" t="str">
        <f>IF(คะแนนคุณลักษณะ!CD25="","",คะแนนคุณลักษณะ!CD25)</f>
        <v/>
      </c>
      <c r="DE24" s="388" t="str">
        <f>IF(คะแนนคุณลักษณะ!CE25="","",คะแนนคุณลักษณะ!CE25)</f>
        <v/>
      </c>
      <c r="DF24" s="388" t="str">
        <f>IF(คะแนนคุณลักษณะ!CF25="","",คะแนนคุณลักษณะ!CF25)</f>
        <v/>
      </c>
      <c r="DG24" s="87" t="str">
        <f t="shared" si="44"/>
        <v/>
      </c>
      <c r="DH24" s="136" t="str">
        <f t="shared" si="45"/>
        <v/>
      </c>
      <c r="DI24" s="136" t="str">
        <f t="shared" si="18"/>
        <v/>
      </c>
      <c r="DJ24" s="457" t="str">
        <f>IF(คะแนนคุณลักษณะ!CG25="","",คะแนนคุณลักษณะ!CG25)</f>
        <v/>
      </c>
      <c r="DK24" s="457" t="str">
        <f>IF(คะแนนคุณลักษณะ!CH25="","",คะแนนคุณลักษณะ!CH25)</f>
        <v/>
      </c>
      <c r="DL24" s="457" t="str">
        <f>IF(คะแนนคุณลักษณะ!CI25="","",คะแนนคุณลักษณะ!CI25)</f>
        <v/>
      </c>
      <c r="DM24" s="457" t="str">
        <f>IF(คะแนนคุณลักษณะ!CJ25="","",คะแนนคุณลักษณะ!CJ25)</f>
        <v/>
      </c>
      <c r="DN24" s="457" t="str">
        <f>IF(คะแนนคุณลักษณะ!CK25="","",คะแนนคุณลักษณะ!CK25)</f>
        <v/>
      </c>
      <c r="DO24" s="457" t="str">
        <f>IF(คะแนนคุณลักษณะ!CL25="","",คะแนนคุณลักษณะ!CL25)</f>
        <v/>
      </c>
      <c r="DP24" s="457" t="str">
        <f>IF(คะแนนคุณลักษณะ!CM25="","",คะแนนคุณลักษณะ!CM25)</f>
        <v/>
      </c>
      <c r="DQ24" s="457" t="str">
        <f>IF(คะแนนคุณลักษณะ!CN25="","",คะแนนคุณลักษณะ!CN25)</f>
        <v/>
      </c>
      <c r="DR24" s="87" t="str">
        <f t="shared" si="46"/>
        <v/>
      </c>
      <c r="DS24" s="136" t="str">
        <f t="shared" si="19"/>
        <v/>
      </c>
      <c r="DT24" s="136" t="str">
        <f t="shared" si="20"/>
        <v/>
      </c>
      <c r="DU24" s="457" t="str">
        <f>IF(คะแนนคุณลักษณะ!CO25="","",คะแนนคุณลักษณะ!CO25)</f>
        <v/>
      </c>
      <c r="DV24" s="457" t="str">
        <f>IF(คะแนนคุณลักษณะ!CP25="","",คะแนนคุณลักษณะ!CP25)</f>
        <v/>
      </c>
      <c r="DW24" s="457" t="str">
        <f>IF(คะแนนคุณลักษณะ!CQ25="","",คะแนนคุณลักษณะ!CQ25)</f>
        <v/>
      </c>
      <c r="DX24" s="457" t="str">
        <f>IF(คะแนนคุณลักษณะ!CR25="","",คะแนนคุณลักษณะ!CR25)</f>
        <v/>
      </c>
      <c r="DY24" s="457" t="str">
        <f>IF(คะแนนคุณลักษณะ!CS25="","",คะแนนคุณลักษณะ!CS25)</f>
        <v/>
      </c>
      <c r="DZ24" s="457" t="str">
        <f>IF(คะแนนคุณลักษณะ!CT25="","",คะแนนคุณลักษณะ!CT25)</f>
        <v/>
      </c>
      <c r="EA24" s="457" t="str">
        <f>IF(คะแนนคุณลักษณะ!CU25="","",คะแนนคุณลักษณะ!CU25)</f>
        <v/>
      </c>
      <c r="EB24" s="457" t="str">
        <f>IF(คะแนนคุณลักษณะ!CV25="","",คะแนนคุณลักษณะ!CV25)</f>
        <v/>
      </c>
      <c r="EC24" s="87" t="str">
        <f t="shared" si="47"/>
        <v/>
      </c>
      <c r="ED24" s="136" t="str">
        <f t="shared" si="21"/>
        <v/>
      </c>
      <c r="EE24" s="136" t="str">
        <f t="shared" si="22"/>
        <v/>
      </c>
      <c r="EF24" s="457" t="str">
        <f>IF(คะแนนคุณลักษณะ!CW25="","",คะแนนคุณลักษณะ!CW25)</f>
        <v/>
      </c>
      <c r="EG24" s="457" t="str">
        <f>IF(คะแนนคุณลักษณะ!CX25="","",คะแนนคุณลักษณะ!CX25)</f>
        <v/>
      </c>
      <c r="EH24" s="457" t="str">
        <f>IF(คะแนนคุณลักษณะ!CY25="","",คะแนนคุณลักษณะ!CY25)</f>
        <v/>
      </c>
      <c r="EI24" s="457" t="str">
        <f>IF(คะแนนคุณลักษณะ!CZ25="","",คะแนนคุณลักษณะ!CZ25)</f>
        <v/>
      </c>
      <c r="EJ24" s="457" t="str">
        <f>IF(คะแนนคุณลักษณะ!DA25="","",คะแนนคุณลักษณะ!DA25)</f>
        <v/>
      </c>
      <c r="EK24" s="457" t="str">
        <f>IF(คะแนนคุณลักษณะ!DB25="","",คะแนนคุณลักษณะ!DB25)</f>
        <v/>
      </c>
      <c r="EL24" s="457" t="str">
        <f>IF(คะแนนคุณลักษณะ!DC25="","",คะแนนคุณลักษณะ!DC25)</f>
        <v/>
      </c>
      <c r="EM24" s="457" t="str">
        <f>IF(คะแนนคุณลักษณะ!DD25="","",คะแนนคุณลักษณะ!DD25)</f>
        <v/>
      </c>
      <c r="EN24" s="87" t="str">
        <f t="shared" si="48"/>
        <v/>
      </c>
      <c r="EO24" s="136" t="str">
        <f t="shared" si="23"/>
        <v/>
      </c>
      <c r="EP24" s="136" t="str">
        <f t="shared" si="24"/>
        <v/>
      </c>
      <c r="EQ24" s="457" t="str">
        <f>IF(คะแนนคุณลักษณะ!DE25="","",คะแนนคุณลักษณะ!DE25)</f>
        <v/>
      </c>
      <c r="ER24" s="457" t="str">
        <f>IF(คะแนนคุณลักษณะ!DF25="","",คะแนนคุณลักษณะ!DF25)</f>
        <v/>
      </c>
      <c r="ES24" s="457" t="str">
        <f>IF(คะแนนคุณลักษณะ!DG25="","",คะแนนคุณลักษณะ!DG25)</f>
        <v/>
      </c>
      <c r="ET24" s="457" t="str">
        <f>IF(คะแนนคุณลักษณะ!DH25="","",คะแนนคุณลักษณะ!DH25)</f>
        <v/>
      </c>
      <c r="EU24" s="457" t="str">
        <f>IF(คะแนนคุณลักษณะ!DI25="","",คะแนนคุณลักษณะ!DI25)</f>
        <v/>
      </c>
      <c r="EV24" s="457" t="str">
        <f>IF(คะแนนคุณลักษณะ!DJ25="","",คะแนนคุณลักษณะ!DJ25)</f>
        <v/>
      </c>
      <c r="EW24" s="457" t="str">
        <f>IF(คะแนนคุณลักษณะ!DK25="","",คะแนนคุณลักษณะ!DK25)</f>
        <v/>
      </c>
      <c r="EX24" s="457" t="str">
        <f>IF(คะแนนคุณลักษณะ!DL25="","",คะแนนคุณลักษณะ!DL25)</f>
        <v/>
      </c>
      <c r="EY24" s="87" t="str">
        <f t="shared" si="49"/>
        <v/>
      </c>
      <c r="EZ24" s="136" t="str">
        <f t="shared" si="25"/>
        <v/>
      </c>
      <c r="FA24" s="136" t="str">
        <f t="shared" si="26"/>
        <v/>
      </c>
      <c r="FB24" s="27" t="str">
        <f>IF(คะแนนคุณลักษณะ!DM25="","",คะแนนคุณลักษณะ!DM25)</f>
        <v/>
      </c>
      <c r="FC24" s="27" t="str">
        <f>IF(คะแนนคุณลักษณะ!DN25="","",คะแนนคุณลักษณะ!DN25)</f>
        <v/>
      </c>
      <c r="FD24" s="27" t="str">
        <f>IF(คะแนนคุณลักษณะ!DO25="","",คะแนนคุณลักษณะ!DO25)</f>
        <v/>
      </c>
      <c r="FE24" s="27" t="str">
        <f>IF(คะแนนคุณลักษณะ!DP25="","",คะแนนคุณลักษณะ!DP25)</f>
        <v/>
      </c>
      <c r="FF24" s="27" t="str">
        <f>IF(คะแนนคุณลักษณะ!DQ25="","",คะแนนคุณลักษณะ!DQ25)</f>
        <v/>
      </c>
      <c r="FG24" s="27" t="str">
        <f>IF(คะแนนคุณลักษณะ!DR25="","",คะแนนคุณลักษณะ!DR25)</f>
        <v/>
      </c>
      <c r="FH24" s="27" t="str">
        <f>IF(คะแนนคุณลักษณะ!DS25="","",คะแนนคุณลักษณะ!DS25)</f>
        <v/>
      </c>
      <c r="FI24" s="27" t="str">
        <f>IF(คะแนนคุณลักษณะ!DT25="","",คะแนนคุณลักษณะ!DT25)</f>
        <v/>
      </c>
      <c r="FJ24" s="87" t="str">
        <f t="shared" si="50"/>
        <v/>
      </c>
      <c r="FK24" s="136" t="str">
        <f t="shared" si="27"/>
        <v/>
      </c>
      <c r="FL24" s="136" t="str">
        <f t="shared" si="28"/>
        <v/>
      </c>
      <c r="FM24" s="457" t="str">
        <f t="shared" si="51"/>
        <v/>
      </c>
      <c r="FN24" s="136" t="str">
        <f t="shared" si="29"/>
        <v/>
      </c>
      <c r="FO24" s="457" t="str">
        <f t="shared" si="52"/>
        <v/>
      </c>
      <c r="FP24" s="136" t="str">
        <f t="shared" si="30"/>
        <v/>
      </c>
      <c r="FQ24" s="457" t="str">
        <f t="shared" si="53"/>
        <v/>
      </c>
      <c r="FR24" s="136" t="str">
        <f t="shared" si="31"/>
        <v/>
      </c>
      <c r="FS24" s="457" t="str">
        <f t="shared" si="54"/>
        <v/>
      </c>
      <c r="FT24" s="136" t="str">
        <f t="shared" si="32"/>
        <v/>
      </c>
      <c r="FU24" s="457" t="str">
        <f t="shared" si="55"/>
        <v/>
      </c>
      <c r="FV24" s="136" t="str">
        <f t="shared" si="33"/>
        <v/>
      </c>
      <c r="FW24" s="457" t="str">
        <f t="shared" si="56"/>
        <v/>
      </c>
      <c r="FX24" s="136" t="str">
        <f t="shared" si="34"/>
        <v/>
      </c>
      <c r="FY24" s="457" t="str">
        <f t="shared" si="57"/>
        <v/>
      </c>
      <c r="FZ24" s="136" t="str">
        <f t="shared" si="35"/>
        <v/>
      </c>
      <c r="GA24" s="457" t="str">
        <f t="shared" si="58"/>
        <v/>
      </c>
      <c r="GB24" s="136" t="str">
        <f t="shared" si="59"/>
        <v/>
      </c>
      <c r="GC24" s="87" t="str">
        <f t="shared" si="71"/>
        <v/>
      </c>
      <c r="GD24" s="136" t="str">
        <f>IF(เกณฑ์!F$20="Mode",GQ24,IF(เกณฑ์!F$20="ร้อยละ",GR24,""))</f>
        <v/>
      </c>
      <c r="GE24" s="136" t="str">
        <f t="shared" si="60"/>
        <v/>
      </c>
      <c r="GF24" s="85"/>
      <c r="GI24" s="316" t="str">
        <f t="shared" si="61"/>
        <v/>
      </c>
      <c r="GJ24" s="316" t="str">
        <f t="shared" si="62"/>
        <v/>
      </c>
      <c r="GK24" s="316" t="str">
        <f t="shared" si="63"/>
        <v/>
      </c>
      <c r="GL24" s="316" t="str">
        <f t="shared" si="64"/>
        <v/>
      </c>
      <c r="GM24" s="316" t="str">
        <f t="shared" si="65"/>
        <v/>
      </c>
      <c r="GN24" s="316" t="str">
        <f t="shared" si="66"/>
        <v/>
      </c>
      <c r="GO24" s="316" t="str">
        <f t="shared" si="67"/>
        <v/>
      </c>
      <c r="GP24" s="316" t="str">
        <f t="shared" si="68"/>
        <v/>
      </c>
      <c r="GQ24" s="316" t="str">
        <f>'06-1'!I24</f>
        <v/>
      </c>
      <c r="GR24" s="513" t="str">
        <f t="shared" si="36"/>
        <v/>
      </c>
    </row>
    <row r="25" spans="1:200" s="29" customFormat="1" ht="15.95" customHeight="1">
      <c r="A25" s="130">
        <v>20</v>
      </c>
      <c r="B25" s="26">
        <f>คะแนนสอบ!C25</f>
        <v>2513</v>
      </c>
      <c r="C25" s="41" t="str">
        <f>คะแนนสอบ!D25</f>
        <v>เด็กชายธเนศ  ช้างจั่น</v>
      </c>
      <c r="D25" s="27" t="str">
        <f>IF(คะแนนคุณลักษณะ!E26="","",คะแนนคุณลักษณะ!E26)</f>
        <v/>
      </c>
      <c r="E25" s="27" t="str">
        <f>IF(คะแนนคุณลักษณะ!F26="","",คะแนนคุณลักษณะ!F26)</f>
        <v/>
      </c>
      <c r="F25" s="27" t="str">
        <f>IF(คะแนนคุณลักษณะ!G26="","",คะแนนคุณลักษณะ!G26)</f>
        <v/>
      </c>
      <c r="G25" s="27" t="str">
        <f>IF(คะแนนคุณลักษณะ!H26="","",คะแนนคุณลักษณะ!H26)</f>
        <v/>
      </c>
      <c r="H25" s="27" t="str">
        <f>IF(คะแนนคุณลักษณะ!I26="","",คะแนนคุณลักษณะ!I26)</f>
        <v/>
      </c>
      <c r="I25" s="27" t="str">
        <f>IF(คะแนนคุณลักษณะ!J26="","",คะแนนคุณลักษณะ!J26)</f>
        <v/>
      </c>
      <c r="J25" s="27" t="str">
        <f>IF(คะแนนคุณลักษณะ!K26="","",คะแนนคุณลักษณะ!K26)</f>
        <v/>
      </c>
      <c r="K25" s="27" t="str">
        <f>IF(คะแนนคุณลักษณะ!L26="","",คะแนนคุณลักษณะ!L26)</f>
        <v/>
      </c>
      <c r="L25" s="87" t="str">
        <f t="shared" si="69"/>
        <v/>
      </c>
      <c r="M25" s="136" t="str">
        <f t="shared" si="0"/>
        <v/>
      </c>
      <c r="N25" s="136" t="str">
        <f t="shared" si="1"/>
        <v/>
      </c>
      <c r="O25" s="27" t="str">
        <f>IF(คะแนนคุณลักษณะ!M26="","",คะแนนคุณลักษณะ!M26)</f>
        <v/>
      </c>
      <c r="P25" s="27" t="str">
        <f>IF(คะแนนคุณลักษณะ!N26="","",คะแนนคุณลักษณะ!N26)</f>
        <v/>
      </c>
      <c r="Q25" s="27" t="str">
        <f>IF(คะแนนคุณลักษณะ!O26="","",คะแนนคุณลักษณะ!O26)</f>
        <v/>
      </c>
      <c r="R25" s="27" t="str">
        <f>IF(คะแนนคุณลักษณะ!P26="","",คะแนนคุณลักษณะ!P26)</f>
        <v/>
      </c>
      <c r="S25" s="27" t="str">
        <f>IF(คะแนนคุณลักษณะ!Q26="","",คะแนนคุณลักษณะ!Q26)</f>
        <v/>
      </c>
      <c r="T25" s="27" t="str">
        <f>IF(คะแนนคุณลักษณะ!R26="","",คะแนนคุณลักษณะ!R26)</f>
        <v/>
      </c>
      <c r="U25" s="27" t="str">
        <f>IF(คะแนนคุณลักษณะ!S26="","",คะแนนคุณลักษณะ!S26)</f>
        <v/>
      </c>
      <c r="V25" s="27" t="str">
        <f>IF(คะแนนคุณลักษณะ!T26="","",คะแนนคุณลักษณะ!T26)</f>
        <v/>
      </c>
      <c r="W25" s="87" t="str">
        <f t="shared" si="70"/>
        <v/>
      </c>
      <c r="X25" s="136" t="str">
        <f t="shared" si="2"/>
        <v/>
      </c>
      <c r="Y25" s="136" t="str">
        <f t="shared" si="3"/>
        <v/>
      </c>
      <c r="Z25" s="27" t="str">
        <f>IF(คะแนนคุณลักษณะ!U26="","",คะแนนคุณลักษณะ!U26)</f>
        <v/>
      </c>
      <c r="AA25" s="27" t="str">
        <f>IF(คะแนนคุณลักษณะ!V26="","",คะแนนคุณลักษณะ!V26)</f>
        <v/>
      </c>
      <c r="AB25" s="27" t="str">
        <f>IF(คะแนนคุณลักษณะ!W26="","",คะแนนคุณลักษณะ!W26)</f>
        <v/>
      </c>
      <c r="AC25" s="27" t="str">
        <f>IF(คะแนนคุณลักษณะ!X26="","",คะแนนคุณลักษณะ!X26)</f>
        <v/>
      </c>
      <c r="AD25" s="27" t="str">
        <f>IF(คะแนนคุณลักษณะ!Y26="","",คะแนนคุณลักษณะ!Y26)</f>
        <v/>
      </c>
      <c r="AE25" s="27" t="str">
        <f>IF(คะแนนคุณลักษณะ!Z26="","",คะแนนคุณลักษณะ!Z26)</f>
        <v/>
      </c>
      <c r="AF25" s="27" t="str">
        <f>IF(คะแนนคุณลักษณะ!AA26="","",คะแนนคุณลักษณะ!AA26)</f>
        <v/>
      </c>
      <c r="AG25" s="27" t="str">
        <f>IF(คะแนนคุณลักษณะ!AB26="","",คะแนนคุณลักษณะ!AB26)</f>
        <v/>
      </c>
      <c r="AH25" s="87" t="str">
        <f t="shared" si="37"/>
        <v/>
      </c>
      <c r="AI25" s="136" t="str">
        <f t="shared" si="4"/>
        <v/>
      </c>
      <c r="AJ25" s="136" t="str">
        <f t="shared" si="5"/>
        <v/>
      </c>
      <c r="AK25" s="27" t="str">
        <f>IF(คะแนนคุณลักษณะ!AC26="","",คะแนนคุณลักษณะ!AC26)</f>
        <v/>
      </c>
      <c r="AL25" s="27" t="str">
        <f>IF(คะแนนคุณลักษณะ!AD26="","",คะแนนคุณลักษณะ!AD26)</f>
        <v/>
      </c>
      <c r="AM25" s="27" t="str">
        <f>IF(คะแนนคุณลักษณะ!AE26="","",คะแนนคุณลักษณะ!AE26)</f>
        <v/>
      </c>
      <c r="AN25" s="27" t="str">
        <f>IF(คะแนนคุณลักษณะ!AF26="","",คะแนนคุณลักษณะ!AF26)</f>
        <v/>
      </c>
      <c r="AO25" s="27" t="str">
        <f>IF(คะแนนคุณลักษณะ!AG26="","",คะแนนคุณลักษณะ!AG26)</f>
        <v/>
      </c>
      <c r="AP25" s="27" t="str">
        <f>IF(คะแนนคุณลักษณะ!AH26="","",คะแนนคุณลักษณะ!AH26)</f>
        <v/>
      </c>
      <c r="AQ25" s="27" t="str">
        <f>IF(คะแนนคุณลักษณะ!AI26="","",คะแนนคุณลักษณะ!AI26)</f>
        <v/>
      </c>
      <c r="AR25" s="27" t="str">
        <f>IF(คะแนนคุณลักษณะ!AJ26="","",คะแนนคุณลักษณะ!AJ26)</f>
        <v/>
      </c>
      <c r="AS25" s="87" t="str">
        <f t="shared" si="38"/>
        <v/>
      </c>
      <c r="AT25" s="136" t="str">
        <f t="shared" si="6"/>
        <v/>
      </c>
      <c r="AU25" s="136" t="str">
        <f t="shared" si="7"/>
        <v/>
      </c>
      <c r="AV25" s="27" t="str">
        <f>IF(คะแนนคุณลักษณะ!AK26="","",คะแนนคุณลักษณะ!AK26)</f>
        <v/>
      </c>
      <c r="AW25" s="27" t="str">
        <f>IF(คะแนนคุณลักษณะ!AL26="","",คะแนนคุณลักษณะ!AL26)</f>
        <v/>
      </c>
      <c r="AX25" s="27" t="str">
        <f>IF(คะแนนคุณลักษณะ!AM26="","",คะแนนคุณลักษณะ!AM26)</f>
        <v/>
      </c>
      <c r="AY25" s="27" t="str">
        <f>IF(คะแนนคุณลักษณะ!AN26="","",คะแนนคุณลักษณะ!AN26)</f>
        <v/>
      </c>
      <c r="AZ25" s="27" t="str">
        <f>IF(คะแนนคุณลักษณะ!AO26="","",คะแนนคุณลักษณะ!AO26)</f>
        <v/>
      </c>
      <c r="BA25" s="27" t="str">
        <f>IF(คะแนนคุณลักษณะ!AP26="","",คะแนนคุณลักษณะ!AP26)</f>
        <v/>
      </c>
      <c r="BB25" s="27" t="str">
        <f>IF(คะแนนคุณลักษณะ!AQ26="","",คะแนนคุณลักษณะ!AQ26)</f>
        <v/>
      </c>
      <c r="BC25" s="27" t="str">
        <f>IF(คะแนนคุณลักษณะ!AR26="","",คะแนนคุณลักษณะ!AR26)</f>
        <v/>
      </c>
      <c r="BD25" s="87" t="str">
        <f t="shared" si="39"/>
        <v/>
      </c>
      <c r="BE25" s="136" t="str">
        <f t="shared" si="8"/>
        <v/>
      </c>
      <c r="BF25" s="136" t="str">
        <f t="shared" si="9"/>
        <v/>
      </c>
      <c r="BG25" s="27" t="str">
        <f>IF(คะแนนคุณลักษณะ!AS26="","",คะแนนคุณลักษณะ!AS26)</f>
        <v/>
      </c>
      <c r="BH25" s="27" t="str">
        <f>IF(คะแนนคุณลักษณะ!AT26="","",คะแนนคุณลักษณะ!AT26)</f>
        <v/>
      </c>
      <c r="BI25" s="27" t="str">
        <f>IF(คะแนนคุณลักษณะ!AU26="","",คะแนนคุณลักษณะ!AU26)</f>
        <v/>
      </c>
      <c r="BJ25" s="27" t="str">
        <f>IF(คะแนนคุณลักษณะ!AV26="","",คะแนนคุณลักษณะ!AV26)</f>
        <v/>
      </c>
      <c r="BK25" s="27" t="str">
        <f>IF(คะแนนคุณลักษณะ!AW26="","",คะแนนคุณลักษณะ!AW26)</f>
        <v/>
      </c>
      <c r="BL25" s="27" t="str">
        <f>IF(คะแนนคุณลักษณะ!AX26="","",คะแนนคุณลักษณะ!AX26)</f>
        <v/>
      </c>
      <c r="BM25" s="27" t="str">
        <f>IF(คะแนนคุณลักษณะ!AY26="","",คะแนนคุณลักษณะ!AY26)</f>
        <v/>
      </c>
      <c r="BN25" s="27" t="str">
        <f>IF(คะแนนคุณลักษณะ!AZ26="","",คะแนนคุณลักษณะ!AZ26)</f>
        <v/>
      </c>
      <c r="BO25" s="87" t="str">
        <f t="shared" si="40"/>
        <v/>
      </c>
      <c r="BP25" s="136" t="str">
        <f t="shared" si="10"/>
        <v/>
      </c>
      <c r="BQ25" s="136" t="str">
        <f t="shared" si="11"/>
        <v/>
      </c>
      <c r="BR25" s="27" t="str">
        <f>IF(คะแนนคุณลักษณะ!BA26="","",คะแนนคุณลักษณะ!BA26)</f>
        <v/>
      </c>
      <c r="BS25" s="27" t="str">
        <f>IF(คะแนนคุณลักษณะ!BB26="","",คะแนนคุณลักษณะ!BB26)</f>
        <v/>
      </c>
      <c r="BT25" s="27" t="str">
        <f>IF(คะแนนคุณลักษณะ!BC26="","",คะแนนคุณลักษณะ!BC26)</f>
        <v/>
      </c>
      <c r="BU25" s="27" t="str">
        <f>IF(คะแนนคุณลักษณะ!BD26="","",คะแนนคุณลักษณะ!BD26)</f>
        <v/>
      </c>
      <c r="BV25" s="27" t="str">
        <f>IF(คะแนนคุณลักษณะ!BE26="","",คะแนนคุณลักษณะ!BE26)</f>
        <v/>
      </c>
      <c r="BW25" s="27" t="str">
        <f>IF(คะแนนคุณลักษณะ!BF26="","",คะแนนคุณลักษณะ!BF26)</f>
        <v/>
      </c>
      <c r="BX25" s="27" t="str">
        <f>IF(คะแนนคุณลักษณะ!BG26="","",คะแนนคุณลักษณะ!BG26)</f>
        <v/>
      </c>
      <c r="BY25" s="27" t="str">
        <f>IF(คะแนนคุณลักษณะ!BH26="","",คะแนนคุณลักษณะ!BH26)</f>
        <v/>
      </c>
      <c r="BZ25" s="87" t="str">
        <f t="shared" si="41"/>
        <v/>
      </c>
      <c r="CA25" s="136" t="str">
        <f t="shared" si="12"/>
        <v/>
      </c>
      <c r="CB25" s="136" t="str">
        <f t="shared" si="13"/>
        <v/>
      </c>
      <c r="CC25" s="27" t="str">
        <f>IF(คะแนนคุณลักษณะ!BI26="","",คะแนนคุณลักษณะ!BI26)</f>
        <v/>
      </c>
      <c r="CD25" s="27" t="str">
        <f>IF(คะแนนคุณลักษณะ!BJ26="","",คะแนนคุณลักษณะ!BJ26)</f>
        <v/>
      </c>
      <c r="CE25" s="27" t="str">
        <f>IF(คะแนนคุณลักษณะ!BK26="","",คะแนนคุณลักษณะ!BK26)</f>
        <v/>
      </c>
      <c r="CF25" s="27" t="str">
        <f>IF(คะแนนคุณลักษณะ!BL26="","",คะแนนคุณลักษณะ!BL26)</f>
        <v/>
      </c>
      <c r="CG25" s="27" t="str">
        <f>IF(คะแนนคุณลักษณะ!BM26="","",คะแนนคุณลักษณะ!BM26)</f>
        <v/>
      </c>
      <c r="CH25" s="27" t="str">
        <f>IF(คะแนนคุณลักษณะ!BN26="","",คะแนนคุณลักษณะ!BN26)</f>
        <v/>
      </c>
      <c r="CI25" s="27" t="str">
        <f>IF(คะแนนคุณลักษณะ!BO26="","",คะแนนคุณลักษณะ!BO26)</f>
        <v/>
      </c>
      <c r="CJ25" s="27" t="str">
        <f>IF(คะแนนคุณลักษณะ!BP26="","",คะแนนคุณลักษณะ!BP26)</f>
        <v/>
      </c>
      <c r="CK25" s="87" t="str">
        <f t="shared" si="42"/>
        <v/>
      </c>
      <c r="CL25" s="136" t="str">
        <f t="shared" si="14"/>
        <v/>
      </c>
      <c r="CM25" s="136" t="str">
        <f t="shared" si="15"/>
        <v/>
      </c>
      <c r="CN25" s="27" t="str">
        <f>IF(คะแนนคุณลักษณะ!BQ26="","",คะแนนคุณลักษณะ!BQ26)</f>
        <v/>
      </c>
      <c r="CO25" s="27" t="str">
        <f>IF(คะแนนคุณลักษณะ!BR26="","",คะแนนคุณลักษณะ!BR26)</f>
        <v/>
      </c>
      <c r="CP25" s="27" t="str">
        <f>IF(คะแนนคุณลักษณะ!BS26="","",คะแนนคุณลักษณะ!BS26)</f>
        <v/>
      </c>
      <c r="CQ25" s="27" t="str">
        <f>IF(คะแนนคุณลักษณะ!BT26="","",คะแนนคุณลักษณะ!BT26)</f>
        <v/>
      </c>
      <c r="CR25" s="27" t="str">
        <f>IF(คะแนนคุณลักษณะ!BU26="","",คะแนนคุณลักษณะ!BU26)</f>
        <v/>
      </c>
      <c r="CS25" s="27" t="str">
        <f>IF(คะแนนคุณลักษณะ!BV26="","",คะแนนคุณลักษณะ!BV26)</f>
        <v/>
      </c>
      <c r="CT25" s="27" t="str">
        <f>IF(คะแนนคุณลักษณะ!BW26="","",คะแนนคุณลักษณะ!BW26)</f>
        <v/>
      </c>
      <c r="CU25" s="27" t="str">
        <f>IF(คะแนนคุณลักษณะ!BX26="","",คะแนนคุณลักษณะ!BX26)</f>
        <v/>
      </c>
      <c r="CV25" s="87" t="str">
        <f t="shared" si="43"/>
        <v/>
      </c>
      <c r="CW25" s="136" t="str">
        <f t="shared" si="16"/>
        <v/>
      </c>
      <c r="CX25" s="136" t="str">
        <f t="shared" si="17"/>
        <v/>
      </c>
      <c r="CY25" s="388" t="str">
        <f>IF(คะแนนคุณลักษณะ!BY26="","",คะแนนคุณลักษณะ!BY26)</f>
        <v/>
      </c>
      <c r="CZ25" s="388" t="str">
        <f>IF(คะแนนคุณลักษณะ!BZ26="","",คะแนนคุณลักษณะ!BZ26)</f>
        <v/>
      </c>
      <c r="DA25" s="388" t="str">
        <f>IF(คะแนนคุณลักษณะ!CA26="","",คะแนนคุณลักษณะ!CA26)</f>
        <v/>
      </c>
      <c r="DB25" s="388" t="str">
        <f>IF(คะแนนคุณลักษณะ!CB26="","",คะแนนคุณลักษณะ!CB26)</f>
        <v/>
      </c>
      <c r="DC25" s="388" t="str">
        <f>IF(คะแนนคุณลักษณะ!CC26="","",คะแนนคุณลักษณะ!CC26)</f>
        <v/>
      </c>
      <c r="DD25" s="388" t="str">
        <f>IF(คะแนนคุณลักษณะ!CD26="","",คะแนนคุณลักษณะ!CD26)</f>
        <v/>
      </c>
      <c r="DE25" s="388" t="str">
        <f>IF(คะแนนคุณลักษณะ!CE26="","",คะแนนคุณลักษณะ!CE26)</f>
        <v/>
      </c>
      <c r="DF25" s="388" t="str">
        <f>IF(คะแนนคุณลักษณะ!CF26="","",คะแนนคุณลักษณะ!CF26)</f>
        <v/>
      </c>
      <c r="DG25" s="87" t="str">
        <f t="shared" si="44"/>
        <v/>
      </c>
      <c r="DH25" s="136" t="str">
        <f t="shared" si="45"/>
        <v/>
      </c>
      <c r="DI25" s="136" t="str">
        <f t="shared" si="18"/>
        <v/>
      </c>
      <c r="DJ25" s="457" t="str">
        <f>IF(คะแนนคุณลักษณะ!CG26="","",คะแนนคุณลักษณะ!CG26)</f>
        <v/>
      </c>
      <c r="DK25" s="457" t="str">
        <f>IF(คะแนนคุณลักษณะ!CH26="","",คะแนนคุณลักษณะ!CH26)</f>
        <v/>
      </c>
      <c r="DL25" s="457" t="str">
        <f>IF(คะแนนคุณลักษณะ!CI26="","",คะแนนคุณลักษณะ!CI26)</f>
        <v/>
      </c>
      <c r="DM25" s="457" t="str">
        <f>IF(คะแนนคุณลักษณะ!CJ26="","",คะแนนคุณลักษณะ!CJ26)</f>
        <v/>
      </c>
      <c r="DN25" s="457" t="str">
        <f>IF(คะแนนคุณลักษณะ!CK26="","",คะแนนคุณลักษณะ!CK26)</f>
        <v/>
      </c>
      <c r="DO25" s="457" t="str">
        <f>IF(คะแนนคุณลักษณะ!CL26="","",คะแนนคุณลักษณะ!CL26)</f>
        <v/>
      </c>
      <c r="DP25" s="457" t="str">
        <f>IF(คะแนนคุณลักษณะ!CM26="","",คะแนนคุณลักษณะ!CM26)</f>
        <v/>
      </c>
      <c r="DQ25" s="457" t="str">
        <f>IF(คะแนนคุณลักษณะ!CN26="","",คะแนนคุณลักษณะ!CN26)</f>
        <v/>
      </c>
      <c r="DR25" s="87" t="str">
        <f t="shared" si="46"/>
        <v/>
      </c>
      <c r="DS25" s="136" t="str">
        <f t="shared" si="19"/>
        <v/>
      </c>
      <c r="DT25" s="136" t="str">
        <f t="shared" si="20"/>
        <v/>
      </c>
      <c r="DU25" s="457" t="str">
        <f>IF(คะแนนคุณลักษณะ!CO26="","",คะแนนคุณลักษณะ!CO26)</f>
        <v/>
      </c>
      <c r="DV25" s="457" t="str">
        <f>IF(คะแนนคุณลักษณะ!CP26="","",คะแนนคุณลักษณะ!CP26)</f>
        <v/>
      </c>
      <c r="DW25" s="457" t="str">
        <f>IF(คะแนนคุณลักษณะ!CQ26="","",คะแนนคุณลักษณะ!CQ26)</f>
        <v/>
      </c>
      <c r="DX25" s="457" t="str">
        <f>IF(คะแนนคุณลักษณะ!CR26="","",คะแนนคุณลักษณะ!CR26)</f>
        <v/>
      </c>
      <c r="DY25" s="457" t="str">
        <f>IF(คะแนนคุณลักษณะ!CS26="","",คะแนนคุณลักษณะ!CS26)</f>
        <v/>
      </c>
      <c r="DZ25" s="457" t="str">
        <f>IF(คะแนนคุณลักษณะ!CT26="","",คะแนนคุณลักษณะ!CT26)</f>
        <v/>
      </c>
      <c r="EA25" s="457" t="str">
        <f>IF(คะแนนคุณลักษณะ!CU26="","",คะแนนคุณลักษณะ!CU26)</f>
        <v/>
      </c>
      <c r="EB25" s="457" t="str">
        <f>IF(คะแนนคุณลักษณะ!CV26="","",คะแนนคุณลักษณะ!CV26)</f>
        <v/>
      </c>
      <c r="EC25" s="87" t="str">
        <f t="shared" si="47"/>
        <v/>
      </c>
      <c r="ED25" s="136" t="str">
        <f t="shared" si="21"/>
        <v/>
      </c>
      <c r="EE25" s="136" t="str">
        <f t="shared" si="22"/>
        <v/>
      </c>
      <c r="EF25" s="457" t="str">
        <f>IF(คะแนนคุณลักษณะ!CW26="","",คะแนนคุณลักษณะ!CW26)</f>
        <v/>
      </c>
      <c r="EG25" s="457" t="str">
        <f>IF(คะแนนคุณลักษณะ!CX26="","",คะแนนคุณลักษณะ!CX26)</f>
        <v/>
      </c>
      <c r="EH25" s="457" t="str">
        <f>IF(คะแนนคุณลักษณะ!CY26="","",คะแนนคุณลักษณะ!CY26)</f>
        <v/>
      </c>
      <c r="EI25" s="457" t="str">
        <f>IF(คะแนนคุณลักษณะ!CZ26="","",คะแนนคุณลักษณะ!CZ26)</f>
        <v/>
      </c>
      <c r="EJ25" s="457" t="str">
        <f>IF(คะแนนคุณลักษณะ!DA26="","",คะแนนคุณลักษณะ!DA26)</f>
        <v/>
      </c>
      <c r="EK25" s="457" t="str">
        <f>IF(คะแนนคุณลักษณะ!DB26="","",คะแนนคุณลักษณะ!DB26)</f>
        <v/>
      </c>
      <c r="EL25" s="457" t="str">
        <f>IF(คะแนนคุณลักษณะ!DC26="","",คะแนนคุณลักษณะ!DC26)</f>
        <v/>
      </c>
      <c r="EM25" s="457" t="str">
        <f>IF(คะแนนคุณลักษณะ!DD26="","",คะแนนคุณลักษณะ!DD26)</f>
        <v/>
      </c>
      <c r="EN25" s="87" t="str">
        <f t="shared" si="48"/>
        <v/>
      </c>
      <c r="EO25" s="136" t="str">
        <f t="shared" si="23"/>
        <v/>
      </c>
      <c r="EP25" s="136" t="str">
        <f t="shared" si="24"/>
        <v/>
      </c>
      <c r="EQ25" s="457" t="str">
        <f>IF(คะแนนคุณลักษณะ!DE26="","",คะแนนคุณลักษณะ!DE26)</f>
        <v/>
      </c>
      <c r="ER25" s="457" t="str">
        <f>IF(คะแนนคุณลักษณะ!DF26="","",คะแนนคุณลักษณะ!DF26)</f>
        <v/>
      </c>
      <c r="ES25" s="457" t="str">
        <f>IF(คะแนนคุณลักษณะ!DG26="","",คะแนนคุณลักษณะ!DG26)</f>
        <v/>
      </c>
      <c r="ET25" s="457" t="str">
        <f>IF(คะแนนคุณลักษณะ!DH26="","",คะแนนคุณลักษณะ!DH26)</f>
        <v/>
      </c>
      <c r="EU25" s="457" t="str">
        <f>IF(คะแนนคุณลักษณะ!DI26="","",คะแนนคุณลักษณะ!DI26)</f>
        <v/>
      </c>
      <c r="EV25" s="457" t="str">
        <f>IF(คะแนนคุณลักษณะ!DJ26="","",คะแนนคุณลักษณะ!DJ26)</f>
        <v/>
      </c>
      <c r="EW25" s="457" t="str">
        <f>IF(คะแนนคุณลักษณะ!DK26="","",คะแนนคุณลักษณะ!DK26)</f>
        <v/>
      </c>
      <c r="EX25" s="457" t="str">
        <f>IF(คะแนนคุณลักษณะ!DL26="","",คะแนนคุณลักษณะ!DL26)</f>
        <v/>
      </c>
      <c r="EY25" s="87" t="str">
        <f t="shared" si="49"/>
        <v/>
      </c>
      <c r="EZ25" s="136" t="str">
        <f t="shared" si="25"/>
        <v/>
      </c>
      <c r="FA25" s="136" t="str">
        <f t="shared" si="26"/>
        <v/>
      </c>
      <c r="FB25" s="27" t="str">
        <f>IF(คะแนนคุณลักษณะ!DM26="","",คะแนนคุณลักษณะ!DM26)</f>
        <v/>
      </c>
      <c r="FC25" s="27" t="str">
        <f>IF(คะแนนคุณลักษณะ!DN26="","",คะแนนคุณลักษณะ!DN26)</f>
        <v/>
      </c>
      <c r="FD25" s="27" t="str">
        <f>IF(คะแนนคุณลักษณะ!DO26="","",คะแนนคุณลักษณะ!DO26)</f>
        <v/>
      </c>
      <c r="FE25" s="27" t="str">
        <f>IF(คะแนนคุณลักษณะ!DP26="","",คะแนนคุณลักษณะ!DP26)</f>
        <v/>
      </c>
      <c r="FF25" s="27" t="str">
        <f>IF(คะแนนคุณลักษณะ!DQ26="","",คะแนนคุณลักษณะ!DQ26)</f>
        <v/>
      </c>
      <c r="FG25" s="27" t="str">
        <f>IF(คะแนนคุณลักษณะ!DR26="","",คะแนนคุณลักษณะ!DR26)</f>
        <v/>
      </c>
      <c r="FH25" s="27" t="str">
        <f>IF(คะแนนคุณลักษณะ!DS26="","",คะแนนคุณลักษณะ!DS26)</f>
        <v/>
      </c>
      <c r="FI25" s="27" t="str">
        <f>IF(คะแนนคุณลักษณะ!DT26="","",คะแนนคุณลักษณะ!DT26)</f>
        <v/>
      </c>
      <c r="FJ25" s="87" t="str">
        <f t="shared" si="50"/>
        <v/>
      </c>
      <c r="FK25" s="136" t="str">
        <f t="shared" si="27"/>
        <v/>
      </c>
      <c r="FL25" s="136" t="str">
        <f t="shared" si="28"/>
        <v/>
      </c>
      <c r="FM25" s="457" t="str">
        <f t="shared" si="51"/>
        <v/>
      </c>
      <c r="FN25" s="136" t="str">
        <f t="shared" si="29"/>
        <v/>
      </c>
      <c r="FO25" s="457" t="str">
        <f t="shared" si="52"/>
        <v/>
      </c>
      <c r="FP25" s="136" t="str">
        <f t="shared" si="30"/>
        <v/>
      </c>
      <c r="FQ25" s="457" t="str">
        <f t="shared" si="53"/>
        <v/>
      </c>
      <c r="FR25" s="136" t="str">
        <f t="shared" si="31"/>
        <v/>
      </c>
      <c r="FS25" s="457" t="str">
        <f t="shared" si="54"/>
        <v/>
      </c>
      <c r="FT25" s="136" t="str">
        <f t="shared" si="32"/>
        <v/>
      </c>
      <c r="FU25" s="457" t="str">
        <f t="shared" si="55"/>
        <v/>
      </c>
      <c r="FV25" s="136" t="str">
        <f t="shared" si="33"/>
        <v/>
      </c>
      <c r="FW25" s="457" t="str">
        <f t="shared" si="56"/>
        <v/>
      </c>
      <c r="FX25" s="136" t="str">
        <f t="shared" si="34"/>
        <v/>
      </c>
      <c r="FY25" s="457" t="str">
        <f t="shared" si="57"/>
        <v/>
      </c>
      <c r="FZ25" s="136" t="str">
        <f t="shared" si="35"/>
        <v/>
      </c>
      <c r="GA25" s="457" t="str">
        <f t="shared" si="58"/>
        <v/>
      </c>
      <c r="GB25" s="136" t="str">
        <f t="shared" si="59"/>
        <v/>
      </c>
      <c r="GC25" s="87" t="str">
        <f t="shared" si="71"/>
        <v/>
      </c>
      <c r="GD25" s="136" t="str">
        <f>IF(เกณฑ์!F$20="Mode",GQ25,IF(เกณฑ์!F$20="ร้อยละ",GR25,""))</f>
        <v/>
      </c>
      <c r="GE25" s="136" t="str">
        <f t="shared" si="60"/>
        <v/>
      </c>
      <c r="GF25" s="85"/>
      <c r="GI25" s="316" t="str">
        <f t="shared" si="61"/>
        <v/>
      </c>
      <c r="GJ25" s="316" t="str">
        <f t="shared" si="62"/>
        <v/>
      </c>
      <c r="GK25" s="316" t="str">
        <f t="shared" si="63"/>
        <v/>
      </c>
      <c r="GL25" s="316" t="str">
        <f t="shared" si="64"/>
        <v/>
      </c>
      <c r="GM25" s="316" t="str">
        <f t="shared" si="65"/>
        <v/>
      </c>
      <c r="GN25" s="316" t="str">
        <f t="shared" si="66"/>
        <v/>
      </c>
      <c r="GO25" s="316" t="str">
        <f t="shared" si="67"/>
        <v/>
      </c>
      <c r="GP25" s="316" t="str">
        <f t="shared" si="68"/>
        <v/>
      </c>
      <c r="GQ25" s="316" t="str">
        <f>'06-1'!I25</f>
        <v/>
      </c>
      <c r="GR25" s="513" t="str">
        <f t="shared" si="36"/>
        <v/>
      </c>
    </row>
    <row r="26" spans="1:200" s="29" customFormat="1" ht="15.95" customHeight="1">
      <c r="A26" s="130">
        <v>21</v>
      </c>
      <c r="B26" s="26">
        <f>คะแนนสอบ!C26</f>
        <v>2514</v>
      </c>
      <c r="C26" s="41" t="str">
        <f>คะแนนสอบ!D26</f>
        <v>เด็กชายวัชรากร  จูงาม</v>
      </c>
      <c r="D26" s="27" t="str">
        <f>IF(คะแนนคุณลักษณะ!E27="","",คะแนนคุณลักษณะ!E27)</f>
        <v/>
      </c>
      <c r="E26" s="27" t="str">
        <f>IF(คะแนนคุณลักษณะ!F27="","",คะแนนคุณลักษณะ!F27)</f>
        <v/>
      </c>
      <c r="F26" s="27" t="str">
        <f>IF(คะแนนคุณลักษณะ!G27="","",คะแนนคุณลักษณะ!G27)</f>
        <v/>
      </c>
      <c r="G26" s="27" t="str">
        <f>IF(คะแนนคุณลักษณะ!H27="","",คะแนนคุณลักษณะ!H27)</f>
        <v/>
      </c>
      <c r="H26" s="27" t="str">
        <f>IF(คะแนนคุณลักษณะ!I27="","",คะแนนคุณลักษณะ!I27)</f>
        <v/>
      </c>
      <c r="I26" s="27" t="str">
        <f>IF(คะแนนคุณลักษณะ!J27="","",คะแนนคุณลักษณะ!J27)</f>
        <v/>
      </c>
      <c r="J26" s="27" t="str">
        <f>IF(คะแนนคุณลักษณะ!K27="","",คะแนนคุณลักษณะ!K27)</f>
        <v/>
      </c>
      <c r="K26" s="27" t="str">
        <f>IF(คะแนนคุณลักษณะ!L27="","",คะแนนคุณลักษณะ!L27)</f>
        <v/>
      </c>
      <c r="L26" s="87" t="str">
        <f t="shared" si="69"/>
        <v/>
      </c>
      <c r="M26" s="136" t="str">
        <f t="shared" si="0"/>
        <v/>
      </c>
      <c r="N26" s="136" t="str">
        <f t="shared" si="1"/>
        <v/>
      </c>
      <c r="O26" s="27" t="str">
        <f>IF(คะแนนคุณลักษณะ!M27="","",คะแนนคุณลักษณะ!M27)</f>
        <v/>
      </c>
      <c r="P26" s="27" t="str">
        <f>IF(คะแนนคุณลักษณะ!N27="","",คะแนนคุณลักษณะ!N27)</f>
        <v/>
      </c>
      <c r="Q26" s="27" t="str">
        <f>IF(คะแนนคุณลักษณะ!O27="","",คะแนนคุณลักษณะ!O27)</f>
        <v/>
      </c>
      <c r="R26" s="27" t="str">
        <f>IF(คะแนนคุณลักษณะ!P27="","",คะแนนคุณลักษณะ!P27)</f>
        <v/>
      </c>
      <c r="S26" s="27" t="str">
        <f>IF(คะแนนคุณลักษณะ!Q27="","",คะแนนคุณลักษณะ!Q27)</f>
        <v/>
      </c>
      <c r="T26" s="27" t="str">
        <f>IF(คะแนนคุณลักษณะ!R27="","",คะแนนคุณลักษณะ!R27)</f>
        <v/>
      </c>
      <c r="U26" s="27" t="str">
        <f>IF(คะแนนคุณลักษณะ!S27="","",คะแนนคุณลักษณะ!S27)</f>
        <v/>
      </c>
      <c r="V26" s="27" t="str">
        <f>IF(คะแนนคุณลักษณะ!T27="","",คะแนนคุณลักษณะ!T27)</f>
        <v/>
      </c>
      <c r="W26" s="87" t="str">
        <f t="shared" si="70"/>
        <v/>
      </c>
      <c r="X26" s="136" t="str">
        <f t="shared" si="2"/>
        <v/>
      </c>
      <c r="Y26" s="136" t="str">
        <f t="shared" si="3"/>
        <v/>
      </c>
      <c r="Z26" s="27" t="str">
        <f>IF(คะแนนคุณลักษณะ!U27="","",คะแนนคุณลักษณะ!U27)</f>
        <v/>
      </c>
      <c r="AA26" s="27" t="str">
        <f>IF(คะแนนคุณลักษณะ!V27="","",คะแนนคุณลักษณะ!V27)</f>
        <v/>
      </c>
      <c r="AB26" s="27" t="str">
        <f>IF(คะแนนคุณลักษณะ!W27="","",คะแนนคุณลักษณะ!W27)</f>
        <v/>
      </c>
      <c r="AC26" s="27" t="str">
        <f>IF(คะแนนคุณลักษณะ!X27="","",คะแนนคุณลักษณะ!X27)</f>
        <v/>
      </c>
      <c r="AD26" s="27" t="str">
        <f>IF(คะแนนคุณลักษณะ!Y27="","",คะแนนคุณลักษณะ!Y27)</f>
        <v/>
      </c>
      <c r="AE26" s="27" t="str">
        <f>IF(คะแนนคุณลักษณะ!Z27="","",คะแนนคุณลักษณะ!Z27)</f>
        <v/>
      </c>
      <c r="AF26" s="27" t="str">
        <f>IF(คะแนนคุณลักษณะ!AA27="","",คะแนนคุณลักษณะ!AA27)</f>
        <v/>
      </c>
      <c r="AG26" s="27" t="str">
        <f>IF(คะแนนคุณลักษณะ!AB27="","",คะแนนคุณลักษณะ!AB27)</f>
        <v/>
      </c>
      <c r="AH26" s="87" t="str">
        <f t="shared" si="37"/>
        <v/>
      </c>
      <c r="AI26" s="136" t="str">
        <f t="shared" si="4"/>
        <v/>
      </c>
      <c r="AJ26" s="136" t="str">
        <f t="shared" si="5"/>
        <v/>
      </c>
      <c r="AK26" s="27" t="str">
        <f>IF(คะแนนคุณลักษณะ!AC27="","",คะแนนคุณลักษณะ!AC27)</f>
        <v/>
      </c>
      <c r="AL26" s="27" t="str">
        <f>IF(คะแนนคุณลักษณะ!AD27="","",คะแนนคุณลักษณะ!AD27)</f>
        <v/>
      </c>
      <c r="AM26" s="27" t="str">
        <f>IF(คะแนนคุณลักษณะ!AE27="","",คะแนนคุณลักษณะ!AE27)</f>
        <v/>
      </c>
      <c r="AN26" s="27" t="str">
        <f>IF(คะแนนคุณลักษณะ!AF27="","",คะแนนคุณลักษณะ!AF27)</f>
        <v/>
      </c>
      <c r="AO26" s="27" t="str">
        <f>IF(คะแนนคุณลักษณะ!AG27="","",คะแนนคุณลักษณะ!AG27)</f>
        <v/>
      </c>
      <c r="AP26" s="27" t="str">
        <f>IF(คะแนนคุณลักษณะ!AH27="","",คะแนนคุณลักษณะ!AH27)</f>
        <v/>
      </c>
      <c r="AQ26" s="27" t="str">
        <f>IF(คะแนนคุณลักษณะ!AI27="","",คะแนนคุณลักษณะ!AI27)</f>
        <v/>
      </c>
      <c r="AR26" s="27" t="str">
        <f>IF(คะแนนคุณลักษณะ!AJ27="","",คะแนนคุณลักษณะ!AJ27)</f>
        <v/>
      </c>
      <c r="AS26" s="87" t="str">
        <f t="shared" si="38"/>
        <v/>
      </c>
      <c r="AT26" s="136" t="str">
        <f t="shared" si="6"/>
        <v/>
      </c>
      <c r="AU26" s="136" t="str">
        <f t="shared" si="7"/>
        <v/>
      </c>
      <c r="AV26" s="27" t="str">
        <f>IF(คะแนนคุณลักษณะ!AK27="","",คะแนนคุณลักษณะ!AK27)</f>
        <v/>
      </c>
      <c r="AW26" s="27" t="str">
        <f>IF(คะแนนคุณลักษณะ!AL27="","",คะแนนคุณลักษณะ!AL27)</f>
        <v/>
      </c>
      <c r="AX26" s="27" t="str">
        <f>IF(คะแนนคุณลักษณะ!AM27="","",คะแนนคุณลักษณะ!AM27)</f>
        <v/>
      </c>
      <c r="AY26" s="27" t="str">
        <f>IF(คะแนนคุณลักษณะ!AN27="","",คะแนนคุณลักษณะ!AN27)</f>
        <v/>
      </c>
      <c r="AZ26" s="27" t="str">
        <f>IF(คะแนนคุณลักษณะ!AO27="","",คะแนนคุณลักษณะ!AO27)</f>
        <v/>
      </c>
      <c r="BA26" s="27" t="str">
        <f>IF(คะแนนคุณลักษณะ!AP27="","",คะแนนคุณลักษณะ!AP27)</f>
        <v/>
      </c>
      <c r="BB26" s="27" t="str">
        <f>IF(คะแนนคุณลักษณะ!AQ27="","",คะแนนคุณลักษณะ!AQ27)</f>
        <v/>
      </c>
      <c r="BC26" s="27" t="str">
        <f>IF(คะแนนคุณลักษณะ!AR27="","",คะแนนคุณลักษณะ!AR27)</f>
        <v/>
      </c>
      <c r="BD26" s="87" t="str">
        <f t="shared" si="39"/>
        <v/>
      </c>
      <c r="BE26" s="136" t="str">
        <f t="shared" si="8"/>
        <v/>
      </c>
      <c r="BF26" s="136" t="str">
        <f t="shared" si="9"/>
        <v/>
      </c>
      <c r="BG26" s="27" t="str">
        <f>IF(คะแนนคุณลักษณะ!AS27="","",คะแนนคุณลักษณะ!AS27)</f>
        <v/>
      </c>
      <c r="BH26" s="27" t="str">
        <f>IF(คะแนนคุณลักษณะ!AT27="","",คะแนนคุณลักษณะ!AT27)</f>
        <v/>
      </c>
      <c r="BI26" s="27" t="str">
        <f>IF(คะแนนคุณลักษณะ!AU27="","",คะแนนคุณลักษณะ!AU27)</f>
        <v/>
      </c>
      <c r="BJ26" s="27" t="str">
        <f>IF(คะแนนคุณลักษณะ!AV27="","",คะแนนคุณลักษณะ!AV27)</f>
        <v/>
      </c>
      <c r="BK26" s="27" t="str">
        <f>IF(คะแนนคุณลักษณะ!AW27="","",คะแนนคุณลักษณะ!AW27)</f>
        <v/>
      </c>
      <c r="BL26" s="27" t="str">
        <f>IF(คะแนนคุณลักษณะ!AX27="","",คะแนนคุณลักษณะ!AX27)</f>
        <v/>
      </c>
      <c r="BM26" s="27" t="str">
        <f>IF(คะแนนคุณลักษณะ!AY27="","",คะแนนคุณลักษณะ!AY27)</f>
        <v/>
      </c>
      <c r="BN26" s="27" t="str">
        <f>IF(คะแนนคุณลักษณะ!AZ27="","",คะแนนคุณลักษณะ!AZ27)</f>
        <v/>
      </c>
      <c r="BO26" s="87" t="str">
        <f t="shared" si="40"/>
        <v/>
      </c>
      <c r="BP26" s="136" t="str">
        <f t="shared" si="10"/>
        <v/>
      </c>
      <c r="BQ26" s="136" t="str">
        <f t="shared" si="11"/>
        <v/>
      </c>
      <c r="BR26" s="27" t="str">
        <f>IF(คะแนนคุณลักษณะ!BA27="","",คะแนนคุณลักษณะ!BA27)</f>
        <v/>
      </c>
      <c r="BS26" s="27" t="str">
        <f>IF(คะแนนคุณลักษณะ!BB27="","",คะแนนคุณลักษณะ!BB27)</f>
        <v/>
      </c>
      <c r="BT26" s="27" t="str">
        <f>IF(คะแนนคุณลักษณะ!BC27="","",คะแนนคุณลักษณะ!BC27)</f>
        <v/>
      </c>
      <c r="BU26" s="27" t="str">
        <f>IF(คะแนนคุณลักษณะ!BD27="","",คะแนนคุณลักษณะ!BD27)</f>
        <v/>
      </c>
      <c r="BV26" s="27" t="str">
        <f>IF(คะแนนคุณลักษณะ!BE27="","",คะแนนคุณลักษณะ!BE27)</f>
        <v/>
      </c>
      <c r="BW26" s="27" t="str">
        <f>IF(คะแนนคุณลักษณะ!BF27="","",คะแนนคุณลักษณะ!BF27)</f>
        <v/>
      </c>
      <c r="BX26" s="27" t="str">
        <f>IF(คะแนนคุณลักษณะ!BG27="","",คะแนนคุณลักษณะ!BG27)</f>
        <v/>
      </c>
      <c r="BY26" s="27" t="str">
        <f>IF(คะแนนคุณลักษณะ!BH27="","",คะแนนคุณลักษณะ!BH27)</f>
        <v/>
      </c>
      <c r="BZ26" s="87" t="str">
        <f t="shared" si="41"/>
        <v/>
      </c>
      <c r="CA26" s="136" t="str">
        <f t="shared" si="12"/>
        <v/>
      </c>
      <c r="CB26" s="136" t="str">
        <f t="shared" si="13"/>
        <v/>
      </c>
      <c r="CC26" s="27" t="str">
        <f>IF(คะแนนคุณลักษณะ!BI27="","",คะแนนคุณลักษณะ!BI27)</f>
        <v/>
      </c>
      <c r="CD26" s="27" t="str">
        <f>IF(คะแนนคุณลักษณะ!BJ27="","",คะแนนคุณลักษณะ!BJ27)</f>
        <v/>
      </c>
      <c r="CE26" s="27" t="str">
        <f>IF(คะแนนคุณลักษณะ!BK27="","",คะแนนคุณลักษณะ!BK27)</f>
        <v/>
      </c>
      <c r="CF26" s="27" t="str">
        <f>IF(คะแนนคุณลักษณะ!BL27="","",คะแนนคุณลักษณะ!BL27)</f>
        <v/>
      </c>
      <c r="CG26" s="27" t="str">
        <f>IF(คะแนนคุณลักษณะ!BM27="","",คะแนนคุณลักษณะ!BM27)</f>
        <v/>
      </c>
      <c r="CH26" s="27" t="str">
        <f>IF(คะแนนคุณลักษณะ!BN27="","",คะแนนคุณลักษณะ!BN27)</f>
        <v/>
      </c>
      <c r="CI26" s="27" t="str">
        <f>IF(คะแนนคุณลักษณะ!BO27="","",คะแนนคุณลักษณะ!BO27)</f>
        <v/>
      </c>
      <c r="CJ26" s="27" t="str">
        <f>IF(คะแนนคุณลักษณะ!BP27="","",คะแนนคุณลักษณะ!BP27)</f>
        <v/>
      </c>
      <c r="CK26" s="87" t="str">
        <f t="shared" si="42"/>
        <v/>
      </c>
      <c r="CL26" s="136" t="str">
        <f t="shared" si="14"/>
        <v/>
      </c>
      <c r="CM26" s="136" t="str">
        <f t="shared" si="15"/>
        <v/>
      </c>
      <c r="CN26" s="27" t="str">
        <f>IF(คะแนนคุณลักษณะ!BQ27="","",คะแนนคุณลักษณะ!BQ27)</f>
        <v/>
      </c>
      <c r="CO26" s="27" t="str">
        <f>IF(คะแนนคุณลักษณะ!BR27="","",คะแนนคุณลักษณะ!BR27)</f>
        <v/>
      </c>
      <c r="CP26" s="27" t="str">
        <f>IF(คะแนนคุณลักษณะ!BS27="","",คะแนนคุณลักษณะ!BS27)</f>
        <v/>
      </c>
      <c r="CQ26" s="27" t="str">
        <f>IF(คะแนนคุณลักษณะ!BT27="","",คะแนนคุณลักษณะ!BT27)</f>
        <v/>
      </c>
      <c r="CR26" s="27" t="str">
        <f>IF(คะแนนคุณลักษณะ!BU27="","",คะแนนคุณลักษณะ!BU27)</f>
        <v/>
      </c>
      <c r="CS26" s="27" t="str">
        <f>IF(คะแนนคุณลักษณะ!BV27="","",คะแนนคุณลักษณะ!BV27)</f>
        <v/>
      </c>
      <c r="CT26" s="27" t="str">
        <f>IF(คะแนนคุณลักษณะ!BW27="","",คะแนนคุณลักษณะ!BW27)</f>
        <v/>
      </c>
      <c r="CU26" s="27" t="str">
        <f>IF(คะแนนคุณลักษณะ!BX27="","",คะแนนคุณลักษณะ!BX27)</f>
        <v/>
      </c>
      <c r="CV26" s="87" t="str">
        <f t="shared" si="43"/>
        <v/>
      </c>
      <c r="CW26" s="136" t="str">
        <f t="shared" si="16"/>
        <v/>
      </c>
      <c r="CX26" s="136" t="str">
        <f t="shared" si="17"/>
        <v/>
      </c>
      <c r="CY26" s="388" t="str">
        <f>IF(คะแนนคุณลักษณะ!BY27="","",คะแนนคุณลักษณะ!BY27)</f>
        <v/>
      </c>
      <c r="CZ26" s="388" t="str">
        <f>IF(คะแนนคุณลักษณะ!BZ27="","",คะแนนคุณลักษณะ!BZ27)</f>
        <v/>
      </c>
      <c r="DA26" s="388" t="str">
        <f>IF(คะแนนคุณลักษณะ!CA27="","",คะแนนคุณลักษณะ!CA27)</f>
        <v/>
      </c>
      <c r="DB26" s="388" t="str">
        <f>IF(คะแนนคุณลักษณะ!CB27="","",คะแนนคุณลักษณะ!CB27)</f>
        <v/>
      </c>
      <c r="DC26" s="388" t="str">
        <f>IF(คะแนนคุณลักษณะ!CC27="","",คะแนนคุณลักษณะ!CC27)</f>
        <v/>
      </c>
      <c r="DD26" s="388" t="str">
        <f>IF(คะแนนคุณลักษณะ!CD27="","",คะแนนคุณลักษณะ!CD27)</f>
        <v/>
      </c>
      <c r="DE26" s="388" t="str">
        <f>IF(คะแนนคุณลักษณะ!CE27="","",คะแนนคุณลักษณะ!CE27)</f>
        <v/>
      </c>
      <c r="DF26" s="388" t="str">
        <f>IF(คะแนนคุณลักษณะ!CF27="","",คะแนนคุณลักษณะ!CF27)</f>
        <v/>
      </c>
      <c r="DG26" s="87" t="str">
        <f t="shared" si="44"/>
        <v/>
      </c>
      <c r="DH26" s="136" t="str">
        <f t="shared" si="45"/>
        <v/>
      </c>
      <c r="DI26" s="136" t="str">
        <f t="shared" si="18"/>
        <v/>
      </c>
      <c r="DJ26" s="457" t="str">
        <f>IF(คะแนนคุณลักษณะ!CG27="","",คะแนนคุณลักษณะ!CG27)</f>
        <v/>
      </c>
      <c r="DK26" s="457" t="str">
        <f>IF(คะแนนคุณลักษณะ!CH27="","",คะแนนคุณลักษณะ!CH27)</f>
        <v/>
      </c>
      <c r="DL26" s="457" t="str">
        <f>IF(คะแนนคุณลักษณะ!CI27="","",คะแนนคุณลักษณะ!CI27)</f>
        <v/>
      </c>
      <c r="DM26" s="457" t="str">
        <f>IF(คะแนนคุณลักษณะ!CJ27="","",คะแนนคุณลักษณะ!CJ27)</f>
        <v/>
      </c>
      <c r="DN26" s="457" t="str">
        <f>IF(คะแนนคุณลักษณะ!CK27="","",คะแนนคุณลักษณะ!CK27)</f>
        <v/>
      </c>
      <c r="DO26" s="457" t="str">
        <f>IF(คะแนนคุณลักษณะ!CL27="","",คะแนนคุณลักษณะ!CL27)</f>
        <v/>
      </c>
      <c r="DP26" s="457" t="str">
        <f>IF(คะแนนคุณลักษณะ!CM27="","",คะแนนคุณลักษณะ!CM27)</f>
        <v/>
      </c>
      <c r="DQ26" s="457" t="str">
        <f>IF(คะแนนคุณลักษณะ!CN27="","",คะแนนคุณลักษณะ!CN27)</f>
        <v/>
      </c>
      <c r="DR26" s="87" t="str">
        <f t="shared" si="46"/>
        <v/>
      </c>
      <c r="DS26" s="136" t="str">
        <f t="shared" si="19"/>
        <v/>
      </c>
      <c r="DT26" s="136" t="str">
        <f t="shared" si="20"/>
        <v/>
      </c>
      <c r="DU26" s="457" t="str">
        <f>IF(คะแนนคุณลักษณะ!CO27="","",คะแนนคุณลักษณะ!CO27)</f>
        <v/>
      </c>
      <c r="DV26" s="457" t="str">
        <f>IF(คะแนนคุณลักษณะ!CP27="","",คะแนนคุณลักษณะ!CP27)</f>
        <v/>
      </c>
      <c r="DW26" s="457" t="str">
        <f>IF(คะแนนคุณลักษณะ!CQ27="","",คะแนนคุณลักษณะ!CQ27)</f>
        <v/>
      </c>
      <c r="DX26" s="457" t="str">
        <f>IF(คะแนนคุณลักษณะ!CR27="","",คะแนนคุณลักษณะ!CR27)</f>
        <v/>
      </c>
      <c r="DY26" s="457" t="str">
        <f>IF(คะแนนคุณลักษณะ!CS27="","",คะแนนคุณลักษณะ!CS27)</f>
        <v/>
      </c>
      <c r="DZ26" s="457" t="str">
        <f>IF(คะแนนคุณลักษณะ!CT27="","",คะแนนคุณลักษณะ!CT27)</f>
        <v/>
      </c>
      <c r="EA26" s="457" t="str">
        <f>IF(คะแนนคุณลักษณะ!CU27="","",คะแนนคุณลักษณะ!CU27)</f>
        <v/>
      </c>
      <c r="EB26" s="457" t="str">
        <f>IF(คะแนนคุณลักษณะ!CV27="","",คะแนนคุณลักษณะ!CV27)</f>
        <v/>
      </c>
      <c r="EC26" s="87" t="str">
        <f t="shared" si="47"/>
        <v/>
      </c>
      <c r="ED26" s="136" t="str">
        <f t="shared" si="21"/>
        <v/>
      </c>
      <c r="EE26" s="136" t="str">
        <f t="shared" si="22"/>
        <v/>
      </c>
      <c r="EF26" s="457" t="str">
        <f>IF(คะแนนคุณลักษณะ!CW27="","",คะแนนคุณลักษณะ!CW27)</f>
        <v/>
      </c>
      <c r="EG26" s="457" t="str">
        <f>IF(คะแนนคุณลักษณะ!CX27="","",คะแนนคุณลักษณะ!CX27)</f>
        <v/>
      </c>
      <c r="EH26" s="457" t="str">
        <f>IF(คะแนนคุณลักษณะ!CY27="","",คะแนนคุณลักษณะ!CY27)</f>
        <v/>
      </c>
      <c r="EI26" s="457" t="str">
        <f>IF(คะแนนคุณลักษณะ!CZ27="","",คะแนนคุณลักษณะ!CZ27)</f>
        <v/>
      </c>
      <c r="EJ26" s="457" t="str">
        <f>IF(คะแนนคุณลักษณะ!DA27="","",คะแนนคุณลักษณะ!DA27)</f>
        <v/>
      </c>
      <c r="EK26" s="457" t="str">
        <f>IF(คะแนนคุณลักษณะ!DB27="","",คะแนนคุณลักษณะ!DB27)</f>
        <v/>
      </c>
      <c r="EL26" s="457" t="str">
        <f>IF(คะแนนคุณลักษณะ!DC27="","",คะแนนคุณลักษณะ!DC27)</f>
        <v/>
      </c>
      <c r="EM26" s="457" t="str">
        <f>IF(คะแนนคุณลักษณะ!DD27="","",คะแนนคุณลักษณะ!DD27)</f>
        <v/>
      </c>
      <c r="EN26" s="87" t="str">
        <f t="shared" si="48"/>
        <v/>
      </c>
      <c r="EO26" s="136" t="str">
        <f t="shared" si="23"/>
        <v/>
      </c>
      <c r="EP26" s="136" t="str">
        <f t="shared" si="24"/>
        <v/>
      </c>
      <c r="EQ26" s="457" t="str">
        <f>IF(คะแนนคุณลักษณะ!DE27="","",คะแนนคุณลักษณะ!DE27)</f>
        <v/>
      </c>
      <c r="ER26" s="457" t="str">
        <f>IF(คะแนนคุณลักษณะ!DF27="","",คะแนนคุณลักษณะ!DF27)</f>
        <v/>
      </c>
      <c r="ES26" s="457" t="str">
        <f>IF(คะแนนคุณลักษณะ!DG27="","",คะแนนคุณลักษณะ!DG27)</f>
        <v/>
      </c>
      <c r="ET26" s="457" t="str">
        <f>IF(คะแนนคุณลักษณะ!DH27="","",คะแนนคุณลักษณะ!DH27)</f>
        <v/>
      </c>
      <c r="EU26" s="457" t="str">
        <f>IF(คะแนนคุณลักษณะ!DI27="","",คะแนนคุณลักษณะ!DI27)</f>
        <v/>
      </c>
      <c r="EV26" s="457" t="str">
        <f>IF(คะแนนคุณลักษณะ!DJ27="","",คะแนนคุณลักษณะ!DJ27)</f>
        <v/>
      </c>
      <c r="EW26" s="457" t="str">
        <f>IF(คะแนนคุณลักษณะ!DK27="","",คะแนนคุณลักษณะ!DK27)</f>
        <v/>
      </c>
      <c r="EX26" s="457" t="str">
        <f>IF(คะแนนคุณลักษณะ!DL27="","",คะแนนคุณลักษณะ!DL27)</f>
        <v/>
      </c>
      <c r="EY26" s="87" t="str">
        <f t="shared" si="49"/>
        <v/>
      </c>
      <c r="EZ26" s="136" t="str">
        <f t="shared" si="25"/>
        <v/>
      </c>
      <c r="FA26" s="136" t="str">
        <f t="shared" si="26"/>
        <v/>
      </c>
      <c r="FB26" s="27" t="str">
        <f>IF(คะแนนคุณลักษณะ!DM27="","",คะแนนคุณลักษณะ!DM27)</f>
        <v/>
      </c>
      <c r="FC26" s="27" t="str">
        <f>IF(คะแนนคุณลักษณะ!DN27="","",คะแนนคุณลักษณะ!DN27)</f>
        <v/>
      </c>
      <c r="FD26" s="27" t="str">
        <f>IF(คะแนนคุณลักษณะ!DO27="","",คะแนนคุณลักษณะ!DO27)</f>
        <v/>
      </c>
      <c r="FE26" s="27" t="str">
        <f>IF(คะแนนคุณลักษณะ!DP27="","",คะแนนคุณลักษณะ!DP27)</f>
        <v/>
      </c>
      <c r="FF26" s="27" t="str">
        <f>IF(คะแนนคุณลักษณะ!DQ27="","",คะแนนคุณลักษณะ!DQ27)</f>
        <v/>
      </c>
      <c r="FG26" s="27" t="str">
        <f>IF(คะแนนคุณลักษณะ!DR27="","",คะแนนคุณลักษณะ!DR27)</f>
        <v/>
      </c>
      <c r="FH26" s="27" t="str">
        <f>IF(คะแนนคุณลักษณะ!DS27="","",คะแนนคุณลักษณะ!DS27)</f>
        <v/>
      </c>
      <c r="FI26" s="27" t="str">
        <f>IF(คะแนนคุณลักษณะ!DT27="","",คะแนนคุณลักษณะ!DT27)</f>
        <v/>
      </c>
      <c r="FJ26" s="87" t="str">
        <f t="shared" si="50"/>
        <v/>
      </c>
      <c r="FK26" s="136" t="str">
        <f t="shared" si="27"/>
        <v/>
      </c>
      <c r="FL26" s="136" t="str">
        <f t="shared" si="28"/>
        <v/>
      </c>
      <c r="FM26" s="457" t="str">
        <f t="shared" si="51"/>
        <v/>
      </c>
      <c r="FN26" s="136" t="str">
        <f t="shared" si="29"/>
        <v/>
      </c>
      <c r="FO26" s="457" t="str">
        <f t="shared" si="52"/>
        <v/>
      </c>
      <c r="FP26" s="136" t="str">
        <f t="shared" si="30"/>
        <v/>
      </c>
      <c r="FQ26" s="457" t="str">
        <f t="shared" si="53"/>
        <v/>
      </c>
      <c r="FR26" s="136" t="str">
        <f t="shared" si="31"/>
        <v/>
      </c>
      <c r="FS26" s="457" t="str">
        <f t="shared" si="54"/>
        <v/>
      </c>
      <c r="FT26" s="136" t="str">
        <f t="shared" si="32"/>
        <v/>
      </c>
      <c r="FU26" s="457" t="str">
        <f t="shared" si="55"/>
        <v/>
      </c>
      <c r="FV26" s="136" t="str">
        <f t="shared" si="33"/>
        <v/>
      </c>
      <c r="FW26" s="457" t="str">
        <f t="shared" si="56"/>
        <v/>
      </c>
      <c r="FX26" s="136" t="str">
        <f t="shared" si="34"/>
        <v/>
      </c>
      <c r="FY26" s="457" t="str">
        <f t="shared" si="57"/>
        <v/>
      </c>
      <c r="FZ26" s="136" t="str">
        <f t="shared" si="35"/>
        <v/>
      </c>
      <c r="GA26" s="457" t="str">
        <f t="shared" si="58"/>
        <v/>
      </c>
      <c r="GB26" s="136" t="str">
        <f t="shared" si="59"/>
        <v/>
      </c>
      <c r="GC26" s="87" t="str">
        <f t="shared" si="71"/>
        <v/>
      </c>
      <c r="GD26" s="136" t="str">
        <f>IF(เกณฑ์!F$20="Mode",GQ26,IF(เกณฑ์!F$20="ร้อยละ",GR26,""))</f>
        <v/>
      </c>
      <c r="GE26" s="136" t="str">
        <f t="shared" si="60"/>
        <v/>
      </c>
      <c r="GF26" s="85"/>
      <c r="GI26" s="316" t="str">
        <f t="shared" si="61"/>
        <v/>
      </c>
      <c r="GJ26" s="316" t="str">
        <f t="shared" si="62"/>
        <v/>
      </c>
      <c r="GK26" s="316" t="str">
        <f t="shared" si="63"/>
        <v/>
      </c>
      <c r="GL26" s="316" t="str">
        <f t="shared" si="64"/>
        <v/>
      </c>
      <c r="GM26" s="316" t="str">
        <f t="shared" si="65"/>
        <v/>
      </c>
      <c r="GN26" s="316" t="str">
        <f t="shared" si="66"/>
        <v/>
      </c>
      <c r="GO26" s="316" t="str">
        <f t="shared" si="67"/>
        <v/>
      </c>
      <c r="GP26" s="316" t="str">
        <f t="shared" si="68"/>
        <v/>
      </c>
      <c r="GQ26" s="316" t="str">
        <f>'06-1'!I26</f>
        <v/>
      </c>
      <c r="GR26" s="513" t="str">
        <f t="shared" si="36"/>
        <v/>
      </c>
    </row>
    <row r="27" spans="1:200" s="29" customFormat="1" ht="15.95" customHeight="1">
      <c r="A27" s="130">
        <v>22</v>
      </c>
      <c r="B27" s="26">
        <f>คะแนนสอบ!C27</f>
        <v>2515</v>
      </c>
      <c r="C27" s="41" t="str">
        <f>คะแนนสอบ!D27</f>
        <v>เด็กชายวรกันต์  ยิ้มคุณ</v>
      </c>
      <c r="D27" s="27" t="str">
        <f>IF(คะแนนคุณลักษณะ!E28="","",คะแนนคุณลักษณะ!E28)</f>
        <v/>
      </c>
      <c r="E27" s="27" t="str">
        <f>IF(คะแนนคุณลักษณะ!F28="","",คะแนนคุณลักษณะ!F28)</f>
        <v/>
      </c>
      <c r="F27" s="27" t="str">
        <f>IF(คะแนนคุณลักษณะ!G28="","",คะแนนคุณลักษณะ!G28)</f>
        <v/>
      </c>
      <c r="G27" s="27" t="str">
        <f>IF(คะแนนคุณลักษณะ!H28="","",คะแนนคุณลักษณะ!H28)</f>
        <v/>
      </c>
      <c r="H27" s="27" t="str">
        <f>IF(คะแนนคุณลักษณะ!I28="","",คะแนนคุณลักษณะ!I28)</f>
        <v/>
      </c>
      <c r="I27" s="27" t="str">
        <f>IF(คะแนนคุณลักษณะ!J28="","",คะแนนคุณลักษณะ!J28)</f>
        <v/>
      </c>
      <c r="J27" s="27" t="str">
        <f>IF(คะแนนคุณลักษณะ!K28="","",คะแนนคุณลักษณะ!K28)</f>
        <v/>
      </c>
      <c r="K27" s="27" t="str">
        <f>IF(คะแนนคุณลักษณะ!L28="","",คะแนนคุณลักษณะ!L28)</f>
        <v/>
      </c>
      <c r="L27" s="87" t="str">
        <f t="shared" si="69"/>
        <v/>
      </c>
      <c r="M27" s="136" t="str">
        <f t="shared" si="0"/>
        <v/>
      </c>
      <c r="N27" s="136" t="str">
        <f t="shared" si="1"/>
        <v/>
      </c>
      <c r="O27" s="27" t="str">
        <f>IF(คะแนนคุณลักษณะ!M28="","",คะแนนคุณลักษณะ!M28)</f>
        <v/>
      </c>
      <c r="P27" s="27" t="str">
        <f>IF(คะแนนคุณลักษณะ!N28="","",คะแนนคุณลักษณะ!N28)</f>
        <v/>
      </c>
      <c r="Q27" s="27" t="str">
        <f>IF(คะแนนคุณลักษณะ!O28="","",คะแนนคุณลักษณะ!O28)</f>
        <v/>
      </c>
      <c r="R27" s="27" t="str">
        <f>IF(คะแนนคุณลักษณะ!P28="","",คะแนนคุณลักษณะ!P28)</f>
        <v/>
      </c>
      <c r="S27" s="27" t="str">
        <f>IF(คะแนนคุณลักษณะ!Q28="","",คะแนนคุณลักษณะ!Q28)</f>
        <v/>
      </c>
      <c r="T27" s="27" t="str">
        <f>IF(คะแนนคุณลักษณะ!R28="","",คะแนนคุณลักษณะ!R28)</f>
        <v/>
      </c>
      <c r="U27" s="27" t="str">
        <f>IF(คะแนนคุณลักษณะ!S28="","",คะแนนคุณลักษณะ!S28)</f>
        <v/>
      </c>
      <c r="V27" s="27" t="str">
        <f>IF(คะแนนคุณลักษณะ!T28="","",คะแนนคุณลักษณะ!T28)</f>
        <v/>
      </c>
      <c r="W27" s="87" t="str">
        <f t="shared" si="70"/>
        <v/>
      </c>
      <c r="X27" s="136" t="str">
        <f t="shared" si="2"/>
        <v/>
      </c>
      <c r="Y27" s="136" t="str">
        <f t="shared" si="3"/>
        <v/>
      </c>
      <c r="Z27" s="27" t="str">
        <f>IF(คะแนนคุณลักษณะ!U28="","",คะแนนคุณลักษณะ!U28)</f>
        <v/>
      </c>
      <c r="AA27" s="27" t="str">
        <f>IF(คะแนนคุณลักษณะ!V28="","",คะแนนคุณลักษณะ!V28)</f>
        <v/>
      </c>
      <c r="AB27" s="27" t="str">
        <f>IF(คะแนนคุณลักษณะ!W28="","",คะแนนคุณลักษณะ!W28)</f>
        <v/>
      </c>
      <c r="AC27" s="27" t="str">
        <f>IF(คะแนนคุณลักษณะ!X28="","",คะแนนคุณลักษณะ!X28)</f>
        <v/>
      </c>
      <c r="AD27" s="27" t="str">
        <f>IF(คะแนนคุณลักษณะ!Y28="","",คะแนนคุณลักษณะ!Y28)</f>
        <v/>
      </c>
      <c r="AE27" s="27" t="str">
        <f>IF(คะแนนคุณลักษณะ!Z28="","",คะแนนคุณลักษณะ!Z28)</f>
        <v/>
      </c>
      <c r="AF27" s="27" t="str">
        <f>IF(คะแนนคุณลักษณะ!AA28="","",คะแนนคุณลักษณะ!AA28)</f>
        <v/>
      </c>
      <c r="AG27" s="27" t="str">
        <f>IF(คะแนนคุณลักษณะ!AB28="","",คะแนนคุณลักษณะ!AB28)</f>
        <v/>
      </c>
      <c r="AH27" s="87" t="str">
        <f t="shared" si="37"/>
        <v/>
      </c>
      <c r="AI27" s="136" t="str">
        <f t="shared" si="4"/>
        <v/>
      </c>
      <c r="AJ27" s="136" t="str">
        <f t="shared" si="5"/>
        <v/>
      </c>
      <c r="AK27" s="27" t="str">
        <f>IF(คะแนนคุณลักษณะ!AC28="","",คะแนนคุณลักษณะ!AC28)</f>
        <v/>
      </c>
      <c r="AL27" s="27" t="str">
        <f>IF(คะแนนคุณลักษณะ!AD28="","",คะแนนคุณลักษณะ!AD28)</f>
        <v/>
      </c>
      <c r="AM27" s="27" t="str">
        <f>IF(คะแนนคุณลักษณะ!AE28="","",คะแนนคุณลักษณะ!AE28)</f>
        <v/>
      </c>
      <c r="AN27" s="27" t="str">
        <f>IF(คะแนนคุณลักษณะ!AF28="","",คะแนนคุณลักษณะ!AF28)</f>
        <v/>
      </c>
      <c r="AO27" s="27" t="str">
        <f>IF(คะแนนคุณลักษณะ!AG28="","",คะแนนคุณลักษณะ!AG28)</f>
        <v/>
      </c>
      <c r="AP27" s="27" t="str">
        <f>IF(คะแนนคุณลักษณะ!AH28="","",คะแนนคุณลักษณะ!AH28)</f>
        <v/>
      </c>
      <c r="AQ27" s="27" t="str">
        <f>IF(คะแนนคุณลักษณะ!AI28="","",คะแนนคุณลักษณะ!AI28)</f>
        <v/>
      </c>
      <c r="AR27" s="27" t="str">
        <f>IF(คะแนนคุณลักษณะ!AJ28="","",คะแนนคุณลักษณะ!AJ28)</f>
        <v/>
      </c>
      <c r="AS27" s="87" t="str">
        <f t="shared" si="38"/>
        <v/>
      </c>
      <c r="AT27" s="136" t="str">
        <f t="shared" si="6"/>
        <v/>
      </c>
      <c r="AU27" s="136" t="str">
        <f t="shared" si="7"/>
        <v/>
      </c>
      <c r="AV27" s="27" t="str">
        <f>IF(คะแนนคุณลักษณะ!AK28="","",คะแนนคุณลักษณะ!AK28)</f>
        <v/>
      </c>
      <c r="AW27" s="27" t="str">
        <f>IF(คะแนนคุณลักษณะ!AL28="","",คะแนนคุณลักษณะ!AL28)</f>
        <v/>
      </c>
      <c r="AX27" s="27" t="str">
        <f>IF(คะแนนคุณลักษณะ!AM28="","",คะแนนคุณลักษณะ!AM28)</f>
        <v/>
      </c>
      <c r="AY27" s="27" t="str">
        <f>IF(คะแนนคุณลักษณะ!AN28="","",คะแนนคุณลักษณะ!AN28)</f>
        <v/>
      </c>
      <c r="AZ27" s="27" t="str">
        <f>IF(คะแนนคุณลักษณะ!AO28="","",คะแนนคุณลักษณะ!AO28)</f>
        <v/>
      </c>
      <c r="BA27" s="27" t="str">
        <f>IF(คะแนนคุณลักษณะ!AP28="","",คะแนนคุณลักษณะ!AP28)</f>
        <v/>
      </c>
      <c r="BB27" s="27" t="str">
        <f>IF(คะแนนคุณลักษณะ!AQ28="","",คะแนนคุณลักษณะ!AQ28)</f>
        <v/>
      </c>
      <c r="BC27" s="27" t="str">
        <f>IF(คะแนนคุณลักษณะ!AR28="","",คะแนนคุณลักษณะ!AR28)</f>
        <v/>
      </c>
      <c r="BD27" s="87" t="str">
        <f t="shared" si="39"/>
        <v/>
      </c>
      <c r="BE27" s="136" t="str">
        <f t="shared" si="8"/>
        <v/>
      </c>
      <c r="BF27" s="136" t="str">
        <f t="shared" si="9"/>
        <v/>
      </c>
      <c r="BG27" s="27" t="str">
        <f>IF(คะแนนคุณลักษณะ!AS28="","",คะแนนคุณลักษณะ!AS28)</f>
        <v/>
      </c>
      <c r="BH27" s="27" t="str">
        <f>IF(คะแนนคุณลักษณะ!AT28="","",คะแนนคุณลักษณะ!AT28)</f>
        <v/>
      </c>
      <c r="BI27" s="27" t="str">
        <f>IF(คะแนนคุณลักษณะ!AU28="","",คะแนนคุณลักษณะ!AU28)</f>
        <v/>
      </c>
      <c r="BJ27" s="27" t="str">
        <f>IF(คะแนนคุณลักษณะ!AV28="","",คะแนนคุณลักษณะ!AV28)</f>
        <v/>
      </c>
      <c r="BK27" s="27" t="str">
        <f>IF(คะแนนคุณลักษณะ!AW28="","",คะแนนคุณลักษณะ!AW28)</f>
        <v/>
      </c>
      <c r="BL27" s="27" t="str">
        <f>IF(คะแนนคุณลักษณะ!AX28="","",คะแนนคุณลักษณะ!AX28)</f>
        <v/>
      </c>
      <c r="BM27" s="27" t="str">
        <f>IF(คะแนนคุณลักษณะ!AY28="","",คะแนนคุณลักษณะ!AY28)</f>
        <v/>
      </c>
      <c r="BN27" s="27" t="str">
        <f>IF(คะแนนคุณลักษณะ!AZ28="","",คะแนนคุณลักษณะ!AZ28)</f>
        <v/>
      </c>
      <c r="BO27" s="87" t="str">
        <f t="shared" si="40"/>
        <v/>
      </c>
      <c r="BP27" s="136" t="str">
        <f t="shared" si="10"/>
        <v/>
      </c>
      <c r="BQ27" s="136" t="str">
        <f t="shared" si="11"/>
        <v/>
      </c>
      <c r="BR27" s="27" t="str">
        <f>IF(คะแนนคุณลักษณะ!BA28="","",คะแนนคุณลักษณะ!BA28)</f>
        <v/>
      </c>
      <c r="BS27" s="27" t="str">
        <f>IF(คะแนนคุณลักษณะ!BB28="","",คะแนนคุณลักษณะ!BB28)</f>
        <v/>
      </c>
      <c r="BT27" s="27" t="str">
        <f>IF(คะแนนคุณลักษณะ!BC28="","",คะแนนคุณลักษณะ!BC28)</f>
        <v/>
      </c>
      <c r="BU27" s="27" t="str">
        <f>IF(คะแนนคุณลักษณะ!BD28="","",คะแนนคุณลักษณะ!BD28)</f>
        <v/>
      </c>
      <c r="BV27" s="27" t="str">
        <f>IF(คะแนนคุณลักษณะ!BE28="","",คะแนนคุณลักษณะ!BE28)</f>
        <v/>
      </c>
      <c r="BW27" s="27" t="str">
        <f>IF(คะแนนคุณลักษณะ!BF28="","",คะแนนคุณลักษณะ!BF28)</f>
        <v/>
      </c>
      <c r="BX27" s="27" t="str">
        <f>IF(คะแนนคุณลักษณะ!BG28="","",คะแนนคุณลักษณะ!BG28)</f>
        <v/>
      </c>
      <c r="BY27" s="27" t="str">
        <f>IF(คะแนนคุณลักษณะ!BH28="","",คะแนนคุณลักษณะ!BH28)</f>
        <v/>
      </c>
      <c r="BZ27" s="87" t="str">
        <f t="shared" si="41"/>
        <v/>
      </c>
      <c r="CA27" s="136" t="str">
        <f t="shared" si="12"/>
        <v/>
      </c>
      <c r="CB27" s="136" t="str">
        <f t="shared" si="13"/>
        <v/>
      </c>
      <c r="CC27" s="27" t="str">
        <f>IF(คะแนนคุณลักษณะ!BI28="","",คะแนนคุณลักษณะ!BI28)</f>
        <v/>
      </c>
      <c r="CD27" s="27" t="str">
        <f>IF(คะแนนคุณลักษณะ!BJ28="","",คะแนนคุณลักษณะ!BJ28)</f>
        <v/>
      </c>
      <c r="CE27" s="27" t="str">
        <f>IF(คะแนนคุณลักษณะ!BK28="","",คะแนนคุณลักษณะ!BK28)</f>
        <v/>
      </c>
      <c r="CF27" s="27" t="str">
        <f>IF(คะแนนคุณลักษณะ!BL28="","",คะแนนคุณลักษณะ!BL28)</f>
        <v/>
      </c>
      <c r="CG27" s="27" t="str">
        <f>IF(คะแนนคุณลักษณะ!BM28="","",คะแนนคุณลักษณะ!BM28)</f>
        <v/>
      </c>
      <c r="CH27" s="27" t="str">
        <f>IF(คะแนนคุณลักษณะ!BN28="","",คะแนนคุณลักษณะ!BN28)</f>
        <v/>
      </c>
      <c r="CI27" s="27" t="str">
        <f>IF(คะแนนคุณลักษณะ!BO28="","",คะแนนคุณลักษณะ!BO28)</f>
        <v/>
      </c>
      <c r="CJ27" s="27" t="str">
        <f>IF(คะแนนคุณลักษณะ!BP28="","",คะแนนคุณลักษณะ!BP28)</f>
        <v/>
      </c>
      <c r="CK27" s="87" t="str">
        <f t="shared" si="42"/>
        <v/>
      </c>
      <c r="CL27" s="136" t="str">
        <f t="shared" si="14"/>
        <v/>
      </c>
      <c r="CM27" s="136" t="str">
        <f t="shared" si="15"/>
        <v/>
      </c>
      <c r="CN27" s="27" t="str">
        <f>IF(คะแนนคุณลักษณะ!BQ28="","",คะแนนคุณลักษณะ!BQ28)</f>
        <v/>
      </c>
      <c r="CO27" s="27" t="str">
        <f>IF(คะแนนคุณลักษณะ!BR28="","",คะแนนคุณลักษณะ!BR28)</f>
        <v/>
      </c>
      <c r="CP27" s="27" t="str">
        <f>IF(คะแนนคุณลักษณะ!BS28="","",คะแนนคุณลักษณะ!BS28)</f>
        <v/>
      </c>
      <c r="CQ27" s="27" t="str">
        <f>IF(คะแนนคุณลักษณะ!BT28="","",คะแนนคุณลักษณะ!BT28)</f>
        <v/>
      </c>
      <c r="CR27" s="27" t="str">
        <f>IF(คะแนนคุณลักษณะ!BU28="","",คะแนนคุณลักษณะ!BU28)</f>
        <v/>
      </c>
      <c r="CS27" s="27" t="str">
        <f>IF(คะแนนคุณลักษณะ!BV28="","",คะแนนคุณลักษณะ!BV28)</f>
        <v/>
      </c>
      <c r="CT27" s="27" t="str">
        <f>IF(คะแนนคุณลักษณะ!BW28="","",คะแนนคุณลักษณะ!BW28)</f>
        <v/>
      </c>
      <c r="CU27" s="27" t="str">
        <f>IF(คะแนนคุณลักษณะ!BX28="","",คะแนนคุณลักษณะ!BX28)</f>
        <v/>
      </c>
      <c r="CV27" s="87" t="str">
        <f t="shared" si="43"/>
        <v/>
      </c>
      <c r="CW27" s="136" t="str">
        <f t="shared" si="16"/>
        <v/>
      </c>
      <c r="CX27" s="136" t="str">
        <f t="shared" si="17"/>
        <v/>
      </c>
      <c r="CY27" s="388" t="str">
        <f>IF(คะแนนคุณลักษณะ!BY28="","",คะแนนคุณลักษณะ!BY28)</f>
        <v/>
      </c>
      <c r="CZ27" s="388" t="str">
        <f>IF(คะแนนคุณลักษณะ!BZ28="","",คะแนนคุณลักษณะ!BZ28)</f>
        <v/>
      </c>
      <c r="DA27" s="388" t="str">
        <f>IF(คะแนนคุณลักษณะ!CA28="","",คะแนนคุณลักษณะ!CA28)</f>
        <v/>
      </c>
      <c r="DB27" s="388" t="str">
        <f>IF(คะแนนคุณลักษณะ!CB28="","",คะแนนคุณลักษณะ!CB28)</f>
        <v/>
      </c>
      <c r="DC27" s="388" t="str">
        <f>IF(คะแนนคุณลักษณะ!CC28="","",คะแนนคุณลักษณะ!CC28)</f>
        <v/>
      </c>
      <c r="DD27" s="388" t="str">
        <f>IF(คะแนนคุณลักษณะ!CD28="","",คะแนนคุณลักษณะ!CD28)</f>
        <v/>
      </c>
      <c r="DE27" s="388" t="str">
        <f>IF(คะแนนคุณลักษณะ!CE28="","",คะแนนคุณลักษณะ!CE28)</f>
        <v/>
      </c>
      <c r="DF27" s="388" t="str">
        <f>IF(คะแนนคุณลักษณะ!CF28="","",คะแนนคุณลักษณะ!CF28)</f>
        <v/>
      </c>
      <c r="DG27" s="87" t="str">
        <f t="shared" si="44"/>
        <v/>
      </c>
      <c r="DH27" s="136" t="str">
        <f t="shared" si="45"/>
        <v/>
      </c>
      <c r="DI27" s="136" t="str">
        <f t="shared" si="18"/>
        <v/>
      </c>
      <c r="DJ27" s="457" t="str">
        <f>IF(คะแนนคุณลักษณะ!CG28="","",คะแนนคุณลักษณะ!CG28)</f>
        <v/>
      </c>
      <c r="DK27" s="457" t="str">
        <f>IF(คะแนนคุณลักษณะ!CH28="","",คะแนนคุณลักษณะ!CH28)</f>
        <v/>
      </c>
      <c r="DL27" s="457" t="str">
        <f>IF(คะแนนคุณลักษณะ!CI28="","",คะแนนคุณลักษณะ!CI28)</f>
        <v/>
      </c>
      <c r="DM27" s="457" t="str">
        <f>IF(คะแนนคุณลักษณะ!CJ28="","",คะแนนคุณลักษณะ!CJ28)</f>
        <v/>
      </c>
      <c r="DN27" s="457" t="str">
        <f>IF(คะแนนคุณลักษณะ!CK28="","",คะแนนคุณลักษณะ!CK28)</f>
        <v/>
      </c>
      <c r="DO27" s="457" t="str">
        <f>IF(คะแนนคุณลักษณะ!CL28="","",คะแนนคุณลักษณะ!CL28)</f>
        <v/>
      </c>
      <c r="DP27" s="457" t="str">
        <f>IF(คะแนนคุณลักษณะ!CM28="","",คะแนนคุณลักษณะ!CM28)</f>
        <v/>
      </c>
      <c r="DQ27" s="457" t="str">
        <f>IF(คะแนนคุณลักษณะ!CN28="","",คะแนนคุณลักษณะ!CN28)</f>
        <v/>
      </c>
      <c r="DR27" s="87" t="str">
        <f t="shared" si="46"/>
        <v/>
      </c>
      <c r="DS27" s="136" t="str">
        <f t="shared" si="19"/>
        <v/>
      </c>
      <c r="DT27" s="136" t="str">
        <f t="shared" si="20"/>
        <v/>
      </c>
      <c r="DU27" s="457" t="str">
        <f>IF(คะแนนคุณลักษณะ!CO28="","",คะแนนคุณลักษณะ!CO28)</f>
        <v/>
      </c>
      <c r="DV27" s="457" t="str">
        <f>IF(คะแนนคุณลักษณะ!CP28="","",คะแนนคุณลักษณะ!CP28)</f>
        <v/>
      </c>
      <c r="DW27" s="457" t="str">
        <f>IF(คะแนนคุณลักษณะ!CQ28="","",คะแนนคุณลักษณะ!CQ28)</f>
        <v/>
      </c>
      <c r="DX27" s="457" t="str">
        <f>IF(คะแนนคุณลักษณะ!CR28="","",คะแนนคุณลักษณะ!CR28)</f>
        <v/>
      </c>
      <c r="DY27" s="457" t="str">
        <f>IF(คะแนนคุณลักษณะ!CS28="","",คะแนนคุณลักษณะ!CS28)</f>
        <v/>
      </c>
      <c r="DZ27" s="457" t="str">
        <f>IF(คะแนนคุณลักษณะ!CT28="","",คะแนนคุณลักษณะ!CT28)</f>
        <v/>
      </c>
      <c r="EA27" s="457" t="str">
        <f>IF(คะแนนคุณลักษณะ!CU28="","",คะแนนคุณลักษณะ!CU28)</f>
        <v/>
      </c>
      <c r="EB27" s="457" t="str">
        <f>IF(คะแนนคุณลักษณะ!CV28="","",คะแนนคุณลักษณะ!CV28)</f>
        <v/>
      </c>
      <c r="EC27" s="87" t="str">
        <f t="shared" si="47"/>
        <v/>
      </c>
      <c r="ED27" s="136" t="str">
        <f t="shared" si="21"/>
        <v/>
      </c>
      <c r="EE27" s="136" t="str">
        <f t="shared" si="22"/>
        <v/>
      </c>
      <c r="EF27" s="457" t="str">
        <f>IF(คะแนนคุณลักษณะ!CW28="","",คะแนนคุณลักษณะ!CW28)</f>
        <v/>
      </c>
      <c r="EG27" s="457" t="str">
        <f>IF(คะแนนคุณลักษณะ!CX28="","",คะแนนคุณลักษณะ!CX28)</f>
        <v/>
      </c>
      <c r="EH27" s="457" t="str">
        <f>IF(คะแนนคุณลักษณะ!CY28="","",คะแนนคุณลักษณะ!CY28)</f>
        <v/>
      </c>
      <c r="EI27" s="457" t="str">
        <f>IF(คะแนนคุณลักษณะ!CZ28="","",คะแนนคุณลักษณะ!CZ28)</f>
        <v/>
      </c>
      <c r="EJ27" s="457" t="str">
        <f>IF(คะแนนคุณลักษณะ!DA28="","",คะแนนคุณลักษณะ!DA28)</f>
        <v/>
      </c>
      <c r="EK27" s="457" t="str">
        <f>IF(คะแนนคุณลักษณะ!DB28="","",คะแนนคุณลักษณะ!DB28)</f>
        <v/>
      </c>
      <c r="EL27" s="457" t="str">
        <f>IF(คะแนนคุณลักษณะ!DC28="","",คะแนนคุณลักษณะ!DC28)</f>
        <v/>
      </c>
      <c r="EM27" s="457" t="str">
        <f>IF(คะแนนคุณลักษณะ!DD28="","",คะแนนคุณลักษณะ!DD28)</f>
        <v/>
      </c>
      <c r="EN27" s="87" t="str">
        <f t="shared" si="48"/>
        <v/>
      </c>
      <c r="EO27" s="136" t="str">
        <f t="shared" si="23"/>
        <v/>
      </c>
      <c r="EP27" s="136" t="str">
        <f t="shared" si="24"/>
        <v/>
      </c>
      <c r="EQ27" s="457" t="str">
        <f>IF(คะแนนคุณลักษณะ!DE28="","",คะแนนคุณลักษณะ!DE28)</f>
        <v/>
      </c>
      <c r="ER27" s="457" t="str">
        <f>IF(คะแนนคุณลักษณะ!DF28="","",คะแนนคุณลักษณะ!DF28)</f>
        <v/>
      </c>
      <c r="ES27" s="457" t="str">
        <f>IF(คะแนนคุณลักษณะ!DG28="","",คะแนนคุณลักษณะ!DG28)</f>
        <v/>
      </c>
      <c r="ET27" s="457" t="str">
        <f>IF(คะแนนคุณลักษณะ!DH28="","",คะแนนคุณลักษณะ!DH28)</f>
        <v/>
      </c>
      <c r="EU27" s="457" t="str">
        <f>IF(คะแนนคุณลักษณะ!DI28="","",คะแนนคุณลักษณะ!DI28)</f>
        <v/>
      </c>
      <c r="EV27" s="457" t="str">
        <f>IF(คะแนนคุณลักษณะ!DJ28="","",คะแนนคุณลักษณะ!DJ28)</f>
        <v/>
      </c>
      <c r="EW27" s="457" t="str">
        <f>IF(คะแนนคุณลักษณะ!DK28="","",คะแนนคุณลักษณะ!DK28)</f>
        <v/>
      </c>
      <c r="EX27" s="457" t="str">
        <f>IF(คะแนนคุณลักษณะ!DL28="","",คะแนนคุณลักษณะ!DL28)</f>
        <v/>
      </c>
      <c r="EY27" s="87" t="str">
        <f t="shared" si="49"/>
        <v/>
      </c>
      <c r="EZ27" s="136" t="str">
        <f t="shared" si="25"/>
        <v/>
      </c>
      <c r="FA27" s="136" t="str">
        <f t="shared" si="26"/>
        <v/>
      </c>
      <c r="FB27" s="27" t="str">
        <f>IF(คะแนนคุณลักษณะ!DM28="","",คะแนนคุณลักษณะ!DM28)</f>
        <v/>
      </c>
      <c r="FC27" s="27" t="str">
        <f>IF(คะแนนคุณลักษณะ!DN28="","",คะแนนคุณลักษณะ!DN28)</f>
        <v/>
      </c>
      <c r="FD27" s="27" t="str">
        <f>IF(คะแนนคุณลักษณะ!DO28="","",คะแนนคุณลักษณะ!DO28)</f>
        <v/>
      </c>
      <c r="FE27" s="27" t="str">
        <f>IF(คะแนนคุณลักษณะ!DP28="","",คะแนนคุณลักษณะ!DP28)</f>
        <v/>
      </c>
      <c r="FF27" s="27" t="str">
        <f>IF(คะแนนคุณลักษณะ!DQ28="","",คะแนนคุณลักษณะ!DQ28)</f>
        <v/>
      </c>
      <c r="FG27" s="27" t="str">
        <f>IF(คะแนนคุณลักษณะ!DR28="","",คะแนนคุณลักษณะ!DR28)</f>
        <v/>
      </c>
      <c r="FH27" s="27" t="str">
        <f>IF(คะแนนคุณลักษณะ!DS28="","",คะแนนคุณลักษณะ!DS28)</f>
        <v/>
      </c>
      <c r="FI27" s="27" t="str">
        <f>IF(คะแนนคุณลักษณะ!DT28="","",คะแนนคุณลักษณะ!DT28)</f>
        <v/>
      </c>
      <c r="FJ27" s="87" t="str">
        <f t="shared" si="50"/>
        <v/>
      </c>
      <c r="FK27" s="136" t="str">
        <f t="shared" si="27"/>
        <v/>
      </c>
      <c r="FL27" s="136" t="str">
        <f t="shared" si="28"/>
        <v/>
      </c>
      <c r="FM27" s="457" t="str">
        <f t="shared" si="51"/>
        <v/>
      </c>
      <c r="FN27" s="136" t="str">
        <f t="shared" si="29"/>
        <v/>
      </c>
      <c r="FO27" s="457" t="str">
        <f t="shared" si="52"/>
        <v/>
      </c>
      <c r="FP27" s="136" t="str">
        <f t="shared" si="30"/>
        <v/>
      </c>
      <c r="FQ27" s="457" t="str">
        <f t="shared" si="53"/>
        <v/>
      </c>
      <c r="FR27" s="136" t="str">
        <f t="shared" si="31"/>
        <v/>
      </c>
      <c r="FS27" s="457" t="str">
        <f t="shared" si="54"/>
        <v/>
      </c>
      <c r="FT27" s="136" t="str">
        <f t="shared" si="32"/>
        <v/>
      </c>
      <c r="FU27" s="457" t="str">
        <f t="shared" si="55"/>
        <v/>
      </c>
      <c r="FV27" s="136" t="str">
        <f t="shared" si="33"/>
        <v/>
      </c>
      <c r="FW27" s="457" t="str">
        <f t="shared" si="56"/>
        <v/>
      </c>
      <c r="FX27" s="136" t="str">
        <f t="shared" si="34"/>
        <v/>
      </c>
      <c r="FY27" s="457" t="str">
        <f t="shared" si="57"/>
        <v/>
      </c>
      <c r="FZ27" s="136" t="str">
        <f t="shared" si="35"/>
        <v/>
      </c>
      <c r="GA27" s="457" t="str">
        <f t="shared" si="58"/>
        <v/>
      </c>
      <c r="GB27" s="136" t="str">
        <f t="shared" si="59"/>
        <v/>
      </c>
      <c r="GC27" s="87" t="str">
        <f t="shared" si="71"/>
        <v/>
      </c>
      <c r="GD27" s="136" t="str">
        <f>IF(เกณฑ์!F$20="Mode",GQ27,IF(เกณฑ์!F$20="ร้อยละ",GR27,""))</f>
        <v/>
      </c>
      <c r="GE27" s="136" t="str">
        <f t="shared" si="60"/>
        <v/>
      </c>
      <c r="GF27" s="85"/>
      <c r="GI27" s="316" t="str">
        <f t="shared" si="61"/>
        <v/>
      </c>
      <c r="GJ27" s="316" t="str">
        <f t="shared" si="62"/>
        <v/>
      </c>
      <c r="GK27" s="316" t="str">
        <f t="shared" si="63"/>
        <v/>
      </c>
      <c r="GL27" s="316" t="str">
        <f t="shared" si="64"/>
        <v/>
      </c>
      <c r="GM27" s="316" t="str">
        <f t="shared" si="65"/>
        <v/>
      </c>
      <c r="GN27" s="316" t="str">
        <f t="shared" si="66"/>
        <v/>
      </c>
      <c r="GO27" s="316" t="str">
        <f t="shared" si="67"/>
        <v/>
      </c>
      <c r="GP27" s="316" t="str">
        <f t="shared" si="68"/>
        <v/>
      </c>
      <c r="GQ27" s="316" t="str">
        <f>'06-1'!I27</f>
        <v/>
      </c>
      <c r="GR27" s="513" t="str">
        <f t="shared" si="36"/>
        <v/>
      </c>
    </row>
    <row r="28" spans="1:200" s="29" customFormat="1" ht="15.95" customHeight="1">
      <c r="A28" s="130">
        <v>23</v>
      </c>
      <c r="B28" s="26">
        <f>คะแนนสอบ!C28</f>
        <v>2516</v>
      </c>
      <c r="C28" s="41" t="str">
        <f>คะแนนสอบ!D28</f>
        <v>เด็กชายขจรศักดิ์  ศรีเพียงจันทร์</v>
      </c>
      <c r="D28" s="27" t="str">
        <f>IF(คะแนนคุณลักษณะ!E29="","",คะแนนคุณลักษณะ!E29)</f>
        <v/>
      </c>
      <c r="E28" s="27" t="str">
        <f>IF(คะแนนคุณลักษณะ!F29="","",คะแนนคุณลักษณะ!F29)</f>
        <v/>
      </c>
      <c r="F28" s="27" t="str">
        <f>IF(คะแนนคุณลักษณะ!G29="","",คะแนนคุณลักษณะ!G29)</f>
        <v/>
      </c>
      <c r="G28" s="27" t="str">
        <f>IF(คะแนนคุณลักษณะ!H29="","",คะแนนคุณลักษณะ!H29)</f>
        <v/>
      </c>
      <c r="H28" s="27" t="str">
        <f>IF(คะแนนคุณลักษณะ!I29="","",คะแนนคุณลักษณะ!I29)</f>
        <v/>
      </c>
      <c r="I28" s="27" t="str">
        <f>IF(คะแนนคุณลักษณะ!J29="","",คะแนนคุณลักษณะ!J29)</f>
        <v/>
      </c>
      <c r="J28" s="27" t="str">
        <f>IF(คะแนนคุณลักษณะ!K29="","",คะแนนคุณลักษณะ!K29)</f>
        <v/>
      </c>
      <c r="K28" s="27" t="str">
        <f>IF(คะแนนคุณลักษณะ!L29="","",คะแนนคุณลักษณะ!L29)</f>
        <v/>
      </c>
      <c r="L28" s="87" t="str">
        <f t="shared" si="69"/>
        <v/>
      </c>
      <c r="M28" s="136" t="str">
        <f t="shared" si="0"/>
        <v/>
      </c>
      <c r="N28" s="136" t="str">
        <f t="shared" si="1"/>
        <v/>
      </c>
      <c r="O28" s="27" t="str">
        <f>IF(คะแนนคุณลักษณะ!M29="","",คะแนนคุณลักษณะ!M29)</f>
        <v/>
      </c>
      <c r="P28" s="27" t="str">
        <f>IF(คะแนนคุณลักษณะ!N29="","",คะแนนคุณลักษณะ!N29)</f>
        <v/>
      </c>
      <c r="Q28" s="27" t="str">
        <f>IF(คะแนนคุณลักษณะ!O29="","",คะแนนคุณลักษณะ!O29)</f>
        <v/>
      </c>
      <c r="R28" s="27" t="str">
        <f>IF(คะแนนคุณลักษณะ!P29="","",คะแนนคุณลักษณะ!P29)</f>
        <v/>
      </c>
      <c r="S28" s="27" t="str">
        <f>IF(คะแนนคุณลักษณะ!Q29="","",คะแนนคุณลักษณะ!Q29)</f>
        <v/>
      </c>
      <c r="T28" s="27" t="str">
        <f>IF(คะแนนคุณลักษณะ!R29="","",คะแนนคุณลักษณะ!R29)</f>
        <v/>
      </c>
      <c r="U28" s="27" t="str">
        <f>IF(คะแนนคุณลักษณะ!S29="","",คะแนนคุณลักษณะ!S29)</f>
        <v/>
      </c>
      <c r="V28" s="27" t="str">
        <f>IF(คะแนนคุณลักษณะ!T29="","",คะแนนคุณลักษณะ!T29)</f>
        <v/>
      </c>
      <c r="W28" s="87" t="str">
        <f t="shared" si="70"/>
        <v/>
      </c>
      <c r="X28" s="136" t="str">
        <f t="shared" si="2"/>
        <v/>
      </c>
      <c r="Y28" s="136" t="str">
        <f t="shared" si="3"/>
        <v/>
      </c>
      <c r="Z28" s="27" t="str">
        <f>IF(คะแนนคุณลักษณะ!U29="","",คะแนนคุณลักษณะ!U29)</f>
        <v/>
      </c>
      <c r="AA28" s="27" t="str">
        <f>IF(คะแนนคุณลักษณะ!V29="","",คะแนนคุณลักษณะ!V29)</f>
        <v/>
      </c>
      <c r="AB28" s="27" t="str">
        <f>IF(คะแนนคุณลักษณะ!W29="","",คะแนนคุณลักษณะ!W29)</f>
        <v/>
      </c>
      <c r="AC28" s="27" t="str">
        <f>IF(คะแนนคุณลักษณะ!X29="","",คะแนนคุณลักษณะ!X29)</f>
        <v/>
      </c>
      <c r="AD28" s="27" t="str">
        <f>IF(คะแนนคุณลักษณะ!Y29="","",คะแนนคุณลักษณะ!Y29)</f>
        <v/>
      </c>
      <c r="AE28" s="27" t="str">
        <f>IF(คะแนนคุณลักษณะ!Z29="","",คะแนนคุณลักษณะ!Z29)</f>
        <v/>
      </c>
      <c r="AF28" s="27" t="str">
        <f>IF(คะแนนคุณลักษณะ!AA29="","",คะแนนคุณลักษณะ!AA29)</f>
        <v/>
      </c>
      <c r="AG28" s="27" t="str">
        <f>IF(คะแนนคุณลักษณะ!AB29="","",คะแนนคุณลักษณะ!AB29)</f>
        <v/>
      </c>
      <c r="AH28" s="87" t="str">
        <f t="shared" si="37"/>
        <v/>
      </c>
      <c r="AI28" s="136" t="str">
        <f t="shared" si="4"/>
        <v/>
      </c>
      <c r="AJ28" s="136" t="str">
        <f t="shared" si="5"/>
        <v/>
      </c>
      <c r="AK28" s="27" t="str">
        <f>IF(คะแนนคุณลักษณะ!AC29="","",คะแนนคุณลักษณะ!AC29)</f>
        <v/>
      </c>
      <c r="AL28" s="27" t="str">
        <f>IF(คะแนนคุณลักษณะ!AD29="","",คะแนนคุณลักษณะ!AD29)</f>
        <v/>
      </c>
      <c r="AM28" s="27" t="str">
        <f>IF(คะแนนคุณลักษณะ!AE29="","",คะแนนคุณลักษณะ!AE29)</f>
        <v/>
      </c>
      <c r="AN28" s="27" t="str">
        <f>IF(คะแนนคุณลักษณะ!AF29="","",คะแนนคุณลักษณะ!AF29)</f>
        <v/>
      </c>
      <c r="AO28" s="27" t="str">
        <f>IF(คะแนนคุณลักษณะ!AG29="","",คะแนนคุณลักษณะ!AG29)</f>
        <v/>
      </c>
      <c r="AP28" s="27" t="str">
        <f>IF(คะแนนคุณลักษณะ!AH29="","",คะแนนคุณลักษณะ!AH29)</f>
        <v/>
      </c>
      <c r="AQ28" s="27" t="str">
        <f>IF(คะแนนคุณลักษณะ!AI29="","",คะแนนคุณลักษณะ!AI29)</f>
        <v/>
      </c>
      <c r="AR28" s="27" t="str">
        <f>IF(คะแนนคุณลักษณะ!AJ29="","",คะแนนคุณลักษณะ!AJ29)</f>
        <v/>
      </c>
      <c r="AS28" s="87" t="str">
        <f t="shared" si="38"/>
        <v/>
      </c>
      <c r="AT28" s="136" t="str">
        <f t="shared" si="6"/>
        <v/>
      </c>
      <c r="AU28" s="136" t="str">
        <f t="shared" si="7"/>
        <v/>
      </c>
      <c r="AV28" s="27" t="str">
        <f>IF(คะแนนคุณลักษณะ!AK29="","",คะแนนคุณลักษณะ!AK29)</f>
        <v/>
      </c>
      <c r="AW28" s="27" t="str">
        <f>IF(คะแนนคุณลักษณะ!AL29="","",คะแนนคุณลักษณะ!AL29)</f>
        <v/>
      </c>
      <c r="AX28" s="27" t="str">
        <f>IF(คะแนนคุณลักษณะ!AM29="","",คะแนนคุณลักษณะ!AM29)</f>
        <v/>
      </c>
      <c r="AY28" s="27" t="str">
        <f>IF(คะแนนคุณลักษณะ!AN29="","",คะแนนคุณลักษณะ!AN29)</f>
        <v/>
      </c>
      <c r="AZ28" s="27" t="str">
        <f>IF(คะแนนคุณลักษณะ!AO29="","",คะแนนคุณลักษณะ!AO29)</f>
        <v/>
      </c>
      <c r="BA28" s="27" t="str">
        <f>IF(คะแนนคุณลักษณะ!AP29="","",คะแนนคุณลักษณะ!AP29)</f>
        <v/>
      </c>
      <c r="BB28" s="27" t="str">
        <f>IF(คะแนนคุณลักษณะ!AQ29="","",คะแนนคุณลักษณะ!AQ29)</f>
        <v/>
      </c>
      <c r="BC28" s="27" t="str">
        <f>IF(คะแนนคุณลักษณะ!AR29="","",คะแนนคุณลักษณะ!AR29)</f>
        <v/>
      </c>
      <c r="BD28" s="87" t="str">
        <f t="shared" si="39"/>
        <v/>
      </c>
      <c r="BE28" s="136" t="str">
        <f t="shared" si="8"/>
        <v/>
      </c>
      <c r="BF28" s="136" t="str">
        <f t="shared" si="9"/>
        <v/>
      </c>
      <c r="BG28" s="27" t="str">
        <f>IF(คะแนนคุณลักษณะ!AS29="","",คะแนนคุณลักษณะ!AS29)</f>
        <v/>
      </c>
      <c r="BH28" s="27" t="str">
        <f>IF(คะแนนคุณลักษณะ!AT29="","",คะแนนคุณลักษณะ!AT29)</f>
        <v/>
      </c>
      <c r="BI28" s="27" t="str">
        <f>IF(คะแนนคุณลักษณะ!AU29="","",คะแนนคุณลักษณะ!AU29)</f>
        <v/>
      </c>
      <c r="BJ28" s="27" t="str">
        <f>IF(คะแนนคุณลักษณะ!AV29="","",คะแนนคุณลักษณะ!AV29)</f>
        <v/>
      </c>
      <c r="BK28" s="27" t="str">
        <f>IF(คะแนนคุณลักษณะ!AW29="","",คะแนนคุณลักษณะ!AW29)</f>
        <v/>
      </c>
      <c r="BL28" s="27" t="str">
        <f>IF(คะแนนคุณลักษณะ!AX29="","",คะแนนคุณลักษณะ!AX29)</f>
        <v/>
      </c>
      <c r="BM28" s="27" t="str">
        <f>IF(คะแนนคุณลักษณะ!AY29="","",คะแนนคุณลักษณะ!AY29)</f>
        <v/>
      </c>
      <c r="BN28" s="27" t="str">
        <f>IF(คะแนนคุณลักษณะ!AZ29="","",คะแนนคุณลักษณะ!AZ29)</f>
        <v/>
      </c>
      <c r="BO28" s="87" t="str">
        <f t="shared" si="40"/>
        <v/>
      </c>
      <c r="BP28" s="136" t="str">
        <f t="shared" si="10"/>
        <v/>
      </c>
      <c r="BQ28" s="136" t="str">
        <f t="shared" si="11"/>
        <v/>
      </c>
      <c r="BR28" s="27" t="str">
        <f>IF(คะแนนคุณลักษณะ!BA29="","",คะแนนคุณลักษณะ!BA29)</f>
        <v/>
      </c>
      <c r="BS28" s="27" t="str">
        <f>IF(คะแนนคุณลักษณะ!BB29="","",คะแนนคุณลักษณะ!BB29)</f>
        <v/>
      </c>
      <c r="BT28" s="27" t="str">
        <f>IF(คะแนนคุณลักษณะ!BC29="","",คะแนนคุณลักษณะ!BC29)</f>
        <v/>
      </c>
      <c r="BU28" s="27" t="str">
        <f>IF(คะแนนคุณลักษณะ!BD29="","",คะแนนคุณลักษณะ!BD29)</f>
        <v/>
      </c>
      <c r="BV28" s="27" t="str">
        <f>IF(คะแนนคุณลักษณะ!BE29="","",คะแนนคุณลักษณะ!BE29)</f>
        <v/>
      </c>
      <c r="BW28" s="27" t="str">
        <f>IF(คะแนนคุณลักษณะ!BF29="","",คะแนนคุณลักษณะ!BF29)</f>
        <v/>
      </c>
      <c r="BX28" s="27" t="str">
        <f>IF(คะแนนคุณลักษณะ!BG29="","",คะแนนคุณลักษณะ!BG29)</f>
        <v/>
      </c>
      <c r="BY28" s="27" t="str">
        <f>IF(คะแนนคุณลักษณะ!BH29="","",คะแนนคุณลักษณะ!BH29)</f>
        <v/>
      </c>
      <c r="BZ28" s="87" t="str">
        <f t="shared" si="41"/>
        <v/>
      </c>
      <c r="CA28" s="136" t="str">
        <f t="shared" si="12"/>
        <v/>
      </c>
      <c r="CB28" s="136" t="str">
        <f t="shared" si="13"/>
        <v/>
      </c>
      <c r="CC28" s="27" t="str">
        <f>IF(คะแนนคุณลักษณะ!BI29="","",คะแนนคุณลักษณะ!BI29)</f>
        <v/>
      </c>
      <c r="CD28" s="27" t="str">
        <f>IF(คะแนนคุณลักษณะ!BJ29="","",คะแนนคุณลักษณะ!BJ29)</f>
        <v/>
      </c>
      <c r="CE28" s="27" t="str">
        <f>IF(คะแนนคุณลักษณะ!BK29="","",คะแนนคุณลักษณะ!BK29)</f>
        <v/>
      </c>
      <c r="CF28" s="27" t="str">
        <f>IF(คะแนนคุณลักษณะ!BL29="","",คะแนนคุณลักษณะ!BL29)</f>
        <v/>
      </c>
      <c r="CG28" s="27" t="str">
        <f>IF(คะแนนคุณลักษณะ!BM29="","",คะแนนคุณลักษณะ!BM29)</f>
        <v/>
      </c>
      <c r="CH28" s="27" t="str">
        <f>IF(คะแนนคุณลักษณะ!BN29="","",คะแนนคุณลักษณะ!BN29)</f>
        <v/>
      </c>
      <c r="CI28" s="27" t="str">
        <f>IF(คะแนนคุณลักษณะ!BO29="","",คะแนนคุณลักษณะ!BO29)</f>
        <v/>
      </c>
      <c r="CJ28" s="27" t="str">
        <f>IF(คะแนนคุณลักษณะ!BP29="","",คะแนนคุณลักษณะ!BP29)</f>
        <v/>
      </c>
      <c r="CK28" s="87" t="str">
        <f t="shared" si="42"/>
        <v/>
      </c>
      <c r="CL28" s="136" t="str">
        <f t="shared" si="14"/>
        <v/>
      </c>
      <c r="CM28" s="136" t="str">
        <f t="shared" si="15"/>
        <v/>
      </c>
      <c r="CN28" s="27" t="str">
        <f>IF(คะแนนคุณลักษณะ!BQ29="","",คะแนนคุณลักษณะ!BQ29)</f>
        <v/>
      </c>
      <c r="CO28" s="27" t="str">
        <f>IF(คะแนนคุณลักษณะ!BR29="","",คะแนนคุณลักษณะ!BR29)</f>
        <v/>
      </c>
      <c r="CP28" s="27" t="str">
        <f>IF(คะแนนคุณลักษณะ!BS29="","",คะแนนคุณลักษณะ!BS29)</f>
        <v/>
      </c>
      <c r="CQ28" s="27" t="str">
        <f>IF(คะแนนคุณลักษณะ!BT29="","",คะแนนคุณลักษณะ!BT29)</f>
        <v/>
      </c>
      <c r="CR28" s="27" t="str">
        <f>IF(คะแนนคุณลักษณะ!BU29="","",คะแนนคุณลักษณะ!BU29)</f>
        <v/>
      </c>
      <c r="CS28" s="27" t="str">
        <f>IF(คะแนนคุณลักษณะ!BV29="","",คะแนนคุณลักษณะ!BV29)</f>
        <v/>
      </c>
      <c r="CT28" s="27" t="str">
        <f>IF(คะแนนคุณลักษณะ!BW29="","",คะแนนคุณลักษณะ!BW29)</f>
        <v/>
      </c>
      <c r="CU28" s="27" t="str">
        <f>IF(คะแนนคุณลักษณะ!BX29="","",คะแนนคุณลักษณะ!BX29)</f>
        <v/>
      </c>
      <c r="CV28" s="87" t="str">
        <f t="shared" si="43"/>
        <v/>
      </c>
      <c r="CW28" s="136" t="str">
        <f t="shared" si="16"/>
        <v/>
      </c>
      <c r="CX28" s="136" t="str">
        <f t="shared" si="17"/>
        <v/>
      </c>
      <c r="CY28" s="388" t="str">
        <f>IF(คะแนนคุณลักษณะ!BY29="","",คะแนนคุณลักษณะ!BY29)</f>
        <v/>
      </c>
      <c r="CZ28" s="388" t="str">
        <f>IF(คะแนนคุณลักษณะ!BZ29="","",คะแนนคุณลักษณะ!BZ29)</f>
        <v/>
      </c>
      <c r="DA28" s="388" t="str">
        <f>IF(คะแนนคุณลักษณะ!CA29="","",คะแนนคุณลักษณะ!CA29)</f>
        <v/>
      </c>
      <c r="DB28" s="388" t="str">
        <f>IF(คะแนนคุณลักษณะ!CB29="","",คะแนนคุณลักษณะ!CB29)</f>
        <v/>
      </c>
      <c r="DC28" s="388" t="str">
        <f>IF(คะแนนคุณลักษณะ!CC29="","",คะแนนคุณลักษณะ!CC29)</f>
        <v/>
      </c>
      <c r="DD28" s="388" t="str">
        <f>IF(คะแนนคุณลักษณะ!CD29="","",คะแนนคุณลักษณะ!CD29)</f>
        <v/>
      </c>
      <c r="DE28" s="388" t="str">
        <f>IF(คะแนนคุณลักษณะ!CE29="","",คะแนนคุณลักษณะ!CE29)</f>
        <v/>
      </c>
      <c r="DF28" s="388" t="str">
        <f>IF(คะแนนคุณลักษณะ!CF29="","",คะแนนคุณลักษณะ!CF29)</f>
        <v/>
      </c>
      <c r="DG28" s="87" t="str">
        <f t="shared" si="44"/>
        <v/>
      </c>
      <c r="DH28" s="136" t="str">
        <f t="shared" si="45"/>
        <v/>
      </c>
      <c r="DI28" s="136" t="str">
        <f t="shared" si="18"/>
        <v/>
      </c>
      <c r="DJ28" s="457" t="str">
        <f>IF(คะแนนคุณลักษณะ!CG29="","",คะแนนคุณลักษณะ!CG29)</f>
        <v/>
      </c>
      <c r="DK28" s="457" t="str">
        <f>IF(คะแนนคุณลักษณะ!CH29="","",คะแนนคุณลักษณะ!CH29)</f>
        <v/>
      </c>
      <c r="DL28" s="457" t="str">
        <f>IF(คะแนนคุณลักษณะ!CI29="","",คะแนนคุณลักษณะ!CI29)</f>
        <v/>
      </c>
      <c r="DM28" s="457" t="str">
        <f>IF(คะแนนคุณลักษณะ!CJ29="","",คะแนนคุณลักษณะ!CJ29)</f>
        <v/>
      </c>
      <c r="DN28" s="457" t="str">
        <f>IF(คะแนนคุณลักษณะ!CK29="","",คะแนนคุณลักษณะ!CK29)</f>
        <v/>
      </c>
      <c r="DO28" s="457" t="str">
        <f>IF(คะแนนคุณลักษณะ!CL29="","",คะแนนคุณลักษณะ!CL29)</f>
        <v/>
      </c>
      <c r="DP28" s="457" t="str">
        <f>IF(คะแนนคุณลักษณะ!CM29="","",คะแนนคุณลักษณะ!CM29)</f>
        <v/>
      </c>
      <c r="DQ28" s="457" t="str">
        <f>IF(คะแนนคุณลักษณะ!CN29="","",คะแนนคุณลักษณะ!CN29)</f>
        <v/>
      </c>
      <c r="DR28" s="87" t="str">
        <f t="shared" si="46"/>
        <v/>
      </c>
      <c r="DS28" s="136" t="str">
        <f t="shared" si="19"/>
        <v/>
      </c>
      <c r="DT28" s="136" t="str">
        <f t="shared" si="20"/>
        <v/>
      </c>
      <c r="DU28" s="457" t="str">
        <f>IF(คะแนนคุณลักษณะ!CO29="","",คะแนนคุณลักษณะ!CO29)</f>
        <v/>
      </c>
      <c r="DV28" s="457" t="str">
        <f>IF(คะแนนคุณลักษณะ!CP29="","",คะแนนคุณลักษณะ!CP29)</f>
        <v/>
      </c>
      <c r="DW28" s="457" t="str">
        <f>IF(คะแนนคุณลักษณะ!CQ29="","",คะแนนคุณลักษณะ!CQ29)</f>
        <v/>
      </c>
      <c r="DX28" s="457" t="str">
        <f>IF(คะแนนคุณลักษณะ!CR29="","",คะแนนคุณลักษณะ!CR29)</f>
        <v/>
      </c>
      <c r="DY28" s="457" t="str">
        <f>IF(คะแนนคุณลักษณะ!CS29="","",คะแนนคุณลักษณะ!CS29)</f>
        <v/>
      </c>
      <c r="DZ28" s="457" t="str">
        <f>IF(คะแนนคุณลักษณะ!CT29="","",คะแนนคุณลักษณะ!CT29)</f>
        <v/>
      </c>
      <c r="EA28" s="457" t="str">
        <f>IF(คะแนนคุณลักษณะ!CU29="","",คะแนนคุณลักษณะ!CU29)</f>
        <v/>
      </c>
      <c r="EB28" s="457" t="str">
        <f>IF(คะแนนคุณลักษณะ!CV29="","",คะแนนคุณลักษณะ!CV29)</f>
        <v/>
      </c>
      <c r="EC28" s="87" t="str">
        <f t="shared" si="47"/>
        <v/>
      </c>
      <c r="ED28" s="136" t="str">
        <f t="shared" si="21"/>
        <v/>
      </c>
      <c r="EE28" s="136" t="str">
        <f t="shared" si="22"/>
        <v/>
      </c>
      <c r="EF28" s="457" t="str">
        <f>IF(คะแนนคุณลักษณะ!CW29="","",คะแนนคุณลักษณะ!CW29)</f>
        <v/>
      </c>
      <c r="EG28" s="457" t="str">
        <f>IF(คะแนนคุณลักษณะ!CX29="","",คะแนนคุณลักษณะ!CX29)</f>
        <v/>
      </c>
      <c r="EH28" s="457" t="str">
        <f>IF(คะแนนคุณลักษณะ!CY29="","",คะแนนคุณลักษณะ!CY29)</f>
        <v/>
      </c>
      <c r="EI28" s="457" t="str">
        <f>IF(คะแนนคุณลักษณะ!CZ29="","",คะแนนคุณลักษณะ!CZ29)</f>
        <v/>
      </c>
      <c r="EJ28" s="457" t="str">
        <f>IF(คะแนนคุณลักษณะ!DA29="","",คะแนนคุณลักษณะ!DA29)</f>
        <v/>
      </c>
      <c r="EK28" s="457" t="str">
        <f>IF(คะแนนคุณลักษณะ!DB29="","",คะแนนคุณลักษณะ!DB29)</f>
        <v/>
      </c>
      <c r="EL28" s="457" t="str">
        <f>IF(คะแนนคุณลักษณะ!DC29="","",คะแนนคุณลักษณะ!DC29)</f>
        <v/>
      </c>
      <c r="EM28" s="457" t="str">
        <f>IF(คะแนนคุณลักษณะ!DD29="","",คะแนนคุณลักษณะ!DD29)</f>
        <v/>
      </c>
      <c r="EN28" s="87" t="str">
        <f t="shared" si="48"/>
        <v/>
      </c>
      <c r="EO28" s="136" t="str">
        <f t="shared" si="23"/>
        <v/>
      </c>
      <c r="EP28" s="136" t="str">
        <f t="shared" si="24"/>
        <v/>
      </c>
      <c r="EQ28" s="457" t="str">
        <f>IF(คะแนนคุณลักษณะ!DE29="","",คะแนนคุณลักษณะ!DE29)</f>
        <v/>
      </c>
      <c r="ER28" s="457" t="str">
        <f>IF(คะแนนคุณลักษณะ!DF29="","",คะแนนคุณลักษณะ!DF29)</f>
        <v/>
      </c>
      <c r="ES28" s="457" t="str">
        <f>IF(คะแนนคุณลักษณะ!DG29="","",คะแนนคุณลักษณะ!DG29)</f>
        <v/>
      </c>
      <c r="ET28" s="457" t="str">
        <f>IF(คะแนนคุณลักษณะ!DH29="","",คะแนนคุณลักษณะ!DH29)</f>
        <v/>
      </c>
      <c r="EU28" s="457" t="str">
        <f>IF(คะแนนคุณลักษณะ!DI29="","",คะแนนคุณลักษณะ!DI29)</f>
        <v/>
      </c>
      <c r="EV28" s="457" t="str">
        <f>IF(คะแนนคุณลักษณะ!DJ29="","",คะแนนคุณลักษณะ!DJ29)</f>
        <v/>
      </c>
      <c r="EW28" s="457" t="str">
        <f>IF(คะแนนคุณลักษณะ!DK29="","",คะแนนคุณลักษณะ!DK29)</f>
        <v/>
      </c>
      <c r="EX28" s="457" t="str">
        <f>IF(คะแนนคุณลักษณะ!DL29="","",คะแนนคุณลักษณะ!DL29)</f>
        <v/>
      </c>
      <c r="EY28" s="87" t="str">
        <f t="shared" si="49"/>
        <v/>
      </c>
      <c r="EZ28" s="136" t="str">
        <f t="shared" si="25"/>
        <v/>
      </c>
      <c r="FA28" s="136" t="str">
        <f t="shared" si="26"/>
        <v/>
      </c>
      <c r="FB28" s="27" t="str">
        <f>IF(คะแนนคุณลักษณะ!DM29="","",คะแนนคุณลักษณะ!DM29)</f>
        <v/>
      </c>
      <c r="FC28" s="27" t="str">
        <f>IF(คะแนนคุณลักษณะ!DN29="","",คะแนนคุณลักษณะ!DN29)</f>
        <v/>
      </c>
      <c r="FD28" s="27" t="str">
        <f>IF(คะแนนคุณลักษณะ!DO29="","",คะแนนคุณลักษณะ!DO29)</f>
        <v/>
      </c>
      <c r="FE28" s="27" t="str">
        <f>IF(คะแนนคุณลักษณะ!DP29="","",คะแนนคุณลักษณะ!DP29)</f>
        <v/>
      </c>
      <c r="FF28" s="27" t="str">
        <f>IF(คะแนนคุณลักษณะ!DQ29="","",คะแนนคุณลักษณะ!DQ29)</f>
        <v/>
      </c>
      <c r="FG28" s="27" t="str">
        <f>IF(คะแนนคุณลักษณะ!DR29="","",คะแนนคุณลักษณะ!DR29)</f>
        <v/>
      </c>
      <c r="FH28" s="27" t="str">
        <f>IF(คะแนนคุณลักษณะ!DS29="","",คะแนนคุณลักษณะ!DS29)</f>
        <v/>
      </c>
      <c r="FI28" s="27" t="str">
        <f>IF(คะแนนคุณลักษณะ!DT29="","",คะแนนคุณลักษณะ!DT29)</f>
        <v/>
      </c>
      <c r="FJ28" s="87" t="str">
        <f t="shared" si="50"/>
        <v/>
      </c>
      <c r="FK28" s="136" t="str">
        <f t="shared" si="27"/>
        <v/>
      </c>
      <c r="FL28" s="136" t="str">
        <f t="shared" si="28"/>
        <v/>
      </c>
      <c r="FM28" s="457" t="str">
        <f t="shared" si="51"/>
        <v/>
      </c>
      <c r="FN28" s="136" t="str">
        <f t="shared" si="29"/>
        <v/>
      </c>
      <c r="FO28" s="457" t="str">
        <f t="shared" si="52"/>
        <v/>
      </c>
      <c r="FP28" s="136" t="str">
        <f t="shared" si="30"/>
        <v/>
      </c>
      <c r="FQ28" s="457" t="str">
        <f t="shared" si="53"/>
        <v/>
      </c>
      <c r="FR28" s="136" t="str">
        <f t="shared" si="31"/>
        <v/>
      </c>
      <c r="FS28" s="457" t="str">
        <f t="shared" si="54"/>
        <v/>
      </c>
      <c r="FT28" s="136" t="str">
        <f t="shared" si="32"/>
        <v/>
      </c>
      <c r="FU28" s="457" t="str">
        <f t="shared" si="55"/>
        <v/>
      </c>
      <c r="FV28" s="136" t="str">
        <f t="shared" si="33"/>
        <v/>
      </c>
      <c r="FW28" s="457" t="str">
        <f t="shared" si="56"/>
        <v/>
      </c>
      <c r="FX28" s="136" t="str">
        <f t="shared" si="34"/>
        <v/>
      </c>
      <c r="FY28" s="457" t="str">
        <f t="shared" si="57"/>
        <v/>
      </c>
      <c r="FZ28" s="136" t="str">
        <f t="shared" si="35"/>
        <v/>
      </c>
      <c r="GA28" s="457" t="str">
        <f t="shared" si="58"/>
        <v/>
      </c>
      <c r="GB28" s="136" t="str">
        <f t="shared" si="59"/>
        <v/>
      </c>
      <c r="GC28" s="87" t="str">
        <f t="shared" si="71"/>
        <v/>
      </c>
      <c r="GD28" s="136" t="str">
        <f>IF(เกณฑ์!F$20="Mode",GQ28,IF(เกณฑ์!F$20="ร้อยละ",GR28,""))</f>
        <v/>
      </c>
      <c r="GE28" s="136" t="str">
        <f t="shared" si="60"/>
        <v/>
      </c>
      <c r="GF28" s="85"/>
      <c r="GI28" s="316" t="str">
        <f t="shared" si="61"/>
        <v/>
      </c>
      <c r="GJ28" s="316" t="str">
        <f t="shared" si="62"/>
        <v/>
      </c>
      <c r="GK28" s="316" t="str">
        <f t="shared" si="63"/>
        <v/>
      </c>
      <c r="GL28" s="316" t="str">
        <f t="shared" si="64"/>
        <v/>
      </c>
      <c r="GM28" s="316" t="str">
        <f t="shared" si="65"/>
        <v/>
      </c>
      <c r="GN28" s="316" t="str">
        <f t="shared" si="66"/>
        <v/>
      </c>
      <c r="GO28" s="316" t="str">
        <f t="shared" si="67"/>
        <v/>
      </c>
      <c r="GP28" s="316" t="str">
        <f t="shared" si="68"/>
        <v/>
      </c>
      <c r="GQ28" s="316" t="str">
        <f>'06-1'!I28</f>
        <v/>
      </c>
      <c r="GR28" s="513" t="str">
        <f t="shared" si="36"/>
        <v/>
      </c>
    </row>
    <row r="29" spans="1:200" s="29" customFormat="1" ht="15.95" customHeight="1">
      <c r="A29" s="130">
        <v>24</v>
      </c>
      <c r="B29" s="26">
        <f>คะแนนสอบ!C29</f>
        <v>2517</v>
      </c>
      <c r="C29" s="41" t="str">
        <f>คะแนนสอบ!D29</f>
        <v>เด็กชายรัชชานนท์  ยิ้มจันทร์</v>
      </c>
      <c r="D29" s="27" t="str">
        <f>IF(คะแนนคุณลักษณะ!E30="","",คะแนนคุณลักษณะ!E30)</f>
        <v/>
      </c>
      <c r="E29" s="27" t="str">
        <f>IF(คะแนนคุณลักษณะ!F30="","",คะแนนคุณลักษณะ!F30)</f>
        <v/>
      </c>
      <c r="F29" s="27" t="str">
        <f>IF(คะแนนคุณลักษณะ!G30="","",คะแนนคุณลักษณะ!G30)</f>
        <v/>
      </c>
      <c r="G29" s="27" t="str">
        <f>IF(คะแนนคุณลักษณะ!H30="","",คะแนนคุณลักษณะ!H30)</f>
        <v/>
      </c>
      <c r="H29" s="27" t="str">
        <f>IF(คะแนนคุณลักษณะ!I30="","",คะแนนคุณลักษณะ!I30)</f>
        <v/>
      </c>
      <c r="I29" s="27" t="str">
        <f>IF(คะแนนคุณลักษณะ!J30="","",คะแนนคุณลักษณะ!J30)</f>
        <v/>
      </c>
      <c r="J29" s="27" t="str">
        <f>IF(คะแนนคุณลักษณะ!K30="","",คะแนนคุณลักษณะ!K30)</f>
        <v/>
      </c>
      <c r="K29" s="27" t="str">
        <f>IF(คะแนนคุณลักษณะ!L30="","",คะแนนคุณลักษณะ!L30)</f>
        <v/>
      </c>
      <c r="L29" s="87" t="str">
        <f t="shared" si="69"/>
        <v/>
      </c>
      <c r="M29" s="136" t="str">
        <f t="shared" si="0"/>
        <v/>
      </c>
      <c r="N29" s="136" t="str">
        <f t="shared" si="1"/>
        <v/>
      </c>
      <c r="O29" s="27" t="str">
        <f>IF(คะแนนคุณลักษณะ!M30="","",คะแนนคุณลักษณะ!M30)</f>
        <v/>
      </c>
      <c r="P29" s="27" t="str">
        <f>IF(คะแนนคุณลักษณะ!N30="","",คะแนนคุณลักษณะ!N30)</f>
        <v/>
      </c>
      <c r="Q29" s="27" t="str">
        <f>IF(คะแนนคุณลักษณะ!O30="","",คะแนนคุณลักษณะ!O30)</f>
        <v/>
      </c>
      <c r="R29" s="27" t="str">
        <f>IF(คะแนนคุณลักษณะ!P30="","",คะแนนคุณลักษณะ!P30)</f>
        <v/>
      </c>
      <c r="S29" s="27" t="str">
        <f>IF(คะแนนคุณลักษณะ!Q30="","",คะแนนคุณลักษณะ!Q30)</f>
        <v/>
      </c>
      <c r="T29" s="27" t="str">
        <f>IF(คะแนนคุณลักษณะ!R30="","",คะแนนคุณลักษณะ!R30)</f>
        <v/>
      </c>
      <c r="U29" s="27" t="str">
        <f>IF(คะแนนคุณลักษณะ!S30="","",คะแนนคุณลักษณะ!S30)</f>
        <v/>
      </c>
      <c r="V29" s="27" t="str">
        <f>IF(คะแนนคุณลักษณะ!T30="","",คะแนนคุณลักษณะ!T30)</f>
        <v/>
      </c>
      <c r="W29" s="87" t="str">
        <f t="shared" si="70"/>
        <v/>
      </c>
      <c r="X29" s="136" t="str">
        <f t="shared" si="2"/>
        <v/>
      </c>
      <c r="Y29" s="136" t="str">
        <f t="shared" si="3"/>
        <v/>
      </c>
      <c r="Z29" s="27" t="str">
        <f>IF(คะแนนคุณลักษณะ!U30="","",คะแนนคุณลักษณะ!U30)</f>
        <v/>
      </c>
      <c r="AA29" s="27" t="str">
        <f>IF(คะแนนคุณลักษณะ!V30="","",คะแนนคุณลักษณะ!V30)</f>
        <v/>
      </c>
      <c r="AB29" s="27" t="str">
        <f>IF(คะแนนคุณลักษณะ!W30="","",คะแนนคุณลักษณะ!W30)</f>
        <v/>
      </c>
      <c r="AC29" s="27" t="str">
        <f>IF(คะแนนคุณลักษณะ!X30="","",คะแนนคุณลักษณะ!X30)</f>
        <v/>
      </c>
      <c r="AD29" s="27" t="str">
        <f>IF(คะแนนคุณลักษณะ!Y30="","",คะแนนคุณลักษณะ!Y30)</f>
        <v/>
      </c>
      <c r="AE29" s="27" t="str">
        <f>IF(คะแนนคุณลักษณะ!Z30="","",คะแนนคุณลักษณะ!Z30)</f>
        <v/>
      </c>
      <c r="AF29" s="27" t="str">
        <f>IF(คะแนนคุณลักษณะ!AA30="","",คะแนนคุณลักษณะ!AA30)</f>
        <v/>
      </c>
      <c r="AG29" s="27" t="str">
        <f>IF(คะแนนคุณลักษณะ!AB30="","",คะแนนคุณลักษณะ!AB30)</f>
        <v/>
      </c>
      <c r="AH29" s="87" t="str">
        <f t="shared" si="37"/>
        <v/>
      </c>
      <c r="AI29" s="136" t="str">
        <f t="shared" si="4"/>
        <v/>
      </c>
      <c r="AJ29" s="136" t="str">
        <f t="shared" si="5"/>
        <v/>
      </c>
      <c r="AK29" s="27" t="str">
        <f>IF(คะแนนคุณลักษณะ!AC30="","",คะแนนคุณลักษณะ!AC30)</f>
        <v/>
      </c>
      <c r="AL29" s="27" t="str">
        <f>IF(คะแนนคุณลักษณะ!AD30="","",คะแนนคุณลักษณะ!AD30)</f>
        <v/>
      </c>
      <c r="AM29" s="27" t="str">
        <f>IF(คะแนนคุณลักษณะ!AE30="","",คะแนนคุณลักษณะ!AE30)</f>
        <v/>
      </c>
      <c r="AN29" s="27" t="str">
        <f>IF(คะแนนคุณลักษณะ!AF30="","",คะแนนคุณลักษณะ!AF30)</f>
        <v/>
      </c>
      <c r="AO29" s="27" t="str">
        <f>IF(คะแนนคุณลักษณะ!AG30="","",คะแนนคุณลักษณะ!AG30)</f>
        <v/>
      </c>
      <c r="AP29" s="27" t="str">
        <f>IF(คะแนนคุณลักษณะ!AH30="","",คะแนนคุณลักษณะ!AH30)</f>
        <v/>
      </c>
      <c r="AQ29" s="27" t="str">
        <f>IF(คะแนนคุณลักษณะ!AI30="","",คะแนนคุณลักษณะ!AI30)</f>
        <v/>
      </c>
      <c r="AR29" s="27" t="str">
        <f>IF(คะแนนคุณลักษณะ!AJ30="","",คะแนนคุณลักษณะ!AJ30)</f>
        <v/>
      </c>
      <c r="AS29" s="87" t="str">
        <f t="shared" si="38"/>
        <v/>
      </c>
      <c r="AT29" s="136" t="str">
        <f t="shared" si="6"/>
        <v/>
      </c>
      <c r="AU29" s="136" t="str">
        <f t="shared" si="7"/>
        <v/>
      </c>
      <c r="AV29" s="27" t="str">
        <f>IF(คะแนนคุณลักษณะ!AK30="","",คะแนนคุณลักษณะ!AK30)</f>
        <v/>
      </c>
      <c r="AW29" s="27" t="str">
        <f>IF(คะแนนคุณลักษณะ!AL30="","",คะแนนคุณลักษณะ!AL30)</f>
        <v/>
      </c>
      <c r="AX29" s="27" t="str">
        <f>IF(คะแนนคุณลักษณะ!AM30="","",คะแนนคุณลักษณะ!AM30)</f>
        <v/>
      </c>
      <c r="AY29" s="27" t="str">
        <f>IF(คะแนนคุณลักษณะ!AN30="","",คะแนนคุณลักษณะ!AN30)</f>
        <v/>
      </c>
      <c r="AZ29" s="27" t="str">
        <f>IF(คะแนนคุณลักษณะ!AO30="","",คะแนนคุณลักษณะ!AO30)</f>
        <v/>
      </c>
      <c r="BA29" s="27" t="str">
        <f>IF(คะแนนคุณลักษณะ!AP30="","",คะแนนคุณลักษณะ!AP30)</f>
        <v/>
      </c>
      <c r="BB29" s="27" t="str">
        <f>IF(คะแนนคุณลักษณะ!AQ30="","",คะแนนคุณลักษณะ!AQ30)</f>
        <v/>
      </c>
      <c r="BC29" s="27" t="str">
        <f>IF(คะแนนคุณลักษณะ!AR30="","",คะแนนคุณลักษณะ!AR30)</f>
        <v/>
      </c>
      <c r="BD29" s="87" t="str">
        <f t="shared" si="39"/>
        <v/>
      </c>
      <c r="BE29" s="136" t="str">
        <f t="shared" si="8"/>
        <v/>
      </c>
      <c r="BF29" s="136" t="str">
        <f t="shared" si="9"/>
        <v/>
      </c>
      <c r="BG29" s="27" t="str">
        <f>IF(คะแนนคุณลักษณะ!AS30="","",คะแนนคุณลักษณะ!AS30)</f>
        <v/>
      </c>
      <c r="BH29" s="27" t="str">
        <f>IF(คะแนนคุณลักษณะ!AT30="","",คะแนนคุณลักษณะ!AT30)</f>
        <v/>
      </c>
      <c r="BI29" s="27" t="str">
        <f>IF(คะแนนคุณลักษณะ!AU30="","",คะแนนคุณลักษณะ!AU30)</f>
        <v/>
      </c>
      <c r="BJ29" s="27" t="str">
        <f>IF(คะแนนคุณลักษณะ!AV30="","",คะแนนคุณลักษณะ!AV30)</f>
        <v/>
      </c>
      <c r="BK29" s="27" t="str">
        <f>IF(คะแนนคุณลักษณะ!AW30="","",คะแนนคุณลักษณะ!AW30)</f>
        <v/>
      </c>
      <c r="BL29" s="27" t="str">
        <f>IF(คะแนนคุณลักษณะ!AX30="","",คะแนนคุณลักษณะ!AX30)</f>
        <v/>
      </c>
      <c r="BM29" s="27" t="str">
        <f>IF(คะแนนคุณลักษณะ!AY30="","",คะแนนคุณลักษณะ!AY30)</f>
        <v/>
      </c>
      <c r="BN29" s="27" t="str">
        <f>IF(คะแนนคุณลักษณะ!AZ30="","",คะแนนคุณลักษณะ!AZ30)</f>
        <v/>
      </c>
      <c r="BO29" s="87" t="str">
        <f t="shared" si="40"/>
        <v/>
      </c>
      <c r="BP29" s="136" t="str">
        <f t="shared" si="10"/>
        <v/>
      </c>
      <c r="BQ29" s="136" t="str">
        <f t="shared" si="11"/>
        <v/>
      </c>
      <c r="BR29" s="27" t="str">
        <f>IF(คะแนนคุณลักษณะ!BA30="","",คะแนนคุณลักษณะ!BA30)</f>
        <v/>
      </c>
      <c r="BS29" s="27" t="str">
        <f>IF(คะแนนคุณลักษณะ!BB30="","",คะแนนคุณลักษณะ!BB30)</f>
        <v/>
      </c>
      <c r="BT29" s="27" t="str">
        <f>IF(คะแนนคุณลักษณะ!BC30="","",คะแนนคุณลักษณะ!BC30)</f>
        <v/>
      </c>
      <c r="BU29" s="27" t="str">
        <f>IF(คะแนนคุณลักษณะ!BD30="","",คะแนนคุณลักษณะ!BD30)</f>
        <v/>
      </c>
      <c r="BV29" s="27" t="str">
        <f>IF(คะแนนคุณลักษณะ!BE30="","",คะแนนคุณลักษณะ!BE30)</f>
        <v/>
      </c>
      <c r="BW29" s="27" t="str">
        <f>IF(คะแนนคุณลักษณะ!BF30="","",คะแนนคุณลักษณะ!BF30)</f>
        <v/>
      </c>
      <c r="BX29" s="27" t="str">
        <f>IF(คะแนนคุณลักษณะ!BG30="","",คะแนนคุณลักษณะ!BG30)</f>
        <v/>
      </c>
      <c r="BY29" s="27" t="str">
        <f>IF(คะแนนคุณลักษณะ!BH30="","",คะแนนคุณลักษณะ!BH30)</f>
        <v/>
      </c>
      <c r="BZ29" s="87" t="str">
        <f t="shared" si="41"/>
        <v/>
      </c>
      <c r="CA29" s="136" t="str">
        <f t="shared" si="12"/>
        <v/>
      </c>
      <c r="CB29" s="136" t="str">
        <f t="shared" si="13"/>
        <v/>
      </c>
      <c r="CC29" s="27" t="str">
        <f>IF(คะแนนคุณลักษณะ!BI30="","",คะแนนคุณลักษณะ!BI30)</f>
        <v/>
      </c>
      <c r="CD29" s="27" t="str">
        <f>IF(คะแนนคุณลักษณะ!BJ30="","",คะแนนคุณลักษณะ!BJ30)</f>
        <v/>
      </c>
      <c r="CE29" s="27" t="str">
        <f>IF(คะแนนคุณลักษณะ!BK30="","",คะแนนคุณลักษณะ!BK30)</f>
        <v/>
      </c>
      <c r="CF29" s="27" t="str">
        <f>IF(คะแนนคุณลักษณะ!BL30="","",คะแนนคุณลักษณะ!BL30)</f>
        <v/>
      </c>
      <c r="CG29" s="27" t="str">
        <f>IF(คะแนนคุณลักษณะ!BM30="","",คะแนนคุณลักษณะ!BM30)</f>
        <v/>
      </c>
      <c r="CH29" s="27" t="str">
        <f>IF(คะแนนคุณลักษณะ!BN30="","",คะแนนคุณลักษณะ!BN30)</f>
        <v/>
      </c>
      <c r="CI29" s="27" t="str">
        <f>IF(คะแนนคุณลักษณะ!BO30="","",คะแนนคุณลักษณะ!BO30)</f>
        <v/>
      </c>
      <c r="CJ29" s="27" t="str">
        <f>IF(คะแนนคุณลักษณะ!BP30="","",คะแนนคุณลักษณะ!BP30)</f>
        <v/>
      </c>
      <c r="CK29" s="87" t="str">
        <f t="shared" si="42"/>
        <v/>
      </c>
      <c r="CL29" s="136" t="str">
        <f t="shared" si="14"/>
        <v/>
      </c>
      <c r="CM29" s="136" t="str">
        <f t="shared" si="15"/>
        <v/>
      </c>
      <c r="CN29" s="27" t="str">
        <f>IF(คะแนนคุณลักษณะ!BQ30="","",คะแนนคุณลักษณะ!BQ30)</f>
        <v/>
      </c>
      <c r="CO29" s="27" t="str">
        <f>IF(คะแนนคุณลักษณะ!BR30="","",คะแนนคุณลักษณะ!BR30)</f>
        <v/>
      </c>
      <c r="CP29" s="27" t="str">
        <f>IF(คะแนนคุณลักษณะ!BS30="","",คะแนนคุณลักษณะ!BS30)</f>
        <v/>
      </c>
      <c r="CQ29" s="27" t="str">
        <f>IF(คะแนนคุณลักษณะ!BT30="","",คะแนนคุณลักษณะ!BT30)</f>
        <v/>
      </c>
      <c r="CR29" s="27" t="str">
        <f>IF(คะแนนคุณลักษณะ!BU30="","",คะแนนคุณลักษณะ!BU30)</f>
        <v/>
      </c>
      <c r="CS29" s="27" t="str">
        <f>IF(คะแนนคุณลักษณะ!BV30="","",คะแนนคุณลักษณะ!BV30)</f>
        <v/>
      </c>
      <c r="CT29" s="27" t="str">
        <f>IF(คะแนนคุณลักษณะ!BW30="","",คะแนนคุณลักษณะ!BW30)</f>
        <v/>
      </c>
      <c r="CU29" s="27" t="str">
        <f>IF(คะแนนคุณลักษณะ!BX30="","",คะแนนคุณลักษณะ!BX30)</f>
        <v/>
      </c>
      <c r="CV29" s="87" t="str">
        <f t="shared" si="43"/>
        <v/>
      </c>
      <c r="CW29" s="136" t="str">
        <f t="shared" si="16"/>
        <v/>
      </c>
      <c r="CX29" s="136" t="str">
        <f t="shared" si="17"/>
        <v/>
      </c>
      <c r="CY29" s="388" t="str">
        <f>IF(คะแนนคุณลักษณะ!BY30="","",คะแนนคุณลักษณะ!BY30)</f>
        <v/>
      </c>
      <c r="CZ29" s="388" t="str">
        <f>IF(คะแนนคุณลักษณะ!BZ30="","",คะแนนคุณลักษณะ!BZ30)</f>
        <v/>
      </c>
      <c r="DA29" s="388" t="str">
        <f>IF(คะแนนคุณลักษณะ!CA30="","",คะแนนคุณลักษณะ!CA30)</f>
        <v/>
      </c>
      <c r="DB29" s="388" t="str">
        <f>IF(คะแนนคุณลักษณะ!CB30="","",คะแนนคุณลักษณะ!CB30)</f>
        <v/>
      </c>
      <c r="DC29" s="388" t="str">
        <f>IF(คะแนนคุณลักษณะ!CC30="","",คะแนนคุณลักษณะ!CC30)</f>
        <v/>
      </c>
      <c r="DD29" s="388" t="str">
        <f>IF(คะแนนคุณลักษณะ!CD30="","",คะแนนคุณลักษณะ!CD30)</f>
        <v/>
      </c>
      <c r="DE29" s="388" t="str">
        <f>IF(คะแนนคุณลักษณะ!CE30="","",คะแนนคุณลักษณะ!CE30)</f>
        <v/>
      </c>
      <c r="DF29" s="388" t="str">
        <f>IF(คะแนนคุณลักษณะ!CF30="","",คะแนนคุณลักษณะ!CF30)</f>
        <v/>
      </c>
      <c r="DG29" s="87" t="str">
        <f t="shared" si="44"/>
        <v/>
      </c>
      <c r="DH29" s="136" t="str">
        <f t="shared" si="45"/>
        <v/>
      </c>
      <c r="DI29" s="136" t="str">
        <f t="shared" si="18"/>
        <v/>
      </c>
      <c r="DJ29" s="457" t="str">
        <f>IF(คะแนนคุณลักษณะ!CG30="","",คะแนนคุณลักษณะ!CG30)</f>
        <v/>
      </c>
      <c r="DK29" s="457" t="str">
        <f>IF(คะแนนคุณลักษณะ!CH30="","",คะแนนคุณลักษณะ!CH30)</f>
        <v/>
      </c>
      <c r="DL29" s="457" t="str">
        <f>IF(คะแนนคุณลักษณะ!CI30="","",คะแนนคุณลักษณะ!CI30)</f>
        <v/>
      </c>
      <c r="DM29" s="457" t="str">
        <f>IF(คะแนนคุณลักษณะ!CJ30="","",คะแนนคุณลักษณะ!CJ30)</f>
        <v/>
      </c>
      <c r="DN29" s="457" t="str">
        <f>IF(คะแนนคุณลักษณะ!CK30="","",คะแนนคุณลักษณะ!CK30)</f>
        <v/>
      </c>
      <c r="DO29" s="457" t="str">
        <f>IF(คะแนนคุณลักษณะ!CL30="","",คะแนนคุณลักษณะ!CL30)</f>
        <v/>
      </c>
      <c r="DP29" s="457" t="str">
        <f>IF(คะแนนคุณลักษณะ!CM30="","",คะแนนคุณลักษณะ!CM30)</f>
        <v/>
      </c>
      <c r="DQ29" s="457" t="str">
        <f>IF(คะแนนคุณลักษณะ!CN30="","",คะแนนคุณลักษณะ!CN30)</f>
        <v/>
      </c>
      <c r="DR29" s="87" t="str">
        <f t="shared" si="46"/>
        <v/>
      </c>
      <c r="DS29" s="136" t="str">
        <f t="shared" si="19"/>
        <v/>
      </c>
      <c r="DT29" s="136" t="str">
        <f t="shared" si="20"/>
        <v/>
      </c>
      <c r="DU29" s="457" t="str">
        <f>IF(คะแนนคุณลักษณะ!CO30="","",คะแนนคุณลักษณะ!CO30)</f>
        <v/>
      </c>
      <c r="DV29" s="457" t="str">
        <f>IF(คะแนนคุณลักษณะ!CP30="","",คะแนนคุณลักษณะ!CP30)</f>
        <v/>
      </c>
      <c r="DW29" s="457" t="str">
        <f>IF(คะแนนคุณลักษณะ!CQ30="","",คะแนนคุณลักษณะ!CQ30)</f>
        <v/>
      </c>
      <c r="DX29" s="457" t="str">
        <f>IF(คะแนนคุณลักษณะ!CR30="","",คะแนนคุณลักษณะ!CR30)</f>
        <v/>
      </c>
      <c r="DY29" s="457" t="str">
        <f>IF(คะแนนคุณลักษณะ!CS30="","",คะแนนคุณลักษณะ!CS30)</f>
        <v/>
      </c>
      <c r="DZ29" s="457" t="str">
        <f>IF(คะแนนคุณลักษณะ!CT30="","",คะแนนคุณลักษณะ!CT30)</f>
        <v/>
      </c>
      <c r="EA29" s="457" t="str">
        <f>IF(คะแนนคุณลักษณะ!CU30="","",คะแนนคุณลักษณะ!CU30)</f>
        <v/>
      </c>
      <c r="EB29" s="457" t="str">
        <f>IF(คะแนนคุณลักษณะ!CV30="","",คะแนนคุณลักษณะ!CV30)</f>
        <v/>
      </c>
      <c r="EC29" s="87" t="str">
        <f t="shared" si="47"/>
        <v/>
      </c>
      <c r="ED29" s="136" t="str">
        <f t="shared" si="21"/>
        <v/>
      </c>
      <c r="EE29" s="136" t="str">
        <f t="shared" si="22"/>
        <v/>
      </c>
      <c r="EF29" s="457" t="str">
        <f>IF(คะแนนคุณลักษณะ!CW30="","",คะแนนคุณลักษณะ!CW30)</f>
        <v/>
      </c>
      <c r="EG29" s="457" t="str">
        <f>IF(คะแนนคุณลักษณะ!CX30="","",คะแนนคุณลักษณะ!CX30)</f>
        <v/>
      </c>
      <c r="EH29" s="457" t="str">
        <f>IF(คะแนนคุณลักษณะ!CY30="","",คะแนนคุณลักษณะ!CY30)</f>
        <v/>
      </c>
      <c r="EI29" s="457" t="str">
        <f>IF(คะแนนคุณลักษณะ!CZ30="","",คะแนนคุณลักษณะ!CZ30)</f>
        <v/>
      </c>
      <c r="EJ29" s="457" t="str">
        <f>IF(คะแนนคุณลักษณะ!DA30="","",คะแนนคุณลักษณะ!DA30)</f>
        <v/>
      </c>
      <c r="EK29" s="457" t="str">
        <f>IF(คะแนนคุณลักษณะ!DB30="","",คะแนนคุณลักษณะ!DB30)</f>
        <v/>
      </c>
      <c r="EL29" s="457" t="str">
        <f>IF(คะแนนคุณลักษณะ!DC30="","",คะแนนคุณลักษณะ!DC30)</f>
        <v/>
      </c>
      <c r="EM29" s="457" t="str">
        <f>IF(คะแนนคุณลักษณะ!DD30="","",คะแนนคุณลักษณะ!DD30)</f>
        <v/>
      </c>
      <c r="EN29" s="87" t="str">
        <f t="shared" si="48"/>
        <v/>
      </c>
      <c r="EO29" s="136" t="str">
        <f t="shared" si="23"/>
        <v/>
      </c>
      <c r="EP29" s="136" t="str">
        <f t="shared" si="24"/>
        <v/>
      </c>
      <c r="EQ29" s="457" t="str">
        <f>IF(คะแนนคุณลักษณะ!DE30="","",คะแนนคุณลักษณะ!DE30)</f>
        <v/>
      </c>
      <c r="ER29" s="457" t="str">
        <f>IF(คะแนนคุณลักษณะ!DF30="","",คะแนนคุณลักษณะ!DF30)</f>
        <v/>
      </c>
      <c r="ES29" s="457" t="str">
        <f>IF(คะแนนคุณลักษณะ!DG30="","",คะแนนคุณลักษณะ!DG30)</f>
        <v/>
      </c>
      <c r="ET29" s="457" t="str">
        <f>IF(คะแนนคุณลักษณะ!DH30="","",คะแนนคุณลักษณะ!DH30)</f>
        <v/>
      </c>
      <c r="EU29" s="457" t="str">
        <f>IF(คะแนนคุณลักษณะ!DI30="","",คะแนนคุณลักษณะ!DI30)</f>
        <v/>
      </c>
      <c r="EV29" s="457" t="str">
        <f>IF(คะแนนคุณลักษณะ!DJ30="","",คะแนนคุณลักษณะ!DJ30)</f>
        <v/>
      </c>
      <c r="EW29" s="457" t="str">
        <f>IF(คะแนนคุณลักษณะ!DK30="","",คะแนนคุณลักษณะ!DK30)</f>
        <v/>
      </c>
      <c r="EX29" s="457" t="str">
        <f>IF(คะแนนคุณลักษณะ!DL30="","",คะแนนคุณลักษณะ!DL30)</f>
        <v/>
      </c>
      <c r="EY29" s="87" t="str">
        <f t="shared" si="49"/>
        <v/>
      </c>
      <c r="EZ29" s="136" t="str">
        <f t="shared" si="25"/>
        <v/>
      </c>
      <c r="FA29" s="136" t="str">
        <f t="shared" si="26"/>
        <v/>
      </c>
      <c r="FB29" s="27" t="str">
        <f>IF(คะแนนคุณลักษณะ!DM30="","",คะแนนคุณลักษณะ!DM30)</f>
        <v/>
      </c>
      <c r="FC29" s="27" t="str">
        <f>IF(คะแนนคุณลักษณะ!DN30="","",คะแนนคุณลักษณะ!DN30)</f>
        <v/>
      </c>
      <c r="FD29" s="27" t="str">
        <f>IF(คะแนนคุณลักษณะ!DO30="","",คะแนนคุณลักษณะ!DO30)</f>
        <v/>
      </c>
      <c r="FE29" s="27" t="str">
        <f>IF(คะแนนคุณลักษณะ!DP30="","",คะแนนคุณลักษณะ!DP30)</f>
        <v/>
      </c>
      <c r="FF29" s="27" t="str">
        <f>IF(คะแนนคุณลักษณะ!DQ30="","",คะแนนคุณลักษณะ!DQ30)</f>
        <v/>
      </c>
      <c r="FG29" s="27" t="str">
        <f>IF(คะแนนคุณลักษณะ!DR30="","",คะแนนคุณลักษณะ!DR30)</f>
        <v/>
      </c>
      <c r="FH29" s="27" t="str">
        <f>IF(คะแนนคุณลักษณะ!DS30="","",คะแนนคุณลักษณะ!DS30)</f>
        <v/>
      </c>
      <c r="FI29" s="27" t="str">
        <f>IF(คะแนนคุณลักษณะ!DT30="","",คะแนนคุณลักษณะ!DT30)</f>
        <v/>
      </c>
      <c r="FJ29" s="87" t="str">
        <f t="shared" si="50"/>
        <v/>
      </c>
      <c r="FK29" s="136" t="str">
        <f t="shared" si="27"/>
        <v/>
      </c>
      <c r="FL29" s="136" t="str">
        <f t="shared" si="28"/>
        <v/>
      </c>
      <c r="FM29" s="457" t="str">
        <f t="shared" si="51"/>
        <v/>
      </c>
      <c r="FN29" s="136" t="str">
        <f t="shared" si="29"/>
        <v/>
      </c>
      <c r="FO29" s="457" t="str">
        <f t="shared" si="52"/>
        <v/>
      </c>
      <c r="FP29" s="136" t="str">
        <f t="shared" si="30"/>
        <v/>
      </c>
      <c r="FQ29" s="457" t="str">
        <f t="shared" si="53"/>
        <v/>
      </c>
      <c r="FR29" s="136" t="str">
        <f t="shared" si="31"/>
        <v/>
      </c>
      <c r="FS29" s="457" t="str">
        <f t="shared" si="54"/>
        <v/>
      </c>
      <c r="FT29" s="136" t="str">
        <f t="shared" si="32"/>
        <v/>
      </c>
      <c r="FU29" s="457" t="str">
        <f t="shared" si="55"/>
        <v/>
      </c>
      <c r="FV29" s="136" t="str">
        <f t="shared" si="33"/>
        <v/>
      </c>
      <c r="FW29" s="457" t="str">
        <f t="shared" si="56"/>
        <v/>
      </c>
      <c r="FX29" s="136" t="str">
        <f t="shared" si="34"/>
        <v/>
      </c>
      <c r="FY29" s="457" t="str">
        <f t="shared" si="57"/>
        <v/>
      </c>
      <c r="FZ29" s="136" t="str">
        <f t="shared" si="35"/>
        <v/>
      </c>
      <c r="GA29" s="457" t="str">
        <f t="shared" si="58"/>
        <v/>
      </c>
      <c r="GB29" s="136" t="str">
        <f t="shared" si="59"/>
        <v/>
      </c>
      <c r="GC29" s="87" t="str">
        <f t="shared" si="71"/>
        <v/>
      </c>
      <c r="GD29" s="136" t="str">
        <f>IF(เกณฑ์!F$20="Mode",GQ29,IF(เกณฑ์!F$20="ร้อยละ",GR29,""))</f>
        <v/>
      </c>
      <c r="GE29" s="136" t="str">
        <f t="shared" si="60"/>
        <v/>
      </c>
      <c r="GF29" s="85"/>
      <c r="GI29" s="316" t="str">
        <f t="shared" si="61"/>
        <v/>
      </c>
      <c r="GJ29" s="316" t="str">
        <f t="shared" si="62"/>
        <v/>
      </c>
      <c r="GK29" s="316" t="str">
        <f t="shared" si="63"/>
        <v/>
      </c>
      <c r="GL29" s="316" t="str">
        <f t="shared" si="64"/>
        <v/>
      </c>
      <c r="GM29" s="316" t="str">
        <f t="shared" si="65"/>
        <v/>
      </c>
      <c r="GN29" s="316" t="str">
        <f t="shared" si="66"/>
        <v/>
      </c>
      <c r="GO29" s="316" t="str">
        <f t="shared" si="67"/>
        <v/>
      </c>
      <c r="GP29" s="316" t="str">
        <f t="shared" si="68"/>
        <v/>
      </c>
      <c r="GQ29" s="316" t="str">
        <f>'06-1'!I29</f>
        <v/>
      </c>
      <c r="GR29" s="513" t="str">
        <f t="shared" si="36"/>
        <v/>
      </c>
    </row>
    <row r="30" spans="1:200" s="29" customFormat="1" ht="15.95" customHeight="1">
      <c r="A30" s="130">
        <v>25</v>
      </c>
      <c r="B30" s="26">
        <f>คะแนนสอบ!C30</f>
        <v>2518</v>
      </c>
      <c r="C30" s="41" t="str">
        <f>คะแนนสอบ!D30</f>
        <v>เด็กหญิงวรัญญา  สืบสะอาด</v>
      </c>
      <c r="D30" s="27" t="str">
        <f>IF(คะแนนคุณลักษณะ!E31="","",คะแนนคุณลักษณะ!E31)</f>
        <v/>
      </c>
      <c r="E30" s="27" t="str">
        <f>IF(คะแนนคุณลักษณะ!F31="","",คะแนนคุณลักษณะ!F31)</f>
        <v/>
      </c>
      <c r="F30" s="27" t="str">
        <f>IF(คะแนนคุณลักษณะ!G31="","",คะแนนคุณลักษณะ!G31)</f>
        <v/>
      </c>
      <c r="G30" s="27" t="str">
        <f>IF(คะแนนคุณลักษณะ!H31="","",คะแนนคุณลักษณะ!H31)</f>
        <v/>
      </c>
      <c r="H30" s="27" t="str">
        <f>IF(คะแนนคุณลักษณะ!I31="","",คะแนนคุณลักษณะ!I31)</f>
        <v/>
      </c>
      <c r="I30" s="27" t="str">
        <f>IF(คะแนนคุณลักษณะ!J31="","",คะแนนคุณลักษณะ!J31)</f>
        <v/>
      </c>
      <c r="J30" s="27" t="str">
        <f>IF(คะแนนคุณลักษณะ!K31="","",คะแนนคุณลักษณะ!K31)</f>
        <v/>
      </c>
      <c r="K30" s="27" t="str">
        <f>IF(คะแนนคุณลักษณะ!L31="","",คะแนนคุณลักษณะ!L31)</f>
        <v/>
      </c>
      <c r="L30" s="87" t="str">
        <f t="shared" si="69"/>
        <v/>
      </c>
      <c r="M30" s="136" t="str">
        <f t="shared" si="0"/>
        <v/>
      </c>
      <c r="N30" s="136" t="str">
        <f t="shared" si="1"/>
        <v/>
      </c>
      <c r="O30" s="27" t="str">
        <f>IF(คะแนนคุณลักษณะ!M31="","",คะแนนคุณลักษณะ!M31)</f>
        <v/>
      </c>
      <c r="P30" s="27" t="str">
        <f>IF(คะแนนคุณลักษณะ!N31="","",คะแนนคุณลักษณะ!N31)</f>
        <v/>
      </c>
      <c r="Q30" s="27" t="str">
        <f>IF(คะแนนคุณลักษณะ!O31="","",คะแนนคุณลักษณะ!O31)</f>
        <v/>
      </c>
      <c r="R30" s="27" t="str">
        <f>IF(คะแนนคุณลักษณะ!P31="","",คะแนนคุณลักษณะ!P31)</f>
        <v/>
      </c>
      <c r="S30" s="27" t="str">
        <f>IF(คะแนนคุณลักษณะ!Q31="","",คะแนนคุณลักษณะ!Q31)</f>
        <v/>
      </c>
      <c r="T30" s="27" t="str">
        <f>IF(คะแนนคุณลักษณะ!R31="","",คะแนนคุณลักษณะ!R31)</f>
        <v/>
      </c>
      <c r="U30" s="27" t="str">
        <f>IF(คะแนนคุณลักษณะ!S31="","",คะแนนคุณลักษณะ!S31)</f>
        <v/>
      </c>
      <c r="V30" s="27" t="str">
        <f>IF(คะแนนคุณลักษณะ!T31="","",คะแนนคุณลักษณะ!T31)</f>
        <v/>
      </c>
      <c r="W30" s="87" t="str">
        <f t="shared" si="70"/>
        <v/>
      </c>
      <c r="X30" s="136" t="str">
        <f t="shared" si="2"/>
        <v/>
      </c>
      <c r="Y30" s="136" t="str">
        <f t="shared" si="3"/>
        <v/>
      </c>
      <c r="Z30" s="27" t="str">
        <f>IF(คะแนนคุณลักษณะ!U31="","",คะแนนคุณลักษณะ!U31)</f>
        <v/>
      </c>
      <c r="AA30" s="27" t="str">
        <f>IF(คะแนนคุณลักษณะ!V31="","",คะแนนคุณลักษณะ!V31)</f>
        <v/>
      </c>
      <c r="AB30" s="27" t="str">
        <f>IF(คะแนนคุณลักษณะ!W31="","",คะแนนคุณลักษณะ!W31)</f>
        <v/>
      </c>
      <c r="AC30" s="27" t="str">
        <f>IF(คะแนนคุณลักษณะ!X31="","",คะแนนคุณลักษณะ!X31)</f>
        <v/>
      </c>
      <c r="AD30" s="27" t="str">
        <f>IF(คะแนนคุณลักษณะ!Y31="","",คะแนนคุณลักษณะ!Y31)</f>
        <v/>
      </c>
      <c r="AE30" s="27" t="str">
        <f>IF(คะแนนคุณลักษณะ!Z31="","",คะแนนคุณลักษณะ!Z31)</f>
        <v/>
      </c>
      <c r="AF30" s="27" t="str">
        <f>IF(คะแนนคุณลักษณะ!AA31="","",คะแนนคุณลักษณะ!AA31)</f>
        <v/>
      </c>
      <c r="AG30" s="27" t="str">
        <f>IF(คะแนนคุณลักษณะ!AB31="","",คะแนนคุณลักษณะ!AB31)</f>
        <v/>
      </c>
      <c r="AH30" s="87" t="str">
        <f t="shared" si="37"/>
        <v/>
      </c>
      <c r="AI30" s="136" t="str">
        <f t="shared" si="4"/>
        <v/>
      </c>
      <c r="AJ30" s="136" t="str">
        <f t="shared" si="5"/>
        <v/>
      </c>
      <c r="AK30" s="27" t="str">
        <f>IF(คะแนนคุณลักษณะ!AC31="","",คะแนนคุณลักษณะ!AC31)</f>
        <v/>
      </c>
      <c r="AL30" s="27" t="str">
        <f>IF(คะแนนคุณลักษณะ!AD31="","",คะแนนคุณลักษณะ!AD31)</f>
        <v/>
      </c>
      <c r="AM30" s="27" t="str">
        <f>IF(คะแนนคุณลักษณะ!AE31="","",คะแนนคุณลักษณะ!AE31)</f>
        <v/>
      </c>
      <c r="AN30" s="27" t="str">
        <f>IF(คะแนนคุณลักษณะ!AF31="","",คะแนนคุณลักษณะ!AF31)</f>
        <v/>
      </c>
      <c r="AO30" s="27" t="str">
        <f>IF(คะแนนคุณลักษณะ!AG31="","",คะแนนคุณลักษณะ!AG31)</f>
        <v/>
      </c>
      <c r="AP30" s="27" t="str">
        <f>IF(คะแนนคุณลักษณะ!AH31="","",คะแนนคุณลักษณะ!AH31)</f>
        <v/>
      </c>
      <c r="AQ30" s="27" t="str">
        <f>IF(คะแนนคุณลักษณะ!AI31="","",คะแนนคุณลักษณะ!AI31)</f>
        <v/>
      </c>
      <c r="AR30" s="27" t="str">
        <f>IF(คะแนนคุณลักษณะ!AJ31="","",คะแนนคุณลักษณะ!AJ31)</f>
        <v/>
      </c>
      <c r="AS30" s="87" t="str">
        <f t="shared" si="38"/>
        <v/>
      </c>
      <c r="AT30" s="136" t="str">
        <f t="shared" si="6"/>
        <v/>
      </c>
      <c r="AU30" s="136" t="str">
        <f t="shared" si="7"/>
        <v/>
      </c>
      <c r="AV30" s="27" t="str">
        <f>IF(คะแนนคุณลักษณะ!AK31="","",คะแนนคุณลักษณะ!AK31)</f>
        <v/>
      </c>
      <c r="AW30" s="27" t="str">
        <f>IF(คะแนนคุณลักษณะ!AL31="","",คะแนนคุณลักษณะ!AL31)</f>
        <v/>
      </c>
      <c r="AX30" s="27" t="str">
        <f>IF(คะแนนคุณลักษณะ!AM31="","",คะแนนคุณลักษณะ!AM31)</f>
        <v/>
      </c>
      <c r="AY30" s="27" t="str">
        <f>IF(คะแนนคุณลักษณะ!AN31="","",คะแนนคุณลักษณะ!AN31)</f>
        <v/>
      </c>
      <c r="AZ30" s="27" t="str">
        <f>IF(คะแนนคุณลักษณะ!AO31="","",คะแนนคุณลักษณะ!AO31)</f>
        <v/>
      </c>
      <c r="BA30" s="27" t="str">
        <f>IF(คะแนนคุณลักษณะ!AP31="","",คะแนนคุณลักษณะ!AP31)</f>
        <v/>
      </c>
      <c r="BB30" s="27" t="str">
        <f>IF(คะแนนคุณลักษณะ!AQ31="","",คะแนนคุณลักษณะ!AQ31)</f>
        <v/>
      </c>
      <c r="BC30" s="27" t="str">
        <f>IF(คะแนนคุณลักษณะ!AR31="","",คะแนนคุณลักษณะ!AR31)</f>
        <v/>
      </c>
      <c r="BD30" s="87" t="str">
        <f t="shared" si="39"/>
        <v/>
      </c>
      <c r="BE30" s="136" t="str">
        <f t="shared" si="8"/>
        <v/>
      </c>
      <c r="BF30" s="136" t="str">
        <f t="shared" si="9"/>
        <v/>
      </c>
      <c r="BG30" s="27" t="str">
        <f>IF(คะแนนคุณลักษณะ!AS31="","",คะแนนคุณลักษณะ!AS31)</f>
        <v/>
      </c>
      <c r="BH30" s="27" t="str">
        <f>IF(คะแนนคุณลักษณะ!AT31="","",คะแนนคุณลักษณะ!AT31)</f>
        <v/>
      </c>
      <c r="BI30" s="27" t="str">
        <f>IF(คะแนนคุณลักษณะ!AU31="","",คะแนนคุณลักษณะ!AU31)</f>
        <v/>
      </c>
      <c r="BJ30" s="27" t="str">
        <f>IF(คะแนนคุณลักษณะ!AV31="","",คะแนนคุณลักษณะ!AV31)</f>
        <v/>
      </c>
      <c r="BK30" s="27" t="str">
        <f>IF(คะแนนคุณลักษณะ!AW31="","",คะแนนคุณลักษณะ!AW31)</f>
        <v/>
      </c>
      <c r="BL30" s="27" t="str">
        <f>IF(คะแนนคุณลักษณะ!AX31="","",คะแนนคุณลักษณะ!AX31)</f>
        <v/>
      </c>
      <c r="BM30" s="27" t="str">
        <f>IF(คะแนนคุณลักษณะ!AY31="","",คะแนนคุณลักษณะ!AY31)</f>
        <v/>
      </c>
      <c r="BN30" s="27" t="str">
        <f>IF(คะแนนคุณลักษณะ!AZ31="","",คะแนนคุณลักษณะ!AZ31)</f>
        <v/>
      </c>
      <c r="BO30" s="87" t="str">
        <f t="shared" si="40"/>
        <v/>
      </c>
      <c r="BP30" s="136" t="str">
        <f t="shared" si="10"/>
        <v/>
      </c>
      <c r="BQ30" s="136" t="str">
        <f t="shared" si="11"/>
        <v/>
      </c>
      <c r="BR30" s="27" t="str">
        <f>IF(คะแนนคุณลักษณะ!BA31="","",คะแนนคุณลักษณะ!BA31)</f>
        <v/>
      </c>
      <c r="BS30" s="27" t="str">
        <f>IF(คะแนนคุณลักษณะ!BB31="","",คะแนนคุณลักษณะ!BB31)</f>
        <v/>
      </c>
      <c r="BT30" s="27" t="str">
        <f>IF(คะแนนคุณลักษณะ!BC31="","",คะแนนคุณลักษณะ!BC31)</f>
        <v/>
      </c>
      <c r="BU30" s="27" t="str">
        <f>IF(คะแนนคุณลักษณะ!BD31="","",คะแนนคุณลักษณะ!BD31)</f>
        <v/>
      </c>
      <c r="BV30" s="27" t="str">
        <f>IF(คะแนนคุณลักษณะ!BE31="","",คะแนนคุณลักษณะ!BE31)</f>
        <v/>
      </c>
      <c r="BW30" s="27" t="str">
        <f>IF(คะแนนคุณลักษณะ!BF31="","",คะแนนคุณลักษณะ!BF31)</f>
        <v/>
      </c>
      <c r="BX30" s="27" t="str">
        <f>IF(คะแนนคุณลักษณะ!BG31="","",คะแนนคุณลักษณะ!BG31)</f>
        <v/>
      </c>
      <c r="BY30" s="27" t="str">
        <f>IF(คะแนนคุณลักษณะ!BH31="","",คะแนนคุณลักษณะ!BH31)</f>
        <v/>
      </c>
      <c r="BZ30" s="87" t="str">
        <f t="shared" si="41"/>
        <v/>
      </c>
      <c r="CA30" s="136" t="str">
        <f t="shared" si="12"/>
        <v/>
      </c>
      <c r="CB30" s="136" t="str">
        <f t="shared" si="13"/>
        <v/>
      </c>
      <c r="CC30" s="27" t="str">
        <f>IF(คะแนนคุณลักษณะ!BI31="","",คะแนนคุณลักษณะ!BI31)</f>
        <v/>
      </c>
      <c r="CD30" s="27" t="str">
        <f>IF(คะแนนคุณลักษณะ!BJ31="","",คะแนนคุณลักษณะ!BJ31)</f>
        <v/>
      </c>
      <c r="CE30" s="27" t="str">
        <f>IF(คะแนนคุณลักษณะ!BK31="","",คะแนนคุณลักษณะ!BK31)</f>
        <v/>
      </c>
      <c r="CF30" s="27" t="str">
        <f>IF(คะแนนคุณลักษณะ!BL31="","",คะแนนคุณลักษณะ!BL31)</f>
        <v/>
      </c>
      <c r="CG30" s="27" t="str">
        <f>IF(คะแนนคุณลักษณะ!BM31="","",คะแนนคุณลักษณะ!BM31)</f>
        <v/>
      </c>
      <c r="CH30" s="27" t="str">
        <f>IF(คะแนนคุณลักษณะ!BN31="","",คะแนนคุณลักษณะ!BN31)</f>
        <v/>
      </c>
      <c r="CI30" s="27" t="str">
        <f>IF(คะแนนคุณลักษณะ!BO31="","",คะแนนคุณลักษณะ!BO31)</f>
        <v/>
      </c>
      <c r="CJ30" s="27" t="str">
        <f>IF(คะแนนคุณลักษณะ!BP31="","",คะแนนคุณลักษณะ!BP31)</f>
        <v/>
      </c>
      <c r="CK30" s="87" t="str">
        <f t="shared" si="42"/>
        <v/>
      </c>
      <c r="CL30" s="136" t="str">
        <f t="shared" si="14"/>
        <v/>
      </c>
      <c r="CM30" s="136" t="str">
        <f t="shared" si="15"/>
        <v/>
      </c>
      <c r="CN30" s="27" t="str">
        <f>IF(คะแนนคุณลักษณะ!BQ31="","",คะแนนคุณลักษณะ!BQ31)</f>
        <v/>
      </c>
      <c r="CO30" s="27" t="str">
        <f>IF(คะแนนคุณลักษณะ!BR31="","",คะแนนคุณลักษณะ!BR31)</f>
        <v/>
      </c>
      <c r="CP30" s="27" t="str">
        <f>IF(คะแนนคุณลักษณะ!BS31="","",คะแนนคุณลักษณะ!BS31)</f>
        <v/>
      </c>
      <c r="CQ30" s="27" t="str">
        <f>IF(คะแนนคุณลักษณะ!BT31="","",คะแนนคุณลักษณะ!BT31)</f>
        <v/>
      </c>
      <c r="CR30" s="27" t="str">
        <f>IF(คะแนนคุณลักษณะ!BU31="","",คะแนนคุณลักษณะ!BU31)</f>
        <v/>
      </c>
      <c r="CS30" s="27" t="str">
        <f>IF(คะแนนคุณลักษณะ!BV31="","",คะแนนคุณลักษณะ!BV31)</f>
        <v/>
      </c>
      <c r="CT30" s="27" t="str">
        <f>IF(คะแนนคุณลักษณะ!BW31="","",คะแนนคุณลักษณะ!BW31)</f>
        <v/>
      </c>
      <c r="CU30" s="27" t="str">
        <f>IF(คะแนนคุณลักษณะ!BX31="","",คะแนนคุณลักษณะ!BX31)</f>
        <v/>
      </c>
      <c r="CV30" s="87" t="str">
        <f t="shared" si="43"/>
        <v/>
      </c>
      <c r="CW30" s="136" t="str">
        <f t="shared" si="16"/>
        <v/>
      </c>
      <c r="CX30" s="136" t="str">
        <f t="shared" si="17"/>
        <v/>
      </c>
      <c r="CY30" s="388" t="str">
        <f>IF(คะแนนคุณลักษณะ!BY31="","",คะแนนคุณลักษณะ!BY31)</f>
        <v/>
      </c>
      <c r="CZ30" s="388" t="str">
        <f>IF(คะแนนคุณลักษณะ!BZ31="","",คะแนนคุณลักษณะ!BZ31)</f>
        <v/>
      </c>
      <c r="DA30" s="388" t="str">
        <f>IF(คะแนนคุณลักษณะ!CA31="","",คะแนนคุณลักษณะ!CA31)</f>
        <v/>
      </c>
      <c r="DB30" s="388" t="str">
        <f>IF(คะแนนคุณลักษณะ!CB31="","",คะแนนคุณลักษณะ!CB31)</f>
        <v/>
      </c>
      <c r="DC30" s="388" t="str">
        <f>IF(คะแนนคุณลักษณะ!CC31="","",คะแนนคุณลักษณะ!CC31)</f>
        <v/>
      </c>
      <c r="DD30" s="388" t="str">
        <f>IF(คะแนนคุณลักษณะ!CD31="","",คะแนนคุณลักษณะ!CD31)</f>
        <v/>
      </c>
      <c r="DE30" s="388" t="str">
        <f>IF(คะแนนคุณลักษณะ!CE31="","",คะแนนคุณลักษณะ!CE31)</f>
        <v/>
      </c>
      <c r="DF30" s="388" t="str">
        <f>IF(คะแนนคุณลักษณะ!CF31="","",คะแนนคุณลักษณะ!CF31)</f>
        <v/>
      </c>
      <c r="DG30" s="87" t="str">
        <f t="shared" si="44"/>
        <v/>
      </c>
      <c r="DH30" s="136" t="str">
        <f t="shared" si="45"/>
        <v/>
      </c>
      <c r="DI30" s="136" t="str">
        <f t="shared" si="18"/>
        <v/>
      </c>
      <c r="DJ30" s="457" t="str">
        <f>IF(คะแนนคุณลักษณะ!CG31="","",คะแนนคุณลักษณะ!CG31)</f>
        <v/>
      </c>
      <c r="DK30" s="457" t="str">
        <f>IF(คะแนนคุณลักษณะ!CH31="","",คะแนนคุณลักษณะ!CH31)</f>
        <v/>
      </c>
      <c r="DL30" s="457" t="str">
        <f>IF(คะแนนคุณลักษณะ!CI31="","",คะแนนคุณลักษณะ!CI31)</f>
        <v/>
      </c>
      <c r="DM30" s="457" t="str">
        <f>IF(คะแนนคุณลักษณะ!CJ31="","",คะแนนคุณลักษณะ!CJ31)</f>
        <v/>
      </c>
      <c r="DN30" s="457" t="str">
        <f>IF(คะแนนคุณลักษณะ!CK31="","",คะแนนคุณลักษณะ!CK31)</f>
        <v/>
      </c>
      <c r="DO30" s="457" t="str">
        <f>IF(คะแนนคุณลักษณะ!CL31="","",คะแนนคุณลักษณะ!CL31)</f>
        <v/>
      </c>
      <c r="DP30" s="457" t="str">
        <f>IF(คะแนนคุณลักษณะ!CM31="","",คะแนนคุณลักษณะ!CM31)</f>
        <v/>
      </c>
      <c r="DQ30" s="457" t="str">
        <f>IF(คะแนนคุณลักษณะ!CN31="","",คะแนนคุณลักษณะ!CN31)</f>
        <v/>
      </c>
      <c r="DR30" s="87" t="str">
        <f t="shared" si="46"/>
        <v/>
      </c>
      <c r="DS30" s="136" t="str">
        <f t="shared" si="19"/>
        <v/>
      </c>
      <c r="DT30" s="136" t="str">
        <f t="shared" si="20"/>
        <v/>
      </c>
      <c r="DU30" s="457" t="str">
        <f>IF(คะแนนคุณลักษณะ!CO31="","",คะแนนคุณลักษณะ!CO31)</f>
        <v/>
      </c>
      <c r="DV30" s="457" t="str">
        <f>IF(คะแนนคุณลักษณะ!CP31="","",คะแนนคุณลักษณะ!CP31)</f>
        <v/>
      </c>
      <c r="DW30" s="457" t="str">
        <f>IF(คะแนนคุณลักษณะ!CQ31="","",คะแนนคุณลักษณะ!CQ31)</f>
        <v/>
      </c>
      <c r="DX30" s="457" t="str">
        <f>IF(คะแนนคุณลักษณะ!CR31="","",คะแนนคุณลักษณะ!CR31)</f>
        <v/>
      </c>
      <c r="DY30" s="457" t="str">
        <f>IF(คะแนนคุณลักษณะ!CS31="","",คะแนนคุณลักษณะ!CS31)</f>
        <v/>
      </c>
      <c r="DZ30" s="457" t="str">
        <f>IF(คะแนนคุณลักษณะ!CT31="","",คะแนนคุณลักษณะ!CT31)</f>
        <v/>
      </c>
      <c r="EA30" s="457" t="str">
        <f>IF(คะแนนคุณลักษณะ!CU31="","",คะแนนคุณลักษณะ!CU31)</f>
        <v/>
      </c>
      <c r="EB30" s="457" t="str">
        <f>IF(คะแนนคุณลักษณะ!CV31="","",คะแนนคุณลักษณะ!CV31)</f>
        <v/>
      </c>
      <c r="EC30" s="87" t="str">
        <f t="shared" si="47"/>
        <v/>
      </c>
      <c r="ED30" s="136" t="str">
        <f t="shared" si="21"/>
        <v/>
      </c>
      <c r="EE30" s="136" t="str">
        <f t="shared" si="22"/>
        <v/>
      </c>
      <c r="EF30" s="457" t="str">
        <f>IF(คะแนนคุณลักษณะ!CW31="","",คะแนนคุณลักษณะ!CW31)</f>
        <v/>
      </c>
      <c r="EG30" s="457" t="str">
        <f>IF(คะแนนคุณลักษณะ!CX31="","",คะแนนคุณลักษณะ!CX31)</f>
        <v/>
      </c>
      <c r="EH30" s="457" t="str">
        <f>IF(คะแนนคุณลักษณะ!CY31="","",คะแนนคุณลักษณะ!CY31)</f>
        <v/>
      </c>
      <c r="EI30" s="457" t="str">
        <f>IF(คะแนนคุณลักษณะ!CZ31="","",คะแนนคุณลักษณะ!CZ31)</f>
        <v/>
      </c>
      <c r="EJ30" s="457" t="str">
        <f>IF(คะแนนคุณลักษณะ!DA31="","",คะแนนคุณลักษณะ!DA31)</f>
        <v/>
      </c>
      <c r="EK30" s="457" t="str">
        <f>IF(คะแนนคุณลักษณะ!DB31="","",คะแนนคุณลักษณะ!DB31)</f>
        <v/>
      </c>
      <c r="EL30" s="457" t="str">
        <f>IF(คะแนนคุณลักษณะ!DC31="","",คะแนนคุณลักษณะ!DC31)</f>
        <v/>
      </c>
      <c r="EM30" s="457" t="str">
        <f>IF(คะแนนคุณลักษณะ!DD31="","",คะแนนคุณลักษณะ!DD31)</f>
        <v/>
      </c>
      <c r="EN30" s="87" t="str">
        <f t="shared" si="48"/>
        <v/>
      </c>
      <c r="EO30" s="136" t="str">
        <f t="shared" si="23"/>
        <v/>
      </c>
      <c r="EP30" s="136" t="str">
        <f t="shared" si="24"/>
        <v/>
      </c>
      <c r="EQ30" s="457" t="str">
        <f>IF(คะแนนคุณลักษณะ!DE31="","",คะแนนคุณลักษณะ!DE31)</f>
        <v/>
      </c>
      <c r="ER30" s="457" t="str">
        <f>IF(คะแนนคุณลักษณะ!DF31="","",คะแนนคุณลักษณะ!DF31)</f>
        <v/>
      </c>
      <c r="ES30" s="457" t="str">
        <f>IF(คะแนนคุณลักษณะ!DG31="","",คะแนนคุณลักษณะ!DG31)</f>
        <v/>
      </c>
      <c r="ET30" s="457" t="str">
        <f>IF(คะแนนคุณลักษณะ!DH31="","",คะแนนคุณลักษณะ!DH31)</f>
        <v/>
      </c>
      <c r="EU30" s="457" t="str">
        <f>IF(คะแนนคุณลักษณะ!DI31="","",คะแนนคุณลักษณะ!DI31)</f>
        <v/>
      </c>
      <c r="EV30" s="457" t="str">
        <f>IF(คะแนนคุณลักษณะ!DJ31="","",คะแนนคุณลักษณะ!DJ31)</f>
        <v/>
      </c>
      <c r="EW30" s="457" t="str">
        <f>IF(คะแนนคุณลักษณะ!DK31="","",คะแนนคุณลักษณะ!DK31)</f>
        <v/>
      </c>
      <c r="EX30" s="457" t="str">
        <f>IF(คะแนนคุณลักษณะ!DL31="","",คะแนนคุณลักษณะ!DL31)</f>
        <v/>
      </c>
      <c r="EY30" s="87" t="str">
        <f t="shared" si="49"/>
        <v/>
      </c>
      <c r="EZ30" s="136" t="str">
        <f t="shared" si="25"/>
        <v/>
      </c>
      <c r="FA30" s="136" t="str">
        <f t="shared" si="26"/>
        <v/>
      </c>
      <c r="FB30" s="27" t="str">
        <f>IF(คะแนนคุณลักษณะ!DM31="","",คะแนนคุณลักษณะ!DM31)</f>
        <v/>
      </c>
      <c r="FC30" s="27" t="str">
        <f>IF(คะแนนคุณลักษณะ!DN31="","",คะแนนคุณลักษณะ!DN31)</f>
        <v/>
      </c>
      <c r="FD30" s="27" t="str">
        <f>IF(คะแนนคุณลักษณะ!DO31="","",คะแนนคุณลักษณะ!DO31)</f>
        <v/>
      </c>
      <c r="FE30" s="27" t="str">
        <f>IF(คะแนนคุณลักษณะ!DP31="","",คะแนนคุณลักษณะ!DP31)</f>
        <v/>
      </c>
      <c r="FF30" s="27" t="str">
        <f>IF(คะแนนคุณลักษณะ!DQ31="","",คะแนนคุณลักษณะ!DQ31)</f>
        <v/>
      </c>
      <c r="FG30" s="27" t="str">
        <f>IF(คะแนนคุณลักษณะ!DR31="","",คะแนนคุณลักษณะ!DR31)</f>
        <v/>
      </c>
      <c r="FH30" s="27" t="str">
        <f>IF(คะแนนคุณลักษณะ!DS31="","",คะแนนคุณลักษณะ!DS31)</f>
        <v/>
      </c>
      <c r="FI30" s="27" t="str">
        <f>IF(คะแนนคุณลักษณะ!DT31="","",คะแนนคุณลักษณะ!DT31)</f>
        <v/>
      </c>
      <c r="FJ30" s="87" t="str">
        <f t="shared" si="50"/>
        <v/>
      </c>
      <c r="FK30" s="136" t="str">
        <f t="shared" si="27"/>
        <v/>
      </c>
      <c r="FL30" s="136" t="str">
        <f t="shared" si="28"/>
        <v/>
      </c>
      <c r="FM30" s="457" t="str">
        <f t="shared" si="51"/>
        <v/>
      </c>
      <c r="FN30" s="136" t="str">
        <f t="shared" si="29"/>
        <v/>
      </c>
      <c r="FO30" s="457" t="str">
        <f t="shared" si="52"/>
        <v/>
      </c>
      <c r="FP30" s="136" t="str">
        <f t="shared" si="30"/>
        <v/>
      </c>
      <c r="FQ30" s="457" t="str">
        <f t="shared" si="53"/>
        <v/>
      </c>
      <c r="FR30" s="136" t="str">
        <f t="shared" si="31"/>
        <v/>
      </c>
      <c r="FS30" s="457" t="str">
        <f t="shared" si="54"/>
        <v/>
      </c>
      <c r="FT30" s="136" t="str">
        <f t="shared" si="32"/>
        <v/>
      </c>
      <c r="FU30" s="457" t="str">
        <f t="shared" si="55"/>
        <v/>
      </c>
      <c r="FV30" s="136" t="str">
        <f t="shared" si="33"/>
        <v/>
      </c>
      <c r="FW30" s="457" t="str">
        <f t="shared" si="56"/>
        <v/>
      </c>
      <c r="FX30" s="136" t="str">
        <f t="shared" si="34"/>
        <v/>
      </c>
      <c r="FY30" s="457" t="str">
        <f t="shared" si="57"/>
        <v/>
      </c>
      <c r="FZ30" s="136" t="str">
        <f t="shared" si="35"/>
        <v/>
      </c>
      <c r="GA30" s="457" t="str">
        <f t="shared" si="58"/>
        <v/>
      </c>
      <c r="GB30" s="136" t="str">
        <f t="shared" si="59"/>
        <v/>
      </c>
      <c r="GC30" s="87" t="str">
        <f t="shared" si="71"/>
        <v/>
      </c>
      <c r="GD30" s="136" t="str">
        <f>IF(เกณฑ์!F$20="Mode",GQ30,IF(เกณฑ์!F$20="ร้อยละ",GR30,""))</f>
        <v/>
      </c>
      <c r="GE30" s="136" t="str">
        <f t="shared" si="60"/>
        <v/>
      </c>
      <c r="GF30" s="85"/>
      <c r="GI30" s="316" t="str">
        <f t="shared" si="61"/>
        <v/>
      </c>
      <c r="GJ30" s="316" t="str">
        <f t="shared" si="62"/>
        <v/>
      </c>
      <c r="GK30" s="316" t="str">
        <f t="shared" si="63"/>
        <v/>
      </c>
      <c r="GL30" s="316" t="str">
        <f t="shared" si="64"/>
        <v/>
      </c>
      <c r="GM30" s="316" t="str">
        <f t="shared" si="65"/>
        <v/>
      </c>
      <c r="GN30" s="316" t="str">
        <f t="shared" si="66"/>
        <v/>
      </c>
      <c r="GO30" s="316" t="str">
        <f t="shared" si="67"/>
        <v/>
      </c>
      <c r="GP30" s="316" t="str">
        <f t="shared" si="68"/>
        <v/>
      </c>
      <c r="GQ30" s="316" t="str">
        <f>'06-1'!I30</f>
        <v/>
      </c>
      <c r="GR30" s="513" t="str">
        <f t="shared" si="36"/>
        <v/>
      </c>
    </row>
    <row r="31" spans="1:200" s="29" customFormat="1" ht="15.95" customHeight="1">
      <c r="A31" s="130">
        <v>26</v>
      </c>
      <c r="B31" s="26">
        <f>คะแนนสอบ!C31</f>
        <v>2519</v>
      </c>
      <c r="C31" s="41" t="str">
        <f>คะแนนสอบ!D31</f>
        <v>เด็กหญิงสุพิชฌาย์  อินหอม</v>
      </c>
      <c r="D31" s="27" t="str">
        <f>IF(คะแนนคุณลักษณะ!E32="","",คะแนนคุณลักษณะ!E32)</f>
        <v/>
      </c>
      <c r="E31" s="27" t="str">
        <f>IF(คะแนนคุณลักษณะ!F32="","",คะแนนคุณลักษณะ!F32)</f>
        <v/>
      </c>
      <c r="F31" s="27" t="str">
        <f>IF(คะแนนคุณลักษณะ!G32="","",คะแนนคุณลักษณะ!G32)</f>
        <v/>
      </c>
      <c r="G31" s="27" t="str">
        <f>IF(คะแนนคุณลักษณะ!H32="","",คะแนนคุณลักษณะ!H32)</f>
        <v/>
      </c>
      <c r="H31" s="27" t="str">
        <f>IF(คะแนนคุณลักษณะ!I32="","",คะแนนคุณลักษณะ!I32)</f>
        <v/>
      </c>
      <c r="I31" s="27" t="str">
        <f>IF(คะแนนคุณลักษณะ!J32="","",คะแนนคุณลักษณะ!J32)</f>
        <v/>
      </c>
      <c r="J31" s="27" t="str">
        <f>IF(คะแนนคุณลักษณะ!K32="","",คะแนนคุณลักษณะ!K32)</f>
        <v/>
      </c>
      <c r="K31" s="27" t="str">
        <f>IF(คะแนนคุณลักษณะ!L32="","",คะแนนคุณลักษณะ!L32)</f>
        <v/>
      </c>
      <c r="L31" s="87" t="str">
        <f t="shared" si="69"/>
        <v/>
      </c>
      <c r="M31" s="136" t="str">
        <f t="shared" si="0"/>
        <v/>
      </c>
      <c r="N31" s="136" t="str">
        <f t="shared" si="1"/>
        <v/>
      </c>
      <c r="O31" s="27" t="str">
        <f>IF(คะแนนคุณลักษณะ!M32="","",คะแนนคุณลักษณะ!M32)</f>
        <v/>
      </c>
      <c r="P31" s="27" t="str">
        <f>IF(คะแนนคุณลักษณะ!N32="","",คะแนนคุณลักษณะ!N32)</f>
        <v/>
      </c>
      <c r="Q31" s="27" t="str">
        <f>IF(คะแนนคุณลักษณะ!O32="","",คะแนนคุณลักษณะ!O32)</f>
        <v/>
      </c>
      <c r="R31" s="27" t="str">
        <f>IF(คะแนนคุณลักษณะ!P32="","",คะแนนคุณลักษณะ!P32)</f>
        <v/>
      </c>
      <c r="S31" s="27" t="str">
        <f>IF(คะแนนคุณลักษณะ!Q32="","",คะแนนคุณลักษณะ!Q32)</f>
        <v/>
      </c>
      <c r="T31" s="27" t="str">
        <f>IF(คะแนนคุณลักษณะ!R32="","",คะแนนคุณลักษณะ!R32)</f>
        <v/>
      </c>
      <c r="U31" s="27" t="str">
        <f>IF(คะแนนคุณลักษณะ!S32="","",คะแนนคุณลักษณะ!S32)</f>
        <v/>
      </c>
      <c r="V31" s="27" t="str">
        <f>IF(คะแนนคุณลักษณะ!T32="","",คะแนนคุณลักษณะ!T32)</f>
        <v/>
      </c>
      <c r="W31" s="87" t="str">
        <f t="shared" si="70"/>
        <v/>
      </c>
      <c r="X31" s="136" t="str">
        <f t="shared" si="2"/>
        <v/>
      </c>
      <c r="Y31" s="136" t="str">
        <f t="shared" si="3"/>
        <v/>
      </c>
      <c r="Z31" s="27" t="str">
        <f>IF(คะแนนคุณลักษณะ!U32="","",คะแนนคุณลักษณะ!U32)</f>
        <v/>
      </c>
      <c r="AA31" s="27" t="str">
        <f>IF(คะแนนคุณลักษณะ!V32="","",คะแนนคุณลักษณะ!V32)</f>
        <v/>
      </c>
      <c r="AB31" s="27" t="str">
        <f>IF(คะแนนคุณลักษณะ!W32="","",คะแนนคุณลักษณะ!W32)</f>
        <v/>
      </c>
      <c r="AC31" s="27" t="str">
        <f>IF(คะแนนคุณลักษณะ!X32="","",คะแนนคุณลักษณะ!X32)</f>
        <v/>
      </c>
      <c r="AD31" s="27" t="str">
        <f>IF(คะแนนคุณลักษณะ!Y32="","",คะแนนคุณลักษณะ!Y32)</f>
        <v/>
      </c>
      <c r="AE31" s="27" t="str">
        <f>IF(คะแนนคุณลักษณะ!Z32="","",คะแนนคุณลักษณะ!Z32)</f>
        <v/>
      </c>
      <c r="AF31" s="27" t="str">
        <f>IF(คะแนนคุณลักษณะ!AA32="","",คะแนนคุณลักษณะ!AA32)</f>
        <v/>
      </c>
      <c r="AG31" s="27" t="str">
        <f>IF(คะแนนคุณลักษณะ!AB32="","",คะแนนคุณลักษณะ!AB32)</f>
        <v/>
      </c>
      <c r="AH31" s="87" t="str">
        <f t="shared" si="37"/>
        <v/>
      </c>
      <c r="AI31" s="136" t="str">
        <f t="shared" si="4"/>
        <v/>
      </c>
      <c r="AJ31" s="136" t="str">
        <f t="shared" si="5"/>
        <v/>
      </c>
      <c r="AK31" s="27" t="str">
        <f>IF(คะแนนคุณลักษณะ!AC32="","",คะแนนคุณลักษณะ!AC32)</f>
        <v/>
      </c>
      <c r="AL31" s="27" t="str">
        <f>IF(คะแนนคุณลักษณะ!AD32="","",คะแนนคุณลักษณะ!AD32)</f>
        <v/>
      </c>
      <c r="AM31" s="27" t="str">
        <f>IF(คะแนนคุณลักษณะ!AE32="","",คะแนนคุณลักษณะ!AE32)</f>
        <v/>
      </c>
      <c r="AN31" s="27" t="str">
        <f>IF(คะแนนคุณลักษณะ!AF32="","",คะแนนคุณลักษณะ!AF32)</f>
        <v/>
      </c>
      <c r="AO31" s="27" t="str">
        <f>IF(คะแนนคุณลักษณะ!AG32="","",คะแนนคุณลักษณะ!AG32)</f>
        <v/>
      </c>
      <c r="AP31" s="27" t="str">
        <f>IF(คะแนนคุณลักษณะ!AH32="","",คะแนนคุณลักษณะ!AH32)</f>
        <v/>
      </c>
      <c r="AQ31" s="27" t="str">
        <f>IF(คะแนนคุณลักษณะ!AI32="","",คะแนนคุณลักษณะ!AI32)</f>
        <v/>
      </c>
      <c r="AR31" s="27" t="str">
        <f>IF(คะแนนคุณลักษณะ!AJ32="","",คะแนนคุณลักษณะ!AJ32)</f>
        <v/>
      </c>
      <c r="AS31" s="87" t="str">
        <f t="shared" si="38"/>
        <v/>
      </c>
      <c r="AT31" s="136" t="str">
        <f t="shared" si="6"/>
        <v/>
      </c>
      <c r="AU31" s="136" t="str">
        <f t="shared" si="7"/>
        <v/>
      </c>
      <c r="AV31" s="27" t="str">
        <f>IF(คะแนนคุณลักษณะ!AK32="","",คะแนนคุณลักษณะ!AK32)</f>
        <v/>
      </c>
      <c r="AW31" s="27" t="str">
        <f>IF(คะแนนคุณลักษณะ!AL32="","",คะแนนคุณลักษณะ!AL32)</f>
        <v/>
      </c>
      <c r="AX31" s="27" t="str">
        <f>IF(คะแนนคุณลักษณะ!AM32="","",คะแนนคุณลักษณะ!AM32)</f>
        <v/>
      </c>
      <c r="AY31" s="27" t="str">
        <f>IF(คะแนนคุณลักษณะ!AN32="","",คะแนนคุณลักษณะ!AN32)</f>
        <v/>
      </c>
      <c r="AZ31" s="27" t="str">
        <f>IF(คะแนนคุณลักษณะ!AO32="","",คะแนนคุณลักษณะ!AO32)</f>
        <v/>
      </c>
      <c r="BA31" s="27" t="str">
        <f>IF(คะแนนคุณลักษณะ!AP32="","",คะแนนคุณลักษณะ!AP32)</f>
        <v/>
      </c>
      <c r="BB31" s="27" t="str">
        <f>IF(คะแนนคุณลักษณะ!AQ32="","",คะแนนคุณลักษณะ!AQ32)</f>
        <v/>
      </c>
      <c r="BC31" s="27" t="str">
        <f>IF(คะแนนคุณลักษณะ!AR32="","",คะแนนคุณลักษณะ!AR32)</f>
        <v/>
      </c>
      <c r="BD31" s="87" t="str">
        <f t="shared" si="39"/>
        <v/>
      </c>
      <c r="BE31" s="136" t="str">
        <f t="shared" si="8"/>
        <v/>
      </c>
      <c r="BF31" s="136" t="str">
        <f t="shared" si="9"/>
        <v/>
      </c>
      <c r="BG31" s="27" t="str">
        <f>IF(คะแนนคุณลักษณะ!AS32="","",คะแนนคุณลักษณะ!AS32)</f>
        <v/>
      </c>
      <c r="BH31" s="27" t="str">
        <f>IF(คะแนนคุณลักษณะ!AT32="","",คะแนนคุณลักษณะ!AT32)</f>
        <v/>
      </c>
      <c r="BI31" s="27" t="str">
        <f>IF(คะแนนคุณลักษณะ!AU32="","",คะแนนคุณลักษณะ!AU32)</f>
        <v/>
      </c>
      <c r="BJ31" s="27" t="str">
        <f>IF(คะแนนคุณลักษณะ!AV32="","",คะแนนคุณลักษณะ!AV32)</f>
        <v/>
      </c>
      <c r="BK31" s="27" t="str">
        <f>IF(คะแนนคุณลักษณะ!AW32="","",คะแนนคุณลักษณะ!AW32)</f>
        <v/>
      </c>
      <c r="BL31" s="27" t="str">
        <f>IF(คะแนนคุณลักษณะ!AX32="","",คะแนนคุณลักษณะ!AX32)</f>
        <v/>
      </c>
      <c r="BM31" s="27" t="str">
        <f>IF(คะแนนคุณลักษณะ!AY32="","",คะแนนคุณลักษณะ!AY32)</f>
        <v/>
      </c>
      <c r="BN31" s="27" t="str">
        <f>IF(คะแนนคุณลักษณะ!AZ32="","",คะแนนคุณลักษณะ!AZ32)</f>
        <v/>
      </c>
      <c r="BO31" s="87" t="str">
        <f t="shared" si="40"/>
        <v/>
      </c>
      <c r="BP31" s="136" t="str">
        <f t="shared" si="10"/>
        <v/>
      </c>
      <c r="BQ31" s="136" t="str">
        <f t="shared" si="11"/>
        <v/>
      </c>
      <c r="BR31" s="27" t="str">
        <f>IF(คะแนนคุณลักษณะ!BA32="","",คะแนนคุณลักษณะ!BA32)</f>
        <v/>
      </c>
      <c r="BS31" s="27" t="str">
        <f>IF(คะแนนคุณลักษณะ!BB32="","",คะแนนคุณลักษณะ!BB32)</f>
        <v/>
      </c>
      <c r="BT31" s="27" t="str">
        <f>IF(คะแนนคุณลักษณะ!BC32="","",คะแนนคุณลักษณะ!BC32)</f>
        <v/>
      </c>
      <c r="BU31" s="27" t="str">
        <f>IF(คะแนนคุณลักษณะ!BD32="","",คะแนนคุณลักษณะ!BD32)</f>
        <v/>
      </c>
      <c r="BV31" s="27" t="str">
        <f>IF(คะแนนคุณลักษณะ!BE32="","",คะแนนคุณลักษณะ!BE32)</f>
        <v/>
      </c>
      <c r="BW31" s="27" t="str">
        <f>IF(คะแนนคุณลักษณะ!BF32="","",คะแนนคุณลักษณะ!BF32)</f>
        <v/>
      </c>
      <c r="BX31" s="27" t="str">
        <f>IF(คะแนนคุณลักษณะ!BG32="","",คะแนนคุณลักษณะ!BG32)</f>
        <v/>
      </c>
      <c r="BY31" s="27" t="str">
        <f>IF(คะแนนคุณลักษณะ!BH32="","",คะแนนคุณลักษณะ!BH32)</f>
        <v/>
      </c>
      <c r="BZ31" s="87" t="str">
        <f t="shared" si="41"/>
        <v/>
      </c>
      <c r="CA31" s="136" t="str">
        <f t="shared" si="12"/>
        <v/>
      </c>
      <c r="CB31" s="136" t="str">
        <f t="shared" si="13"/>
        <v/>
      </c>
      <c r="CC31" s="27" t="str">
        <f>IF(คะแนนคุณลักษณะ!BI32="","",คะแนนคุณลักษณะ!BI32)</f>
        <v/>
      </c>
      <c r="CD31" s="27" t="str">
        <f>IF(คะแนนคุณลักษณะ!BJ32="","",คะแนนคุณลักษณะ!BJ32)</f>
        <v/>
      </c>
      <c r="CE31" s="27" t="str">
        <f>IF(คะแนนคุณลักษณะ!BK32="","",คะแนนคุณลักษณะ!BK32)</f>
        <v/>
      </c>
      <c r="CF31" s="27" t="str">
        <f>IF(คะแนนคุณลักษณะ!BL32="","",คะแนนคุณลักษณะ!BL32)</f>
        <v/>
      </c>
      <c r="CG31" s="27" t="str">
        <f>IF(คะแนนคุณลักษณะ!BM32="","",คะแนนคุณลักษณะ!BM32)</f>
        <v/>
      </c>
      <c r="CH31" s="27" t="str">
        <f>IF(คะแนนคุณลักษณะ!BN32="","",คะแนนคุณลักษณะ!BN32)</f>
        <v/>
      </c>
      <c r="CI31" s="27" t="str">
        <f>IF(คะแนนคุณลักษณะ!BO32="","",คะแนนคุณลักษณะ!BO32)</f>
        <v/>
      </c>
      <c r="CJ31" s="27" t="str">
        <f>IF(คะแนนคุณลักษณะ!BP32="","",คะแนนคุณลักษณะ!BP32)</f>
        <v/>
      </c>
      <c r="CK31" s="87" t="str">
        <f t="shared" si="42"/>
        <v/>
      </c>
      <c r="CL31" s="136" t="str">
        <f t="shared" si="14"/>
        <v/>
      </c>
      <c r="CM31" s="136" t="str">
        <f t="shared" si="15"/>
        <v/>
      </c>
      <c r="CN31" s="27" t="str">
        <f>IF(คะแนนคุณลักษณะ!BQ32="","",คะแนนคุณลักษณะ!BQ32)</f>
        <v/>
      </c>
      <c r="CO31" s="27" t="str">
        <f>IF(คะแนนคุณลักษณะ!BR32="","",คะแนนคุณลักษณะ!BR32)</f>
        <v/>
      </c>
      <c r="CP31" s="27" t="str">
        <f>IF(คะแนนคุณลักษณะ!BS32="","",คะแนนคุณลักษณะ!BS32)</f>
        <v/>
      </c>
      <c r="CQ31" s="27" t="str">
        <f>IF(คะแนนคุณลักษณะ!BT32="","",คะแนนคุณลักษณะ!BT32)</f>
        <v/>
      </c>
      <c r="CR31" s="27" t="str">
        <f>IF(คะแนนคุณลักษณะ!BU32="","",คะแนนคุณลักษณะ!BU32)</f>
        <v/>
      </c>
      <c r="CS31" s="27" t="str">
        <f>IF(คะแนนคุณลักษณะ!BV32="","",คะแนนคุณลักษณะ!BV32)</f>
        <v/>
      </c>
      <c r="CT31" s="27" t="str">
        <f>IF(คะแนนคุณลักษณะ!BW32="","",คะแนนคุณลักษณะ!BW32)</f>
        <v/>
      </c>
      <c r="CU31" s="27" t="str">
        <f>IF(คะแนนคุณลักษณะ!BX32="","",คะแนนคุณลักษณะ!BX32)</f>
        <v/>
      </c>
      <c r="CV31" s="87" t="str">
        <f t="shared" si="43"/>
        <v/>
      </c>
      <c r="CW31" s="136" t="str">
        <f t="shared" si="16"/>
        <v/>
      </c>
      <c r="CX31" s="136" t="str">
        <f t="shared" si="17"/>
        <v/>
      </c>
      <c r="CY31" s="388" t="str">
        <f>IF(คะแนนคุณลักษณะ!BY32="","",คะแนนคุณลักษณะ!BY32)</f>
        <v/>
      </c>
      <c r="CZ31" s="388" t="str">
        <f>IF(คะแนนคุณลักษณะ!BZ32="","",คะแนนคุณลักษณะ!BZ32)</f>
        <v/>
      </c>
      <c r="DA31" s="388" t="str">
        <f>IF(คะแนนคุณลักษณะ!CA32="","",คะแนนคุณลักษณะ!CA32)</f>
        <v/>
      </c>
      <c r="DB31" s="388" t="str">
        <f>IF(คะแนนคุณลักษณะ!CB32="","",คะแนนคุณลักษณะ!CB32)</f>
        <v/>
      </c>
      <c r="DC31" s="388" t="str">
        <f>IF(คะแนนคุณลักษณะ!CC32="","",คะแนนคุณลักษณะ!CC32)</f>
        <v/>
      </c>
      <c r="DD31" s="388" t="str">
        <f>IF(คะแนนคุณลักษณะ!CD32="","",คะแนนคุณลักษณะ!CD32)</f>
        <v/>
      </c>
      <c r="DE31" s="388" t="str">
        <f>IF(คะแนนคุณลักษณะ!CE32="","",คะแนนคุณลักษณะ!CE32)</f>
        <v/>
      </c>
      <c r="DF31" s="388" t="str">
        <f>IF(คะแนนคุณลักษณะ!CF32="","",คะแนนคุณลักษณะ!CF32)</f>
        <v/>
      </c>
      <c r="DG31" s="87" t="str">
        <f t="shared" si="44"/>
        <v/>
      </c>
      <c r="DH31" s="136" t="str">
        <f t="shared" si="45"/>
        <v/>
      </c>
      <c r="DI31" s="136" t="str">
        <f t="shared" si="18"/>
        <v/>
      </c>
      <c r="DJ31" s="457" t="str">
        <f>IF(คะแนนคุณลักษณะ!CG32="","",คะแนนคุณลักษณะ!CG32)</f>
        <v/>
      </c>
      <c r="DK31" s="457" t="str">
        <f>IF(คะแนนคุณลักษณะ!CH32="","",คะแนนคุณลักษณะ!CH32)</f>
        <v/>
      </c>
      <c r="DL31" s="457" t="str">
        <f>IF(คะแนนคุณลักษณะ!CI32="","",คะแนนคุณลักษณะ!CI32)</f>
        <v/>
      </c>
      <c r="DM31" s="457" t="str">
        <f>IF(คะแนนคุณลักษณะ!CJ32="","",คะแนนคุณลักษณะ!CJ32)</f>
        <v/>
      </c>
      <c r="DN31" s="457" t="str">
        <f>IF(คะแนนคุณลักษณะ!CK32="","",คะแนนคุณลักษณะ!CK32)</f>
        <v/>
      </c>
      <c r="DO31" s="457" t="str">
        <f>IF(คะแนนคุณลักษณะ!CL32="","",คะแนนคุณลักษณะ!CL32)</f>
        <v/>
      </c>
      <c r="DP31" s="457" t="str">
        <f>IF(คะแนนคุณลักษณะ!CM32="","",คะแนนคุณลักษณะ!CM32)</f>
        <v/>
      </c>
      <c r="DQ31" s="457" t="str">
        <f>IF(คะแนนคุณลักษณะ!CN32="","",คะแนนคุณลักษณะ!CN32)</f>
        <v/>
      </c>
      <c r="DR31" s="87" t="str">
        <f t="shared" si="46"/>
        <v/>
      </c>
      <c r="DS31" s="136" t="str">
        <f t="shared" si="19"/>
        <v/>
      </c>
      <c r="DT31" s="136" t="str">
        <f t="shared" si="20"/>
        <v/>
      </c>
      <c r="DU31" s="457" t="str">
        <f>IF(คะแนนคุณลักษณะ!CO32="","",คะแนนคุณลักษณะ!CO32)</f>
        <v/>
      </c>
      <c r="DV31" s="457" t="str">
        <f>IF(คะแนนคุณลักษณะ!CP32="","",คะแนนคุณลักษณะ!CP32)</f>
        <v/>
      </c>
      <c r="DW31" s="457" t="str">
        <f>IF(คะแนนคุณลักษณะ!CQ32="","",คะแนนคุณลักษณะ!CQ32)</f>
        <v/>
      </c>
      <c r="DX31" s="457" t="str">
        <f>IF(คะแนนคุณลักษณะ!CR32="","",คะแนนคุณลักษณะ!CR32)</f>
        <v/>
      </c>
      <c r="DY31" s="457" t="str">
        <f>IF(คะแนนคุณลักษณะ!CS32="","",คะแนนคุณลักษณะ!CS32)</f>
        <v/>
      </c>
      <c r="DZ31" s="457" t="str">
        <f>IF(คะแนนคุณลักษณะ!CT32="","",คะแนนคุณลักษณะ!CT32)</f>
        <v/>
      </c>
      <c r="EA31" s="457" t="str">
        <f>IF(คะแนนคุณลักษณะ!CU32="","",คะแนนคุณลักษณะ!CU32)</f>
        <v/>
      </c>
      <c r="EB31" s="457" t="str">
        <f>IF(คะแนนคุณลักษณะ!CV32="","",คะแนนคุณลักษณะ!CV32)</f>
        <v/>
      </c>
      <c r="EC31" s="87" t="str">
        <f t="shared" si="47"/>
        <v/>
      </c>
      <c r="ED31" s="136" t="str">
        <f t="shared" si="21"/>
        <v/>
      </c>
      <c r="EE31" s="136" t="str">
        <f t="shared" si="22"/>
        <v/>
      </c>
      <c r="EF31" s="457" t="str">
        <f>IF(คะแนนคุณลักษณะ!CW32="","",คะแนนคุณลักษณะ!CW32)</f>
        <v/>
      </c>
      <c r="EG31" s="457" t="str">
        <f>IF(คะแนนคุณลักษณะ!CX32="","",คะแนนคุณลักษณะ!CX32)</f>
        <v/>
      </c>
      <c r="EH31" s="457" t="str">
        <f>IF(คะแนนคุณลักษณะ!CY32="","",คะแนนคุณลักษณะ!CY32)</f>
        <v/>
      </c>
      <c r="EI31" s="457" t="str">
        <f>IF(คะแนนคุณลักษณะ!CZ32="","",คะแนนคุณลักษณะ!CZ32)</f>
        <v/>
      </c>
      <c r="EJ31" s="457" t="str">
        <f>IF(คะแนนคุณลักษณะ!DA32="","",คะแนนคุณลักษณะ!DA32)</f>
        <v/>
      </c>
      <c r="EK31" s="457" t="str">
        <f>IF(คะแนนคุณลักษณะ!DB32="","",คะแนนคุณลักษณะ!DB32)</f>
        <v/>
      </c>
      <c r="EL31" s="457" t="str">
        <f>IF(คะแนนคุณลักษณะ!DC32="","",คะแนนคุณลักษณะ!DC32)</f>
        <v/>
      </c>
      <c r="EM31" s="457" t="str">
        <f>IF(คะแนนคุณลักษณะ!DD32="","",คะแนนคุณลักษณะ!DD32)</f>
        <v/>
      </c>
      <c r="EN31" s="87" t="str">
        <f t="shared" si="48"/>
        <v/>
      </c>
      <c r="EO31" s="136" t="str">
        <f t="shared" si="23"/>
        <v/>
      </c>
      <c r="EP31" s="136" t="str">
        <f t="shared" si="24"/>
        <v/>
      </c>
      <c r="EQ31" s="457" t="str">
        <f>IF(คะแนนคุณลักษณะ!DE32="","",คะแนนคุณลักษณะ!DE32)</f>
        <v/>
      </c>
      <c r="ER31" s="457" t="str">
        <f>IF(คะแนนคุณลักษณะ!DF32="","",คะแนนคุณลักษณะ!DF32)</f>
        <v/>
      </c>
      <c r="ES31" s="457" t="str">
        <f>IF(คะแนนคุณลักษณะ!DG32="","",คะแนนคุณลักษณะ!DG32)</f>
        <v/>
      </c>
      <c r="ET31" s="457" t="str">
        <f>IF(คะแนนคุณลักษณะ!DH32="","",คะแนนคุณลักษณะ!DH32)</f>
        <v/>
      </c>
      <c r="EU31" s="457" t="str">
        <f>IF(คะแนนคุณลักษณะ!DI32="","",คะแนนคุณลักษณะ!DI32)</f>
        <v/>
      </c>
      <c r="EV31" s="457" t="str">
        <f>IF(คะแนนคุณลักษณะ!DJ32="","",คะแนนคุณลักษณะ!DJ32)</f>
        <v/>
      </c>
      <c r="EW31" s="457" t="str">
        <f>IF(คะแนนคุณลักษณะ!DK32="","",คะแนนคุณลักษณะ!DK32)</f>
        <v/>
      </c>
      <c r="EX31" s="457" t="str">
        <f>IF(คะแนนคุณลักษณะ!DL32="","",คะแนนคุณลักษณะ!DL32)</f>
        <v/>
      </c>
      <c r="EY31" s="87" t="str">
        <f t="shared" si="49"/>
        <v/>
      </c>
      <c r="EZ31" s="136" t="str">
        <f t="shared" si="25"/>
        <v/>
      </c>
      <c r="FA31" s="136" t="str">
        <f t="shared" si="26"/>
        <v/>
      </c>
      <c r="FB31" s="27" t="str">
        <f>IF(คะแนนคุณลักษณะ!DM32="","",คะแนนคุณลักษณะ!DM32)</f>
        <v/>
      </c>
      <c r="FC31" s="27" t="str">
        <f>IF(คะแนนคุณลักษณะ!DN32="","",คะแนนคุณลักษณะ!DN32)</f>
        <v/>
      </c>
      <c r="FD31" s="27" t="str">
        <f>IF(คะแนนคุณลักษณะ!DO32="","",คะแนนคุณลักษณะ!DO32)</f>
        <v/>
      </c>
      <c r="FE31" s="27" t="str">
        <f>IF(คะแนนคุณลักษณะ!DP32="","",คะแนนคุณลักษณะ!DP32)</f>
        <v/>
      </c>
      <c r="FF31" s="27" t="str">
        <f>IF(คะแนนคุณลักษณะ!DQ32="","",คะแนนคุณลักษณะ!DQ32)</f>
        <v/>
      </c>
      <c r="FG31" s="27" t="str">
        <f>IF(คะแนนคุณลักษณะ!DR32="","",คะแนนคุณลักษณะ!DR32)</f>
        <v/>
      </c>
      <c r="FH31" s="27" t="str">
        <f>IF(คะแนนคุณลักษณะ!DS32="","",คะแนนคุณลักษณะ!DS32)</f>
        <v/>
      </c>
      <c r="FI31" s="27" t="str">
        <f>IF(คะแนนคุณลักษณะ!DT32="","",คะแนนคุณลักษณะ!DT32)</f>
        <v/>
      </c>
      <c r="FJ31" s="87" t="str">
        <f t="shared" si="50"/>
        <v/>
      </c>
      <c r="FK31" s="136" t="str">
        <f t="shared" si="27"/>
        <v/>
      </c>
      <c r="FL31" s="136" t="str">
        <f t="shared" si="28"/>
        <v/>
      </c>
      <c r="FM31" s="457" t="str">
        <f t="shared" si="51"/>
        <v/>
      </c>
      <c r="FN31" s="136" t="str">
        <f t="shared" si="29"/>
        <v/>
      </c>
      <c r="FO31" s="457" t="str">
        <f t="shared" si="52"/>
        <v/>
      </c>
      <c r="FP31" s="136" t="str">
        <f t="shared" si="30"/>
        <v/>
      </c>
      <c r="FQ31" s="457" t="str">
        <f t="shared" si="53"/>
        <v/>
      </c>
      <c r="FR31" s="136" t="str">
        <f t="shared" si="31"/>
        <v/>
      </c>
      <c r="FS31" s="457" t="str">
        <f t="shared" si="54"/>
        <v/>
      </c>
      <c r="FT31" s="136" t="str">
        <f t="shared" si="32"/>
        <v/>
      </c>
      <c r="FU31" s="457" t="str">
        <f t="shared" si="55"/>
        <v/>
      </c>
      <c r="FV31" s="136" t="str">
        <f t="shared" si="33"/>
        <v/>
      </c>
      <c r="FW31" s="457" t="str">
        <f t="shared" si="56"/>
        <v/>
      </c>
      <c r="FX31" s="136" t="str">
        <f t="shared" si="34"/>
        <v/>
      </c>
      <c r="FY31" s="457" t="str">
        <f t="shared" si="57"/>
        <v/>
      </c>
      <c r="FZ31" s="136" t="str">
        <f t="shared" si="35"/>
        <v/>
      </c>
      <c r="GA31" s="457" t="str">
        <f t="shared" si="58"/>
        <v/>
      </c>
      <c r="GB31" s="136" t="str">
        <f t="shared" si="59"/>
        <v/>
      </c>
      <c r="GC31" s="87" t="str">
        <f t="shared" si="71"/>
        <v/>
      </c>
      <c r="GD31" s="136" t="str">
        <f>IF(เกณฑ์!F$20="Mode",GQ31,IF(เกณฑ์!F$20="ร้อยละ",GR31,""))</f>
        <v/>
      </c>
      <c r="GE31" s="136" t="str">
        <f t="shared" si="60"/>
        <v/>
      </c>
      <c r="GF31" s="85"/>
      <c r="GI31" s="316" t="str">
        <f t="shared" si="61"/>
        <v/>
      </c>
      <c r="GJ31" s="316" t="str">
        <f t="shared" si="62"/>
        <v/>
      </c>
      <c r="GK31" s="316" t="str">
        <f t="shared" si="63"/>
        <v/>
      </c>
      <c r="GL31" s="316" t="str">
        <f t="shared" si="64"/>
        <v/>
      </c>
      <c r="GM31" s="316" t="str">
        <f t="shared" si="65"/>
        <v/>
      </c>
      <c r="GN31" s="316" t="str">
        <f t="shared" si="66"/>
        <v/>
      </c>
      <c r="GO31" s="316" t="str">
        <f t="shared" si="67"/>
        <v/>
      </c>
      <c r="GP31" s="316" t="str">
        <f t="shared" si="68"/>
        <v/>
      </c>
      <c r="GQ31" s="316" t="str">
        <f>'06-1'!I31</f>
        <v/>
      </c>
      <c r="GR31" s="513" t="str">
        <f t="shared" si="36"/>
        <v/>
      </c>
    </row>
    <row r="32" spans="1:200" s="29" customFormat="1" ht="15.95" customHeight="1">
      <c r="A32" s="130">
        <v>27</v>
      </c>
      <c r="B32" s="26">
        <f>คะแนนสอบ!C32</f>
        <v>2520</v>
      </c>
      <c r="C32" s="41" t="str">
        <f>คะแนนสอบ!D32</f>
        <v>เด็กหญิงดิษญา  กลิ่นหอม</v>
      </c>
      <c r="D32" s="27" t="str">
        <f>IF(คะแนนคุณลักษณะ!E33="","",คะแนนคุณลักษณะ!E33)</f>
        <v/>
      </c>
      <c r="E32" s="27" t="str">
        <f>IF(คะแนนคุณลักษณะ!F33="","",คะแนนคุณลักษณะ!F33)</f>
        <v/>
      </c>
      <c r="F32" s="27" t="str">
        <f>IF(คะแนนคุณลักษณะ!G33="","",คะแนนคุณลักษณะ!G33)</f>
        <v/>
      </c>
      <c r="G32" s="27" t="str">
        <f>IF(คะแนนคุณลักษณะ!H33="","",คะแนนคุณลักษณะ!H33)</f>
        <v/>
      </c>
      <c r="H32" s="27" t="str">
        <f>IF(คะแนนคุณลักษณะ!I33="","",คะแนนคุณลักษณะ!I33)</f>
        <v/>
      </c>
      <c r="I32" s="27" t="str">
        <f>IF(คะแนนคุณลักษณะ!J33="","",คะแนนคุณลักษณะ!J33)</f>
        <v/>
      </c>
      <c r="J32" s="27" t="str">
        <f>IF(คะแนนคุณลักษณะ!K33="","",คะแนนคุณลักษณะ!K33)</f>
        <v/>
      </c>
      <c r="K32" s="27" t="str">
        <f>IF(คะแนนคุณลักษณะ!L33="","",คะแนนคุณลักษณะ!L33)</f>
        <v/>
      </c>
      <c r="L32" s="87" t="str">
        <f t="shared" si="69"/>
        <v/>
      </c>
      <c r="M32" s="136" t="str">
        <f t="shared" si="0"/>
        <v/>
      </c>
      <c r="N32" s="136" t="str">
        <f t="shared" si="1"/>
        <v/>
      </c>
      <c r="O32" s="27" t="str">
        <f>IF(คะแนนคุณลักษณะ!M33="","",คะแนนคุณลักษณะ!M33)</f>
        <v/>
      </c>
      <c r="P32" s="27" t="str">
        <f>IF(คะแนนคุณลักษณะ!N33="","",คะแนนคุณลักษณะ!N33)</f>
        <v/>
      </c>
      <c r="Q32" s="27" t="str">
        <f>IF(คะแนนคุณลักษณะ!O33="","",คะแนนคุณลักษณะ!O33)</f>
        <v/>
      </c>
      <c r="R32" s="27" t="str">
        <f>IF(คะแนนคุณลักษณะ!P33="","",คะแนนคุณลักษณะ!P33)</f>
        <v/>
      </c>
      <c r="S32" s="27" t="str">
        <f>IF(คะแนนคุณลักษณะ!Q33="","",คะแนนคุณลักษณะ!Q33)</f>
        <v/>
      </c>
      <c r="T32" s="27" t="str">
        <f>IF(คะแนนคุณลักษณะ!R33="","",คะแนนคุณลักษณะ!R33)</f>
        <v/>
      </c>
      <c r="U32" s="27" t="str">
        <f>IF(คะแนนคุณลักษณะ!S33="","",คะแนนคุณลักษณะ!S33)</f>
        <v/>
      </c>
      <c r="V32" s="27" t="str">
        <f>IF(คะแนนคุณลักษณะ!T33="","",คะแนนคุณลักษณะ!T33)</f>
        <v/>
      </c>
      <c r="W32" s="87" t="str">
        <f t="shared" si="70"/>
        <v/>
      </c>
      <c r="X32" s="136" t="str">
        <f t="shared" si="2"/>
        <v/>
      </c>
      <c r="Y32" s="136" t="str">
        <f t="shared" si="3"/>
        <v/>
      </c>
      <c r="Z32" s="27" t="str">
        <f>IF(คะแนนคุณลักษณะ!U33="","",คะแนนคุณลักษณะ!U33)</f>
        <v/>
      </c>
      <c r="AA32" s="27" t="str">
        <f>IF(คะแนนคุณลักษณะ!V33="","",คะแนนคุณลักษณะ!V33)</f>
        <v/>
      </c>
      <c r="AB32" s="27" t="str">
        <f>IF(คะแนนคุณลักษณะ!W33="","",คะแนนคุณลักษณะ!W33)</f>
        <v/>
      </c>
      <c r="AC32" s="27" t="str">
        <f>IF(คะแนนคุณลักษณะ!X33="","",คะแนนคุณลักษณะ!X33)</f>
        <v/>
      </c>
      <c r="AD32" s="27" t="str">
        <f>IF(คะแนนคุณลักษณะ!Y33="","",คะแนนคุณลักษณะ!Y33)</f>
        <v/>
      </c>
      <c r="AE32" s="27" t="str">
        <f>IF(คะแนนคุณลักษณะ!Z33="","",คะแนนคุณลักษณะ!Z33)</f>
        <v/>
      </c>
      <c r="AF32" s="27" t="str">
        <f>IF(คะแนนคุณลักษณะ!AA33="","",คะแนนคุณลักษณะ!AA33)</f>
        <v/>
      </c>
      <c r="AG32" s="27" t="str">
        <f>IF(คะแนนคุณลักษณะ!AB33="","",คะแนนคุณลักษณะ!AB33)</f>
        <v/>
      </c>
      <c r="AH32" s="87" t="str">
        <f t="shared" si="37"/>
        <v/>
      </c>
      <c r="AI32" s="136" t="str">
        <f t="shared" si="4"/>
        <v/>
      </c>
      <c r="AJ32" s="136" t="str">
        <f t="shared" si="5"/>
        <v/>
      </c>
      <c r="AK32" s="27" t="str">
        <f>IF(คะแนนคุณลักษณะ!AC33="","",คะแนนคุณลักษณะ!AC33)</f>
        <v/>
      </c>
      <c r="AL32" s="27" t="str">
        <f>IF(คะแนนคุณลักษณะ!AD33="","",คะแนนคุณลักษณะ!AD33)</f>
        <v/>
      </c>
      <c r="AM32" s="27" t="str">
        <f>IF(คะแนนคุณลักษณะ!AE33="","",คะแนนคุณลักษณะ!AE33)</f>
        <v/>
      </c>
      <c r="AN32" s="27" t="str">
        <f>IF(คะแนนคุณลักษณะ!AF33="","",คะแนนคุณลักษณะ!AF33)</f>
        <v/>
      </c>
      <c r="AO32" s="27" t="str">
        <f>IF(คะแนนคุณลักษณะ!AG33="","",คะแนนคุณลักษณะ!AG33)</f>
        <v/>
      </c>
      <c r="AP32" s="27" t="str">
        <f>IF(คะแนนคุณลักษณะ!AH33="","",คะแนนคุณลักษณะ!AH33)</f>
        <v/>
      </c>
      <c r="AQ32" s="27" t="str">
        <f>IF(คะแนนคุณลักษณะ!AI33="","",คะแนนคุณลักษณะ!AI33)</f>
        <v/>
      </c>
      <c r="AR32" s="27" t="str">
        <f>IF(คะแนนคุณลักษณะ!AJ33="","",คะแนนคุณลักษณะ!AJ33)</f>
        <v/>
      </c>
      <c r="AS32" s="87" t="str">
        <f t="shared" si="38"/>
        <v/>
      </c>
      <c r="AT32" s="136" t="str">
        <f t="shared" si="6"/>
        <v/>
      </c>
      <c r="AU32" s="136" t="str">
        <f t="shared" si="7"/>
        <v/>
      </c>
      <c r="AV32" s="27" t="str">
        <f>IF(คะแนนคุณลักษณะ!AK33="","",คะแนนคุณลักษณะ!AK33)</f>
        <v/>
      </c>
      <c r="AW32" s="27" t="str">
        <f>IF(คะแนนคุณลักษณะ!AL33="","",คะแนนคุณลักษณะ!AL33)</f>
        <v/>
      </c>
      <c r="AX32" s="27" t="str">
        <f>IF(คะแนนคุณลักษณะ!AM33="","",คะแนนคุณลักษณะ!AM33)</f>
        <v/>
      </c>
      <c r="AY32" s="27" t="str">
        <f>IF(คะแนนคุณลักษณะ!AN33="","",คะแนนคุณลักษณะ!AN33)</f>
        <v/>
      </c>
      <c r="AZ32" s="27" t="str">
        <f>IF(คะแนนคุณลักษณะ!AO33="","",คะแนนคุณลักษณะ!AO33)</f>
        <v/>
      </c>
      <c r="BA32" s="27" t="str">
        <f>IF(คะแนนคุณลักษณะ!AP33="","",คะแนนคุณลักษณะ!AP33)</f>
        <v/>
      </c>
      <c r="BB32" s="27" t="str">
        <f>IF(คะแนนคุณลักษณะ!AQ33="","",คะแนนคุณลักษณะ!AQ33)</f>
        <v/>
      </c>
      <c r="BC32" s="27" t="str">
        <f>IF(คะแนนคุณลักษณะ!AR33="","",คะแนนคุณลักษณะ!AR33)</f>
        <v/>
      </c>
      <c r="BD32" s="87" t="str">
        <f t="shared" si="39"/>
        <v/>
      </c>
      <c r="BE32" s="136" t="str">
        <f t="shared" si="8"/>
        <v/>
      </c>
      <c r="BF32" s="136" t="str">
        <f t="shared" si="9"/>
        <v/>
      </c>
      <c r="BG32" s="27" t="str">
        <f>IF(คะแนนคุณลักษณะ!AS33="","",คะแนนคุณลักษณะ!AS33)</f>
        <v/>
      </c>
      <c r="BH32" s="27" t="str">
        <f>IF(คะแนนคุณลักษณะ!AT33="","",คะแนนคุณลักษณะ!AT33)</f>
        <v/>
      </c>
      <c r="BI32" s="27" t="str">
        <f>IF(คะแนนคุณลักษณะ!AU33="","",คะแนนคุณลักษณะ!AU33)</f>
        <v/>
      </c>
      <c r="BJ32" s="27" t="str">
        <f>IF(คะแนนคุณลักษณะ!AV33="","",คะแนนคุณลักษณะ!AV33)</f>
        <v/>
      </c>
      <c r="BK32" s="27" t="str">
        <f>IF(คะแนนคุณลักษณะ!AW33="","",คะแนนคุณลักษณะ!AW33)</f>
        <v/>
      </c>
      <c r="BL32" s="27" t="str">
        <f>IF(คะแนนคุณลักษณะ!AX33="","",คะแนนคุณลักษณะ!AX33)</f>
        <v/>
      </c>
      <c r="BM32" s="27" t="str">
        <f>IF(คะแนนคุณลักษณะ!AY33="","",คะแนนคุณลักษณะ!AY33)</f>
        <v/>
      </c>
      <c r="BN32" s="27" t="str">
        <f>IF(คะแนนคุณลักษณะ!AZ33="","",คะแนนคุณลักษณะ!AZ33)</f>
        <v/>
      </c>
      <c r="BO32" s="87" t="str">
        <f t="shared" si="40"/>
        <v/>
      </c>
      <c r="BP32" s="136" t="str">
        <f t="shared" si="10"/>
        <v/>
      </c>
      <c r="BQ32" s="136" t="str">
        <f t="shared" si="11"/>
        <v/>
      </c>
      <c r="BR32" s="27" t="str">
        <f>IF(คะแนนคุณลักษณะ!BA33="","",คะแนนคุณลักษณะ!BA33)</f>
        <v/>
      </c>
      <c r="BS32" s="27" t="str">
        <f>IF(คะแนนคุณลักษณะ!BB33="","",คะแนนคุณลักษณะ!BB33)</f>
        <v/>
      </c>
      <c r="BT32" s="27" t="str">
        <f>IF(คะแนนคุณลักษณะ!BC33="","",คะแนนคุณลักษณะ!BC33)</f>
        <v/>
      </c>
      <c r="BU32" s="27" t="str">
        <f>IF(คะแนนคุณลักษณะ!BD33="","",คะแนนคุณลักษณะ!BD33)</f>
        <v/>
      </c>
      <c r="BV32" s="27" t="str">
        <f>IF(คะแนนคุณลักษณะ!BE33="","",คะแนนคุณลักษณะ!BE33)</f>
        <v/>
      </c>
      <c r="BW32" s="27" t="str">
        <f>IF(คะแนนคุณลักษณะ!BF33="","",คะแนนคุณลักษณะ!BF33)</f>
        <v/>
      </c>
      <c r="BX32" s="27" t="str">
        <f>IF(คะแนนคุณลักษณะ!BG33="","",คะแนนคุณลักษณะ!BG33)</f>
        <v/>
      </c>
      <c r="BY32" s="27" t="str">
        <f>IF(คะแนนคุณลักษณะ!BH33="","",คะแนนคุณลักษณะ!BH33)</f>
        <v/>
      </c>
      <c r="BZ32" s="87" t="str">
        <f t="shared" si="41"/>
        <v/>
      </c>
      <c r="CA32" s="136" t="str">
        <f t="shared" si="12"/>
        <v/>
      </c>
      <c r="CB32" s="136" t="str">
        <f t="shared" si="13"/>
        <v/>
      </c>
      <c r="CC32" s="27" t="str">
        <f>IF(คะแนนคุณลักษณะ!BI33="","",คะแนนคุณลักษณะ!BI33)</f>
        <v/>
      </c>
      <c r="CD32" s="27" t="str">
        <f>IF(คะแนนคุณลักษณะ!BJ33="","",คะแนนคุณลักษณะ!BJ33)</f>
        <v/>
      </c>
      <c r="CE32" s="27" t="str">
        <f>IF(คะแนนคุณลักษณะ!BK33="","",คะแนนคุณลักษณะ!BK33)</f>
        <v/>
      </c>
      <c r="CF32" s="27" t="str">
        <f>IF(คะแนนคุณลักษณะ!BL33="","",คะแนนคุณลักษณะ!BL33)</f>
        <v/>
      </c>
      <c r="CG32" s="27" t="str">
        <f>IF(คะแนนคุณลักษณะ!BM33="","",คะแนนคุณลักษณะ!BM33)</f>
        <v/>
      </c>
      <c r="CH32" s="27" t="str">
        <f>IF(คะแนนคุณลักษณะ!BN33="","",คะแนนคุณลักษณะ!BN33)</f>
        <v/>
      </c>
      <c r="CI32" s="27" t="str">
        <f>IF(คะแนนคุณลักษณะ!BO33="","",คะแนนคุณลักษณะ!BO33)</f>
        <v/>
      </c>
      <c r="CJ32" s="27" t="str">
        <f>IF(คะแนนคุณลักษณะ!BP33="","",คะแนนคุณลักษณะ!BP33)</f>
        <v/>
      </c>
      <c r="CK32" s="87" t="str">
        <f t="shared" si="42"/>
        <v/>
      </c>
      <c r="CL32" s="136" t="str">
        <f t="shared" si="14"/>
        <v/>
      </c>
      <c r="CM32" s="136" t="str">
        <f t="shared" si="15"/>
        <v/>
      </c>
      <c r="CN32" s="27" t="str">
        <f>IF(คะแนนคุณลักษณะ!BQ33="","",คะแนนคุณลักษณะ!BQ33)</f>
        <v/>
      </c>
      <c r="CO32" s="27" t="str">
        <f>IF(คะแนนคุณลักษณะ!BR33="","",คะแนนคุณลักษณะ!BR33)</f>
        <v/>
      </c>
      <c r="CP32" s="27" t="str">
        <f>IF(คะแนนคุณลักษณะ!BS33="","",คะแนนคุณลักษณะ!BS33)</f>
        <v/>
      </c>
      <c r="CQ32" s="27" t="str">
        <f>IF(คะแนนคุณลักษณะ!BT33="","",คะแนนคุณลักษณะ!BT33)</f>
        <v/>
      </c>
      <c r="CR32" s="27" t="str">
        <f>IF(คะแนนคุณลักษณะ!BU33="","",คะแนนคุณลักษณะ!BU33)</f>
        <v/>
      </c>
      <c r="CS32" s="27" t="str">
        <f>IF(คะแนนคุณลักษณะ!BV33="","",คะแนนคุณลักษณะ!BV33)</f>
        <v/>
      </c>
      <c r="CT32" s="27" t="str">
        <f>IF(คะแนนคุณลักษณะ!BW33="","",คะแนนคุณลักษณะ!BW33)</f>
        <v/>
      </c>
      <c r="CU32" s="27" t="str">
        <f>IF(คะแนนคุณลักษณะ!BX33="","",คะแนนคุณลักษณะ!BX33)</f>
        <v/>
      </c>
      <c r="CV32" s="87" t="str">
        <f t="shared" si="43"/>
        <v/>
      </c>
      <c r="CW32" s="136" t="str">
        <f t="shared" si="16"/>
        <v/>
      </c>
      <c r="CX32" s="136" t="str">
        <f t="shared" si="17"/>
        <v/>
      </c>
      <c r="CY32" s="388" t="str">
        <f>IF(คะแนนคุณลักษณะ!BY33="","",คะแนนคุณลักษณะ!BY33)</f>
        <v/>
      </c>
      <c r="CZ32" s="388" t="str">
        <f>IF(คะแนนคุณลักษณะ!BZ33="","",คะแนนคุณลักษณะ!BZ33)</f>
        <v/>
      </c>
      <c r="DA32" s="388" t="str">
        <f>IF(คะแนนคุณลักษณะ!CA33="","",คะแนนคุณลักษณะ!CA33)</f>
        <v/>
      </c>
      <c r="DB32" s="388" t="str">
        <f>IF(คะแนนคุณลักษณะ!CB33="","",คะแนนคุณลักษณะ!CB33)</f>
        <v/>
      </c>
      <c r="DC32" s="388" t="str">
        <f>IF(คะแนนคุณลักษณะ!CC33="","",คะแนนคุณลักษณะ!CC33)</f>
        <v/>
      </c>
      <c r="DD32" s="388" t="str">
        <f>IF(คะแนนคุณลักษณะ!CD33="","",คะแนนคุณลักษณะ!CD33)</f>
        <v/>
      </c>
      <c r="DE32" s="388" t="str">
        <f>IF(คะแนนคุณลักษณะ!CE33="","",คะแนนคุณลักษณะ!CE33)</f>
        <v/>
      </c>
      <c r="DF32" s="388" t="str">
        <f>IF(คะแนนคุณลักษณะ!CF33="","",คะแนนคุณลักษณะ!CF33)</f>
        <v/>
      </c>
      <c r="DG32" s="87" t="str">
        <f t="shared" si="44"/>
        <v/>
      </c>
      <c r="DH32" s="136" t="str">
        <f t="shared" si="45"/>
        <v/>
      </c>
      <c r="DI32" s="136" t="str">
        <f t="shared" si="18"/>
        <v/>
      </c>
      <c r="DJ32" s="457" t="str">
        <f>IF(คะแนนคุณลักษณะ!CG33="","",คะแนนคุณลักษณะ!CG33)</f>
        <v/>
      </c>
      <c r="DK32" s="457" t="str">
        <f>IF(คะแนนคุณลักษณะ!CH33="","",คะแนนคุณลักษณะ!CH33)</f>
        <v/>
      </c>
      <c r="DL32" s="457" t="str">
        <f>IF(คะแนนคุณลักษณะ!CI33="","",คะแนนคุณลักษณะ!CI33)</f>
        <v/>
      </c>
      <c r="DM32" s="457" t="str">
        <f>IF(คะแนนคุณลักษณะ!CJ33="","",คะแนนคุณลักษณะ!CJ33)</f>
        <v/>
      </c>
      <c r="DN32" s="457" t="str">
        <f>IF(คะแนนคุณลักษณะ!CK33="","",คะแนนคุณลักษณะ!CK33)</f>
        <v/>
      </c>
      <c r="DO32" s="457" t="str">
        <f>IF(คะแนนคุณลักษณะ!CL33="","",คะแนนคุณลักษณะ!CL33)</f>
        <v/>
      </c>
      <c r="DP32" s="457" t="str">
        <f>IF(คะแนนคุณลักษณะ!CM33="","",คะแนนคุณลักษณะ!CM33)</f>
        <v/>
      </c>
      <c r="DQ32" s="457" t="str">
        <f>IF(คะแนนคุณลักษณะ!CN33="","",คะแนนคุณลักษณะ!CN33)</f>
        <v/>
      </c>
      <c r="DR32" s="87" t="str">
        <f t="shared" si="46"/>
        <v/>
      </c>
      <c r="DS32" s="136" t="str">
        <f t="shared" si="19"/>
        <v/>
      </c>
      <c r="DT32" s="136" t="str">
        <f t="shared" si="20"/>
        <v/>
      </c>
      <c r="DU32" s="457" t="str">
        <f>IF(คะแนนคุณลักษณะ!CO33="","",คะแนนคุณลักษณะ!CO33)</f>
        <v/>
      </c>
      <c r="DV32" s="457" t="str">
        <f>IF(คะแนนคุณลักษณะ!CP33="","",คะแนนคุณลักษณะ!CP33)</f>
        <v/>
      </c>
      <c r="DW32" s="457" t="str">
        <f>IF(คะแนนคุณลักษณะ!CQ33="","",คะแนนคุณลักษณะ!CQ33)</f>
        <v/>
      </c>
      <c r="DX32" s="457" t="str">
        <f>IF(คะแนนคุณลักษณะ!CR33="","",คะแนนคุณลักษณะ!CR33)</f>
        <v/>
      </c>
      <c r="DY32" s="457" t="str">
        <f>IF(คะแนนคุณลักษณะ!CS33="","",คะแนนคุณลักษณะ!CS33)</f>
        <v/>
      </c>
      <c r="DZ32" s="457" t="str">
        <f>IF(คะแนนคุณลักษณะ!CT33="","",คะแนนคุณลักษณะ!CT33)</f>
        <v/>
      </c>
      <c r="EA32" s="457" t="str">
        <f>IF(คะแนนคุณลักษณะ!CU33="","",คะแนนคุณลักษณะ!CU33)</f>
        <v/>
      </c>
      <c r="EB32" s="457" t="str">
        <f>IF(คะแนนคุณลักษณะ!CV33="","",คะแนนคุณลักษณะ!CV33)</f>
        <v/>
      </c>
      <c r="EC32" s="87" t="str">
        <f t="shared" si="47"/>
        <v/>
      </c>
      <c r="ED32" s="136" t="str">
        <f t="shared" si="21"/>
        <v/>
      </c>
      <c r="EE32" s="136" t="str">
        <f t="shared" si="22"/>
        <v/>
      </c>
      <c r="EF32" s="457" t="str">
        <f>IF(คะแนนคุณลักษณะ!CW33="","",คะแนนคุณลักษณะ!CW33)</f>
        <v/>
      </c>
      <c r="EG32" s="457" t="str">
        <f>IF(คะแนนคุณลักษณะ!CX33="","",คะแนนคุณลักษณะ!CX33)</f>
        <v/>
      </c>
      <c r="EH32" s="457" t="str">
        <f>IF(คะแนนคุณลักษณะ!CY33="","",คะแนนคุณลักษณะ!CY33)</f>
        <v/>
      </c>
      <c r="EI32" s="457" t="str">
        <f>IF(คะแนนคุณลักษณะ!CZ33="","",คะแนนคุณลักษณะ!CZ33)</f>
        <v/>
      </c>
      <c r="EJ32" s="457" t="str">
        <f>IF(คะแนนคุณลักษณะ!DA33="","",คะแนนคุณลักษณะ!DA33)</f>
        <v/>
      </c>
      <c r="EK32" s="457" t="str">
        <f>IF(คะแนนคุณลักษณะ!DB33="","",คะแนนคุณลักษณะ!DB33)</f>
        <v/>
      </c>
      <c r="EL32" s="457" t="str">
        <f>IF(คะแนนคุณลักษณะ!DC33="","",คะแนนคุณลักษณะ!DC33)</f>
        <v/>
      </c>
      <c r="EM32" s="457" t="str">
        <f>IF(คะแนนคุณลักษณะ!DD33="","",คะแนนคุณลักษณะ!DD33)</f>
        <v/>
      </c>
      <c r="EN32" s="87" t="str">
        <f t="shared" si="48"/>
        <v/>
      </c>
      <c r="EO32" s="136" t="str">
        <f t="shared" si="23"/>
        <v/>
      </c>
      <c r="EP32" s="136" t="str">
        <f t="shared" si="24"/>
        <v/>
      </c>
      <c r="EQ32" s="457" t="str">
        <f>IF(คะแนนคุณลักษณะ!DE33="","",คะแนนคุณลักษณะ!DE33)</f>
        <v/>
      </c>
      <c r="ER32" s="457" t="str">
        <f>IF(คะแนนคุณลักษณะ!DF33="","",คะแนนคุณลักษณะ!DF33)</f>
        <v/>
      </c>
      <c r="ES32" s="457" t="str">
        <f>IF(คะแนนคุณลักษณะ!DG33="","",คะแนนคุณลักษณะ!DG33)</f>
        <v/>
      </c>
      <c r="ET32" s="457" t="str">
        <f>IF(คะแนนคุณลักษณะ!DH33="","",คะแนนคุณลักษณะ!DH33)</f>
        <v/>
      </c>
      <c r="EU32" s="457" t="str">
        <f>IF(คะแนนคุณลักษณะ!DI33="","",คะแนนคุณลักษณะ!DI33)</f>
        <v/>
      </c>
      <c r="EV32" s="457" t="str">
        <f>IF(คะแนนคุณลักษณะ!DJ33="","",คะแนนคุณลักษณะ!DJ33)</f>
        <v/>
      </c>
      <c r="EW32" s="457" t="str">
        <f>IF(คะแนนคุณลักษณะ!DK33="","",คะแนนคุณลักษณะ!DK33)</f>
        <v/>
      </c>
      <c r="EX32" s="457" t="str">
        <f>IF(คะแนนคุณลักษณะ!DL33="","",คะแนนคุณลักษณะ!DL33)</f>
        <v/>
      </c>
      <c r="EY32" s="87" t="str">
        <f t="shared" si="49"/>
        <v/>
      </c>
      <c r="EZ32" s="136" t="str">
        <f t="shared" si="25"/>
        <v/>
      </c>
      <c r="FA32" s="136" t="str">
        <f t="shared" si="26"/>
        <v/>
      </c>
      <c r="FB32" s="27" t="str">
        <f>IF(คะแนนคุณลักษณะ!DM33="","",คะแนนคุณลักษณะ!DM33)</f>
        <v/>
      </c>
      <c r="FC32" s="27" t="str">
        <f>IF(คะแนนคุณลักษณะ!DN33="","",คะแนนคุณลักษณะ!DN33)</f>
        <v/>
      </c>
      <c r="FD32" s="27" t="str">
        <f>IF(คะแนนคุณลักษณะ!DO33="","",คะแนนคุณลักษณะ!DO33)</f>
        <v/>
      </c>
      <c r="FE32" s="27" t="str">
        <f>IF(คะแนนคุณลักษณะ!DP33="","",คะแนนคุณลักษณะ!DP33)</f>
        <v/>
      </c>
      <c r="FF32" s="27" t="str">
        <f>IF(คะแนนคุณลักษณะ!DQ33="","",คะแนนคุณลักษณะ!DQ33)</f>
        <v/>
      </c>
      <c r="FG32" s="27" t="str">
        <f>IF(คะแนนคุณลักษณะ!DR33="","",คะแนนคุณลักษณะ!DR33)</f>
        <v/>
      </c>
      <c r="FH32" s="27" t="str">
        <f>IF(คะแนนคุณลักษณะ!DS33="","",คะแนนคุณลักษณะ!DS33)</f>
        <v/>
      </c>
      <c r="FI32" s="27" t="str">
        <f>IF(คะแนนคุณลักษณะ!DT33="","",คะแนนคุณลักษณะ!DT33)</f>
        <v/>
      </c>
      <c r="FJ32" s="87" t="str">
        <f t="shared" si="50"/>
        <v/>
      </c>
      <c r="FK32" s="136" t="str">
        <f t="shared" si="27"/>
        <v/>
      </c>
      <c r="FL32" s="136" t="str">
        <f t="shared" si="28"/>
        <v/>
      </c>
      <c r="FM32" s="457" t="str">
        <f t="shared" si="51"/>
        <v/>
      </c>
      <c r="FN32" s="136" t="str">
        <f t="shared" si="29"/>
        <v/>
      </c>
      <c r="FO32" s="457" t="str">
        <f t="shared" si="52"/>
        <v/>
      </c>
      <c r="FP32" s="136" t="str">
        <f t="shared" si="30"/>
        <v/>
      </c>
      <c r="FQ32" s="457" t="str">
        <f t="shared" si="53"/>
        <v/>
      </c>
      <c r="FR32" s="136" t="str">
        <f t="shared" si="31"/>
        <v/>
      </c>
      <c r="FS32" s="457" t="str">
        <f t="shared" si="54"/>
        <v/>
      </c>
      <c r="FT32" s="136" t="str">
        <f t="shared" si="32"/>
        <v/>
      </c>
      <c r="FU32" s="457" t="str">
        <f t="shared" si="55"/>
        <v/>
      </c>
      <c r="FV32" s="136" t="str">
        <f t="shared" si="33"/>
        <v/>
      </c>
      <c r="FW32" s="457" t="str">
        <f t="shared" si="56"/>
        <v/>
      </c>
      <c r="FX32" s="136" t="str">
        <f t="shared" si="34"/>
        <v/>
      </c>
      <c r="FY32" s="457" t="str">
        <f t="shared" si="57"/>
        <v/>
      </c>
      <c r="FZ32" s="136" t="str">
        <f t="shared" si="35"/>
        <v/>
      </c>
      <c r="GA32" s="457" t="str">
        <f t="shared" si="58"/>
        <v/>
      </c>
      <c r="GB32" s="136" t="str">
        <f t="shared" si="59"/>
        <v/>
      </c>
      <c r="GC32" s="87" t="str">
        <f t="shared" si="71"/>
        <v/>
      </c>
      <c r="GD32" s="136" t="str">
        <f>IF(เกณฑ์!F$20="Mode",GQ32,IF(เกณฑ์!F$20="ร้อยละ",GR32,""))</f>
        <v/>
      </c>
      <c r="GE32" s="136" t="str">
        <f t="shared" si="60"/>
        <v/>
      </c>
      <c r="GF32" s="85"/>
      <c r="GI32" s="316" t="str">
        <f t="shared" si="61"/>
        <v/>
      </c>
      <c r="GJ32" s="316" t="str">
        <f t="shared" si="62"/>
        <v/>
      </c>
      <c r="GK32" s="316" t="str">
        <f t="shared" si="63"/>
        <v/>
      </c>
      <c r="GL32" s="316" t="str">
        <f t="shared" si="64"/>
        <v/>
      </c>
      <c r="GM32" s="316" t="str">
        <f t="shared" si="65"/>
        <v/>
      </c>
      <c r="GN32" s="316" t="str">
        <f t="shared" si="66"/>
        <v/>
      </c>
      <c r="GO32" s="316" t="str">
        <f t="shared" si="67"/>
        <v/>
      </c>
      <c r="GP32" s="316" t="str">
        <f t="shared" si="68"/>
        <v/>
      </c>
      <c r="GQ32" s="316" t="str">
        <f>'06-1'!I32</f>
        <v/>
      </c>
      <c r="GR32" s="513" t="str">
        <f t="shared" si="36"/>
        <v/>
      </c>
    </row>
    <row r="33" spans="1:200" s="29" customFormat="1" ht="15.95" customHeight="1">
      <c r="A33" s="130">
        <v>28</v>
      </c>
      <c r="B33" s="26">
        <f>คะแนนสอบ!C33</f>
        <v>2521</v>
      </c>
      <c r="C33" s="41" t="str">
        <f>คะแนนสอบ!D33</f>
        <v>เด็กหญิงลลิตา  ทองยาลา</v>
      </c>
      <c r="D33" s="27" t="str">
        <f>IF(คะแนนคุณลักษณะ!E34="","",คะแนนคุณลักษณะ!E34)</f>
        <v/>
      </c>
      <c r="E33" s="27" t="str">
        <f>IF(คะแนนคุณลักษณะ!F34="","",คะแนนคุณลักษณะ!F34)</f>
        <v/>
      </c>
      <c r="F33" s="27" t="str">
        <f>IF(คะแนนคุณลักษณะ!G34="","",คะแนนคุณลักษณะ!G34)</f>
        <v/>
      </c>
      <c r="G33" s="27" t="str">
        <f>IF(คะแนนคุณลักษณะ!H34="","",คะแนนคุณลักษณะ!H34)</f>
        <v/>
      </c>
      <c r="H33" s="27" t="str">
        <f>IF(คะแนนคุณลักษณะ!I34="","",คะแนนคุณลักษณะ!I34)</f>
        <v/>
      </c>
      <c r="I33" s="27" t="str">
        <f>IF(คะแนนคุณลักษณะ!J34="","",คะแนนคุณลักษณะ!J34)</f>
        <v/>
      </c>
      <c r="J33" s="27" t="str">
        <f>IF(คะแนนคุณลักษณะ!K34="","",คะแนนคุณลักษณะ!K34)</f>
        <v/>
      </c>
      <c r="K33" s="27" t="str">
        <f>IF(คะแนนคุณลักษณะ!L34="","",คะแนนคุณลักษณะ!L34)</f>
        <v/>
      </c>
      <c r="L33" s="87" t="str">
        <f t="shared" si="69"/>
        <v/>
      </c>
      <c r="M33" s="136" t="str">
        <f t="shared" si="0"/>
        <v/>
      </c>
      <c r="N33" s="136" t="str">
        <f t="shared" si="1"/>
        <v/>
      </c>
      <c r="O33" s="27" t="str">
        <f>IF(คะแนนคุณลักษณะ!M34="","",คะแนนคุณลักษณะ!M34)</f>
        <v/>
      </c>
      <c r="P33" s="27" t="str">
        <f>IF(คะแนนคุณลักษณะ!N34="","",คะแนนคุณลักษณะ!N34)</f>
        <v/>
      </c>
      <c r="Q33" s="27" t="str">
        <f>IF(คะแนนคุณลักษณะ!O34="","",คะแนนคุณลักษณะ!O34)</f>
        <v/>
      </c>
      <c r="R33" s="27" t="str">
        <f>IF(คะแนนคุณลักษณะ!P34="","",คะแนนคุณลักษณะ!P34)</f>
        <v/>
      </c>
      <c r="S33" s="27" t="str">
        <f>IF(คะแนนคุณลักษณะ!Q34="","",คะแนนคุณลักษณะ!Q34)</f>
        <v/>
      </c>
      <c r="T33" s="27" t="str">
        <f>IF(คะแนนคุณลักษณะ!R34="","",คะแนนคุณลักษณะ!R34)</f>
        <v/>
      </c>
      <c r="U33" s="27" t="str">
        <f>IF(คะแนนคุณลักษณะ!S34="","",คะแนนคุณลักษณะ!S34)</f>
        <v/>
      </c>
      <c r="V33" s="27" t="str">
        <f>IF(คะแนนคุณลักษณะ!T34="","",คะแนนคุณลักษณะ!T34)</f>
        <v/>
      </c>
      <c r="W33" s="87" t="str">
        <f t="shared" si="70"/>
        <v/>
      </c>
      <c r="X33" s="136" t="str">
        <f t="shared" si="2"/>
        <v/>
      </c>
      <c r="Y33" s="136" t="str">
        <f t="shared" si="3"/>
        <v/>
      </c>
      <c r="Z33" s="27" t="str">
        <f>IF(คะแนนคุณลักษณะ!U34="","",คะแนนคุณลักษณะ!U34)</f>
        <v/>
      </c>
      <c r="AA33" s="27" t="str">
        <f>IF(คะแนนคุณลักษณะ!V34="","",คะแนนคุณลักษณะ!V34)</f>
        <v/>
      </c>
      <c r="AB33" s="27" t="str">
        <f>IF(คะแนนคุณลักษณะ!W34="","",คะแนนคุณลักษณะ!W34)</f>
        <v/>
      </c>
      <c r="AC33" s="27" t="str">
        <f>IF(คะแนนคุณลักษณะ!X34="","",คะแนนคุณลักษณะ!X34)</f>
        <v/>
      </c>
      <c r="AD33" s="27" t="str">
        <f>IF(คะแนนคุณลักษณะ!Y34="","",คะแนนคุณลักษณะ!Y34)</f>
        <v/>
      </c>
      <c r="AE33" s="27" t="str">
        <f>IF(คะแนนคุณลักษณะ!Z34="","",คะแนนคุณลักษณะ!Z34)</f>
        <v/>
      </c>
      <c r="AF33" s="27" t="str">
        <f>IF(คะแนนคุณลักษณะ!AA34="","",คะแนนคุณลักษณะ!AA34)</f>
        <v/>
      </c>
      <c r="AG33" s="27" t="str">
        <f>IF(คะแนนคุณลักษณะ!AB34="","",คะแนนคุณลักษณะ!AB34)</f>
        <v/>
      </c>
      <c r="AH33" s="87" t="str">
        <f t="shared" si="37"/>
        <v/>
      </c>
      <c r="AI33" s="136" t="str">
        <f t="shared" si="4"/>
        <v/>
      </c>
      <c r="AJ33" s="136" t="str">
        <f t="shared" si="5"/>
        <v/>
      </c>
      <c r="AK33" s="27" t="str">
        <f>IF(คะแนนคุณลักษณะ!AC34="","",คะแนนคุณลักษณะ!AC34)</f>
        <v/>
      </c>
      <c r="AL33" s="27" t="str">
        <f>IF(คะแนนคุณลักษณะ!AD34="","",คะแนนคุณลักษณะ!AD34)</f>
        <v/>
      </c>
      <c r="AM33" s="27" t="str">
        <f>IF(คะแนนคุณลักษณะ!AE34="","",คะแนนคุณลักษณะ!AE34)</f>
        <v/>
      </c>
      <c r="AN33" s="27" t="str">
        <f>IF(คะแนนคุณลักษณะ!AF34="","",คะแนนคุณลักษณะ!AF34)</f>
        <v/>
      </c>
      <c r="AO33" s="27" t="str">
        <f>IF(คะแนนคุณลักษณะ!AG34="","",คะแนนคุณลักษณะ!AG34)</f>
        <v/>
      </c>
      <c r="AP33" s="27" t="str">
        <f>IF(คะแนนคุณลักษณะ!AH34="","",คะแนนคุณลักษณะ!AH34)</f>
        <v/>
      </c>
      <c r="AQ33" s="27" t="str">
        <f>IF(คะแนนคุณลักษณะ!AI34="","",คะแนนคุณลักษณะ!AI34)</f>
        <v/>
      </c>
      <c r="AR33" s="27" t="str">
        <f>IF(คะแนนคุณลักษณะ!AJ34="","",คะแนนคุณลักษณะ!AJ34)</f>
        <v/>
      </c>
      <c r="AS33" s="87" t="str">
        <f t="shared" si="38"/>
        <v/>
      </c>
      <c r="AT33" s="136" t="str">
        <f t="shared" si="6"/>
        <v/>
      </c>
      <c r="AU33" s="136" t="str">
        <f t="shared" si="7"/>
        <v/>
      </c>
      <c r="AV33" s="27" t="str">
        <f>IF(คะแนนคุณลักษณะ!AK34="","",คะแนนคุณลักษณะ!AK34)</f>
        <v/>
      </c>
      <c r="AW33" s="27" t="str">
        <f>IF(คะแนนคุณลักษณะ!AL34="","",คะแนนคุณลักษณะ!AL34)</f>
        <v/>
      </c>
      <c r="AX33" s="27" t="str">
        <f>IF(คะแนนคุณลักษณะ!AM34="","",คะแนนคุณลักษณะ!AM34)</f>
        <v/>
      </c>
      <c r="AY33" s="27" t="str">
        <f>IF(คะแนนคุณลักษณะ!AN34="","",คะแนนคุณลักษณะ!AN34)</f>
        <v/>
      </c>
      <c r="AZ33" s="27" t="str">
        <f>IF(คะแนนคุณลักษณะ!AO34="","",คะแนนคุณลักษณะ!AO34)</f>
        <v/>
      </c>
      <c r="BA33" s="27" t="str">
        <f>IF(คะแนนคุณลักษณะ!AP34="","",คะแนนคุณลักษณะ!AP34)</f>
        <v/>
      </c>
      <c r="BB33" s="27" t="str">
        <f>IF(คะแนนคุณลักษณะ!AQ34="","",คะแนนคุณลักษณะ!AQ34)</f>
        <v/>
      </c>
      <c r="BC33" s="27" t="str">
        <f>IF(คะแนนคุณลักษณะ!AR34="","",คะแนนคุณลักษณะ!AR34)</f>
        <v/>
      </c>
      <c r="BD33" s="87" t="str">
        <f t="shared" si="39"/>
        <v/>
      </c>
      <c r="BE33" s="136" t="str">
        <f t="shared" si="8"/>
        <v/>
      </c>
      <c r="BF33" s="136" t="str">
        <f t="shared" si="9"/>
        <v/>
      </c>
      <c r="BG33" s="27" t="str">
        <f>IF(คะแนนคุณลักษณะ!AS34="","",คะแนนคุณลักษณะ!AS34)</f>
        <v/>
      </c>
      <c r="BH33" s="27" t="str">
        <f>IF(คะแนนคุณลักษณะ!AT34="","",คะแนนคุณลักษณะ!AT34)</f>
        <v/>
      </c>
      <c r="BI33" s="27" t="str">
        <f>IF(คะแนนคุณลักษณะ!AU34="","",คะแนนคุณลักษณะ!AU34)</f>
        <v/>
      </c>
      <c r="BJ33" s="27" t="str">
        <f>IF(คะแนนคุณลักษณะ!AV34="","",คะแนนคุณลักษณะ!AV34)</f>
        <v/>
      </c>
      <c r="BK33" s="27" t="str">
        <f>IF(คะแนนคุณลักษณะ!AW34="","",คะแนนคุณลักษณะ!AW34)</f>
        <v/>
      </c>
      <c r="BL33" s="27" t="str">
        <f>IF(คะแนนคุณลักษณะ!AX34="","",คะแนนคุณลักษณะ!AX34)</f>
        <v/>
      </c>
      <c r="BM33" s="27" t="str">
        <f>IF(คะแนนคุณลักษณะ!AY34="","",คะแนนคุณลักษณะ!AY34)</f>
        <v/>
      </c>
      <c r="BN33" s="27" t="str">
        <f>IF(คะแนนคุณลักษณะ!AZ34="","",คะแนนคุณลักษณะ!AZ34)</f>
        <v/>
      </c>
      <c r="BO33" s="87" t="str">
        <f t="shared" si="40"/>
        <v/>
      </c>
      <c r="BP33" s="136" t="str">
        <f t="shared" si="10"/>
        <v/>
      </c>
      <c r="BQ33" s="136" t="str">
        <f t="shared" si="11"/>
        <v/>
      </c>
      <c r="BR33" s="27" t="str">
        <f>IF(คะแนนคุณลักษณะ!BA34="","",คะแนนคุณลักษณะ!BA34)</f>
        <v/>
      </c>
      <c r="BS33" s="27" t="str">
        <f>IF(คะแนนคุณลักษณะ!BB34="","",คะแนนคุณลักษณะ!BB34)</f>
        <v/>
      </c>
      <c r="BT33" s="27" t="str">
        <f>IF(คะแนนคุณลักษณะ!BC34="","",คะแนนคุณลักษณะ!BC34)</f>
        <v/>
      </c>
      <c r="BU33" s="27" t="str">
        <f>IF(คะแนนคุณลักษณะ!BD34="","",คะแนนคุณลักษณะ!BD34)</f>
        <v/>
      </c>
      <c r="BV33" s="27" t="str">
        <f>IF(คะแนนคุณลักษณะ!BE34="","",คะแนนคุณลักษณะ!BE34)</f>
        <v/>
      </c>
      <c r="BW33" s="27" t="str">
        <f>IF(คะแนนคุณลักษณะ!BF34="","",คะแนนคุณลักษณะ!BF34)</f>
        <v/>
      </c>
      <c r="BX33" s="27" t="str">
        <f>IF(คะแนนคุณลักษณะ!BG34="","",คะแนนคุณลักษณะ!BG34)</f>
        <v/>
      </c>
      <c r="BY33" s="27" t="str">
        <f>IF(คะแนนคุณลักษณะ!BH34="","",คะแนนคุณลักษณะ!BH34)</f>
        <v/>
      </c>
      <c r="BZ33" s="87" t="str">
        <f t="shared" si="41"/>
        <v/>
      </c>
      <c r="CA33" s="136" t="str">
        <f t="shared" si="12"/>
        <v/>
      </c>
      <c r="CB33" s="136" t="str">
        <f t="shared" si="13"/>
        <v/>
      </c>
      <c r="CC33" s="27" t="str">
        <f>IF(คะแนนคุณลักษณะ!BI34="","",คะแนนคุณลักษณะ!BI34)</f>
        <v/>
      </c>
      <c r="CD33" s="27" t="str">
        <f>IF(คะแนนคุณลักษณะ!BJ34="","",คะแนนคุณลักษณะ!BJ34)</f>
        <v/>
      </c>
      <c r="CE33" s="27" t="str">
        <f>IF(คะแนนคุณลักษณะ!BK34="","",คะแนนคุณลักษณะ!BK34)</f>
        <v/>
      </c>
      <c r="CF33" s="27" t="str">
        <f>IF(คะแนนคุณลักษณะ!BL34="","",คะแนนคุณลักษณะ!BL34)</f>
        <v/>
      </c>
      <c r="CG33" s="27" t="str">
        <f>IF(คะแนนคุณลักษณะ!BM34="","",คะแนนคุณลักษณะ!BM34)</f>
        <v/>
      </c>
      <c r="CH33" s="27" t="str">
        <f>IF(คะแนนคุณลักษณะ!BN34="","",คะแนนคุณลักษณะ!BN34)</f>
        <v/>
      </c>
      <c r="CI33" s="27" t="str">
        <f>IF(คะแนนคุณลักษณะ!BO34="","",คะแนนคุณลักษณะ!BO34)</f>
        <v/>
      </c>
      <c r="CJ33" s="27" t="str">
        <f>IF(คะแนนคุณลักษณะ!BP34="","",คะแนนคุณลักษณะ!BP34)</f>
        <v/>
      </c>
      <c r="CK33" s="87" t="str">
        <f t="shared" si="42"/>
        <v/>
      </c>
      <c r="CL33" s="136" t="str">
        <f t="shared" si="14"/>
        <v/>
      </c>
      <c r="CM33" s="136" t="str">
        <f t="shared" si="15"/>
        <v/>
      </c>
      <c r="CN33" s="27" t="str">
        <f>IF(คะแนนคุณลักษณะ!BQ34="","",คะแนนคุณลักษณะ!BQ34)</f>
        <v/>
      </c>
      <c r="CO33" s="27" t="str">
        <f>IF(คะแนนคุณลักษณะ!BR34="","",คะแนนคุณลักษณะ!BR34)</f>
        <v/>
      </c>
      <c r="CP33" s="27" t="str">
        <f>IF(คะแนนคุณลักษณะ!BS34="","",คะแนนคุณลักษณะ!BS34)</f>
        <v/>
      </c>
      <c r="CQ33" s="27" t="str">
        <f>IF(คะแนนคุณลักษณะ!BT34="","",คะแนนคุณลักษณะ!BT34)</f>
        <v/>
      </c>
      <c r="CR33" s="27" t="str">
        <f>IF(คะแนนคุณลักษณะ!BU34="","",คะแนนคุณลักษณะ!BU34)</f>
        <v/>
      </c>
      <c r="CS33" s="27" t="str">
        <f>IF(คะแนนคุณลักษณะ!BV34="","",คะแนนคุณลักษณะ!BV34)</f>
        <v/>
      </c>
      <c r="CT33" s="27" t="str">
        <f>IF(คะแนนคุณลักษณะ!BW34="","",คะแนนคุณลักษณะ!BW34)</f>
        <v/>
      </c>
      <c r="CU33" s="27" t="str">
        <f>IF(คะแนนคุณลักษณะ!BX34="","",คะแนนคุณลักษณะ!BX34)</f>
        <v/>
      </c>
      <c r="CV33" s="87" t="str">
        <f t="shared" si="43"/>
        <v/>
      </c>
      <c r="CW33" s="136" t="str">
        <f t="shared" si="16"/>
        <v/>
      </c>
      <c r="CX33" s="136" t="str">
        <f t="shared" si="17"/>
        <v/>
      </c>
      <c r="CY33" s="388" t="str">
        <f>IF(คะแนนคุณลักษณะ!BY34="","",คะแนนคุณลักษณะ!BY34)</f>
        <v/>
      </c>
      <c r="CZ33" s="388" t="str">
        <f>IF(คะแนนคุณลักษณะ!BZ34="","",คะแนนคุณลักษณะ!BZ34)</f>
        <v/>
      </c>
      <c r="DA33" s="388" t="str">
        <f>IF(คะแนนคุณลักษณะ!CA34="","",คะแนนคุณลักษณะ!CA34)</f>
        <v/>
      </c>
      <c r="DB33" s="388" t="str">
        <f>IF(คะแนนคุณลักษณะ!CB34="","",คะแนนคุณลักษณะ!CB34)</f>
        <v/>
      </c>
      <c r="DC33" s="388" t="str">
        <f>IF(คะแนนคุณลักษณะ!CC34="","",คะแนนคุณลักษณะ!CC34)</f>
        <v/>
      </c>
      <c r="DD33" s="388" t="str">
        <f>IF(คะแนนคุณลักษณะ!CD34="","",คะแนนคุณลักษณะ!CD34)</f>
        <v/>
      </c>
      <c r="DE33" s="388" t="str">
        <f>IF(คะแนนคุณลักษณะ!CE34="","",คะแนนคุณลักษณะ!CE34)</f>
        <v/>
      </c>
      <c r="DF33" s="388" t="str">
        <f>IF(คะแนนคุณลักษณะ!CF34="","",คะแนนคุณลักษณะ!CF34)</f>
        <v/>
      </c>
      <c r="DG33" s="87" t="str">
        <f t="shared" si="44"/>
        <v/>
      </c>
      <c r="DH33" s="136" t="str">
        <f t="shared" si="45"/>
        <v/>
      </c>
      <c r="DI33" s="136" t="str">
        <f t="shared" si="18"/>
        <v/>
      </c>
      <c r="DJ33" s="457" t="str">
        <f>IF(คะแนนคุณลักษณะ!CG34="","",คะแนนคุณลักษณะ!CG34)</f>
        <v/>
      </c>
      <c r="DK33" s="457" t="str">
        <f>IF(คะแนนคุณลักษณะ!CH34="","",คะแนนคุณลักษณะ!CH34)</f>
        <v/>
      </c>
      <c r="DL33" s="457" t="str">
        <f>IF(คะแนนคุณลักษณะ!CI34="","",คะแนนคุณลักษณะ!CI34)</f>
        <v/>
      </c>
      <c r="DM33" s="457" t="str">
        <f>IF(คะแนนคุณลักษณะ!CJ34="","",คะแนนคุณลักษณะ!CJ34)</f>
        <v/>
      </c>
      <c r="DN33" s="457" t="str">
        <f>IF(คะแนนคุณลักษณะ!CK34="","",คะแนนคุณลักษณะ!CK34)</f>
        <v/>
      </c>
      <c r="DO33" s="457" t="str">
        <f>IF(คะแนนคุณลักษณะ!CL34="","",คะแนนคุณลักษณะ!CL34)</f>
        <v/>
      </c>
      <c r="DP33" s="457" t="str">
        <f>IF(คะแนนคุณลักษณะ!CM34="","",คะแนนคุณลักษณะ!CM34)</f>
        <v/>
      </c>
      <c r="DQ33" s="457" t="str">
        <f>IF(คะแนนคุณลักษณะ!CN34="","",คะแนนคุณลักษณะ!CN34)</f>
        <v/>
      </c>
      <c r="DR33" s="87" t="str">
        <f t="shared" si="46"/>
        <v/>
      </c>
      <c r="DS33" s="136" t="str">
        <f t="shared" si="19"/>
        <v/>
      </c>
      <c r="DT33" s="136" t="str">
        <f t="shared" si="20"/>
        <v/>
      </c>
      <c r="DU33" s="457" t="str">
        <f>IF(คะแนนคุณลักษณะ!CO34="","",คะแนนคุณลักษณะ!CO34)</f>
        <v/>
      </c>
      <c r="DV33" s="457" t="str">
        <f>IF(คะแนนคุณลักษณะ!CP34="","",คะแนนคุณลักษณะ!CP34)</f>
        <v/>
      </c>
      <c r="DW33" s="457" t="str">
        <f>IF(คะแนนคุณลักษณะ!CQ34="","",คะแนนคุณลักษณะ!CQ34)</f>
        <v/>
      </c>
      <c r="DX33" s="457" t="str">
        <f>IF(คะแนนคุณลักษณะ!CR34="","",คะแนนคุณลักษณะ!CR34)</f>
        <v/>
      </c>
      <c r="DY33" s="457" t="str">
        <f>IF(คะแนนคุณลักษณะ!CS34="","",คะแนนคุณลักษณะ!CS34)</f>
        <v/>
      </c>
      <c r="DZ33" s="457" t="str">
        <f>IF(คะแนนคุณลักษณะ!CT34="","",คะแนนคุณลักษณะ!CT34)</f>
        <v/>
      </c>
      <c r="EA33" s="457" t="str">
        <f>IF(คะแนนคุณลักษณะ!CU34="","",คะแนนคุณลักษณะ!CU34)</f>
        <v/>
      </c>
      <c r="EB33" s="457" t="str">
        <f>IF(คะแนนคุณลักษณะ!CV34="","",คะแนนคุณลักษณะ!CV34)</f>
        <v/>
      </c>
      <c r="EC33" s="87" t="str">
        <f t="shared" si="47"/>
        <v/>
      </c>
      <c r="ED33" s="136" t="str">
        <f t="shared" si="21"/>
        <v/>
      </c>
      <c r="EE33" s="136" t="str">
        <f t="shared" si="22"/>
        <v/>
      </c>
      <c r="EF33" s="457" t="str">
        <f>IF(คะแนนคุณลักษณะ!CW34="","",คะแนนคุณลักษณะ!CW34)</f>
        <v/>
      </c>
      <c r="EG33" s="457" t="str">
        <f>IF(คะแนนคุณลักษณะ!CX34="","",คะแนนคุณลักษณะ!CX34)</f>
        <v/>
      </c>
      <c r="EH33" s="457" t="str">
        <f>IF(คะแนนคุณลักษณะ!CY34="","",คะแนนคุณลักษณะ!CY34)</f>
        <v/>
      </c>
      <c r="EI33" s="457" t="str">
        <f>IF(คะแนนคุณลักษณะ!CZ34="","",คะแนนคุณลักษณะ!CZ34)</f>
        <v/>
      </c>
      <c r="EJ33" s="457" t="str">
        <f>IF(คะแนนคุณลักษณะ!DA34="","",คะแนนคุณลักษณะ!DA34)</f>
        <v/>
      </c>
      <c r="EK33" s="457" t="str">
        <f>IF(คะแนนคุณลักษณะ!DB34="","",คะแนนคุณลักษณะ!DB34)</f>
        <v/>
      </c>
      <c r="EL33" s="457" t="str">
        <f>IF(คะแนนคุณลักษณะ!DC34="","",คะแนนคุณลักษณะ!DC34)</f>
        <v/>
      </c>
      <c r="EM33" s="457" t="str">
        <f>IF(คะแนนคุณลักษณะ!DD34="","",คะแนนคุณลักษณะ!DD34)</f>
        <v/>
      </c>
      <c r="EN33" s="87" t="str">
        <f t="shared" si="48"/>
        <v/>
      </c>
      <c r="EO33" s="136" t="str">
        <f t="shared" si="23"/>
        <v/>
      </c>
      <c r="EP33" s="136" t="str">
        <f t="shared" si="24"/>
        <v/>
      </c>
      <c r="EQ33" s="457" t="str">
        <f>IF(คะแนนคุณลักษณะ!DE34="","",คะแนนคุณลักษณะ!DE34)</f>
        <v/>
      </c>
      <c r="ER33" s="457" t="str">
        <f>IF(คะแนนคุณลักษณะ!DF34="","",คะแนนคุณลักษณะ!DF34)</f>
        <v/>
      </c>
      <c r="ES33" s="457" t="str">
        <f>IF(คะแนนคุณลักษณะ!DG34="","",คะแนนคุณลักษณะ!DG34)</f>
        <v/>
      </c>
      <c r="ET33" s="457" t="str">
        <f>IF(คะแนนคุณลักษณะ!DH34="","",คะแนนคุณลักษณะ!DH34)</f>
        <v/>
      </c>
      <c r="EU33" s="457" t="str">
        <f>IF(คะแนนคุณลักษณะ!DI34="","",คะแนนคุณลักษณะ!DI34)</f>
        <v/>
      </c>
      <c r="EV33" s="457" t="str">
        <f>IF(คะแนนคุณลักษณะ!DJ34="","",คะแนนคุณลักษณะ!DJ34)</f>
        <v/>
      </c>
      <c r="EW33" s="457" t="str">
        <f>IF(คะแนนคุณลักษณะ!DK34="","",คะแนนคุณลักษณะ!DK34)</f>
        <v/>
      </c>
      <c r="EX33" s="457" t="str">
        <f>IF(คะแนนคุณลักษณะ!DL34="","",คะแนนคุณลักษณะ!DL34)</f>
        <v/>
      </c>
      <c r="EY33" s="87" t="str">
        <f t="shared" si="49"/>
        <v/>
      </c>
      <c r="EZ33" s="136" t="str">
        <f t="shared" si="25"/>
        <v/>
      </c>
      <c r="FA33" s="136" t="str">
        <f t="shared" si="26"/>
        <v/>
      </c>
      <c r="FB33" s="27" t="str">
        <f>IF(คะแนนคุณลักษณะ!DM34="","",คะแนนคุณลักษณะ!DM34)</f>
        <v/>
      </c>
      <c r="FC33" s="27" t="str">
        <f>IF(คะแนนคุณลักษณะ!DN34="","",คะแนนคุณลักษณะ!DN34)</f>
        <v/>
      </c>
      <c r="FD33" s="27" t="str">
        <f>IF(คะแนนคุณลักษณะ!DO34="","",คะแนนคุณลักษณะ!DO34)</f>
        <v/>
      </c>
      <c r="FE33" s="27" t="str">
        <f>IF(คะแนนคุณลักษณะ!DP34="","",คะแนนคุณลักษณะ!DP34)</f>
        <v/>
      </c>
      <c r="FF33" s="27" t="str">
        <f>IF(คะแนนคุณลักษณะ!DQ34="","",คะแนนคุณลักษณะ!DQ34)</f>
        <v/>
      </c>
      <c r="FG33" s="27" t="str">
        <f>IF(คะแนนคุณลักษณะ!DR34="","",คะแนนคุณลักษณะ!DR34)</f>
        <v/>
      </c>
      <c r="FH33" s="27" t="str">
        <f>IF(คะแนนคุณลักษณะ!DS34="","",คะแนนคุณลักษณะ!DS34)</f>
        <v/>
      </c>
      <c r="FI33" s="27" t="str">
        <f>IF(คะแนนคุณลักษณะ!DT34="","",คะแนนคุณลักษณะ!DT34)</f>
        <v/>
      </c>
      <c r="FJ33" s="87" t="str">
        <f t="shared" si="50"/>
        <v/>
      </c>
      <c r="FK33" s="136" t="str">
        <f t="shared" si="27"/>
        <v/>
      </c>
      <c r="FL33" s="136" t="str">
        <f t="shared" si="28"/>
        <v/>
      </c>
      <c r="FM33" s="457" t="str">
        <f t="shared" si="51"/>
        <v/>
      </c>
      <c r="FN33" s="136" t="str">
        <f t="shared" si="29"/>
        <v/>
      </c>
      <c r="FO33" s="457" t="str">
        <f t="shared" si="52"/>
        <v/>
      </c>
      <c r="FP33" s="136" t="str">
        <f t="shared" si="30"/>
        <v/>
      </c>
      <c r="FQ33" s="457" t="str">
        <f t="shared" si="53"/>
        <v/>
      </c>
      <c r="FR33" s="136" t="str">
        <f t="shared" si="31"/>
        <v/>
      </c>
      <c r="FS33" s="457" t="str">
        <f t="shared" si="54"/>
        <v/>
      </c>
      <c r="FT33" s="136" t="str">
        <f t="shared" si="32"/>
        <v/>
      </c>
      <c r="FU33" s="457" t="str">
        <f t="shared" si="55"/>
        <v/>
      </c>
      <c r="FV33" s="136" t="str">
        <f t="shared" si="33"/>
        <v/>
      </c>
      <c r="FW33" s="457" t="str">
        <f t="shared" si="56"/>
        <v/>
      </c>
      <c r="FX33" s="136" t="str">
        <f t="shared" si="34"/>
        <v/>
      </c>
      <c r="FY33" s="457" t="str">
        <f t="shared" si="57"/>
        <v/>
      </c>
      <c r="FZ33" s="136" t="str">
        <f t="shared" si="35"/>
        <v/>
      </c>
      <c r="GA33" s="457" t="str">
        <f t="shared" si="58"/>
        <v/>
      </c>
      <c r="GB33" s="136" t="str">
        <f t="shared" si="59"/>
        <v/>
      </c>
      <c r="GC33" s="87" t="str">
        <f t="shared" si="71"/>
        <v/>
      </c>
      <c r="GD33" s="136" t="str">
        <f>IF(เกณฑ์!F$20="Mode",GQ33,IF(เกณฑ์!F$20="ร้อยละ",GR33,""))</f>
        <v/>
      </c>
      <c r="GE33" s="136" t="str">
        <f t="shared" si="60"/>
        <v/>
      </c>
      <c r="GF33" s="85"/>
      <c r="GI33" s="316" t="str">
        <f t="shared" si="61"/>
        <v/>
      </c>
      <c r="GJ33" s="316" t="str">
        <f t="shared" si="62"/>
        <v/>
      </c>
      <c r="GK33" s="316" t="str">
        <f t="shared" si="63"/>
        <v/>
      </c>
      <c r="GL33" s="316" t="str">
        <f t="shared" si="64"/>
        <v/>
      </c>
      <c r="GM33" s="316" t="str">
        <f t="shared" si="65"/>
        <v/>
      </c>
      <c r="GN33" s="316" t="str">
        <f t="shared" si="66"/>
        <v/>
      </c>
      <c r="GO33" s="316" t="str">
        <f t="shared" si="67"/>
        <v/>
      </c>
      <c r="GP33" s="316" t="str">
        <f t="shared" si="68"/>
        <v/>
      </c>
      <c r="GQ33" s="316" t="str">
        <f>'06-1'!I33</f>
        <v/>
      </c>
      <c r="GR33" s="513" t="str">
        <f t="shared" si="36"/>
        <v/>
      </c>
    </row>
    <row r="34" spans="1:200" s="29" customFormat="1" ht="15.95" customHeight="1">
      <c r="A34" s="130">
        <v>29</v>
      </c>
      <c r="B34" s="26">
        <f>คะแนนสอบ!C34</f>
        <v>2522</v>
      </c>
      <c r="C34" s="41" t="str">
        <f>คะแนนสอบ!D34</f>
        <v>เด็กหญิงวรดา  บุญประจวบ</v>
      </c>
      <c r="D34" s="27" t="str">
        <f>IF(คะแนนคุณลักษณะ!E35="","",คะแนนคุณลักษณะ!E35)</f>
        <v/>
      </c>
      <c r="E34" s="27" t="str">
        <f>IF(คะแนนคุณลักษณะ!F35="","",คะแนนคุณลักษณะ!F35)</f>
        <v/>
      </c>
      <c r="F34" s="27" t="str">
        <f>IF(คะแนนคุณลักษณะ!G35="","",คะแนนคุณลักษณะ!G35)</f>
        <v/>
      </c>
      <c r="G34" s="27" t="str">
        <f>IF(คะแนนคุณลักษณะ!H35="","",คะแนนคุณลักษณะ!H35)</f>
        <v/>
      </c>
      <c r="H34" s="27" t="str">
        <f>IF(คะแนนคุณลักษณะ!I35="","",คะแนนคุณลักษณะ!I35)</f>
        <v/>
      </c>
      <c r="I34" s="27" t="str">
        <f>IF(คะแนนคุณลักษณะ!J35="","",คะแนนคุณลักษณะ!J35)</f>
        <v/>
      </c>
      <c r="J34" s="27" t="str">
        <f>IF(คะแนนคุณลักษณะ!K35="","",คะแนนคุณลักษณะ!K35)</f>
        <v/>
      </c>
      <c r="K34" s="27" t="str">
        <f>IF(คะแนนคุณลักษณะ!L35="","",คะแนนคุณลักษณะ!L35)</f>
        <v/>
      </c>
      <c r="L34" s="87" t="str">
        <f t="shared" si="69"/>
        <v/>
      </c>
      <c r="M34" s="136" t="str">
        <f t="shared" si="0"/>
        <v/>
      </c>
      <c r="N34" s="136" t="str">
        <f t="shared" si="1"/>
        <v/>
      </c>
      <c r="O34" s="27" t="str">
        <f>IF(คะแนนคุณลักษณะ!M35="","",คะแนนคุณลักษณะ!M35)</f>
        <v/>
      </c>
      <c r="P34" s="27" t="str">
        <f>IF(คะแนนคุณลักษณะ!N35="","",คะแนนคุณลักษณะ!N35)</f>
        <v/>
      </c>
      <c r="Q34" s="27" t="str">
        <f>IF(คะแนนคุณลักษณะ!O35="","",คะแนนคุณลักษณะ!O35)</f>
        <v/>
      </c>
      <c r="R34" s="27" t="str">
        <f>IF(คะแนนคุณลักษณะ!P35="","",คะแนนคุณลักษณะ!P35)</f>
        <v/>
      </c>
      <c r="S34" s="27" t="str">
        <f>IF(คะแนนคุณลักษณะ!Q35="","",คะแนนคุณลักษณะ!Q35)</f>
        <v/>
      </c>
      <c r="T34" s="27" t="str">
        <f>IF(คะแนนคุณลักษณะ!R35="","",คะแนนคุณลักษณะ!R35)</f>
        <v/>
      </c>
      <c r="U34" s="27" t="str">
        <f>IF(คะแนนคุณลักษณะ!S35="","",คะแนนคุณลักษณะ!S35)</f>
        <v/>
      </c>
      <c r="V34" s="27" t="str">
        <f>IF(คะแนนคุณลักษณะ!T35="","",คะแนนคุณลักษณะ!T35)</f>
        <v/>
      </c>
      <c r="W34" s="87" t="str">
        <f t="shared" si="70"/>
        <v/>
      </c>
      <c r="X34" s="136" t="str">
        <f t="shared" si="2"/>
        <v/>
      </c>
      <c r="Y34" s="136" t="str">
        <f t="shared" si="3"/>
        <v/>
      </c>
      <c r="Z34" s="27" t="str">
        <f>IF(คะแนนคุณลักษณะ!U35="","",คะแนนคุณลักษณะ!U35)</f>
        <v/>
      </c>
      <c r="AA34" s="27" t="str">
        <f>IF(คะแนนคุณลักษณะ!V35="","",คะแนนคุณลักษณะ!V35)</f>
        <v/>
      </c>
      <c r="AB34" s="27" t="str">
        <f>IF(คะแนนคุณลักษณะ!W35="","",คะแนนคุณลักษณะ!W35)</f>
        <v/>
      </c>
      <c r="AC34" s="27" t="str">
        <f>IF(คะแนนคุณลักษณะ!X35="","",คะแนนคุณลักษณะ!X35)</f>
        <v/>
      </c>
      <c r="AD34" s="27" t="str">
        <f>IF(คะแนนคุณลักษณะ!Y35="","",คะแนนคุณลักษณะ!Y35)</f>
        <v/>
      </c>
      <c r="AE34" s="27" t="str">
        <f>IF(คะแนนคุณลักษณะ!Z35="","",คะแนนคุณลักษณะ!Z35)</f>
        <v/>
      </c>
      <c r="AF34" s="27" t="str">
        <f>IF(คะแนนคุณลักษณะ!AA35="","",คะแนนคุณลักษณะ!AA35)</f>
        <v/>
      </c>
      <c r="AG34" s="27" t="str">
        <f>IF(คะแนนคุณลักษณะ!AB35="","",คะแนนคุณลักษณะ!AB35)</f>
        <v/>
      </c>
      <c r="AH34" s="87" t="str">
        <f t="shared" si="37"/>
        <v/>
      </c>
      <c r="AI34" s="136" t="str">
        <f t="shared" si="4"/>
        <v/>
      </c>
      <c r="AJ34" s="136" t="str">
        <f t="shared" si="5"/>
        <v/>
      </c>
      <c r="AK34" s="27" t="str">
        <f>IF(คะแนนคุณลักษณะ!AC35="","",คะแนนคุณลักษณะ!AC35)</f>
        <v/>
      </c>
      <c r="AL34" s="27" t="str">
        <f>IF(คะแนนคุณลักษณะ!AD35="","",คะแนนคุณลักษณะ!AD35)</f>
        <v/>
      </c>
      <c r="AM34" s="27" t="str">
        <f>IF(คะแนนคุณลักษณะ!AE35="","",คะแนนคุณลักษณะ!AE35)</f>
        <v/>
      </c>
      <c r="AN34" s="27" t="str">
        <f>IF(คะแนนคุณลักษณะ!AF35="","",คะแนนคุณลักษณะ!AF35)</f>
        <v/>
      </c>
      <c r="AO34" s="27" t="str">
        <f>IF(คะแนนคุณลักษณะ!AG35="","",คะแนนคุณลักษณะ!AG35)</f>
        <v/>
      </c>
      <c r="AP34" s="27" t="str">
        <f>IF(คะแนนคุณลักษณะ!AH35="","",คะแนนคุณลักษณะ!AH35)</f>
        <v/>
      </c>
      <c r="AQ34" s="27" t="str">
        <f>IF(คะแนนคุณลักษณะ!AI35="","",คะแนนคุณลักษณะ!AI35)</f>
        <v/>
      </c>
      <c r="AR34" s="27" t="str">
        <f>IF(คะแนนคุณลักษณะ!AJ35="","",คะแนนคุณลักษณะ!AJ35)</f>
        <v/>
      </c>
      <c r="AS34" s="87" t="str">
        <f t="shared" si="38"/>
        <v/>
      </c>
      <c r="AT34" s="136" t="str">
        <f t="shared" si="6"/>
        <v/>
      </c>
      <c r="AU34" s="136" t="str">
        <f t="shared" si="7"/>
        <v/>
      </c>
      <c r="AV34" s="27" t="str">
        <f>IF(คะแนนคุณลักษณะ!AK35="","",คะแนนคุณลักษณะ!AK35)</f>
        <v/>
      </c>
      <c r="AW34" s="27" t="str">
        <f>IF(คะแนนคุณลักษณะ!AL35="","",คะแนนคุณลักษณะ!AL35)</f>
        <v/>
      </c>
      <c r="AX34" s="27" t="str">
        <f>IF(คะแนนคุณลักษณะ!AM35="","",คะแนนคุณลักษณะ!AM35)</f>
        <v/>
      </c>
      <c r="AY34" s="27" t="str">
        <f>IF(คะแนนคุณลักษณะ!AN35="","",คะแนนคุณลักษณะ!AN35)</f>
        <v/>
      </c>
      <c r="AZ34" s="27" t="str">
        <f>IF(คะแนนคุณลักษณะ!AO35="","",คะแนนคุณลักษณะ!AO35)</f>
        <v/>
      </c>
      <c r="BA34" s="27" t="str">
        <f>IF(คะแนนคุณลักษณะ!AP35="","",คะแนนคุณลักษณะ!AP35)</f>
        <v/>
      </c>
      <c r="BB34" s="27" t="str">
        <f>IF(คะแนนคุณลักษณะ!AQ35="","",คะแนนคุณลักษณะ!AQ35)</f>
        <v/>
      </c>
      <c r="BC34" s="27" t="str">
        <f>IF(คะแนนคุณลักษณะ!AR35="","",คะแนนคุณลักษณะ!AR35)</f>
        <v/>
      </c>
      <c r="BD34" s="87" t="str">
        <f t="shared" si="39"/>
        <v/>
      </c>
      <c r="BE34" s="136" t="str">
        <f t="shared" si="8"/>
        <v/>
      </c>
      <c r="BF34" s="136" t="str">
        <f t="shared" si="9"/>
        <v/>
      </c>
      <c r="BG34" s="27" t="str">
        <f>IF(คะแนนคุณลักษณะ!AS35="","",คะแนนคุณลักษณะ!AS35)</f>
        <v/>
      </c>
      <c r="BH34" s="27" t="str">
        <f>IF(คะแนนคุณลักษณะ!AT35="","",คะแนนคุณลักษณะ!AT35)</f>
        <v/>
      </c>
      <c r="BI34" s="27" t="str">
        <f>IF(คะแนนคุณลักษณะ!AU35="","",คะแนนคุณลักษณะ!AU35)</f>
        <v/>
      </c>
      <c r="BJ34" s="27" t="str">
        <f>IF(คะแนนคุณลักษณะ!AV35="","",คะแนนคุณลักษณะ!AV35)</f>
        <v/>
      </c>
      <c r="BK34" s="27" t="str">
        <f>IF(คะแนนคุณลักษณะ!AW35="","",คะแนนคุณลักษณะ!AW35)</f>
        <v/>
      </c>
      <c r="BL34" s="27" t="str">
        <f>IF(คะแนนคุณลักษณะ!AX35="","",คะแนนคุณลักษณะ!AX35)</f>
        <v/>
      </c>
      <c r="BM34" s="27" t="str">
        <f>IF(คะแนนคุณลักษณะ!AY35="","",คะแนนคุณลักษณะ!AY35)</f>
        <v/>
      </c>
      <c r="BN34" s="27" t="str">
        <f>IF(คะแนนคุณลักษณะ!AZ35="","",คะแนนคุณลักษณะ!AZ35)</f>
        <v/>
      </c>
      <c r="BO34" s="87" t="str">
        <f t="shared" si="40"/>
        <v/>
      </c>
      <c r="BP34" s="136" t="str">
        <f t="shared" si="10"/>
        <v/>
      </c>
      <c r="BQ34" s="136" t="str">
        <f t="shared" si="11"/>
        <v/>
      </c>
      <c r="BR34" s="27" t="str">
        <f>IF(คะแนนคุณลักษณะ!BA35="","",คะแนนคุณลักษณะ!BA35)</f>
        <v/>
      </c>
      <c r="BS34" s="27" t="str">
        <f>IF(คะแนนคุณลักษณะ!BB35="","",คะแนนคุณลักษณะ!BB35)</f>
        <v/>
      </c>
      <c r="BT34" s="27" t="str">
        <f>IF(คะแนนคุณลักษณะ!BC35="","",คะแนนคุณลักษณะ!BC35)</f>
        <v/>
      </c>
      <c r="BU34" s="27" t="str">
        <f>IF(คะแนนคุณลักษณะ!BD35="","",คะแนนคุณลักษณะ!BD35)</f>
        <v/>
      </c>
      <c r="BV34" s="27" t="str">
        <f>IF(คะแนนคุณลักษณะ!BE35="","",คะแนนคุณลักษณะ!BE35)</f>
        <v/>
      </c>
      <c r="BW34" s="27" t="str">
        <f>IF(คะแนนคุณลักษณะ!BF35="","",คะแนนคุณลักษณะ!BF35)</f>
        <v/>
      </c>
      <c r="BX34" s="27" t="str">
        <f>IF(คะแนนคุณลักษณะ!BG35="","",คะแนนคุณลักษณะ!BG35)</f>
        <v/>
      </c>
      <c r="BY34" s="27" t="str">
        <f>IF(คะแนนคุณลักษณะ!BH35="","",คะแนนคุณลักษณะ!BH35)</f>
        <v/>
      </c>
      <c r="BZ34" s="87" t="str">
        <f t="shared" si="41"/>
        <v/>
      </c>
      <c r="CA34" s="136" t="str">
        <f t="shared" si="12"/>
        <v/>
      </c>
      <c r="CB34" s="136" t="str">
        <f t="shared" si="13"/>
        <v/>
      </c>
      <c r="CC34" s="27" t="str">
        <f>IF(คะแนนคุณลักษณะ!BI35="","",คะแนนคุณลักษณะ!BI35)</f>
        <v/>
      </c>
      <c r="CD34" s="27" t="str">
        <f>IF(คะแนนคุณลักษณะ!BJ35="","",คะแนนคุณลักษณะ!BJ35)</f>
        <v/>
      </c>
      <c r="CE34" s="27" t="str">
        <f>IF(คะแนนคุณลักษณะ!BK35="","",คะแนนคุณลักษณะ!BK35)</f>
        <v/>
      </c>
      <c r="CF34" s="27" t="str">
        <f>IF(คะแนนคุณลักษณะ!BL35="","",คะแนนคุณลักษณะ!BL35)</f>
        <v/>
      </c>
      <c r="CG34" s="27" t="str">
        <f>IF(คะแนนคุณลักษณะ!BM35="","",คะแนนคุณลักษณะ!BM35)</f>
        <v/>
      </c>
      <c r="CH34" s="27" t="str">
        <f>IF(คะแนนคุณลักษณะ!BN35="","",คะแนนคุณลักษณะ!BN35)</f>
        <v/>
      </c>
      <c r="CI34" s="27" t="str">
        <f>IF(คะแนนคุณลักษณะ!BO35="","",คะแนนคุณลักษณะ!BO35)</f>
        <v/>
      </c>
      <c r="CJ34" s="27" t="str">
        <f>IF(คะแนนคุณลักษณะ!BP35="","",คะแนนคุณลักษณะ!BP35)</f>
        <v/>
      </c>
      <c r="CK34" s="87" t="str">
        <f t="shared" si="42"/>
        <v/>
      </c>
      <c r="CL34" s="136" t="str">
        <f t="shared" si="14"/>
        <v/>
      </c>
      <c r="CM34" s="136" t="str">
        <f t="shared" si="15"/>
        <v/>
      </c>
      <c r="CN34" s="27" t="str">
        <f>IF(คะแนนคุณลักษณะ!BQ35="","",คะแนนคุณลักษณะ!BQ35)</f>
        <v/>
      </c>
      <c r="CO34" s="27" t="str">
        <f>IF(คะแนนคุณลักษณะ!BR35="","",คะแนนคุณลักษณะ!BR35)</f>
        <v/>
      </c>
      <c r="CP34" s="27" t="str">
        <f>IF(คะแนนคุณลักษณะ!BS35="","",คะแนนคุณลักษณะ!BS35)</f>
        <v/>
      </c>
      <c r="CQ34" s="27" t="str">
        <f>IF(คะแนนคุณลักษณะ!BT35="","",คะแนนคุณลักษณะ!BT35)</f>
        <v/>
      </c>
      <c r="CR34" s="27" t="str">
        <f>IF(คะแนนคุณลักษณะ!BU35="","",คะแนนคุณลักษณะ!BU35)</f>
        <v/>
      </c>
      <c r="CS34" s="27" t="str">
        <f>IF(คะแนนคุณลักษณะ!BV35="","",คะแนนคุณลักษณะ!BV35)</f>
        <v/>
      </c>
      <c r="CT34" s="27" t="str">
        <f>IF(คะแนนคุณลักษณะ!BW35="","",คะแนนคุณลักษณะ!BW35)</f>
        <v/>
      </c>
      <c r="CU34" s="27" t="str">
        <f>IF(คะแนนคุณลักษณะ!BX35="","",คะแนนคุณลักษณะ!BX35)</f>
        <v/>
      </c>
      <c r="CV34" s="87" t="str">
        <f t="shared" si="43"/>
        <v/>
      </c>
      <c r="CW34" s="136" t="str">
        <f t="shared" si="16"/>
        <v/>
      </c>
      <c r="CX34" s="136" t="str">
        <f t="shared" si="17"/>
        <v/>
      </c>
      <c r="CY34" s="388" t="str">
        <f>IF(คะแนนคุณลักษณะ!BY35="","",คะแนนคุณลักษณะ!BY35)</f>
        <v/>
      </c>
      <c r="CZ34" s="388" t="str">
        <f>IF(คะแนนคุณลักษณะ!BZ35="","",คะแนนคุณลักษณะ!BZ35)</f>
        <v/>
      </c>
      <c r="DA34" s="388" t="str">
        <f>IF(คะแนนคุณลักษณะ!CA35="","",คะแนนคุณลักษณะ!CA35)</f>
        <v/>
      </c>
      <c r="DB34" s="388" t="str">
        <f>IF(คะแนนคุณลักษณะ!CB35="","",คะแนนคุณลักษณะ!CB35)</f>
        <v/>
      </c>
      <c r="DC34" s="388" t="str">
        <f>IF(คะแนนคุณลักษณะ!CC35="","",คะแนนคุณลักษณะ!CC35)</f>
        <v/>
      </c>
      <c r="DD34" s="388" t="str">
        <f>IF(คะแนนคุณลักษณะ!CD35="","",คะแนนคุณลักษณะ!CD35)</f>
        <v/>
      </c>
      <c r="DE34" s="388" t="str">
        <f>IF(คะแนนคุณลักษณะ!CE35="","",คะแนนคุณลักษณะ!CE35)</f>
        <v/>
      </c>
      <c r="DF34" s="388" t="str">
        <f>IF(คะแนนคุณลักษณะ!CF35="","",คะแนนคุณลักษณะ!CF35)</f>
        <v/>
      </c>
      <c r="DG34" s="87" t="str">
        <f t="shared" si="44"/>
        <v/>
      </c>
      <c r="DH34" s="136" t="str">
        <f t="shared" si="45"/>
        <v/>
      </c>
      <c r="DI34" s="136" t="str">
        <f t="shared" si="18"/>
        <v/>
      </c>
      <c r="DJ34" s="457" t="str">
        <f>IF(คะแนนคุณลักษณะ!CG35="","",คะแนนคุณลักษณะ!CG35)</f>
        <v/>
      </c>
      <c r="DK34" s="457" t="str">
        <f>IF(คะแนนคุณลักษณะ!CH35="","",คะแนนคุณลักษณะ!CH35)</f>
        <v/>
      </c>
      <c r="DL34" s="457" t="str">
        <f>IF(คะแนนคุณลักษณะ!CI35="","",คะแนนคุณลักษณะ!CI35)</f>
        <v/>
      </c>
      <c r="DM34" s="457" t="str">
        <f>IF(คะแนนคุณลักษณะ!CJ35="","",คะแนนคุณลักษณะ!CJ35)</f>
        <v/>
      </c>
      <c r="DN34" s="457" t="str">
        <f>IF(คะแนนคุณลักษณะ!CK35="","",คะแนนคุณลักษณะ!CK35)</f>
        <v/>
      </c>
      <c r="DO34" s="457" t="str">
        <f>IF(คะแนนคุณลักษณะ!CL35="","",คะแนนคุณลักษณะ!CL35)</f>
        <v/>
      </c>
      <c r="DP34" s="457" t="str">
        <f>IF(คะแนนคุณลักษณะ!CM35="","",คะแนนคุณลักษณะ!CM35)</f>
        <v/>
      </c>
      <c r="DQ34" s="457" t="str">
        <f>IF(คะแนนคุณลักษณะ!CN35="","",คะแนนคุณลักษณะ!CN35)</f>
        <v/>
      </c>
      <c r="DR34" s="87" t="str">
        <f t="shared" si="46"/>
        <v/>
      </c>
      <c r="DS34" s="136" t="str">
        <f t="shared" si="19"/>
        <v/>
      </c>
      <c r="DT34" s="136" t="str">
        <f t="shared" si="20"/>
        <v/>
      </c>
      <c r="DU34" s="457" t="str">
        <f>IF(คะแนนคุณลักษณะ!CO35="","",คะแนนคุณลักษณะ!CO35)</f>
        <v/>
      </c>
      <c r="DV34" s="457" t="str">
        <f>IF(คะแนนคุณลักษณะ!CP35="","",คะแนนคุณลักษณะ!CP35)</f>
        <v/>
      </c>
      <c r="DW34" s="457" t="str">
        <f>IF(คะแนนคุณลักษณะ!CQ35="","",คะแนนคุณลักษณะ!CQ35)</f>
        <v/>
      </c>
      <c r="DX34" s="457" t="str">
        <f>IF(คะแนนคุณลักษณะ!CR35="","",คะแนนคุณลักษณะ!CR35)</f>
        <v/>
      </c>
      <c r="DY34" s="457" t="str">
        <f>IF(คะแนนคุณลักษณะ!CS35="","",คะแนนคุณลักษณะ!CS35)</f>
        <v/>
      </c>
      <c r="DZ34" s="457" t="str">
        <f>IF(คะแนนคุณลักษณะ!CT35="","",คะแนนคุณลักษณะ!CT35)</f>
        <v/>
      </c>
      <c r="EA34" s="457" t="str">
        <f>IF(คะแนนคุณลักษณะ!CU35="","",คะแนนคุณลักษณะ!CU35)</f>
        <v/>
      </c>
      <c r="EB34" s="457" t="str">
        <f>IF(คะแนนคุณลักษณะ!CV35="","",คะแนนคุณลักษณะ!CV35)</f>
        <v/>
      </c>
      <c r="EC34" s="87" t="str">
        <f t="shared" si="47"/>
        <v/>
      </c>
      <c r="ED34" s="136" t="str">
        <f t="shared" si="21"/>
        <v/>
      </c>
      <c r="EE34" s="136" t="str">
        <f t="shared" si="22"/>
        <v/>
      </c>
      <c r="EF34" s="457" t="str">
        <f>IF(คะแนนคุณลักษณะ!CW35="","",คะแนนคุณลักษณะ!CW35)</f>
        <v/>
      </c>
      <c r="EG34" s="457" t="str">
        <f>IF(คะแนนคุณลักษณะ!CX35="","",คะแนนคุณลักษณะ!CX35)</f>
        <v/>
      </c>
      <c r="EH34" s="457" t="str">
        <f>IF(คะแนนคุณลักษณะ!CY35="","",คะแนนคุณลักษณะ!CY35)</f>
        <v/>
      </c>
      <c r="EI34" s="457" t="str">
        <f>IF(คะแนนคุณลักษณะ!CZ35="","",คะแนนคุณลักษณะ!CZ35)</f>
        <v/>
      </c>
      <c r="EJ34" s="457" t="str">
        <f>IF(คะแนนคุณลักษณะ!DA35="","",คะแนนคุณลักษณะ!DA35)</f>
        <v/>
      </c>
      <c r="EK34" s="457" t="str">
        <f>IF(คะแนนคุณลักษณะ!DB35="","",คะแนนคุณลักษณะ!DB35)</f>
        <v/>
      </c>
      <c r="EL34" s="457" t="str">
        <f>IF(คะแนนคุณลักษณะ!DC35="","",คะแนนคุณลักษณะ!DC35)</f>
        <v/>
      </c>
      <c r="EM34" s="457" t="str">
        <f>IF(คะแนนคุณลักษณะ!DD35="","",คะแนนคุณลักษณะ!DD35)</f>
        <v/>
      </c>
      <c r="EN34" s="87" t="str">
        <f t="shared" si="48"/>
        <v/>
      </c>
      <c r="EO34" s="136" t="str">
        <f t="shared" si="23"/>
        <v/>
      </c>
      <c r="EP34" s="136" t="str">
        <f t="shared" si="24"/>
        <v/>
      </c>
      <c r="EQ34" s="457" t="str">
        <f>IF(คะแนนคุณลักษณะ!DE35="","",คะแนนคุณลักษณะ!DE35)</f>
        <v/>
      </c>
      <c r="ER34" s="457" t="str">
        <f>IF(คะแนนคุณลักษณะ!DF35="","",คะแนนคุณลักษณะ!DF35)</f>
        <v/>
      </c>
      <c r="ES34" s="457" t="str">
        <f>IF(คะแนนคุณลักษณะ!DG35="","",คะแนนคุณลักษณะ!DG35)</f>
        <v/>
      </c>
      <c r="ET34" s="457" t="str">
        <f>IF(คะแนนคุณลักษณะ!DH35="","",คะแนนคุณลักษณะ!DH35)</f>
        <v/>
      </c>
      <c r="EU34" s="457" t="str">
        <f>IF(คะแนนคุณลักษณะ!DI35="","",คะแนนคุณลักษณะ!DI35)</f>
        <v/>
      </c>
      <c r="EV34" s="457" t="str">
        <f>IF(คะแนนคุณลักษณะ!DJ35="","",คะแนนคุณลักษณะ!DJ35)</f>
        <v/>
      </c>
      <c r="EW34" s="457" t="str">
        <f>IF(คะแนนคุณลักษณะ!DK35="","",คะแนนคุณลักษณะ!DK35)</f>
        <v/>
      </c>
      <c r="EX34" s="457" t="str">
        <f>IF(คะแนนคุณลักษณะ!DL35="","",คะแนนคุณลักษณะ!DL35)</f>
        <v/>
      </c>
      <c r="EY34" s="87" t="str">
        <f t="shared" si="49"/>
        <v/>
      </c>
      <c r="EZ34" s="136" t="str">
        <f t="shared" si="25"/>
        <v/>
      </c>
      <c r="FA34" s="136" t="str">
        <f t="shared" si="26"/>
        <v/>
      </c>
      <c r="FB34" s="27" t="str">
        <f>IF(คะแนนคุณลักษณะ!DM35="","",คะแนนคุณลักษณะ!DM35)</f>
        <v/>
      </c>
      <c r="FC34" s="27" t="str">
        <f>IF(คะแนนคุณลักษณะ!DN35="","",คะแนนคุณลักษณะ!DN35)</f>
        <v/>
      </c>
      <c r="FD34" s="27" t="str">
        <f>IF(คะแนนคุณลักษณะ!DO35="","",คะแนนคุณลักษณะ!DO35)</f>
        <v/>
      </c>
      <c r="FE34" s="27" t="str">
        <f>IF(คะแนนคุณลักษณะ!DP35="","",คะแนนคุณลักษณะ!DP35)</f>
        <v/>
      </c>
      <c r="FF34" s="27" t="str">
        <f>IF(คะแนนคุณลักษณะ!DQ35="","",คะแนนคุณลักษณะ!DQ35)</f>
        <v/>
      </c>
      <c r="FG34" s="27" t="str">
        <f>IF(คะแนนคุณลักษณะ!DR35="","",คะแนนคุณลักษณะ!DR35)</f>
        <v/>
      </c>
      <c r="FH34" s="27" t="str">
        <f>IF(คะแนนคุณลักษณะ!DS35="","",คะแนนคุณลักษณะ!DS35)</f>
        <v/>
      </c>
      <c r="FI34" s="27" t="str">
        <f>IF(คะแนนคุณลักษณะ!DT35="","",คะแนนคุณลักษณะ!DT35)</f>
        <v/>
      </c>
      <c r="FJ34" s="87" t="str">
        <f t="shared" si="50"/>
        <v/>
      </c>
      <c r="FK34" s="136" t="str">
        <f t="shared" si="27"/>
        <v/>
      </c>
      <c r="FL34" s="136" t="str">
        <f t="shared" si="28"/>
        <v/>
      </c>
      <c r="FM34" s="457" t="str">
        <f t="shared" si="51"/>
        <v/>
      </c>
      <c r="FN34" s="136" t="str">
        <f t="shared" si="29"/>
        <v/>
      </c>
      <c r="FO34" s="457" t="str">
        <f t="shared" si="52"/>
        <v/>
      </c>
      <c r="FP34" s="136" t="str">
        <f t="shared" si="30"/>
        <v/>
      </c>
      <c r="FQ34" s="457" t="str">
        <f t="shared" si="53"/>
        <v/>
      </c>
      <c r="FR34" s="136" t="str">
        <f t="shared" si="31"/>
        <v/>
      </c>
      <c r="FS34" s="457" t="str">
        <f t="shared" si="54"/>
        <v/>
      </c>
      <c r="FT34" s="136" t="str">
        <f t="shared" si="32"/>
        <v/>
      </c>
      <c r="FU34" s="457" t="str">
        <f t="shared" si="55"/>
        <v/>
      </c>
      <c r="FV34" s="136" t="str">
        <f t="shared" si="33"/>
        <v/>
      </c>
      <c r="FW34" s="457" t="str">
        <f t="shared" si="56"/>
        <v/>
      </c>
      <c r="FX34" s="136" t="str">
        <f t="shared" si="34"/>
        <v/>
      </c>
      <c r="FY34" s="457" t="str">
        <f t="shared" si="57"/>
        <v/>
      </c>
      <c r="FZ34" s="136" t="str">
        <f t="shared" si="35"/>
        <v/>
      </c>
      <c r="GA34" s="457" t="str">
        <f t="shared" si="58"/>
        <v/>
      </c>
      <c r="GB34" s="136" t="str">
        <f t="shared" si="59"/>
        <v/>
      </c>
      <c r="GC34" s="87" t="str">
        <f t="shared" si="71"/>
        <v/>
      </c>
      <c r="GD34" s="136" t="str">
        <f>IF(เกณฑ์!F$20="Mode",GQ34,IF(เกณฑ์!F$20="ร้อยละ",GR34,""))</f>
        <v/>
      </c>
      <c r="GE34" s="136" t="str">
        <f t="shared" si="60"/>
        <v/>
      </c>
      <c r="GF34" s="85"/>
      <c r="GI34" s="316" t="str">
        <f t="shared" si="61"/>
        <v/>
      </c>
      <c r="GJ34" s="316" t="str">
        <f t="shared" si="62"/>
        <v/>
      </c>
      <c r="GK34" s="316" t="str">
        <f t="shared" si="63"/>
        <v/>
      </c>
      <c r="GL34" s="316" t="str">
        <f t="shared" si="64"/>
        <v/>
      </c>
      <c r="GM34" s="316" t="str">
        <f t="shared" si="65"/>
        <v/>
      </c>
      <c r="GN34" s="316" t="str">
        <f t="shared" si="66"/>
        <v/>
      </c>
      <c r="GO34" s="316" t="str">
        <f t="shared" si="67"/>
        <v/>
      </c>
      <c r="GP34" s="316" t="str">
        <f t="shared" si="68"/>
        <v/>
      </c>
      <c r="GQ34" s="316" t="str">
        <f>'06-1'!I34</f>
        <v/>
      </c>
      <c r="GR34" s="513" t="str">
        <f t="shared" si="36"/>
        <v/>
      </c>
    </row>
    <row r="35" spans="1:200" s="29" customFormat="1" ht="15.95" customHeight="1">
      <c r="A35" s="130">
        <v>30</v>
      </c>
      <c r="B35" s="26">
        <f>คะแนนสอบ!C35</f>
        <v>2523</v>
      </c>
      <c r="C35" s="41" t="str">
        <f>คะแนนสอบ!D35</f>
        <v>เด็กหญิงอรจิรา  โต๊ะน้อย</v>
      </c>
      <c r="D35" s="27" t="str">
        <f>IF(คะแนนคุณลักษณะ!E36="","",คะแนนคุณลักษณะ!E36)</f>
        <v/>
      </c>
      <c r="E35" s="27" t="str">
        <f>IF(คะแนนคุณลักษณะ!F36="","",คะแนนคุณลักษณะ!F36)</f>
        <v/>
      </c>
      <c r="F35" s="27" t="str">
        <f>IF(คะแนนคุณลักษณะ!G36="","",คะแนนคุณลักษณะ!G36)</f>
        <v/>
      </c>
      <c r="G35" s="27" t="str">
        <f>IF(คะแนนคุณลักษณะ!H36="","",คะแนนคุณลักษณะ!H36)</f>
        <v/>
      </c>
      <c r="H35" s="27" t="str">
        <f>IF(คะแนนคุณลักษณะ!I36="","",คะแนนคุณลักษณะ!I36)</f>
        <v/>
      </c>
      <c r="I35" s="27" t="str">
        <f>IF(คะแนนคุณลักษณะ!J36="","",คะแนนคุณลักษณะ!J36)</f>
        <v/>
      </c>
      <c r="J35" s="27" t="str">
        <f>IF(คะแนนคุณลักษณะ!K36="","",คะแนนคุณลักษณะ!K36)</f>
        <v/>
      </c>
      <c r="K35" s="27" t="str">
        <f>IF(คะแนนคุณลักษณะ!L36="","",คะแนนคุณลักษณะ!L36)</f>
        <v/>
      </c>
      <c r="L35" s="87" t="str">
        <f t="shared" si="69"/>
        <v/>
      </c>
      <c r="M35" s="136" t="str">
        <f t="shared" si="0"/>
        <v/>
      </c>
      <c r="N35" s="136" t="str">
        <f t="shared" si="1"/>
        <v/>
      </c>
      <c r="O35" s="27" t="str">
        <f>IF(คะแนนคุณลักษณะ!M36="","",คะแนนคุณลักษณะ!M36)</f>
        <v/>
      </c>
      <c r="P35" s="27" t="str">
        <f>IF(คะแนนคุณลักษณะ!N36="","",คะแนนคุณลักษณะ!N36)</f>
        <v/>
      </c>
      <c r="Q35" s="27" t="str">
        <f>IF(คะแนนคุณลักษณะ!O36="","",คะแนนคุณลักษณะ!O36)</f>
        <v/>
      </c>
      <c r="R35" s="27" t="str">
        <f>IF(คะแนนคุณลักษณะ!P36="","",คะแนนคุณลักษณะ!P36)</f>
        <v/>
      </c>
      <c r="S35" s="27" t="str">
        <f>IF(คะแนนคุณลักษณะ!Q36="","",คะแนนคุณลักษณะ!Q36)</f>
        <v/>
      </c>
      <c r="T35" s="27" t="str">
        <f>IF(คะแนนคุณลักษณะ!R36="","",คะแนนคุณลักษณะ!R36)</f>
        <v/>
      </c>
      <c r="U35" s="27" t="str">
        <f>IF(คะแนนคุณลักษณะ!S36="","",คะแนนคุณลักษณะ!S36)</f>
        <v/>
      </c>
      <c r="V35" s="27" t="str">
        <f>IF(คะแนนคุณลักษณะ!T36="","",คะแนนคุณลักษณะ!T36)</f>
        <v/>
      </c>
      <c r="W35" s="87" t="str">
        <f t="shared" si="70"/>
        <v/>
      </c>
      <c r="X35" s="136" t="str">
        <f t="shared" si="2"/>
        <v/>
      </c>
      <c r="Y35" s="136" t="str">
        <f t="shared" si="3"/>
        <v/>
      </c>
      <c r="Z35" s="27" t="str">
        <f>IF(คะแนนคุณลักษณะ!U36="","",คะแนนคุณลักษณะ!U36)</f>
        <v/>
      </c>
      <c r="AA35" s="27" t="str">
        <f>IF(คะแนนคุณลักษณะ!V36="","",คะแนนคุณลักษณะ!V36)</f>
        <v/>
      </c>
      <c r="AB35" s="27" t="str">
        <f>IF(คะแนนคุณลักษณะ!W36="","",คะแนนคุณลักษณะ!W36)</f>
        <v/>
      </c>
      <c r="AC35" s="27" t="str">
        <f>IF(คะแนนคุณลักษณะ!X36="","",คะแนนคุณลักษณะ!X36)</f>
        <v/>
      </c>
      <c r="AD35" s="27" t="str">
        <f>IF(คะแนนคุณลักษณะ!Y36="","",คะแนนคุณลักษณะ!Y36)</f>
        <v/>
      </c>
      <c r="AE35" s="27" t="str">
        <f>IF(คะแนนคุณลักษณะ!Z36="","",คะแนนคุณลักษณะ!Z36)</f>
        <v/>
      </c>
      <c r="AF35" s="27" t="str">
        <f>IF(คะแนนคุณลักษณะ!AA36="","",คะแนนคุณลักษณะ!AA36)</f>
        <v/>
      </c>
      <c r="AG35" s="27" t="str">
        <f>IF(คะแนนคุณลักษณะ!AB36="","",คะแนนคุณลักษณะ!AB36)</f>
        <v/>
      </c>
      <c r="AH35" s="87" t="str">
        <f t="shared" si="37"/>
        <v/>
      </c>
      <c r="AI35" s="136" t="str">
        <f t="shared" si="4"/>
        <v/>
      </c>
      <c r="AJ35" s="136" t="str">
        <f t="shared" si="5"/>
        <v/>
      </c>
      <c r="AK35" s="27" t="str">
        <f>IF(คะแนนคุณลักษณะ!AC36="","",คะแนนคุณลักษณะ!AC36)</f>
        <v/>
      </c>
      <c r="AL35" s="27" t="str">
        <f>IF(คะแนนคุณลักษณะ!AD36="","",คะแนนคุณลักษณะ!AD36)</f>
        <v/>
      </c>
      <c r="AM35" s="27" t="str">
        <f>IF(คะแนนคุณลักษณะ!AE36="","",คะแนนคุณลักษณะ!AE36)</f>
        <v/>
      </c>
      <c r="AN35" s="27" t="str">
        <f>IF(คะแนนคุณลักษณะ!AF36="","",คะแนนคุณลักษณะ!AF36)</f>
        <v/>
      </c>
      <c r="AO35" s="27" t="str">
        <f>IF(คะแนนคุณลักษณะ!AG36="","",คะแนนคุณลักษณะ!AG36)</f>
        <v/>
      </c>
      <c r="AP35" s="27" t="str">
        <f>IF(คะแนนคุณลักษณะ!AH36="","",คะแนนคุณลักษณะ!AH36)</f>
        <v/>
      </c>
      <c r="AQ35" s="27" t="str">
        <f>IF(คะแนนคุณลักษณะ!AI36="","",คะแนนคุณลักษณะ!AI36)</f>
        <v/>
      </c>
      <c r="AR35" s="27" t="str">
        <f>IF(คะแนนคุณลักษณะ!AJ36="","",คะแนนคุณลักษณะ!AJ36)</f>
        <v/>
      </c>
      <c r="AS35" s="87" t="str">
        <f t="shared" si="38"/>
        <v/>
      </c>
      <c r="AT35" s="136" t="str">
        <f t="shared" si="6"/>
        <v/>
      </c>
      <c r="AU35" s="136" t="str">
        <f t="shared" si="7"/>
        <v/>
      </c>
      <c r="AV35" s="27" t="str">
        <f>IF(คะแนนคุณลักษณะ!AK36="","",คะแนนคุณลักษณะ!AK36)</f>
        <v/>
      </c>
      <c r="AW35" s="27" t="str">
        <f>IF(คะแนนคุณลักษณะ!AL36="","",คะแนนคุณลักษณะ!AL36)</f>
        <v/>
      </c>
      <c r="AX35" s="27" t="str">
        <f>IF(คะแนนคุณลักษณะ!AM36="","",คะแนนคุณลักษณะ!AM36)</f>
        <v/>
      </c>
      <c r="AY35" s="27" t="str">
        <f>IF(คะแนนคุณลักษณะ!AN36="","",คะแนนคุณลักษณะ!AN36)</f>
        <v/>
      </c>
      <c r="AZ35" s="27" t="str">
        <f>IF(คะแนนคุณลักษณะ!AO36="","",คะแนนคุณลักษณะ!AO36)</f>
        <v/>
      </c>
      <c r="BA35" s="27" t="str">
        <f>IF(คะแนนคุณลักษณะ!AP36="","",คะแนนคุณลักษณะ!AP36)</f>
        <v/>
      </c>
      <c r="BB35" s="27" t="str">
        <f>IF(คะแนนคุณลักษณะ!AQ36="","",คะแนนคุณลักษณะ!AQ36)</f>
        <v/>
      </c>
      <c r="BC35" s="27" t="str">
        <f>IF(คะแนนคุณลักษณะ!AR36="","",คะแนนคุณลักษณะ!AR36)</f>
        <v/>
      </c>
      <c r="BD35" s="87" t="str">
        <f t="shared" si="39"/>
        <v/>
      </c>
      <c r="BE35" s="136" t="str">
        <f t="shared" si="8"/>
        <v/>
      </c>
      <c r="BF35" s="136" t="str">
        <f t="shared" si="9"/>
        <v/>
      </c>
      <c r="BG35" s="27" t="str">
        <f>IF(คะแนนคุณลักษณะ!AS36="","",คะแนนคุณลักษณะ!AS36)</f>
        <v/>
      </c>
      <c r="BH35" s="27" t="str">
        <f>IF(คะแนนคุณลักษณะ!AT36="","",คะแนนคุณลักษณะ!AT36)</f>
        <v/>
      </c>
      <c r="BI35" s="27" t="str">
        <f>IF(คะแนนคุณลักษณะ!AU36="","",คะแนนคุณลักษณะ!AU36)</f>
        <v/>
      </c>
      <c r="BJ35" s="27" t="str">
        <f>IF(คะแนนคุณลักษณะ!AV36="","",คะแนนคุณลักษณะ!AV36)</f>
        <v/>
      </c>
      <c r="BK35" s="27" t="str">
        <f>IF(คะแนนคุณลักษณะ!AW36="","",คะแนนคุณลักษณะ!AW36)</f>
        <v/>
      </c>
      <c r="BL35" s="27" t="str">
        <f>IF(คะแนนคุณลักษณะ!AX36="","",คะแนนคุณลักษณะ!AX36)</f>
        <v/>
      </c>
      <c r="BM35" s="27" t="str">
        <f>IF(คะแนนคุณลักษณะ!AY36="","",คะแนนคุณลักษณะ!AY36)</f>
        <v/>
      </c>
      <c r="BN35" s="27" t="str">
        <f>IF(คะแนนคุณลักษณะ!AZ36="","",คะแนนคุณลักษณะ!AZ36)</f>
        <v/>
      </c>
      <c r="BO35" s="87" t="str">
        <f t="shared" si="40"/>
        <v/>
      </c>
      <c r="BP35" s="136" t="str">
        <f t="shared" si="10"/>
        <v/>
      </c>
      <c r="BQ35" s="136" t="str">
        <f t="shared" si="11"/>
        <v/>
      </c>
      <c r="BR35" s="27" t="str">
        <f>IF(คะแนนคุณลักษณะ!BA36="","",คะแนนคุณลักษณะ!BA36)</f>
        <v/>
      </c>
      <c r="BS35" s="27" t="str">
        <f>IF(คะแนนคุณลักษณะ!BB36="","",คะแนนคุณลักษณะ!BB36)</f>
        <v/>
      </c>
      <c r="BT35" s="27" t="str">
        <f>IF(คะแนนคุณลักษณะ!BC36="","",คะแนนคุณลักษณะ!BC36)</f>
        <v/>
      </c>
      <c r="BU35" s="27" t="str">
        <f>IF(คะแนนคุณลักษณะ!BD36="","",คะแนนคุณลักษณะ!BD36)</f>
        <v/>
      </c>
      <c r="BV35" s="27" t="str">
        <f>IF(คะแนนคุณลักษณะ!BE36="","",คะแนนคุณลักษณะ!BE36)</f>
        <v/>
      </c>
      <c r="BW35" s="27" t="str">
        <f>IF(คะแนนคุณลักษณะ!BF36="","",คะแนนคุณลักษณะ!BF36)</f>
        <v/>
      </c>
      <c r="BX35" s="27" t="str">
        <f>IF(คะแนนคุณลักษณะ!BG36="","",คะแนนคุณลักษณะ!BG36)</f>
        <v/>
      </c>
      <c r="BY35" s="27" t="str">
        <f>IF(คะแนนคุณลักษณะ!BH36="","",คะแนนคุณลักษณะ!BH36)</f>
        <v/>
      </c>
      <c r="BZ35" s="87" t="str">
        <f t="shared" si="41"/>
        <v/>
      </c>
      <c r="CA35" s="136" t="str">
        <f t="shared" si="12"/>
        <v/>
      </c>
      <c r="CB35" s="136" t="str">
        <f t="shared" si="13"/>
        <v/>
      </c>
      <c r="CC35" s="27" t="str">
        <f>IF(คะแนนคุณลักษณะ!BI36="","",คะแนนคุณลักษณะ!BI36)</f>
        <v/>
      </c>
      <c r="CD35" s="27" t="str">
        <f>IF(คะแนนคุณลักษณะ!BJ36="","",คะแนนคุณลักษณะ!BJ36)</f>
        <v/>
      </c>
      <c r="CE35" s="27" t="str">
        <f>IF(คะแนนคุณลักษณะ!BK36="","",คะแนนคุณลักษณะ!BK36)</f>
        <v/>
      </c>
      <c r="CF35" s="27" t="str">
        <f>IF(คะแนนคุณลักษณะ!BL36="","",คะแนนคุณลักษณะ!BL36)</f>
        <v/>
      </c>
      <c r="CG35" s="27" t="str">
        <f>IF(คะแนนคุณลักษณะ!BM36="","",คะแนนคุณลักษณะ!BM36)</f>
        <v/>
      </c>
      <c r="CH35" s="27" t="str">
        <f>IF(คะแนนคุณลักษณะ!BN36="","",คะแนนคุณลักษณะ!BN36)</f>
        <v/>
      </c>
      <c r="CI35" s="27" t="str">
        <f>IF(คะแนนคุณลักษณะ!BO36="","",คะแนนคุณลักษณะ!BO36)</f>
        <v/>
      </c>
      <c r="CJ35" s="27" t="str">
        <f>IF(คะแนนคุณลักษณะ!BP36="","",คะแนนคุณลักษณะ!BP36)</f>
        <v/>
      </c>
      <c r="CK35" s="87" t="str">
        <f t="shared" si="42"/>
        <v/>
      </c>
      <c r="CL35" s="136" t="str">
        <f t="shared" si="14"/>
        <v/>
      </c>
      <c r="CM35" s="136" t="str">
        <f t="shared" si="15"/>
        <v/>
      </c>
      <c r="CN35" s="27" t="str">
        <f>IF(คะแนนคุณลักษณะ!BQ36="","",คะแนนคุณลักษณะ!BQ36)</f>
        <v/>
      </c>
      <c r="CO35" s="27" t="str">
        <f>IF(คะแนนคุณลักษณะ!BR36="","",คะแนนคุณลักษณะ!BR36)</f>
        <v/>
      </c>
      <c r="CP35" s="27" t="str">
        <f>IF(คะแนนคุณลักษณะ!BS36="","",คะแนนคุณลักษณะ!BS36)</f>
        <v/>
      </c>
      <c r="CQ35" s="27" t="str">
        <f>IF(คะแนนคุณลักษณะ!BT36="","",คะแนนคุณลักษณะ!BT36)</f>
        <v/>
      </c>
      <c r="CR35" s="27" t="str">
        <f>IF(คะแนนคุณลักษณะ!BU36="","",คะแนนคุณลักษณะ!BU36)</f>
        <v/>
      </c>
      <c r="CS35" s="27" t="str">
        <f>IF(คะแนนคุณลักษณะ!BV36="","",คะแนนคุณลักษณะ!BV36)</f>
        <v/>
      </c>
      <c r="CT35" s="27" t="str">
        <f>IF(คะแนนคุณลักษณะ!BW36="","",คะแนนคุณลักษณะ!BW36)</f>
        <v/>
      </c>
      <c r="CU35" s="27" t="str">
        <f>IF(คะแนนคุณลักษณะ!BX36="","",คะแนนคุณลักษณะ!BX36)</f>
        <v/>
      </c>
      <c r="CV35" s="87" t="str">
        <f t="shared" si="43"/>
        <v/>
      </c>
      <c r="CW35" s="136" t="str">
        <f t="shared" si="16"/>
        <v/>
      </c>
      <c r="CX35" s="136" t="str">
        <f t="shared" si="17"/>
        <v/>
      </c>
      <c r="CY35" s="388" t="str">
        <f>IF(คะแนนคุณลักษณะ!BY36="","",คะแนนคุณลักษณะ!BY36)</f>
        <v/>
      </c>
      <c r="CZ35" s="388" t="str">
        <f>IF(คะแนนคุณลักษณะ!BZ36="","",คะแนนคุณลักษณะ!BZ36)</f>
        <v/>
      </c>
      <c r="DA35" s="388" t="str">
        <f>IF(คะแนนคุณลักษณะ!CA36="","",คะแนนคุณลักษณะ!CA36)</f>
        <v/>
      </c>
      <c r="DB35" s="388" t="str">
        <f>IF(คะแนนคุณลักษณะ!CB36="","",คะแนนคุณลักษณะ!CB36)</f>
        <v/>
      </c>
      <c r="DC35" s="388" t="str">
        <f>IF(คะแนนคุณลักษณะ!CC36="","",คะแนนคุณลักษณะ!CC36)</f>
        <v/>
      </c>
      <c r="DD35" s="388" t="str">
        <f>IF(คะแนนคุณลักษณะ!CD36="","",คะแนนคุณลักษณะ!CD36)</f>
        <v/>
      </c>
      <c r="DE35" s="388" t="str">
        <f>IF(คะแนนคุณลักษณะ!CE36="","",คะแนนคุณลักษณะ!CE36)</f>
        <v/>
      </c>
      <c r="DF35" s="388" t="str">
        <f>IF(คะแนนคุณลักษณะ!CF36="","",คะแนนคุณลักษณะ!CF36)</f>
        <v/>
      </c>
      <c r="DG35" s="87" t="str">
        <f t="shared" si="44"/>
        <v/>
      </c>
      <c r="DH35" s="136" t="str">
        <f t="shared" si="45"/>
        <v/>
      </c>
      <c r="DI35" s="136" t="str">
        <f t="shared" si="18"/>
        <v/>
      </c>
      <c r="DJ35" s="457" t="str">
        <f>IF(คะแนนคุณลักษณะ!CG36="","",คะแนนคุณลักษณะ!CG36)</f>
        <v/>
      </c>
      <c r="DK35" s="457" t="str">
        <f>IF(คะแนนคุณลักษณะ!CH36="","",คะแนนคุณลักษณะ!CH36)</f>
        <v/>
      </c>
      <c r="DL35" s="457" t="str">
        <f>IF(คะแนนคุณลักษณะ!CI36="","",คะแนนคุณลักษณะ!CI36)</f>
        <v/>
      </c>
      <c r="DM35" s="457" t="str">
        <f>IF(คะแนนคุณลักษณะ!CJ36="","",คะแนนคุณลักษณะ!CJ36)</f>
        <v/>
      </c>
      <c r="DN35" s="457" t="str">
        <f>IF(คะแนนคุณลักษณะ!CK36="","",คะแนนคุณลักษณะ!CK36)</f>
        <v/>
      </c>
      <c r="DO35" s="457" t="str">
        <f>IF(คะแนนคุณลักษณะ!CL36="","",คะแนนคุณลักษณะ!CL36)</f>
        <v/>
      </c>
      <c r="DP35" s="457" t="str">
        <f>IF(คะแนนคุณลักษณะ!CM36="","",คะแนนคุณลักษณะ!CM36)</f>
        <v/>
      </c>
      <c r="DQ35" s="457" t="str">
        <f>IF(คะแนนคุณลักษณะ!CN36="","",คะแนนคุณลักษณะ!CN36)</f>
        <v/>
      </c>
      <c r="DR35" s="87" t="str">
        <f t="shared" si="46"/>
        <v/>
      </c>
      <c r="DS35" s="136" t="str">
        <f t="shared" si="19"/>
        <v/>
      </c>
      <c r="DT35" s="136" t="str">
        <f t="shared" si="20"/>
        <v/>
      </c>
      <c r="DU35" s="457" t="str">
        <f>IF(คะแนนคุณลักษณะ!CO36="","",คะแนนคุณลักษณะ!CO36)</f>
        <v/>
      </c>
      <c r="DV35" s="457" t="str">
        <f>IF(คะแนนคุณลักษณะ!CP36="","",คะแนนคุณลักษณะ!CP36)</f>
        <v/>
      </c>
      <c r="DW35" s="457" t="str">
        <f>IF(คะแนนคุณลักษณะ!CQ36="","",คะแนนคุณลักษณะ!CQ36)</f>
        <v/>
      </c>
      <c r="DX35" s="457" t="str">
        <f>IF(คะแนนคุณลักษณะ!CR36="","",คะแนนคุณลักษณะ!CR36)</f>
        <v/>
      </c>
      <c r="DY35" s="457" t="str">
        <f>IF(คะแนนคุณลักษณะ!CS36="","",คะแนนคุณลักษณะ!CS36)</f>
        <v/>
      </c>
      <c r="DZ35" s="457" t="str">
        <f>IF(คะแนนคุณลักษณะ!CT36="","",คะแนนคุณลักษณะ!CT36)</f>
        <v/>
      </c>
      <c r="EA35" s="457" t="str">
        <f>IF(คะแนนคุณลักษณะ!CU36="","",คะแนนคุณลักษณะ!CU36)</f>
        <v/>
      </c>
      <c r="EB35" s="457" t="str">
        <f>IF(คะแนนคุณลักษณะ!CV36="","",คะแนนคุณลักษณะ!CV36)</f>
        <v/>
      </c>
      <c r="EC35" s="87" t="str">
        <f t="shared" si="47"/>
        <v/>
      </c>
      <c r="ED35" s="136" t="str">
        <f t="shared" si="21"/>
        <v/>
      </c>
      <c r="EE35" s="136" t="str">
        <f t="shared" si="22"/>
        <v/>
      </c>
      <c r="EF35" s="457" t="str">
        <f>IF(คะแนนคุณลักษณะ!CW36="","",คะแนนคุณลักษณะ!CW36)</f>
        <v/>
      </c>
      <c r="EG35" s="457" t="str">
        <f>IF(คะแนนคุณลักษณะ!CX36="","",คะแนนคุณลักษณะ!CX36)</f>
        <v/>
      </c>
      <c r="EH35" s="457" t="str">
        <f>IF(คะแนนคุณลักษณะ!CY36="","",คะแนนคุณลักษณะ!CY36)</f>
        <v/>
      </c>
      <c r="EI35" s="457" t="str">
        <f>IF(คะแนนคุณลักษณะ!CZ36="","",คะแนนคุณลักษณะ!CZ36)</f>
        <v/>
      </c>
      <c r="EJ35" s="457" t="str">
        <f>IF(คะแนนคุณลักษณะ!DA36="","",คะแนนคุณลักษณะ!DA36)</f>
        <v/>
      </c>
      <c r="EK35" s="457" t="str">
        <f>IF(คะแนนคุณลักษณะ!DB36="","",คะแนนคุณลักษณะ!DB36)</f>
        <v/>
      </c>
      <c r="EL35" s="457" t="str">
        <f>IF(คะแนนคุณลักษณะ!DC36="","",คะแนนคุณลักษณะ!DC36)</f>
        <v/>
      </c>
      <c r="EM35" s="457" t="str">
        <f>IF(คะแนนคุณลักษณะ!DD36="","",คะแนนคุณลักษณะ!DD36)</f>
        <v/>
      </c>
      <c r="EN35" s="87" t="str">
        <f t="shared" si="48"/>
        <v/>
      </c>
      <c r="EO35" s="136" t="str">
        <f t="shared" si="23"/>
        <v/>
      </c>
      <c r="EP35" s="136" t="str">
        <f t="shared" si="24"/>
        <v/>
      </c>
      <c r="EQ35" s="457" t="str">
        <f>IF(คะแนนคุณลักษณะ!DE36="","",คะแนนคุณลักษณะ!DE36)</f>
        <v/>
      </c>
      <c r="ER35" s="457" t="str">
        <f>IF(คะแนนคุณลักษณะ!DF36="","",คะแนนคุณลักษณะ!DF36)</f>
        <v/>
      </c>
      <c r="ES35" s="457" t="str">
        <f>IF(คะแนนคุณลักษณะ!DG36="","",คะแนนคุณลักษณะ!DG36)</f>
        <v/>
      </c>
      <c r="ET35" s="457" t="str">
        <f>IF(คะแนนคุณลักษณะ!DH36="","",คะแนนคุณลักษณะ!DH36)</f>
        <v/>
      </c>
      <c r="EU35" s="457" t="str">
        <f>IF(คะแนนคุณลักษณะ!DI36="","",คะแนนคุณลักษณะ!DI36)</f>
        <v/>
      </c>
      <c r="EV35" s="457" t="str">
        <f>IF(คะแนนคุณลักษณะ!DJ36="","",คะแนนคุณลักษณะ!DJ36)</f>
        <v/>
      </c>
      <c r="EW35" s="457" t="str">
        <f>IF(คะแนนคุณลักษณะ!DK36="","",คะแนนคุณลักษณะ!DK36)</f>
        <v/>
      </c>
      <c r="EX35" s="457" t="str">
        <f>IF(คะแนนคุณลักษณะ!DL36="","",คะแนนคุณลักษณะ!DL36)</f>
        <v/>
      </c>
      <c r="EY35" s="87" t="str">
        <f t="shared" si="49"/>
        <v/>
      </c>
      <c r="EZ35" s="136" t="str">
        <f t="shared" si="25"/>
        <v/>
      </c>
      <c r="FA35" s="136" t="str">
        <f t="shared" si="26"/>
        <v/>
      </c>
      <c r="FB35" s="27" t="str">
        <f>IF(คะแนนคุณลักษณะ!DM36="","",คะแนนคุณลักษณะ!DM36)</f>
        <v/>
      </c>
      <c r="FC35" s="27" t="str">
        <f>IF(คะแนนคุณลักษณะ!DN36="","",คะแนนคุณลักษณะ!DN36)</f>
        <v/>
      </c>
      <c r="FD35" s="27" t="str">
        <f>IF(คะแนนคุณลักษณะ!DO36="","",คะแนนคุณลักษณะ!DO36)</f>
        <v/>
      </c>
      <c r="FE35" s="27" t="str">
        <f>IF(คะแนนคุณลักษณะ!DP36="","",คะแนนคุณลักษณะ!DP36)</f>
        <v/>
      </c>
      <c r="FF35" s="27" t="str">
        <f>IF(คะแนนคุณลักษณะ!DQ36="","",คะแนนคุณลักษณะ!DQ36)</f>
        <v/>
      </c>
      <c r="FG35" s="27" t="str">
        <f>IF(คะแนนคุณลักษณะ!DR36="","",คะแนนคุณลักษณะ!DR36)</f>
        <v/>
      </c>
      <c r="FH35" s="27" t="str">
        <f>IF(คะแนนคุณลักษณะ!DS36="","",คะแนนคุณลักษณะ!DS36)</f>
        <v/>
      </c>
      <c r="FI35" s="27" t="str">
        <f>IF(คะแนนคุณลักษณะ!DT36="","",คะแนนคุณลักษณะ!DT36)</f>
        <v/>
      </c>
      <c r="FJ35" s="87" t="str">
        <f t="shared" si="50"/>
        <v/>
      </c>
      <c r="FK35" s="136" t="str">
        <f t="shared" si="27"/>
        <v/>
      </c>
      <c r="FL35" s="136" t="str">
        <f t="shared" si="28"/>
        <v/>
      </c>
      <c r="FM35" s="457" t="str">
        <f t="shared" si="51"/>
        <v/>
      </c>
      <c r="FN35" s="136" t="str">
        <f t="shared" si="29"/>
        <v/>
      </c>
      <c r="FO35" s="457" t="str">
        <f t="shared" si="52"/>
        <v/>
      </c>
      <c r="FP35" s="136" t="str">
        <f t="shared" si="30"/>
        <v/>
      </c>
      <c r="FQ35" s="457" t="str">
        <f t="shared" si="53"/>
        <v/>
      </c>
      <c r="FR35" s="136" t="str">
        <f t="shared" si="31"/>
        <v/>
      </c>
      <c r="FS35" s="457" t="str">
        <f t="shared" si="54"/>
        <v/>
      </c>
      <c r="FT35" s="136" t="str">
        <f t="shared" si="32"/>
        <v/>
      </c>
      <c r="FU35" s="457" t="str">
        <f t="shared" si="55"/>
        <v/>
      </c>
      <c r="FV35" s="136" t="str">
        <f t="shared" si="33"/>
        <v/>
      </c>
      <c r="FW35" s="457" t="str">
        <f t="shared" si="56"/>
        <v/>
      </c>
      <c r="FX35" s="136" t="str">
        <f t="shared" si="34"/>
        <v/>
      </c>
      <c r="FY35" s="457" t="str">
        <f t="shared" si="57"/>
        <v/>
      </c>
      <c r="FZ35" s="136" t="str">
        <f t="shared" si="35"/>
        <v/>
      </c>
      <c r="GA35" s="457" t="str">
        <f t="shared" si="58"/>
        <v/>
      </c>
      <c r="GB35" s="136" t="str">
        <f t="shared" si="59"/>
        <v/>
      </c>
      <c r="GC35" s="87" t="str">
        <f t="shared" si="71"/>
        <v/>
      </c>
      <c r="GD35" s="136" t="str">
        <f>IF(เกณฑ์!F$20="Mode",GQ35,IF(เกณฑ์!F$20="ร้อยละ",GR35,""))</f>
        <v/>
      </c>
      <c r="GE35" s="136" t="str">
        <f t="shared" si="60"/>
        <v/>
      </c>
      <c r="GF35" s="85"/>
      <c r="GI35" s="316" t="str">
        <f t="shared" si="61"/>
        <v/>
      </c>
      <c r="GJ35" s="316" t="str">
        <f t="shared" si="62"/>
        <v/>
      </c>
      <c r="GK35" s="316" t="str">
        <f t="shared" si="63"/>
        <v/>
      </c>
      <c r="GL35" s="316" t="str">
        <f t="shared" si="64"/>
        <v/>
      </c>
      <c r="GM35" s="316" t="str">
        <f t="shared" si="65"/>
        <v/>
      </c>
      <c r="GN35" s="316" t="str">
        <f t="shared" si="66"/>
        <v/>
      </c>
      <c r="GO35" s="316" t="str">
        <f t="shared" si="67"/>
        <v/>
      </c>
      <c r="GP35" s="316" t="str">
        <f t="shared" si="68"/>
        <v/>
      </c>
      <c r="GQ35" s="316" t="str">
        <f>'06-1'!I35</f>
        <v/>
      </c>
      <c r="GR35" s="513" t="str">
        <f t="shared" si="36"/>
        <v/>
      </c>
    </row>
    <row r="36" spans="1:200" s="29" customFormat="1" ht="15.95" customHeight="1">
      <c r="A36" s="130">
        <v>31</v>
      </c>
      <c r="B36" s="26">
        <f>คะแนนสอบ!C36</f>
        <v>2524</v>
      </c>
      <c r="C36" s="41" t="str">
        <f>คะแนนสอบ!D36</f>
        <v>เด็กหญิงนุชจรีย์  ยิ้มจันทร์</v>
      </c>
      <c r="D36" s="27" t="str">
        <f>IF(คะแนนคุณลักษณะ!E37="","",คะแนนคุณลักษณะ!E37)</f>
        <v/>
      </c>
      <c r="E36" s="27" t="str">
        <f>IF(คะแนนคุณลักษณะ!F37="","",คะแนนคุณลักษณะ!F37)</f>
        <v/>
      </c>
      <c r="F36" s="27" t="str">
        <f>IF(คะแนนคุณลักษณะ!G37="","",คะแนนคุณลักษณะ!G37)</f>
        <v/>
      </c>
      <c r="G36" s="27" t="str">
        <f>IF(คะแนนคุณลักษณะ!H37="","",คะแนนคุณลักษณะ!H37)</f>
        <v/>
      </c>
      <c r="H36" s="27" t="str">
        <f>IF(คะแนนคุณลักษณะ!I37="","",คะแนนคุณลักษณะ!I37)</f>
        <v/>
      </c>
      <c r="I36" s="27" t="str">
        <f>IF(คะแนนคุณลักษณะ!J37="","",คะแนนคุณลักษณะ!J37)</f>
        <v/>
      </c>
      <c r="J36" s="27" t="str">
        <f>IF(คะแนนคุณลักษณะ!K37="","",คะแนนคุณลักษณะ!K37)</f>
        <v/>
      </c>
      <c r="K36" s="27" t="str">
        <f>IF(คะแนนคุณลักษณะ!L37="","",คะแนนคุณลักษณะ!L37)</f>
        <v/>
      </c>
      <c r="L36" s="87" t="str">
        <f t="shared" si="69"/>
        <v/>
      </c>
      <c r="M36" s="136" t="str">
        <f t="shared" si="0"/>
        <v/>
      </c>
      <c r="N36" s="136" t="str">
        <f t="shared" si="1"/>
        <v/>
      </c>
      <c r="O36" s="27" t="str">
        <f>IF(คะแนนคุณลักษณะ!M37="","",คะแนนคุณลักษณะ!M37)</f>
        <v/>
      </c>
      <c r="P36" s="27" t="str">
        <f>IF(คะแนนคุณลักษณะ!N37="","",คะแนนคุณลักษณะ!N37)</f>
        <v/>
      </c>
      <c r="Q36" s="27" t="str">
        <f>IF(คะแนนคุณลักษณะ!O37="","",คะแนนคุณลักษณะ!O37)</f>
        <v/>
      </c>
      <c r="R36" s="27" t="str">
        <f>IF(คะแนนคุณลักษณะ!P37="","",คะแนนคุณลักษณะ!P37)</f>
        <v/>
      </c>
      <c r="S36" s="27" t="str">
        <f>IF(คะแนนคุณลักษณะ!Q37="","",คะแนนคุณลักษณะ!Q37)</f>
        <v/>
      </c>
      <c r="T36" s="27" t="str">
        <f>IF(คะแนนคุณลักษณะ!R37="","",คะแนนคุณลักษณะ!R37)</f>
        <v/>
      </c>
      <c r="U36" s="27" t="str">
        <f>IF(คะแนนคุณลักษณะ!S37="","",คะแนนคุณลักษณะ!S37)</f>
        <v/>
      </c>
      <c r="V36" s="27" t="str">
        <f>IF(คะแนนคุณลักษณะ!T37="","",คะแนนคุณลักษณะ!T37)</f>
        <v/>
      </c>
      <c r="W36" s="87" t="str">
        <f t="shared" si="70"/>
        <v/>
      </c>
      <c r="X36" s="136" t="str">
        <f t="shared" si="2"/>
        <v/>
      </c>
      <c r="Y36" s="136" t="str">
        <f t="shared" si="3"/>
        <v/>
      </c>
      <c r="Z36" s="27" t="str">
        <f>IF(คะแนนคุณลักษณะ!U37="","",คะแนนคุณลักษณะ!U37)</f>
        <v/>
      </c>
      <c r="AA36" s="27" t="str">
        <f>IF(คะแนนคุณลักษณะ!V37="","",คะแนนคุณลักษณะ!V37)</f>
        <v/>
      </c>
      <c r="AB36" s="27" t="str">
        <f>IF(คะแนนคุณลักษณะ!W37="","",คะแนนคุณลักษณะ!W37)</f>
        <v/>
      </c>
      <c r="AC36" s="27" t="str">
        <f>IF(คะแนนคุณลักษณะ!X37="","",คะแนนคุณลักษณะ!X37)</f>
        <v/>
      </c>
      <c r="AD36" s="27" t="str">
        <f>IF(คะแนนคุณลักษณะ!Y37="","",คะแนนคุณลักษณะ!Y37)</f>
        <v/>
      </c>
      <c r="AE36" s="27" t="str">
        <f>IF(คะแนนคุณลักษณะ!Z37="","",คะแนนคุณลักษณะ!Z37)</f>
        <v/>
      </c>
      <c r="AF36" s="27" t="str">
        <f>IF(คะแนนคุณลักษณะ!AA37="","",คะแนนคุณลักษณะ!AA37)</f>
        <v/>
      </c>
      <c r="AG36" s="27" t="str">
        <f>IF(คะแนนคุณลักษณะ!AB37="","",คะแนนคุณลักษณะ!AB37)</f>
        <v/>
      </c>
      <c r="AH36" s="87" t="str">
        <f t="shared" si="37"/>
        <v/>
      </c>
      <c r="AI36" s="136" t="str">
        <f t="shared" si="4"/>
        <v/>
      </c>
      <c r="AJ36" s="136" t="str">
        <f t="shared" si="5"/>
        <v/>
      </c>
      <c r="AK36" s="27" t="str">
        <f>IF(คะแนนคุณลักษณะ!AC37="","",คะแนนคุณลักษณะ!AC37)</f>
        <v/>
      </c>
      <c r="AL36" s="27" t="str">
        <f>IF(คะแนนคุณลักษณะ!AD37="","",คะแนนคุณลักษณะ!AD37)</f>
        <v/>
      </c>
      <c r="AM36" s="27" t="str">
        <f>IF(คะแนนคุณลักษณะ!AE37="","",คะแนนคุณลักษณะ!AE37)</f>
        <v/>
      </c>
      <c r="AN36" s="27" t="str">
        <f>IF(คะแนนคุณลักษณะ!AF37="","",คะแนนคุณลักษณะ!AF37)</f>
        <v/>
      </c>
      <c r="AO36" s="27" t="str">
        <f>IF(คะแนนคุณลักษณะ!AG37="","",คะแนนคุณลักษณะ!AG37)</f>
        <v/>
      </c>
      <c r="AP36" s="27" t="str">
        <f>IF(คะแนนคุณลักษณะ!AH37="","",คะแนนคุณลักษณะ!AH37)</f>
        <v/>
      </c>
      <c r="AQ36" s="27" t="str">
        <f>IF(คะแนนคุณลักษณะ!AI37="","",คะแนนคุณลักษณะ!AI37)</f>
        <v/>
      </c>
      <c r="AR36" s="27" t="str">
        <f>IF(คะแนนคุณลักษณะ!AJ37="","",คะแนนคุณลักษณะ!AJ37)</f>
        <v/>
      </c>
      <c r="AS36" s="87" t="str">
        <f t="shared" si="38"/>
        <v/>
      </c>
      <c r="AT36" s="136" t="str">
        <f t="shared" si="6"/>
        <v/>
      </c>
      <c r="AU36" s="136" t="str">
        <f t="shared" si="7"/>
        <v/>
      </c>
      <c r="AV36" s="27" t="str">
        <f>IF(คะแนนคุณลักษณะ!AK37="","",คะแนนคุณลักษณะ!AK37)</f>
        <v/>
      </c>
      <c r="AW36" s="27" t="str">
        <f>IF(คะแนนคุณลักษณะ!AL37="","",คะแนนคุณลักษณะ!AL37)</f>
        <v/>
      </c>
      <c r="AX36" s="27" t="str">
        <f>IF(คะแนนคุณลักษณะ!AM37="","",คะแนนคุณลักษณะ!AM37)</f>
        <v/>
      </c>
      <c r="AY36" s="27" t="str">
        <f>IF(คะแนนคุณลักษณะ!AN37="","",คะแนนคุณลักษณะ!AN37)</f>
        <v/>
      </c>
      <c r="AZ36" s="27" t="str">
        <f>IF(คะแนนคุณลักษณะ!AO37="","",คะแนนคุณลักษณะ!AO37)</f>
        <v/>
      </c>
      <c r="BA36" s="27" t="str">
        <f>IF(คะแนนคุณลักษณะ!AP37="","",คะแนนคุณลักษณะ!AP37)</f>
        <v/>
      </c>
      <c r="BB36" s="27" t="str">
        <f>IF(คะแนนคุณลักษณะ!AQ37="","",คะแนนคุณลักษณะ!AQ37)</f>
        <v/>
      </c>
      <c r="BC36" s="27" t="str">
        <f>IF(คะแนนคุณลักษณะ!AR37="","",คะแนนคุณลักษณะ!AR37)</f>
        <v/>
      </c>
      <c r="BD36" s="87" t="str">
        <f t="shared" si="39"/>
        <v/>
      </c>
      <c r="BE36" s="136" t="str">
        <f t="shared" si="8"/>
        <v/>
      </c>
      <c r="BF36" s="136" t="str">
        <f t="shared" si="9"/>
        <v/>
      </c>
      <c r="BG36" s="27" t="str">
        <f>IF(คะแนนคุณลักษณะ!AS37="","",คะแนนคุณลักษณะ!AS37)</f>
        <v/>
      </c>
      <c r="BH36" s="27" t="str">
        <f>IF(คะแนนคุณลักษณะ!AT37="","",คะแนนคุณลักษณะ!AT37)</f>
        <v/>
      </c>
      <c r="BI36" s="27" t="str">
        <f>IF(คะแนนคุณลักษณะ!AU37="","",คะแนนคุณลักษณะ!AU37)</f>
        <v/>
      </c>
      <c r="BJ36" s="27" t="str">
        <f>IF(คะแนนคุณลักษณะ!AV37="","",คะแนนคุณลักษณะ!AV37)</f>
        <v/>
      </c>
      <c r="BK36" s="27" t="str">
        <f>IF(คะแนนคุณลักษณะ!AW37="","",คะแนนคุณลักษณะ!AW37)</f>
        <v/>
      </c>
      <c r="BL36" s="27" t="str">
        <f>IF(คะแนนคุณลักษณะ!AX37="","",คะแนนคุณลักษณะ!AX37)</f>
        <v/>
      </c>
      <c r="BM36" s="27" t="str">
        <f>IF(คะแนนคุณลักษณะ!AY37="","",คะแนนคุณลักษณะ!AY37)</f>
        <v/>
      </c>
      <c r="BN36" s="27" t="str">
        <f>IF(คะแนนคุณลักษณะ!AZ37="","",คะแนนคุณลักษณะ!AZ37)</f>
        <v/>
      </c>
      <c r="BO36" s="87" t="str">
        <f t="shared" si="40"/>
        <v/>
      </c>
      <c r="BP36" s="136" t="str">
        <f t="shared" si="10"/>
        <v/>
      </c>
      <c r="BQ36" s="136" t="str">
        <f t="shared" si="11"/>
        <v/>
      </c>
      <c r="BR36" s="27" t="str">
        <f>IF(คะแนนคุณลักษณะ!BA37="","",คะแนนคุณลักษณะ!BA37)</f>
        <v/>
      </c>
      <c r="BS36" s="27" t="str">
        <f>IF(คะแนนคุณลักษณะ!BB37="","",คะแนนคุณลักษณะ!BB37)</f>
        <v/>
      </c>
      <c r="BT36" s="27" t="str">
        <f>IF(คะแนนคุณลักษณะ!BC37="","",คะแนนคุณลักษณะ!BC37)</f>
        <v/>
      </c>
      <c r="BU36" s="27" t="str">
        <f>IF(คะแนนคุณลักษณะ!BD37="","",คะแนนคุณลักษณะ!BD37)</f>
        <v/>
      </c>
      <c r="BV36" s="27" t="str">
        <f>IF(คะแนนคุณลักษณะ!BE37="","",คะแนนคุณลักษณะ!BE37)</f>
        <v/>
      </c>
      <c r="BW36" s="27" t="str">
        <f>IF(คะแนนคุณลักษณะ!BF37="","",คะแนนคุณลักษณะ!BF37)</f>
        <v/>
      </c>
      <c r="BX36" s="27" t="str">
        <f>IF(คะแนนคุณลักษณะ!BG37="","",คะแนนคุณลักษณะ!BG37)</f>
        <v/>
      </c>
      <c r="BY36" s="27" t="str">
        <f>IF(คะแนนคุณลักษณะ!BH37="","",คะแนนคุณลักษณะ!BH37)</f>
        <v/>
      </c>
      <c r="BZ36" s="87" t="str">
        <f t="shared" si="41"/>
        <v/>
      </c>
      <c r="CA36" s="136" t="str">
        <f t="shared" si="12"/>
        <v/>
      </c>
      <c r="CB36" s="136" t="str">
        <f t="shared" si="13"/>
        <v/>
      </c>
      <c r="CC36" s="27" t="str">
        <f>IF(คะแนนคุณลักษณะ!BI37="","",คะแนนคุณลักษณะ!BI37)</f>
        <v/>
      </c>
      <c r="CD36" s="27" t="str">
        <f>IF(คะแนนคุณลักษณะ!BJ37="","",คะแนนคุณลักษณะ!BJ37)</f>
        <v/>
      </c>
      <c r="CE36" s="27" t="str">
        <f>IF(คะแนนคุณลักษณะ!BK37="","",คะแนนคุณลักษณะ!BK37)</f>
        <v/>
      </c>
      <c r="CF36" s="27" t="str">
        <f>IF(คะแนนคุณลักษณะ!BL37="","",คะแนนคุณลักษณะ!BL37)</f>
        <v/>
      </c>
      <c r="CG36" s="27" t="str">
        <f>IF(คะแนนคุณลักษณะ!BM37="","",คะแนนคุณลักษณะ!BM37)</f>
        <v/>
      </c>
      <c r="CH36" s="27" t="str">
        <f>IF(คะแนนคุณลักษณะ!BN37="","",คะแนนคุณลักษณะ!BN37)</f>
        <v/>
      </c>
      <c r="CI36" s="27" t="str">
        <f>IF(คะแนนคุณลักษณะ!BO37="","",คะแนนคุณลักษณะ!BO37)</f>
        <v/>
      </c>
      <c r="CJ36" s="27" t="str">
        <f>IF(คะแนนคุณลักษณะ!BP37="","",คะแนนคุณลักษณะ!BP37)</f>
        <v/>
      </c>
      <c r="CK36" s="87" t="str">
        <f t="shared" si="42"/>
        <v/>
      </c>
      <c r="CL36" s="136" t="str">
        <f t="shared" si="14"/>
        <v/>
      </c>
      <c r="CM36" s="136" t="str">
        <f t="shared" si="15"/>
        <v/>
      </c>
      <c r="CN36" s="27" t="str">
        <f>IF(คะแนนคุณลักษณะ!BQ37="","",คะแนนคุณลักษณะ!BQ37)</f>
        <v/>
      </c>
      <c r="CO36" s="27" t="str">
        <f>IF(คะแนนคุณลักษณะ!BR37="","",คะแนนคุณลักษณะ!BR37)</f>
        <v/>
      </c>
      <c r="CP36" s="27" t="str">
        <f>IF(คะแนนคุณลักษณะ!BS37="","",คะแนนคุณลักษณะ!BS37)</f>
        <v/>
      </c>
      <c r="CQ36" s="27" t="str">
        <f>IF(คะแนนคุณลักษณะ!BT37="","",คะแนนคุณลักษณะ!BT37)</f>
        <v/>
      </c>
      <c r="CR36" s="27" t="str">
        <f>IF(คะแนนคุณลักษณะ!BU37="","",คะแนนคุณลักษณะ!BU37)</f>
        <v/>
      </c>
      <c r="CS36" s="27" t="str">
        <f>IF(คะแนนคุณลักษณะ!BV37="","",คะแนนคุณลักษณะ!BV37)</f>
        <v/>
      </c>
      <c r="CT36" s="27" t="str">
        <f>IF(คะแนนคุณลักษณะ!BW37="","",คะแนนคุณลักษณะ!BW37)</f>
        <v/>
      </c>
      <c r="CU36" s="27" t="str">
        <f>IF(คะแนนคุณลักษณะ!BX37="","",คะแนนคุณลักษณะ!BX37)</f>
        <v/>
      </c>
      <c r="CV36" s="87" t="str">
        <f t="shared" si="43"/>
        <v/>
      </c>
      <c r="CW36" s="136" t="str">
        <f t="shared" si="16"/>
        <v/>
      </c>
      <c r="CX36" s="136" t="str">
        <f t="shared" si="17"/>
        <v/>
      </c>
      <c r="CY36" s="388" t="str">
        <f>IF(คะแนนคุณลักษณะ!BY37="","",คะแนนคุณลักษณะ!BY37)</f>
        <v/>
      </c>
      <c r="CZ36" s="388" t="str">
        <f>IF(คะแนนคุณลักษณะ!BZ37="","",คะแนนคุณลักษณะ!BZ37)</f>
        <v/>
      </c>
      <c r="DA36" s="388" t="str">
        <f>IF(คะแนนคุณลักษณะ!CA37="","",คะแนนคุณลักษณะ!CA37)</f>
        <v/>
      </c>
      <c r="DB36" s="388" t="str">
        <f>IF(คะแนนคุณลักษณะ!CB37="","",คะแนนคุณลักษณะ!CB37)</f>
        <v/>
      </c>
      <c r="DC36" s="388" t="str">
        <f>IF(คะแนนคุณลักษณะ!CC37="","",คะแนนคุณลักษณะ!CC37)</f>
        <v/>
      </c>
      <c r="DD36" s="388" t="str">
        <f>IF(คะแนนคุณลักษณะ!CD37="","",คะแนนคุณลักษณะ!CD37)</f>
        <v/>
      </c>
      <c r="DE36" s="388" t="str">
        <f>IF(คะแนนคุณลักษณะ!CE37="","",คะแนนคุณลักษณะ!CE37)</f>
        <v/>
      </c>
      <c r="DF36" s="388" t="str">
        <f>IF(คะแนนคุณลักษณะ!CF37="","",คะแนนคุณลักษณะ!CF37)</f>
        <v/>
      </c>
      <c r="DG36" s="87" t="str">
        <f t="shared" si="44"/>
        <v/>
      </c>
      <c r="DH36" s="136" t="str">
        <f t="shared" si="45"/>
        <v/>
      </c>
      <c r="DI36" s="136" t="str">
        <f t="shared" si="18"/>
        <v/>
      </c>
      <c r="DJ36" s="457" t="str">
        <f>IF(คะแนนคุณลักษณะ!CG37="","",คะแนนคุณลักษณะ!CG37)</f>
        <v/>
      </c>
      <c r="DK36" s="457" t="str">
        <f>IF(คะแนนคุณลักษณะ!CH37="","",คะแนนคุณลักษณะ!CH37)</f>
        <v/>
      </c>
      <c r="DL36" s="457" t="str">
        <f>IF(คะแนนคุณลักษณะ!CI37="","",คะแนนคุณลักษณะ!CI37)</f>
        <v/>
      </c>
      <c r="DM36" s="457" t="str">
        <f>IF(คะแนนคุณลักษณะ!CJ37="","",คะแนนคุณลักษณะ!CJ37)</f>
        <v/>
      </c>
      <c r="DN36" s="457" t="str">
        <f>IF(คะแนนคุณลักษณะ!CK37="","",คะแนนคุณลักษณะ!CK37)</f>
        <v/>
      </c>
      <c r="DO36" s="457" t="str">
        <f>IF(คะแนนคุณลักษณะ!CL37="","",คะแนนคุณลักษณะ!CL37)</f>
        <v/>
      </c>
      <c r="DP36" s="457" t="str">
        <f>IF(คะแนนคุณลักษณะ!CM37="","",คะแนนคุณลักษณะ!CM37)</f>
        <v/>
      </c>
      <c r="DQ36" s="457" t="str">
        <f>IF(คะแนนคุณลักษณะ!CN37="","",คะแนนคุณลักษณะ!CN37)</f>
        <v/>
      </c>
      <c r="DR36" s="87" t="str">
        <f t="shared" si="46"/>
        <v/>
      </c>
      <c r="DS36" s="136" t="str">
        <f t="shared" si="19"/>
        <v/>
      </c>
      <c r="DT36" s="136" t="str">
        <f t="shared" si="20"/>
        <v/>
      </c>
      <c r="DU36" s="457" t="str">
        <f>IF(คะแนนคุณลักษณะ!CO37="","",คะแนนคุณลักษณะ!CO37)</f>
        <v/>
      </c>
      <c r="DV36" s="457" t="str">
        <f>IF(คะแนนคุณลักษณะ!CP37="","",คะแนนคุณลักษณะ!CP37)</f>
        <v/>
      </c>
      <c r="DW36" s="457" t="str">
        <f>IF(คะแนนคุณลักษณะ!CQ37="","",คะแนนคุณลักษณะ!CQ37)</f>
        <v/>
      </c>
      <c r="DX36" s="457" t="str">
        <f>IF(คะแนนคุณลักษณะ!CR37="","",คะแนนคุณลักษณะ!CR37)</f>
        <v/>
      </c>
      <c r="DY36" s="457" t="str">
        <f>IF(คะแนนคุณลักษณะ!CS37="","",คะแนนคุณลักษณะ!CS37)</f>
        <v/>
      </c>
      <c r="DZ36" s="457" t="str">
        <f>IF(คะแนนคุณลักษณะ!CT37="","",คะแนนคุณลักษณะ!CT37)</f>
        <v/>
      </c>
      <c r="EA36" s="457" t="str">
        <f>IF(คะแนนคุณลักษณะ!CU37="","",คะแนนคุณลักษณะ!CU37)</f>
        <v/>
      </c>
      <c r="EB36" s="457" t="str">
        <f>IF(คะแนนคุณลักษณะ!CV37="","",คะแนนคุณลักษณะ!CV37)</f>
        <v/>
      </c>
      <c r="EC36" s="87" t="str">
        <f t="shared" si="47"/>
        <v/>
      </c>
      <c r="ED36" s="136" t="str">
        <f t="shared" si="21"/>
        <v/>
      </c>
      <c r="EE36" s="136" t="str">
        <f t="shared" si="22"/>
        <v/>
      </c>
      <c r="EF36" s="457" t="str">
        <f>IF(คะแนนคุณลักษณะ!CW37="","",คะแนนคุณลักษณะ!CW37)</f>
        <v/>
      </c>
      <c r="EG36" s="457" t="str">
        <f>IF(คะแนนคุณลักษณะ!CX37="","",คะแนนคุณลักษณะ!CX37)</f>
        <v/>
      </c>
      <c r="EH36" s="457" t="str">
        <f>IF(คะแนนคุณลักษณะ!CY37="","",คะแนนคุณลักษณะ!CY37)</f>
        <v/>
      </c>
      <c r="EI36" s="457" t="str">
        <f>IF(คะแนนคุณลักษณะ!CZ37="","",คะแนนคุณลักษณะ!CZ37)</f>
        <v/>
      </c>
      <c r="EJ36" s="457" t="str">
        <f>IF(คะแนนคุณลักษณะ!DA37="","",คะแนนคุณลักษณะ!DA37)</f>
        <v/>
      </c>
      <c r="EK36" s="457" t="str">
        <f>IF(คะแนนคุณลักษณะ!DB37="","",คะแนนคุณลักษณะ!DB37)</f>
        <v/>
      </c>
      <c r="EL36" s="457" t="str">
        <f>IF(คะแนนคุณลักษณะ!DC37="","",คะแนนคุณลักษณะ!DC37)</f>
        <v/>
      </c>
      <c r="EM36" s="457" t="str">
        <f>IF(คะแนนคุณลักษณะ!DD37="","",คะแนนคุณลักษณะ!DD37)</f>
        <v/>
      </c>
      <c r="EN36" s="87" t="str">
        <f t="shared" si="48"/>
        <v/>
      </c>
      <c r="EO36" s="136" t="str">
        <f t="shared" si="23"/>
        <v/>
      </c>
      <c r="EP36" s="136" t="str">
        <f t="shared" si="24"/>
        <v/>
      </c>
      <c r="EQ36" s="457" t="str">
        <f>IF(คะแนนคุณลักษณะ!DE37="","",คะแนนคุณลักษณะ!DE37)</f>
        <v/>
      </c>
      <c r="ER36" s="457" t="str">
        <f>IF(คะแนนคุณลักษณะ!DF37="","",คะแนนคุณลักษณะ!DF37)</f>
        <v/>
      </c>
      <c r="ES36" s="457" t="str">
        <f>IF(คะแนนคุณลักษณะ!DG37="","",คะแนนคุณลักษณะ!DG37)</f>
        <v/>
      </c>
      <c r="ET36" s="457" t="str">
        <f>IF(คะแนนคุณลักษณะ!DH37="","",คะแนนคุณลักษณะ!DH37)</f>
        <v/>
      </c>
      <c r="EU36" s="457" t="str">
        <f>IF(คะแนนคุณลักษณะ!DI37="","",คะแนนคุณลักษณะ!DI37)</f>
        <v/>
      </c>
      <c r="EV36" s="457" t="str">
        <f>IF(คะแนนคุณลักษณะ!DJ37="","",คะแนนคุณลักษณะ!DJ37)</f>
        <v/>
      </c>
      <c r="EW36" s="457" t="str">
        <f>IF(คะแนนคุณลักษณะ!DK37="","",คะแนนคุณลักษณะ!DK37)</f>
        <v/>
      </c>
      <c r="EX36" s="457" t="str">
        <f>IF(คะแนนคุณลักษณะ!DL37="","",คะแนนคุณลักษณะ!DL37)</f>
        <v/>
      </c>
      <c r="EY36" s="87" t="str">
        <f t="shared" si="49"/>
        <v/>
      </c>
      <c r="EZ36" s="136" t="str">
        <f t="shared" si="25"/>
        <v/>
      </c>
      <c r="FA36" s="136" t="str">
        <f t="shared" si="26"/>
        <v/>
      </c>
      <c r="FB36" s="27" t="str">
        <f>IF(คะแนนคุณลักษณะ!DM37="","",คะแนนคุณลักษณะ!DM37)</f>
        <v/>
      </c>
      <c r="FC36" s="27" t="str">
        <f>IF(คะแนนคุณลักษณะ!DN37="","",คะแนนคุณลักษณะ!DN37)</f>
        <v/>
      </c>
      <c r="FD36" s="27" t="str">
        <f>IF(คะแนนคุณลักษณะ!DO37="","",คะแนนคุณลักษณะ!DO37)</f>
        <v/>
      </c>
      <c r="FE36" s="27" t="str">
        <f>IF(คะแนนคุณลักษณะ!DP37="","",คะแนนคุณลักษณะ!DP37)</f>
        <v/>
      </c>
      <c r="FF36" s="27" t="str">
        <f>IF(คะแนนคุณลักษณะ!DQ37="","",คะแนนคุณลักษณะ!DQ37)</f>
        <v/>
      </c>
      <c r="FG36" s="27" t="str">
        <f>IF(คะแนนคุณลักษณะ!DR37="","",คะแนนคุณลักษณะ!DR37)</f>
        <v/>
      </c>
      <c r="FH36" s="27" t="str">
        <f>IF(คะแนนคุณลักษณะ!DS37="","",คะแนนคุณลักษณะ!DS37)</f>
        <v/>
      </c>
      <c r="FI36" s="27" t="str">
        <f>IF(คะแนนคุณลักษณะ!DT37="","",คะแนนคุณลักษณะ!DT37)</f>
        <v/>
      </c>
      <c r="FJ36" s="87" t="str">
        <f t="shared" si="50"/>
        <v/>
      </c>
      <c r="FK36" s="136" t="str">
        <f t="shared" si="27"/>
        <v/>
      </c>
      <c r="FL36" s="136" t="str">
        <f t="shared" si="28"/>
        <v/>
      </c>
      <c r="FM36" s="457" t="str">
        <f t="shared" si="51"/>
        <v/>
      </c>
      <c r="FN36" s="136" t="str">
        <f t="shared" si="29"/>
        <v/>
      </c>
      <c r="FO36" s="457" t="str">
        <f t="shared" si="52"/>
        <v/>
      </c>
      <c r="FP36" s="136" t="str">
        <f t="shared" si="30"/>
        <v/>
      </c>
      <c r="FQ36" s="457" t="str">
        <f t="shared" si="53"/>
        <v/>
      </c>
      <c r="FR36" s="136" t="str">
        <f t="shared" si="31"/>
        <v/>
      </c>
      <c r="FS36" s="457" t="str">
        <f t="shared" si="54"/>
        <v/>
      </c>
      <c r="FT36" s="136" t="str">
        <f t="shared" si="32"/>
        <v/>
      </c>
      <c r="FU36" s="457" t="str">
        <f t="shared" si="55"/>
        <v/>
      </c>
      <c r="FV36" s="136" t="str">
        <f t="shared" si="33"/>
        <v/>
      </c>
      <c r="FW36" s="457" t="str">
        <f t="shared" si="56"/>
        <v/>
      </c>
      <c r="FX36" s="136" t="str">
        <f t="shared" si="34"/>
        <v/>
      </c>
      <c r="FY36" s="457" t="str">
        <f t="shared" si="57"/>
        <v/>
      </c>
      <c r="FZ36" s="136" t="str">
        <f t="shared" si="35"/>
        <v/>
      </c>
      <c r="GA36" s="457" t="str">
        <f t="shared" si="58"/>
        <v/>
      </c>
      <c r="GB36" s="136" t="str">
        <f t="shared" si="59"/>
        <v/>
      </c>
      <c r="GC36" s="87" t="str">
        <f t="shared" si="71"/>
        <v/>
      </c>
      <c r="GD36" s="136" t="str">
        <f>IF(เกณฑ์!F$20="Mode",GQ36,IF(เกณฑ์!F$20="ร้อยละ",GR36,""))</f>
        <v/>
      </c>
      <c r="GE36" s="136" t="str">
        <f t="shared" si="60"/>
        <v/>
      </c>
      <c r="GF36" s="85"/>
      <c r="GI36" s="316" t="str">
        <f t="shared" si="61"/>
        <v/>
      </c>
      <c r="GJ36" s="316" t="str">
        <f t="shared" si="62"/>
        <v/>
      </c>
      <c r="GK36" s="316" t="str">
        <f t="shared" si="63"/>
        <v/>
      </c>
      <c r="GL36" s="316" t="str">
        <f t="shared" si="64"/>
        <v/>
      </c>
      <c r="GM36" s="316" t="str">
        <f t="shared" si="65"/>
        <v/>
      </c>
      <c r="GN36" s="316" t="str">
        <f t="shared" si="66"/>
        <v/>
      </c>
      <c r="GO36" s="316" t="str">
        <f t="shared" si="67"/>
        <v/>
      </c>
      <c r="GP36" s="316" t="str">
        <f t="shared" si="68"/>
        <v/>
      </c>
      <c r="GQ36" s="316" t="str">
        <f>'06-1'!I36</f>
        <v/>
      </c>
      <c r="GR36" s="513" t="str">
        <f t="shared" si="36"/>
        <v/>
      </c>
    </row>
    <row r="37" spans="1:200" s="29" customFormat="1" ht="15.95" customHeight="1">
      <c r="A37" s="130">
        <v>32</v>
      </c>
      <c r="B37" s="26">
        <f>คะแนนสอบ!C37</f>
        <v>2525</v>
      </c>
      <c r="C37" s="41" t="str">
        <f>คะแนนสอบ!D37</f>
        <v>เด็กหญิงชนัญชิดา  ไพรีรณ</v>
      </c>
      <c r="D37" s="27" t="str">
        <f>IF(คะแนนคุณลักษณะ!E38="","",คะแนนคุณลักษณะ!E38)</f>
        <v/>
      </c>
      <c r="E37" s="27" t="str">
        <f>IF(คะแนนคุณลักษณะ!F38="","",คะแนนคุณลักษณะ!F38)</f>
        <v/>
      </c>
      <c r="F37" s="27" t="str">
        <f>IF(คะแนนคุณลักษณะ!G38="","",คะแนนคุณลักษณะ!G38)</f>
        <v/>
      </c>
      <c r="G37" s="27" t="str">
        <f>IF(คะแนนคุณลักษณะ!H38="","",คะแนนคุณลักษณะ!H38)</f>
        <v/>
      </c>
      <c r="H37" s="27" t="str">
        <f>IF(คะแนนคุณลักษณะ!I38="","",คะแนนคุณลักษณะ!I38)</f>
        <v/>
      </c>
      <c r="I37" s="27" t="str">
        <f>IF(คะแนนคุณลักษณะ!J38="","",คะแนนคุณลักษณะ!J38)</f>
        <v/>
      </c>
      <c r="J37" s="27" t="str">
        <f>IF(คะแนนคุณลักษณะ!K38="","",คะแนนคุณลักษณะ!K38)</f>
        <v/>
      </c>
      <c r="K37" s="27" t="str">
        <f>IF(คะแนนคุณลักษณะ!L38="","",คะแนนคุณลักษณะ!L38)</f>
        <v/>
      </c>
      <c r="L37" s="87" t="str">
        <f t="shared" si="69"/>
        <v/>
      </c>
      <c r="M37" s="136" t="str">
        <f t="shared" si="0"/>
        <v/>
      </c>
      <c r="N37" s="136" t="str">
        <f t="shared" si="1"/>
        <v/>
      </c>
      <c r="O37" s="27" t="str">
        <f>IF(คะแนนคุณลักษณะ!M38="","",คะแนนคุณลักษณะ!M38)</f>
        <v/>
      </c>
      <c r="P37" s="27" t="str">
        <f>IF(คะแนนคุณลักษณะ!N38="","",คะแนนคุณลักษณะ!N38)</f>
        <v/>
      </c>
      <c r="Q37" s="27" t="str">
        <f>IF(คะแนนคุณลักษณะ!O38="","",คะแนนคุณลักษณะ!O38)</f>
        <v/>
      </c>
      <c r="R37" s="27" t="str">
        <f>IF(คะแนนคุณลักษณะ!P38="","",คะแนนคุณลักษณะ!P38)</f>
        <v/>
      </c>
      <c r="S37" s="27" t="str">
        <f>IF(คะแนนคุณลักษณะ!Q38="","",คะแนนคุณลักษณะ!Q38)</f>
        <v/>
      </c>
      <c r="T37" s="27" t="str">
        <f>IF(คะแนนคุณลักษณะ!R38="","",คะแนนคุณลักษณะ!R38)</f>
        <v/>
      </c>
      <c r="U37" s="27" t="str">
        <f>IF(คะแนนคุณลักษณะ!S38="","",คะแนนคุณลักษณะ!S38)</f>
        <v/>
      </c>
      <c r="V37" s="27" t="str">
        <f>IF(คะแนนคุณลักษณะ!T38="","",คะแนนคุณลักษณะ!T38)</f>
        <v/>
      </c>
      <c r="W37" s="87" t="str">
        <f t="shared" si="70"/>
        <v/>
      </c>
      <c r="X37" s="136" t="str">
        <f t="shared" si="2"/>
        <v/>
      </c>
      <c r="Y37" s="136" t="str">
        <f t="shared" si="3"/>
        <v/>
      </c>
      <c r="Z37" s="27" t="str">
        <f>IF(คะแนนคุณลักษณะ!U38="","",คะแนนคุณลักษณะ!U38)</f>
        <v/>
      </c>
      <c r="AA37" s="27" t="str">
        <f>IF(คะแนนคุณลักษณะ!V38="","",คะแนนคุณลักษณะ!V38)</f>
        <v/>
      </c>
      <c r="AB37" s="27" t="str">
        <f>IF(คะแนนคุณลักษณะ!W38="","",คะแนนคุณลักษณะ!W38)</f>
        <v/>
      </c>
      <c r="AC37" s="27" t="str">
        <f>IF(คะแนนคุณลักษณะ!X38="","",คะแนนคุณลักษณะ!X38)</f>
        <v/>
      </c>
      <c r="AD37" s="27" t="str">
        <f>IF(คะแนนคุณลักษณะ!Y38="","",คะแนนคุณลักษณะ!Y38)</f>
        <v/>
      </c>
      <c r="AE37" s="27" t="str">
        <f>IF(คะแนนคุณลักษณะ!Z38="","",คะแนนคุณลักษณะ!Z38)</f>
        <v/>
      </c>
      <c r="AF37" s="27" t="str">
        <f>IF(คะแนนคุณลักษณะ!AA38="","",คะแนนคุณลักษณะ!AA38)</f>
        <v/>
      </c>
      <c r="AG37" s="27" t="str">
        <f>IF(คะแนนคุณลักษณะ!AB38="","",คะแนนคุณลักษณะ!AB38)</f>
        <v/>
      </c>
      <c r="AH37" s="87" t="str">
        <f t="shared" si="37"/>
        <v/>
      </c>
      <c r="AI37" s="136" t="str">
        <f t="shared" si="4"/>
        <v/>
      </c>
      <c r="AJ37" s="136" t="str">
        <f t="shared" si="5"/>
        <v/>
      </c>
      <c r="AK37" s="27" t="str">
        <f>IF(คะแนนคุณลักษณะ!AC38="","",คะแนนคุณลักษณะ!AC38)</f>
        <v/>
      </c>
      <c r="AL37" s="27" t="str">
        <f>IF(คะแนนคุณลักษณะ!AD38="","",คะแนนคุณลักษณะ!AD38)</f>
        <v/>
      </c>
      <c r="AM37" s="27" t="str">
        <f>IF(คะแนนคุณลักษณะ!AE38="","",คะแนนคุณลักษณะ!AE38)</f>
        <v/>
      </c>
      <c r="AN37" s="27" t="str">
        <f>IF(คะแนนคุณลักษณะ!AF38="","",คะแนนคุณลักษณะ!AF38)</f>
        <v/>
      </c>
      <c r="AO37" s="27" t="str">
        <f>IF(คะแนนคุณลักษณะ!AG38="","",คะแนนคุณลักษณะ!AG38)</f>
        <v/>
      </c>
      <c r="AP37" s="27" t="str">
        <f>IF(คะแนนคุณลักษณะ!AH38="","",คะแนนคุณลักษณะ!AH38)</f>
        <v/>
      </c>
      <c r="AQ37" s="27" t="str">
        <f>IF(คะแนนคุณลักษณะ!AI38="","",คะแนนคุณลักษณะ!AI38)</f>
        <v/>
      </c>
      <c r="AR37" s="27" t="str">
        <f>IF(คะแนนคุณลักษณะ!AJ38="","",คะแนนคุณลักษณะ!AJ38)</f>
        <v/>
      </c>
      <c r="AS37" s="87" t="str">
        <f t="shared" si="38"/>
        <v/>
      </c>
      <c r="AT37" s="136" t="str">
        <f t="shared" si="6"/>
        <v/>
      </c>
      <c r="AU37" s="136" t="str">
        <f t="shared" si="7"/>
        <v/>
      </c>
      <c r="AV37" s="27" t="str">
        <f>IF(คะแนนคุณลักษณะ!AK38="","",คะแนนคุณลักษณะ!AK38)</f>
        <v/>
      </c>
      <c r="AW37" s="27" t="str">
        <f>IF(คะแนนคุณลักษณะ!AL38="","",คะแนนคุณลักษณะ!AL38)</f>
        <v/>
      </c>
      <c r="AX37" s="27" t="str">
        <f>IF(คะแนนคุณลักษณะ!AM38="","",คะแนนคุณลักษณะ!AM38)</f>
        <v/>
      </c>
      <c r="AY37" s="27" t="str">
        <f>IF(คะแนนคุณลักษณะ!AN38="","",คะแนนคุณลักษณะ!AN38)</f>
        <v/>
      </c>
      <c r="AZ37" s="27" t="str">
        <f>IF(คะแนนคุณลักษณะ!AO38="","",คะแนนคุณลักษณะ!AO38)</f>
        <v/>
      </c>
      <c r="BA37" s="27" t="str">
        <f>IF(คะแนนคุณลักษณะ!AP38="","",คะแนนคุณลักษณะ!AP38)</f>
        <v/>
      </c>
      <c r="BB37" s="27" t="str">
        <f>IF(คะแนนคุณลักษณะ!AQ38="","",คะแนนคุณลักษณะ!AQ38)</f>
        <v/>
      </c>
      <c r="BC37" s="27" t="str">
        <f>IF(คะแนนคุณลักษณะ!AR38="","",คะแนนคุณลักษณะ!AR38)</f>
        <v/>
      </c>
      <c r="BD37" s="87" t="str">
        <f t="shared" si="39"/>
        <v/>
      </c>
      <c r="BE37" s="136" t="str">
        <f t="shared" si="8"/>
        <v/>
      </c>
      <c r="BF37" s="136" t="str">
        <f t="shared" si="9"/>
        <v/>
      </c>
      <c r="BG37" s="27" t="str">
        <f>IF(คะแนนคุณลักษณะ!AS38="","",คะแนนคุณลักษณะ!AS38)</f>
        <v/>
      </c>
      <c r="BH37" s="27" t="str">
        <f>IF(คะแนนคุณลักษณะ!AT38="","",คะแนนคุณลักษณะ!AT38)</f>
        <v/>
      </c>
      <c r="BI37" s="27" t="str">
        <f>IF(คะแนนคุณลักษณะ!AU38="","",คะแนนคุณลักษณะ!AU38)</f>
        <v/>
      </c>
      <c r="BJ37" s="27" t="str">
        <f>IF(คะแนนคุณลักษณะ!AV38="","",คะแนนคุณลักษณะ!AV38)</f>
        <v/>
      </c>
      <c r="BK37" s="27" t="str">
        <f>IF(คะแนนคุณลักษณะ!AW38="","",คะแนนคุณลักษณะ!AW38)</f>
        <v/>
      </c>
      <c r="BL37" s="27" t="str">
        <f>IF(คะแนนคุณลักษณะ!AX38="","",คะแนนคุณลักษณะ!AX38)</f>
        <v/>
      </c>
      <c r="BM37" s="27" t="str">
        <f>IF(คะแนนคุณลักษณะ!AY38="","",คะแนนคุณลักษณะ!AY38)</f>
        <v/>
      </c>
      <c r="BN37" s="27" t="str">
        <f>IF(คะแนนคุณลักษณะ!AZ38="","",คะแนนคุณลักษณะ!AZ38)</f>
        <v/>
      </c>
      <c r="BO37" s="87" t="str">
        <f t="shared" si="40"/>
        <v/>
      </c>
      <c r="BP37" s="136" t="str">
        <f t="shared" si="10"/>
        <v/>
      </c>
      <c r="BQ37" s="136" t="str">
        <f t="shared" si="11"/>
        <v/>
      </c>
      <c r="BR37" s="27" t="str">
        <f>IF(คะแนนคุณลักษณะ!BA38="","",คะแนนคุณลักษณะ!BA38)</f>
        <v/>
      </c>
      <c r="BS37" s="27" t="str">
        <f>IF(คะแนนคุณลักษณะ!BB38="","",คะแนนคุณลักษณะ!BB38)</f>
        <v/>
      </c>
      <c r="BT37" s="27" t="str">
        <f>IF(คะแนนคุณลักษณะ!BC38="","",คะแนนคุณลักษณะ!BC38)</f>
        <v/>
      </c>
      <c r="BU37" s="27" t="str">
        <f>IF(คะแนนคุณลักษณะ!BD38="","",คะแนนคุณลักษณะ!BD38)</f>
        <v/>
      </c>
      <c r="BV37" s="27" t="str">
        <f>IF(คะแนนคุณลักษณะ!BE38="","",คะแนนคุณลักษณะ!BE38)</f>
        <v/>
      </c>
      <c r="BW37" s="27" t="str">
        <f>IF(คะแนนคุณลักษณะ!BF38="","",คะแนนคุณลักษณะ!BF38)</f>
        <v/>
      </c>
      <c r="BX37" s="27" t="str">
        <f>IF(คะแนนคุณลักษณะ!BG38="","",คะแนนคุณลักษณะ!BG38)</f>
        <v/>
      </c>
      <c r="BY37" s="27" t="str">
        <f>IF(คะแนนคุณลักษณะ!BH38="","",คะแนนคุณลักษณะ!BH38)</f>
        <v/>
      </c>
      <c r="BZ37" s="87" t="str">
        <f t="shared" si="41"/>
        <v/>
      </c>
      <c r="CA37" s="136" t="str">
        <f t="shared" si="12"/>
        <v/>
      </c>
      <c r="CB37" s="136" t="str">
        <f t="shared" si="13"/>
        <v/>
      </c>
      <c r="CC37" s="27" t="str">
        <f>IF(คะแนนคุณลักษณะ!BI38="","",คะแนนคุณลักษณะ!BI38)</f>
        <v/>
      </c>
      <c r="CD37" s="27" t="str">
        <f>IF(คะแนนคุณลักษณะ!BJ38="","",คะแนนคุณลักษณะ!BJ38)</f>
        <v/>
      </c>
      <c r="CE37" s="27" t="str">
        <f>IF(คะแนนคุณลักษณะ!BK38="","",คะแนนคุณลักษณะ!BK38)</f>
        <v/>
      </c>
      <c r="CF37" s="27" t="str">
        <f>IF(คะแนนคุณลักษณะ!BL38="","",คะแนนคุณลักษณะ!BL38)</f>
        <v/>
      </c>
      <c r="CG37" s="27" t="str">
        <f>IF(คะแนนคุณลักษณะ!BM38="","",คะแนนคุณลักษณะ!BM38)</f>
        <v/>
      </c>
      <c r="CH37" s="27" t="str">
        <f>IF(คะแนนคุณลักษณะ!BN38="","",คะแนนคุณลักษณะ!BN38)</f>
        <v/>
      </c>
      <c r="CI37" s="27" t="str">
        <f>IF(คะแนนคุณลักษณะ!BO38="","",คะแนนคุณลักษณะ!BO38)</f>
        <v/>
      </c>
      <c r="CJ37" s="27" t="str">
        <f>IF(คะแนนคุณลักษณะ!BP38="","",คะแนนคุณลักษณะ!BP38)</f>
        <v/>
      </c>
      <c r="CK37" s="87" t="str">
        <f t="shared" si="42"/>
        <v/>
      </c>
      <c r="CL37" s="136" t="str">
        <f t="shared" si="14"/>
        <v/>
      </c>
      <c r="CM37" s="136" t="str">
        <f t="shared" si="15"/>
        <v/>
      </c>
      <c r="CN37" s="27" t="str">
        <f>IF(คะแนนคุณลักษณะ!BQ38="","",คะแนนคุณลักษณะ!BQ38)</f>
        <v/>
      </c>
      <c r="CO37" s="27" t="str">
        <f>IF(คะแนนคุณลักษณะ!BR38="","",คะแนนคุณลักษณะ!BR38)</f>
        <v/>
      </c>
      <c r="CP37" s="27" t="str">
        <f>IF(คะแนนคุณลักษณะ!BS38="","",คะแนนคุณลักษณะ!BS38)</f>
        <v/>
      </c>
      <c r="CQ37" s="27" t="str">
        <f>IF(คะแนนคุณลักษณะ!BT38="","",คะแนนคุณลักษณะ!BT38)</f>
        <v/>
      </c>
      <c r="CR37" s="27" t="str">
        <f>IF(คะแนนคุณลักษณะ!BU38="","",คะแนนคุณลักษณะ!BU38)</f>
        <v/>
      </c>
      <c r="CS37" s="27" t="str">
        <f>IF(คะแนนคุณลักษณะ!BV38="","",คะแนนคุณลักษณะ!BV38)</f>
        <v/>
      </c>
      <c r="CT37" s="27" t="str">
        <f>IF(คะแนนคุณลักษณะ!BW38="","",คะแนนคุณลักษณะ!BW38)</f>
        <v/>
      </c>
      <c r="CU37" s="27" t="str">
        <f>IF(คะแนนคุณลักษณะ!BX38="","",คะแนนคุณลักษณะ!BX38)</f>
        <v/>
      </c>
      <c r="CV37" s="87" t="str">
        <f t="shared" si="43"/>
        <v/>
      </c>
      <c r="CW37" s="136" t="str">
        <f t="shared" si="16"/>
        <v/>
      </c>
      <c r="CX37" s="136" t="str">
        <f t="shared" si="17"/>
        <v/>
      </c>
      <c r="CY37" s="388" t="str">
        <f>IF(คะแนนคุณลักษณะ!BY38="","",คะแนนคุณลักษณะ!BY38)</f>
        <v/>
      </c>
      <c r="CZ37" s="388" t="str">
        <f>IF(คะแนนคุณลักษณะ!BZ38="","",คะแนนคุณลักษณะ!BZ38)</f>
        <v/>
      </c>
      <c r="DA37" s="388" t="str">
        <f>IF(คะแนนคุณลักษณะ!CA38="","",คะแนนคุณลักษณะ!CA38)</f>
        <v/>
      </c>
      <c r="DB37" s="388" t="str">
        <f>IF(คะแนนคุณลักษณะ!CB38="","",คะแนนคุณลักษณะ!CB38)</f>
        <v/>
      </c>
      <c r="DC37" s="388" t="str">
        <f>IF(คะแนนคุณลักษณะ!CC38="","",คะแนนคุณลักษณะ!CC38)</f>
        <v/>
      </c>
      <c r="DD37" s="388" t="str">
        <f>IF(คะแนนคุณลักษณะ!CD38="","",คะแนนคุณลักษณะ!CD38)</f>
        <v/>
      </c>
      <c r="DE37" s="388" t="str">
        <f>IF(คะแนนคุณลักษณะ!CE38="","",คะแนนคุณลักษณะ!CE38)</f>
        <v/>
      </c>
      <c r="DF37" s="388" t="str">
        <f>IF(คะแนนคุณลักษณะ!CF38="","",คะแนนคุณลักษณะ!CF38)</f>
        <v/>
      </c>
      <c r="DG37" s="87" t="str">
        <f t="shared" si="44"/>
        <v/>
      </c>
      <c r="DH37" s="136" t="str">
        <f t="shared" si="45"/>
        <v/>
      </c>
      <c r="DI37" s="136" t="str">
        <f t="shared" si="18"/>
        <v/>
      </c>
      <c r="DJ37" s="457" t="str">
        <f>IF(คะแนนคุณลักษณะ!CG38="","",คะแนนคุณลักษณะ!CG38)</f>
        <v/>
      </c>
      <c r="DK37" s="457" t="str">
        <f>IF(คะแนนคุณลักษณะ!CH38="","",คะแนนคุณลักษณะ!CH38)</f>
        <v/>
      </c>
      <c r="DL37" s="457" t="str">
        <f>IF(คะแนนคุณลักษณะ!CI38="","",คะแนนคุณลักษณะ!CI38)</f>
        <v/>
      </c>
      <c r="DM37" s="457" t="str">
        <f>IF(คะแนนคุณลักษณะ!CJ38="","",คะแนนคุณลักษณะ!CJ38)</f>
        <v/>
      </c>
      <c r="DN37" s="457" t="str">
        <f>IF(คะแนนคุณลักษณะ!CK38="","",คะแนนคุณลักษณะ!CK38)</f>
        <v/>
      </c>
      <c r="DO37" s="457" t="str">
        <f>IF(คะแนนคุณลักษณะ!CL38="","",คะแนนคุณลักษณะ!CL38)</f>
        <v/>
      </c>
      <c r="DP37" s="457" t="str">
        <f>IF(คะแนนคุณลักษณะ!CM38="","",คะแนนคุณลักษณะ!CM38)</f>
        <v/>
      </c>
      <c r="DQ37" s="457" t="str">
        <f>IF(คะแนนคุณลักษณะ!CN38="","",คะแนนคุณลักษณะ!CN38)</f>
        <v/>
      </c>
      <c r="DR37" s="87" t="str">
        <f t="shared" si="46"/>
        <v/>
      </c>
      <c r="DS37" s="136" t="str">
        <f t="shared" si="19"/>
        <v/>
      </c>
      <c r="DT37" s="136" t="str">
        <f t="shared" si="20"/>
        <v/>
      </c>
      <c r="DU37" s="457" t="str">
        <f>IF(คะแนนคุณลักษณะ!CO38="","",คะแนนคุณลักษณะ!CO38)</f>
        <v/>
      </c>
      <c r="DV37" s="457" t="str">
        <f>IF(คะแนนคุณลักษณะ!CP38="","",คะแนนคุณลักษณะ!CP38)</f>
        <v/>
      </c>
      <c r="DW37" s="457" t="str">
        <f>IF(คะแนนคุณลักษณะ!CQ38="","",คะแนนคุณลักษณะ!CQ38)</f>
        <v/>
      </c>
      <c r="DX37" s="457" t="str">
        <f>IF(คะแนนคุณลักษณะ!CR38="","",คะแนนคุณลักษณะ!CR38)</f>
        <v/>
      </c>
      <c r="DY37" s="457" t="str">
        <f>IF(คะแนนคุณลักษณะ!CS38="","",คะแนนคุณลักษณะ!CS38)</f>
        <v/>
      </c>
      <c r="DZ37" s="457" t="str">
        <f>IF(คะแนนคุณลักษณะ!CT38="","",คะแนนคุณลักษณะ!CT38)</f>
        <v/>
      </c>
      <c r="EA37" s="457" t="str">
        <f>IF(คะแนนคุณลักษณะ!CU38="","",คะแนนคุณลักษณะ!CU38)</f>
        <v/>
      </c>
      <c r="EB37" s="457" t="str">
        <f>IF(คะแนนคุณลักษณะ!CV38="","",คะแนนคุณลักษณะ!CV38)</f>
        <v/>
      </c>
      <c r="EC37" s="87" t="str">
        <f t="shared" si="47"/>
        <v/>
      </c>
      <c r="ED37" s="136" t="str">
        <f t="shared" si="21"/>
        <v/>
      </c>
      <c r="EE37" s="136" t="str">
        <f t="shared" si="22"/>
        <v/>
      </c>
      <c r="EF37" s="457" t="str">
        <f>IF(คะแนนคุณลักษณะ!CW38="","",คะแนนคุณลักษณะ!CW38)</f>
        <v/>
      </c>
      <c r="EG37" s="457" t="str">
        <f>IF(คะแนนคุณลักษณะ!CX38="","",คะแนนคุณลักษณะ!CX38)</f>
        <v/>
      </c>
      <c r="EH37" s="457" t="str">
        <f>IF(คะแนนคุณลักษณะ!CY38="","",คะแนนคุณลักษณะ!CY38)</f>
        <v/>
      </c>
      <c r="EI37" s="457" t="str">
        <f>IF(คะแนนคุณลักษณะ!CZ38="","",คะแนนคุณลักษณะ!CZ38)</f>
        <v/>
      </c>
      <c r="EJ37" s="457" t="str">
        <f>IF(คะแนนคุณลักษณะ!DA38="","",คะแนนคุณลักษณะ!DA38)</f>
        <v/>
      </c>
      <c r="EK37" s="457" t="str">
        <f>IF(คะแนนคุณลักษณะ!DB38="","",คะแนนคุณลักษณะ!DB38)</f>
        <v/>
      </c>
      <c r="EL37" s="457" t="str">
        <f>IF(คะแนนคุณลักษณะ!DC38="","",คะแนนคุณลักษณะ!DC38)</f>
        <v/>
      </c>
      <c r="EM37" s="457" t="str">
        <f>IF(คะแนนคุณลักษณะ!DD38="","",คะแนนคุณลักษณะ!DD38)</f>
        <v/>
      </c>
      <c r="EN37" s="87" t="str">
        <f t="shared" si="48"/>
        <v/>
      </c>
      <c r="EO37" s="136" t="str">
        <f t="shared" si="23"/>
        <v/>
      </c>
      <c r="EP37" s="136" t="str">
        <f t="shared" si="24"/>
        <v/>
      </c>
      <c r="EQ37" s="457" t="str">
        <f>IF(คะแนนคุณลักษณะ!DE38="","",คะแนนคุณลักษณะ!DE38)</f>
        <v/>
      </c>
      <c r="ER37" s="457" t="str">
        <f>IF(คะแนนคุณลักษณะ!DF38="","",คะแนนคุณลักษณะ!DF38)</f>
        <v/>
      </c>
      <c r="ES37" s="457" t="str">
        <f>IF(คะแนนคุณลักษณะ!DG38="","",คะแนนคุณลักษณะ!DG38)</f>
        <v/>
      </c>
      <c r="ET37" s="457" t="str">
        <f>IF(คะแนนคุณลักษณะ!DH38="","",คะแนนคุณลักษณะ!DH38)</f>
        <v/>
      </c>
      <c r="EU37" s="457" t="str">
        <f>IF(คะแนนคุณลักษณะ!DI38="","",คะแนนคุณลักษณะ!DI38)</f>
        <v/>
      </c>
      <c r="EV37" s="457" t="str">
        <f>IF(คะแนนคุณลักษณะ!DJ38="","",คะแนนคุณลักษณะ!DJ38)</f>
        <v/>
      </c>
      <c r="EW37" s="457" t="str">
        <f>IF(คะแนนคุณลักษณะ!DK38="","",คะแนนคุณลักษณะ!DK38)</f>
        <v/>
      </c>
      <c r="EX37" s="457" t="str">
        <f>IF(คะแนนคุณลักษณะ!DL38="","",คะแนนคุณลักษณะ!DL38)</f>
        <v/>
      </c>
      <c r="EY37" s="87" t="str">
        <f t="shared" si="49"/>
        <v/>
      </c>
      <c r="EZ37" s="136" t="str">
        <f t="shared" si="25"/>
        <v/>
      </c>
      <c r="FA37" s="136" t="str">
        <f t="shared" si="26"/>
        <v/>
      </c>
      <c r="FB37" s="27" t="str">
        <f>IF(คะแนนคุณลักษณะ!DM38="","",คะแนนคุณลักษณะ!DM38)</f>
        <v/>
      </c>
      <c r="FC37" s="27" t="str">
        <f>IF(คะแนนคุณลักษณะ!DN38="","",คะแนนคุณลักษณะ!DN38)</f>
        <v/>
      </c>
      <c r="FD37" s="27" t="str">
        <f>IF(คะแนนคุณลักษณะ!DO38="","",คะแนนคุณลักษณะ!DO38)</f>
        <v/>
      </c>
      <c r="FE37" s="27" t="str">
        <f>IF(คะแนนคุณลักษณะ!DP38="","",คะแนนคุณลักษณะ!DP38)</f>
        <v/>
      </c>
      <c r="FF37" s="27" t="str">
        <f>IF(คะแนนคุณลักษณะ!DQ38="","",คะแนนคุณลักษณะ!DQ38)</f>
        <v/>
      </c>
      <c r="FG37" s="27" t="str">
        <f>IF(คะแนนคุณลักษณะ!DR38="","",คะแนนคุณลักษณะ!DR38)</f>
        <v/>
      </c>
      <c r="FH37" s="27" t="str">
        <f>IF(คะแนนคุณลักษณะ!DS38="","",คะแนนคุณลักษณะ!DS38)</f>
        <v/>
      </c>
      <c r="FI37" s="27" t="str">
        <f>IF(คะแนนคุณลักษณะ!DT38="","",คะแนนคุณลักษณะ!DT38)</f>
        <v/>
      </c>
      <c r="FJ37" s="87" t="str">
        <f t="shared" si="50"/>
        <v/>
      </c>
      <c r="FK37" s="136" t="str">
        <f t="shared" si="27"/>
        <v/>
      </c>
      <c r="FL37" s="136" t="str">
        <f t="shared" si="28"/>
        <v/>
      </c>
      <c r="FM37" s="457" t="str">
        <f t="shared" si="51"/>
        <v/>
      </c>
      <c r="FN37" s="136" t="str">
        <f t="shared" si="29"/>
        <v/>
      </c>
      <c r="FO37" s="457" t="str">
        <f t="shared" si="52"/>
        <v/>
      </c>
      <c r="FP37" s="136" t="str">
        <f t="shared" si="30"/>
        <v/>
      </c>
      <c r="FQ37" s="457" t="str">
        <f t="shared" si="53"/>
        <v/>
      </c>
      <c r="FR37" s="136" t="str">
        <f t="shared" si="31"/>
        <v/>
      </c>
      <c r="FS37" s="457" t="str">
        <f t="shared" si="54"/>
        <v/>
      </c>
      <c r="FT37" s="136" t="str">
        <f t="shared" si="32"/>
        <v/>
      </c>
      <c r="FU37" s="457" t="str">
        <f t="shared" si="55"/>
        <v/>
      </c>
      <c r="FV37" s="136" t="str">
        <f t="shared" si="33"/>
        <v/>
      </c>
      <c r="FW37" s="457" t="str">
        <f t="shared" si="56"/>
        <v/>
      </c>
      <c r="FX37" s="136" t="str">
        <f t="shared" si="34"/>
        <v/>
      </c>
      <c r="FY37" s="457" t="str">
        <f t="shared" si="57"/>
        <v/>
      </c>
      <c r="FZ37" s="136" t="str">
        <f t="shared" si="35"/>
        <v/>
      </c>
      <c r="GA37" s="457" t="str">
        <f t="shared" si="58"/>
        <v/>
      </c>
      <c r="GB37" s="136" t="str">
        <f t="shared" si="59"/>
        <v/>
      </c>
      <c r="GC37" s="87" t="str">
        <f t="shared" si="71"/>
        <v/>
      </c>
      <c r="GD37" s="136" t="str">
        <f>IF(เกณฑ์!F$20="Mode",GQ37,IF(เกณฑ์!F$20="ร้อยละ",GR37,""))</f>
        <v/>
      </c>
      <c r="GE37" s="136" t="str">
        <f t="shared" si="60"/>
        <v/>
      </c>
      <c r="GF37" s="85"/>
      <c r="GI37" s="316" t="str">
        <f t="shared" si="61"/>
        <v/>
      </c>
      <c r="GJ37" s="316" t="str">
        <f t="shared" si="62"/>
        <v/>
      </c>
      <c r="GK37" s="316" t="str">
        <f t="shared" si="63"/>
        <v/>
      </c>
      <c r="GL37" s="316" t="str">
        <f t="shared" si="64"/>
        <v/>
      </c>
      <c r="GM37" s="316" t="str">
        <f t="shared" si="65"/>
        <v/>
      </c>
      <c r="GN37" s="316" t="str">
        <f t="shared" si="66"/>
        <v/>
      </c>
      <c r="GO37" s="316" t="str">
        <f t="shared" si="67"/>
        <v/>
      </c>
      <c r="GP37" s="316" t="str">
        <f t="shared" si="68"/>
        <v/>
      </c>
      <c r="GQ37" s="316" t="str">
        <f>'06-1'!I37</f>
        <v/>
      </c>
      <c r="GR37" s="513" t="str">
        <f t="shared" si="36"/>
        <v/>
      </c>
    </row>
    <row r="38" spans="1:200" s="29" customFormat="1" ht="15.95" customHeight="1">
      <c r="A38" s="130">
        <v>33</v>
      </c>
      <c r="B38" s="26">
        <f>คะแนนสอบ!C38</f>
        <v>2526</v>
      </c>
      <c r="C38" s="41" t="str">
        <f>คะแนนสอบ!D38</f>
        <v>เด็กหญิงกัณฐิกา  เพตรา</v>
      </c>
      <c r="D38" s="27" t="str">
        <f>IF(คะแนนคุณลักษณะ!E39="","",คะแนนคุณลักษณะ!E39)</f>
        <v/>
      </c>
      <c r="E38" s="27" t="str">
        <f>IF(คะแนนคุณลักษณะ!F39="","",คะแนนคุณลักษณะ!F39)</f>
        <v/>
      </c>
      <c r="F38" s="27" t="str">
        <f>IF(คะแนนคุณลักษณะ!G39="","",คะแนนคุณลักษณะ!G39)</f>
        <v/>
      </c>
      <c r="G38" s="27" t="str">
        <f>IF(คะแนนคุณลักษณะ!H39="","",คะแนนคุณลักษณะ!H39)</f>
        <v/>
      </c>
      <c r="H38" s="27" t="str">
        <f>IF(คะแนนคุณลักษณะ!I39="","",คะแนนคุณลักษณะ!I39)</f>
        <v/>
      </c>
      <c r="I38" s="27" t="str">
        <f>IF(คะแนนคุณลักษณะ!J39="","",คะแนนคุณลักษณะ!J39)</f>
        <v/>
      </c>
      <c r="J38" s="27" t="str">
        <f>IF(คะแนนคุณลักษณะ!K39="","",คะแนนคุณลักษณะ!K39)</f>
        <v/>
      </c>
      <c r="K38" s="27" t="str">
        <f>IF(คะแนนคุณลักษณะ!L39="","",คะแนนคุณลักษณะ!L39)</f>
        <v/>
      </c>
      <c r="L38" s="87" t="str">
        <f t="shared" si="69"/>
        <v/>
      </c>
      <c r="M38" s="136" t="str">
        <f t="shared" si="0"/>
        <v/>
      </c>
      <c r="N38" s="136" t="str">
        <f t="shared" si="1"/>
        <v/>
      </c>
      <c r="O38" s="27" t="str">
        <f>IF(คะแนนคุณลักษณะ!M39="","",คะแนนคุณลักษณะ!M39)</f>
        <v/>
      </c>
      <c r="P38" s="27" t="str">
        <f>IF(คะแนนคุณลักษณะ!N39="","",คะแนนคุณลักษณะ!N39)</f>
        <v/>
      </c>
      <c r="Q38" s="27" t="str">
        <f>IF(คะแนนคุณลักษณะ!O39="","",คะแนนคุณลักษณะ!O39)</f>
        <v/>
      </c>
      <c r="R38" s="27" t="str">
        <f>IF(คะแนนคุณลักษณะ!P39="","",คะแนนคุณลักษณะ!P39)</f>
        <v/>
      </c>
      <c r="S38" s="27" t="str">
        <f>IF(คะแนนคุณลักษณะ!Q39="","",คะแนนคุณลักษณะ!Q39)</f>
        <v/>
      </c>
      <c r="T38" s="27" t="str">
        <f>IF(คะแนนคุณลักษณะ!R39="","",คะแนนคุณลักษณะ!R39)</f>
        <v/>
      </c>
      <c r="U38" s="27" t="str">
        <f>IF(คะแนนคุณลักษณะ!S39="","",คะแนนคุณลักษณะ!S39)</f>
        <v/>
      </c>
      <c r="V38" s="27" t="str">
        <f>IF(คะแนนคุณลักษณะ!T39="","",คะแนนคุณลักษณะ!T39)</f>
        <v/>
      </c>
      <c r="W38" s="87" t="str">
        <f t="shared" si="70"/>
        <v/>
      </c>
      <c r="X38" s="136" t="str">
        <f t="shared" si="2"/>
        <v/>
      </c>
      <c r="Y38" s="136" t="str">
        <f t="shared" si="3"/>
        <v/>
      </c>
      <c r="Z38" s="27" t="str">
        <f>IF(คะแนนคุณลักษณะ!U39="","",คะแนนคุณลักษณะ!U39)</f>
        <v/>
      </c>
      <c r="AA38" s="27" t="str">
        <f>IF(คะแนนคุณลักษณะ!V39="","",คะแนนคุณลักษณะ!V39)</f>
        <v/>
      </c>
      <c r="AB38" s="27" t="str">
        <f>IF(คะแนนคุณลักษณะ!W39="","",คะแนนคุณลักษณะ!W39)</f>
        <v/>
      </c>
      <c r="AC38" s="27" t="str">
        <f>IF(คะแนนคุณลักษณะ!X39="","",คะแนนคุณลักษณะ!X39)</f>
        <v/>
      </c>
      <c r="AD38" s="27" t="str">
        <f>IF(คะแนนคุณลักษณะ!Y39="","",คะแนนคุณลักษณะ!Y39)</f>
        <v/>
      </c>
      <c r="AE38" s="27" t="str">
        <f>IF(คะแนนคุณลักษณะ!Z39="","",คะแนนคุณลักษณะ!Z39)</f>
        <v/>
      </c>
      <c r="AF38" s="27" t="str">
        <f>IF(คะแนนคุณลักษณะ!AA39="","",คะแนนคุณลักษณะ!AA39)</f>
        <v/>
      </c>
      <c r="AG38" s="27" t="str">
        <f>IF(คะแนนคุณลักษณะ!AB39="","",คะแนนคุณลักษณะ!AB39)</f>
        <v/>
      </c>
      <c r="AH38" s="87" t="str">
        <f t="shared" si="37"/>
        <v/>
      </c>
      <c r="AI38" s="136" t="str">
        <f t="shared" si="4"/>
        <v/>
      </c>
      <c r="AJ38" s="136" t="str">
        <f t="shared" si="5"/>
        <v/>
      </c>
      <c r="AK38" s="27" t="str">
        <f>IF(คะแนนคุณลักษณะ!AC39="","",คะแนนคุณลักษณะ!AC39)</f>
        <v/>
      </c>
      <c r="AL38" s="27" t="str">
        <f>IF(คะแนนคุณลักษณะ!AD39="","",คะแนนคุณลักษณะ!AD39)</f>
        <v/>
      </c>
      <c r="AM38" s="27" t="str">
        <f>IF(คะแนนคุณลักษณะ!AE39="","",คะแนนคุณลักษณะ!AE39)</f>
        <v/>
      </c>
      <c r="AN38" s="27" t="str">
        <f>IF(คะแนนคุณลักษณะ!AF39="","",คะแนนคุณลักษณะ!AF39)</f>
        <v/>
      </c>
      <c r="AO38" s="27" t="str">
        <f>IF(คะแนนคุณลักษณะ!AG39="","",คะแนนคุณลักษณะ!AG39)</f>
        <v/>
      </c>
      <c r="AP38" s="27" t="str">
        <f>IF(คะแนนคุณลักษณะ!AH39="","",คะแนนคุณลักษณะ!AH39)</f>
        <v/>
      </c>
      <c r="AQ38" s="27" t="str">
        <f>IF(คะแนนคุณลักษณะ!AI39="","",คะแนนคุณลักษณะ!AI39)</f>
        <v/>
      </c>
      <c r="AR38" s="27" t="str">
        <f>IF(คะแนนคุณลักษณะ!AJ39="","",คะแนนคุณลักษณะ!AJ39)</f>
        <v/>
      </c>
      <c r="AS38" s="87" t="str">
        <f t="shared" si="38"/>
        <v/>
      </c>
      <c r="AT38" s="136" t="str">
        <f t="shared" si="6"/>
        <v/>
      </c>
      <c r="AU38" s="136" t="str">
        <f t="shared" si="7"/>
        <v/>
      </c>
      <c r="AV38" s="27" t="str">
        <f>IF(คะแนนคุณลักษณะ!AK39="","",คะแนนคุณลักษณะ!AK39)</f>
        <v/>
      </c>
      <c r="AW38" s="27" t="str">
        <f>IF(คะแนนคุณลักษณะ!AL39="","",คะแนนคุณลักษณะ!AL39)</f>
        <v/>
      </c>
      <c r="AX38" s="27" t="str">
        <f>IF(คะแนนคุณลักษณะ!AM39="","",คะแนนคุณลักษณะ!AM39)</f>
        <v/>
      </c>
      <c r="AY38" s="27" t="str">
        <f>IF(คะแนนคุณลักษณะ!AN39="","",คะแนนคุณลักษณะ!AN39)</f>
        <v/>
      </c>
      <c r="AZ38" s="27" t="str">
        <f>IF(คะแนนคุณลักษณะ!AO39="","",คะแนนคุณลักษณะ!AO39)</f>
        <v/>
      </c>
      <c r="BA38" s="27" t="str">
        <f>IF(คะแนนคุณลักษณะ!AP39="","",คะแนนคุณลักษณะ!AP39)</f>
        <v/>
      </c>
      <c r="BB38" s="27" t="str">
        <f>IF(คะแนนคุณลักษณะ!AQ39="","",คะแนนคุณลักษณะ!AQ39)</f>
        <v/>
      </c>
      <c r="BC38" s="27" t="str">
        <f>IF(คะแนนคุณลักษณะ!AR39="","",คะแนนคุณลักษณะ!AR39)</f>
        <v/>
      </c>
      <c r="BD38" s="87" t="str">
        <f t="shared" si="39"/>
        <v/>
      </c>
      <c r="BE38" s="136" t="str">
        <f t="shared" si="8"/>
        <v/>
      </c>
      <c r="BF38" s="136" t="str">
        <f t="shared" si="9"/>
        <v/>
      </c>
      <c r="BG38" s="27" t="str">
        <f>IF(คะแนนคุณลักษณะ!AS39="","",คะแนนคุณลักษณะ!AS39)</f>
        <v/>
      </c>
      <c r="BH38" s="27" t="str">
        <f>IF(คะแนนคุณลักษณะ!AT39="","",คะแนนคุณลักษณะ!AT39)</f>
        <v/>
      </c>
      <c r="BI38" s="27" t="str">
        <f>IF(คะแนนคุณลักษณะ!AU39="","",คะแนนคุณลักษณะ!AU39)</f>
        <v/>
      </c>
      <c r="BJ38" s="27" t="str">
        <f>IF(คะแนนคุณลักษณะ!AV39="","",คะแนนคุณลักษณะ!AV39)</f>
        <v/>
      </c>
      <c r="BK38" s="27" t="str">
        <f>IF(คะแนนคุณลักษณะ!AW39="","",คะแนนคุณลักษณะ!AW39)</f>
        <v/>
      </c>
      <c r="BL38" s="27" t="str">
        <f>IF(คะแนนคุณลักษณะ!AX39="","",คะแนนคุณลักษณะ!AX39)</f>
        <v/>
      </c>
      <c r="BM38" s="27" t="str">
        <f>IF(คะแนนคุณลักษณะ!AY39="","",คะแนนคุณลักษณะ!AY39)</f>
        <v/>
      </c>
      <c r="BN38" s="27" t="str">
        <f>IF(คะแนนคุณลักษณะ!AZ39="","",คะแนนคุณลักษณะ!AZ39)</f>
        <v/>
      </c>
      <c r="BO38" s="87" t="str">
        <f t="shared" si="40"/>
        <v/>
      </c>
      <c r="BP38" s="136" t="str">
        <f t="shared" si="10"/>
        <v/>
      </c>
      <c r="BQ38" s="136" t="str">
        <f t="shared" si="11"/>
        <v/>
      </c>
      <c r="BR38" s="27" t="str">
        <f>IF(คะแนนคุณลักษณะ!BA39="","",คะแนนคุณลักษณะ!BA39)</f>
        <v/>
      </c>
      <c r="BS38" s="27" t="str">
        <f>IF(คะแนนคุณลักษณะ!BB39="","",คะแนนคุณลักษณะ!BB39)</f>
        <v/>
      </c>
      <c r="BT38" s="27" t="str">
        <f>IF(คะแนนคุณลักษณะ!BC39="","",คะแนนคุณลักษณะ!BC39)</f>
        <v/>
      </c>
      <c r="BU38" s="27" t="str">
        <f>IF(คะแนนคุณลักษณะ!BD39="","",คะแนนคุณลักษณะ!BD39)</f>
        <v/>
      </c>
      <c r="BV38" s="27" t="str">
        <f>IF(คะแนนคุณลักษณะ!BE39="","",คะแนนคุณลักษณะ!BE39)</f>
        <v/>
      </c>
      <c r="BW38" s="27" t="str">
        <f>IF(คะแนนคุณลักษณะ!BF39="","",คะแนนคุณลักษณะ!BF39)</f>
        <v/>
      </c>
      <c r="BX38" s="27" t="str">
        <f>IF(คะแนนคุณลักษณะ!BG39="","",คะแนนคุณลักษณะ!BG39)</f>
        <v/>
      </c>
      <c r="BY38" s="27" t="str">
        <f>IF(คะแนนคุณลักษณะ!BH39="","",คะแนนคุณลักษณะ!BH39)</f>
        <v/>
      </c>
      <c r="BZ38" s="87" t="str">
        <f t="shared" si="41"/>
        <v/>
      </c>
      <c r="CA38" s="136" t="str">
        <f t="shared" si="12"/>
        <v/>
      </c>
      <c r="CB38" s="136" t="str">
        <f t="shared" si="13"/>
        <v/>
      </c>
      <c r="CC38" s="27" t="str">
        <f>IF(คะแนนคุณลักษณะ!BI39="","",คะแนนคุณลักษณะ!BI39)</f>
        <v/>
      </c>
      <c r="CD38" s="27" t="str">
        <f>IF(คะแนนคุณลักษณะ!BJ39="","",คะแนนคุณลักษณะ!BJ39)</f>
        <v/>
      </c>
      <c r="CE38" s="27" t="str">
        <f>IF(คะแนนคุณลักษณะ!BK39="","",คะแนนคุณลักษณะ!BK39)</f>
        <v/>
      </c>
      <c r="CF38" s="27" t="str">
        <f>IF(คะแนนคุณลักษณะ!BL39="","",คะแนนคุณลักษณะ!BL39)</f>
        <v/>
      </c>
      <c r="CG38" s="27" t="str">
        <f>IF(คะแนนคุณลักษณะ!BM39="","",คะแนนคุณลักษณะ!BM39)</f>
        <v/>
      </c>
      <c r="CH38" s="27" t="str">
        <f>IF(คะแนนคุณลักษณะ!BN39="","",คะแนนคุณลักษณะ!BN39)</f>
        <v/>
      </c>
      <c r="CI38" s="27" t="str">
        <f>IF(คะแนนคุณลักษณะ!BO39="","",คะแนนคุณลักษณะ!BO39)</f>
        <v/>
      </c>
      <c r="CJ38" s="27" t="str">
        <f>IF(คะแนนคุณลักษณะ!BP39="","",คะแนนคุณลักษณะ!BP39)</f>
        <v/>
      </c>
      <c r="CK38" s="87" t="str">
        <f t="shared" si="42"/>
        <v/>
      </c>
      <c r="CL38" s="136" t="str">
        <f t="shared" si="14"/>
        <v/>
      </c>
      <c r="CM38" s="136" t="str">
        <f t="shared" si="15"/>
        <v/>
      </c>
      <c r="CN38" s="27" t="str">
        <f>IF(คะแนนคุณลักษณะ!BQ39="","",คะแนนคุณลักษณะ!BQ39)</f>
        <v/>
      </c>
      <c r="CO38" s="27" t="str">
        <f>IF(คะแนนคุณลักษณะ!BR39="","",คะแนนคุณลักษณะ!BR39)</f>
        <v/>
      </c>
      <c r="CP38" s="27" t="str">
        <f>IF(คะแนนคุณลักษณะ!BS39="","",คะแนนคุณลักษณะ!BS39)</f>
        <v/>
      </c>
      <c r="CQ38" s="27" t="str">
        <f>IF(คะแนนคุณลักษณะ!BT39="","",คะแนนคุณลักษณะ!BT39)</f>
        <v/>
      </c>
      <c r="CR38" s="27" t="str">
        <f>IF(คะแนนคุณลักษณะ!BU39="","",คะแนนคุณลักษณะ!BU39)</f>
        <v/>
      </c>
      <c r="CS38" s="27" t="str">
        <f>IF(คะแนนคุณลักษณะ!BV39="","",คะแนนคุณลักษณะ!BV39)</f>
        <v/>
      </c>
      <c r="CT38" s="27" t="str">
        <f>IF(คะแนนคุณลักษณะ!BW39="","",คะแนนคุณลักษณะ!BW39)</f>
        <v/>
      </c>
      <c r="CU38" s="27" t="str">
        <f>IF(คะแนนคุณลักษณะ!BX39="","",คะแนนคุณลักษณะ!BX39)</f>
        <v/>
      </c>
      <c r="CV38" s="87" t="str">
        <f t="shared" si="43"/>
        <v/>
      </c>
      <c r="CW38" s="136" t="str">
        <f t="shared" si="16"/>
        <v/>
      </c>
      <c r="CX38" s="136" t="str">
        <f t="shared" si="17"/>
        <v/>
      </c>
      <c r="CY38" s="388" t="str">
        <f>IF(คะแนนคุณลักษณะ!BY39="","",คะแนนคุณลักษณะ!BY39)</f>
        <v/>
      </c>
      <c r="CZ38" s="388" t="str">
        <f>IF(คะแนนคุณลักษณะ!BZ39="","",คะแนนคุณลักษณะ!BZ39)</f>
        <v/>
      </c>
      <c r="DA38" s="388" t="str">
        <f>IF(คะแนนคุณลักษณะ!CA39="","",คะแนนคุณลักษณะ!CA39)</f>
        <v/>
      </c>
      <c r="DB38" s="388" t="str">
        <f>IF(คะแนนคุณลักษณะ!CB39="","",คะแนนคุณลักษณะ!CB39)</f>
        <v/>
      </c>
      <c r="DC38" s="388" t="str">
        <f>IF(คะแนนคุณลักษณะ!CC39="","",คะแนนคุณลักษณะ!CC39)</f>
        <v/>
      </c>
      <c r="DD38" s="388" t="str">
        <f>IF(คะแนนคุณลักษณะ!CD39="","",คะแนนคุณลักษณะ!CD39)</f>
        <v/>
      </c>
      <c r="DE38" s="388" t="str">
        <f>IF(คะแนนคุณลักษณะ!CE39="","",คะแนนคุณลักษณะ!CE39)</f>
        <v/>
      </c>
      <c r="DF38" s="388" t="str">
        <f>IF(คะแนนคุณลักษณะ!CF39="","",คะแนนคุณลักษณะ!CF39)</f>
        <v/>
      </c>
      <c r="DG38" s="87" t="str">
        <f t="shared" si="44"/>
        <v/>
      </c>
      <c r="DH38" s="136" t="str">
        <f t="shared" si="45"/>
        <v/>
      </c>
      <c r="DI38" s="136" t="str">
        <f t="shared" si="18"/>
        <v/>
      </c>
      <c r="DJ38" s="457" t="str">
        <f>IF(คะแนนคุณลักษณะ!CG39="","",คะแนนคุณลักษณะ!CG39)</f>
        <v/>
      </c>
      <c r="DK38" s="457" t="str">
        <f>IF(คะแนนคุณลักษณะ!CH39="","",คะแนนคุณลักษณะ!CH39)</f>
        <v/>
      </c>
      <c r="DL38" s="457" t="str">
        <f>IF(คะแนนคุณลักษณะ!CI39="","",คะแนนคุณลักษณะ!CI39)</f>
        <v/>
      </c>
      <c r="DM38" s="457" t="str">
        <f>IF(คะแนนคุณลักษณะ!CJ39="","",คะแนนคุณลักษณะ!CJ39)</f>
        <v/>
      </c>
      <c r="DN38" s="457" t="str">
        <f>IF(คะแนนคุณลักษณะ!CK39="","",คะแนนคุณลักษณะ!CK39)</f>
        <v/>
      </c>
      <c r="DO38" s="457" t="str">
        <f>IF(คะแนนคุณลักษณะ!CL39="","",คะแนนคุณลักษณะ!CL39)</f>
        <v/>
      </c>
      <c r="DP38" s="457" t="str">
        <f>IF(คะแนนคุณลักษณะ!CM39="","",คะแนนคุณลักษณะ!CM39)</f>
        <v/>
      </c>
      <c r="DQ38" s="457" t="str">
        <f>IF(คะแนนคุณลักษณะ!CN39="","",คะแนนคุณลักษณะ!CN39)</f>
        <v/>
      </c>
      <c r="DR38" s="87" t="str">
        <f t="shared" si="46"/>
        <v/>
      </c>
      <c r="DS38" s="136" t="str">
        <f t="shared" si="19"/>
        <v/>
      </c>
      <c r="DT38" s="136" t="str">
        <f t="shared" si="20"/>
        <v/>
      </c>
      <c r="DU38" s="457" t="str">
        <f>IF(คะแนนคุณลักษณะ!CO39="","",คะแนนคุณลักษณะ!CO39)</f>
        <v/>
      </c>
      <c r="DV38" s="457" t="str">
        <f>IF(คะแนนคุณลักษณะ!CP39="","",คะแนนคุณลักษณะ!CP39)</f>
        <v/>
      </c>
      <c r="DW38" s="457" t="str">
        <f>IF(คะแนนคุณลักษณะ!CQ39="","",คะแนนคุณลักษณะ!CQ39)</f>
        <v/>
      </c>
      <c r="DX38" s="457" t="str">
        <f>IF(คะแนนคุณลักษณะ!CR39="","",คะแนนคุณลักษณะ!CR39)</f>
        <v/>
      </c>
      <c r="DY38" s="457" t="str">
        <f>IF(คะแนนคุณลักษณะ!CS39="","",คะแนนคุณลักษณะ!CS39)</f>
        <v/>
      </c>
      <c r="DZ38" s="457" t="str">
        <f>IF(คะแนนคุณลักษณะ!CT39="","",คะแนนคุณลักษณะ!CT39)</f>
        <v/>
      </c>
      <c r="EA38" s="457" t="str">
        <f>IF(คะแนนคุณลักษณะ!CU39="","",คะแนนคุณลักษณะ!CU39)</f>
        <v/>
      </c>
      <c r="EB38" s="457" t="str">
        <f>IF(คะแนนคุณลักษณะ!CV39="","",คะแนนคุณลักษณะ!CV39)</f>
        <v/>
      </c>
      <c r="EC38" s="87" t="str">
        <f t="shared" si="47"/>
        <v/>
      </c>
      <c r="ED38" s="136" t="str">
        <f t="shared" si="21"/>
        <v/>
      </c>
      <c r="EE38" s="136" t="str">
        <f t="shared" si="22"/>
        <v/>
      </c>
      <c r="EF38" s="457" t="str">
        <f>IF(คะแนนคุณลักษณะ!CW39="","",คะแนนคุณลักษณะ!CW39)</f>
        <v/>
      </c>
      <c r="EG38" s="457" t="str">
        <f>IF(คะแนนคุณลักษณะ!CX39="","",คะแนนคุณลักษณะ!CX39)</f>
        <v/>
      </c>
      <c r="EH38" s="457" t="str">
        <f>IF(คะแนนคุณลักษณะ!CY39="","",คะแนนคุณลักษณะ!CY39)</f>
        <v/>
      </c>
      <c r="EI38" s="457" t="str">
        <f>IF(คะแนนคุณลักษณะ!CZ39="","",คะแนนคุณลักษณะ!CZ39)</f>
        <v/>
      </c>
      <c r="EJ38" s="457" t="str">
        <f>IF(คะแนนคุณลักษณะ!DA39="","",คะแนนคุณลักษณะ!DA39)</f>
        <v/>
      </c>
      <c r="EK38" s="457" t="str">
        <f>IF(คะแนนคุณลักษณะ!DB39="","",คะแนนคุณลักษณะ!DB39)</f>
        <v/>
      </c>
      <c r="EL38" s="457" t="str">
        <f>IF(คะแนนคุณลักษณะ!DC39="","",คะแนนคุณลักษณะ!DC39)</f>
        <v/>
      </c>
      <c r="EM38" s="457" t="str">
        <f>IF(คะแนนคุณลักษณะ!DD39="","",คะแนนคุณลักษณะ!DD39)</f>
        <v/>
      </c>
      <c r="EN38" s="87" t="str">
        <f t="shared" si="48"/>
        <v/>
      </c>
      <c r="EO38" s="136" t="str">
        <f t="shared" si="23"/>
        <v/>
      </c>
      <c r="EP38" s="136" t="str">
        <f t="shared" si="24"/>
        <v/>
      </c>
      <c r="EQ38" s="457" t="str">
        <f>IF(คะแนนคุณลักษณะ!DE39="","",คะแนนคุณลักษณะ!DE39)</f>
        <v/>
      </c>
      <c r="ER38" s="457" t="str">
        <f>IF(คะแนนคุณลักษณะ!DF39="","",คะแนนคุณลักษณะ!DF39)</f>
        <v/>
      </c>
      <c r="ES38" s="457" t="str">
        <f>IF(คะแนนคุณลักษณะ!DG39="","",คะแนนคุณลักษณะ!DG39)</f>
        <v/>
      </c>
      <c r="ET38" s="457" t="str">
        <f>IF(คะแนนคุณลักษณะ!DH39="","",คะแนนคุณลักษณะ!DH39)</f>
        <v/>
      </c>
      <c r="EU38" s="457" t="str">
        <f>IF(คะแนนคุณลักษณะ!DI39="","",คะแนนคุณลักษณะ!DI39)</f>
        <v/>
      </c>
      <c r="EV38" s="457" t="str">
        <f>IF(คะแนนคุณลักษณะ!DJ39="","",คะแนนคุณลักษณะ!DJ39)</f>
        <v/>
      </c>
      <c r="EW38" s="457" t="str">
        <f>IF(คะแนนคุณลักษณะ!DK39="","",คะแนนคุณลักษณะ!DK39)</f>
        <v/>
      </c>
      <c r="EX38" s="457" t="str">
        <f>IF(คะแนนคุณลักษณะ!DL39="","",คะแนนคุณลักษณะ!DL39)</f>
        <v/>
      </c>
      <c r="EY38" s="87" t="str">
        <f t="shared" si="49"/>
        <v/>
      </c>
      <c r="EZ38" s="136" t="str">
        <f t="shared" si="25"/>
        <v/>
      </c>
      <c r="FA38" s="136" t="str">
        <f t="shared" si="26"/>
        <v/>
      </c>
      <c r="FB38" s="27" t="str">
        <f>IF(คะแนนคุณลักษณะ!DM39="","",คะแนนคุณลักษณะ!DM39)</f>
        <v/>
      </c>
      <c r="FC38" s="27" t="str">
        <f>IF(คะแนนคุณลักษณะ!DN39="","",คะแนนคุณลักษณะ!DN39)</f>
        <v/>
      </c>
      <c r="FD38" s="27" t="str">
        <f>IF(คะแนนคุณลักษณะ!DO39="","",คะแนนคุณลักษณะ!DO39)</f>
        <v/>
      </c>
      <c r="FE38" s="27" t="str">
        <f>IF(คะแนนคุณลักษณะ!DP39="","",คะแนนคุณลักษณะ!DP39)</f>
        <v/>
      </c>
      <c r="FF38" s="27" t="str">
        <f>IF(คะแนนคุณลักษณะ!DQ39="","",คะแนนคุณลักษณะ!DQ39)</f>
        <v/>
      </c>
      <c r="FG38" s="27" t="str">
        <f>IF(คะแนนคุณลักษณะ!DR39="","",คะแนนคุณลักษณะ!DR39)</f>
        <v/>
      </c>
      <c r="FH38" s="27" t="str">
        <f>IF(คะแนนคุณลักษณะ!DS39="","",คะแนนคุณลักษณะ!DS39)</f>
        <v/>
      </c>
      <c r="FI38" s="27" t="str">
        <f>IF(คะแนนคุณลักษณะ!DT39="","",คะแนนคุณลักษณะ!DT39)</f>
        <v/>
      </c>
      <c r="FJ38" s="87" t="str">
        <f t="shared" si="50"/>
        <v/>
      </c>
      <c r="FK38" s="136" t="str">
        <f t="shared" si="27"/>
        <v/>
      </c>
      <c r="FL38" s="136" t="str">
        <f t="shared" si="28"/>
        <v/>
      </c>
      <c r="FM38" s="457" t="str">
        <f t="shared" si="51"/>
        <v/>
      </c>
      <c r="FN38" s="136" t="str">
        <f t="shared" si="29"/>
        <v/>
      </c>
      <c r="FO38" s="457" t="str">
        <f t="shared" si="52"/>
        <v/>
      </c>
      <c r="FP38" s="136" t="str">
        <f t="shared" si="30"/>
        <v/>
      </c>
      <c r="FQ38" s="457" t="str">
        <f t="shared" si="53"/>
        <v/>
      </c>
      <c r="FR38" s="136" t="str">
        <f t="shared" si="31"/>
        <v/>
      </c>
      <c r="FS38" s="457" t="str">
        <f t="shared" si="54"/>
        <v/>
      </c>
      <c r="FT38" s="136" t="str">
        <f t="shared" si="32"/>
        <v/>
      </c>
      <c r="FU38" s="457" t="str">
        <f t="shared" si="55"/>
        <v/>
      </c>
      <c r="FV38" s="136" t="str">
        <f t="shared" si="33"/>
        <v/>
      </c>
      <c r="FW38" s="457" t="str">
        <f t="shared" si="56"/>
        <v/>
      </c>
      <c r="FX38" s="136" t="str">
        <f t="shared" si="34"/>
        <v/>
      </c>
      <c r="FY38" s="457" t="str">
        <f t="shared" si="57"/>
        <v/>
      </c>
      <c r="FZ38" s="136" t="str">
        <f t="shared" si="35"/>
        <v/>
      </c>
      <c r="GA38" s="457" t="str">
        <f t="shared" si="58"/>
        <v/>
      </c>
      <c r="GB38" s="136" t="str">
        <f t="shared" si="59"/>
        <v/>
      </c>
      <c r="GC38" s="87" t="str">
        <f t="shared" si="71"/>
        <v/>
      </c>
      <c r="GD38" s="136" t="str">
        <f>IF(เกณฑ์!F$20="Mode",GQ38,IF(เกณฑ์!F$20="ร้อยละ",GR38,""))</f>
        <v/>
      </c>
      <c r="GE38" s="136" t="str">
        <f t="shared" si="60"/>
        <v/>
      </c>
      <c r="GF38" s="85"/>
      <c r="GI38" s="316" t="str">
        <f t="shared" si="61"/>
        <v/>
      </c>
      <c r="GJ38" s="316" t="str">
        <f t="shared" si="62"/>
        <v/>
      </c>
      <c r="GK38" s="316" t="str">
        <f t="shared" si="63"/>
        <v/>
      </c>
      <c r="GL38" s="316" t="str">
        <f t="shared" si="64"/>
        <v/>
      </c>
      <c r="GM38" s="316" t="str">
        <f t="shared" si="65"/>
        <v/>
      </c>
      <c r="GN38" s="316" t="str">
        <f t="shared" si="66"/>
        <v/>
      </c>
      <c r="GO38" s="316" t="str">
        <f t="shared" si="67"/>
        <v/>
      </c>
      <c r="GP38" s="316" t="str">
        <f t="shared" si="68"/>
        <v/>
      </c>
      <c r="GQ38" s="316" t="str">
        <f>'06-1'!I38</f>
        <v/>
      </c>
      <c r="GR38" s="513" t="str">
        <f t="shared" ref="GR38:GR55" si="72">IF(GC38="","",VLOOKUP(GC38,grad02,5,TRUE))</f>
        <v/>
      </c>
    </row>
    <row r="39" spans="1:200" s="29" customFormat="1" ht="15.95" customHeight="1">
      <c r="A39" s="130">
        <v>34</v>
      </c>
      <c r="B39" s="26">
        <f>คะแนนสอบ!C39</f>
        <v>2353</v>
      </c>
      <c r="C39" s="41" t="str">
        <f>คะแนนสอบ!D39</f>
        <v>เด็กชายรฐนนท์  มุกสิกพันธ์</v>
      </c>
      <c r="D39" s="27" t="str">
        <f>IF(คะแนนคุณลักษณะ!E40="","",คะแนนคุณลักษณะ!E40)</f>
        <v/>
      </c>
      <c r="E39" s="27" t="str">
        <f>IF(คะแนนคุณลักษณะ!F40="","",คะแนนคุณลักษณะ!F40)</f>
        <v/>
      </c>
      <c r="F39" s="27" t="str">
        <f>IF(คะแนนคุณลักษณะ!G40="","",คะแนนคุณลักษณะ!G40)</f>
        <v/>
      </c>
      <c r="G39" s="27" t="str">
        <f>IF(คะแนนคุณลักษณะ!H40="","",คะแนนคุณลักษณะ!H40)</f>
        <v/>
      </c>
      <c r="H39" s="27" t="str">
        <f>IF(คะแนนคุณลักษณะ!I40="","",คะแนนคุณลักษณะ!I40)</f>
        <v/>
      </c>
      <c r="I39" s="27" t="str">
        <f>IF(คะแนนคุณลักษณะ!J40="","",คะแนนคุณลักษณะ!J40)</f>
        <v/>
      </c>
      <c r="J39" s="27" t="str">
        <f>IF(คะแนนคุณลักษณะ!K40="","",คะแนนคุณลักษณะ!K40)</f>
        <v/>
      </c>
      <c r="K39" s="27" t="str">
        <f>IF(คะแนนคุณลักษณะ!L40="","",คะแนนคุณลักษณะ!L40)</f>
        <v/>
      </c>
      <c r="L39" s="87" t="str">
        <f t="shared" si="69"/>
        <v/>
      </c>
      <c r="M39" s="136" t="str">
        <f t="shared" si="0"/>
        <v/>
      </c>
      <c r="N39" s="136" t="str">
        <f t="shared" si="1"/>
        <v/>
      </c>
      <c r="O39" s="27" t="str">
        <f>IF(คะแนนคุณลักษณะ!M40="","",คะแนนคุณลักษณะ!M40)</f>
        <v/>
      </c>
      <c r="P39" s="27" t="str">
        <f>IF(คะแนนคุณลักษณะ!N40="","",คะแนนคุณลักษณะ!N40)</f>
        <v/>
      </c>
      <c r="Q39" s="27" t="str">
        <f>IF(คะแนนคุณลักษณะ!O40="","",คะแนนคุณลักษณะ!O40)</f>
        <v/>
      </c>
      <c r="R39" s="27" t="str">
        <f>IF(คะแนนคุณลักษณะ!P40="","",คะแนนคุณลักษณะ!P40)</f>
        <v/>
      </c>
      <c r="S39" s="27" t="str">
        <f>IF(คะแนนคุณลักษณะ!Q40="","",คะแนนคุณลักษณะ!Q40)</f>
        <v/>
      </c>
      <c r="T39" s="27" t="str">
        <f>IF(คะแนนคุณลักษณะ!R40="","",คะแนนคุณลักษณะ!R40)</f>
        <v/>
      </c>
      <c r="U39" s="27" t="str">
        <f>IF(คะแนนคุณลักษณะ!S40="","",คะแนนคุณลักษณะ!S40)</f>
        <v/>
      </c>
      <c r="V39" s="27" t="str">
        <f>IF(คะแนนคุณลักษณะ!T40="","",คะแนนคุณลักษณะ!T40)</f>
        <v/>
      </c>
      <c r="W39" s="87" t="str">
        <f t="shared" si="70"/>
        <v/>
      </c>
      <c r="X39" s="136" t="str">
        <f t="shared" si="2"/>
        <v/>
      </c>
      <c r="Y39" s="136" t="str">
        <f t="shared" si="3"/>
        <v/>
      </c>
      <c r="Z39" s="27" t="str">
        <f>IF(คะแนนคุณลักษณะ!U40="","",คะแนนคุณลักษณะ!U40)</f>
        <v/>
      </c>
      <c r="AA39" s="27" t="str">
        <f>IF(คะแนนคุณลักษณะ!V40="","",คะแนนคุณลักษณะ!V40)</f>
        <v/>
      </c>
      <c r="AB39" s="27" t="str">
        <f>IF(คะแนนคุณลักษณะ!W40="","",คะแนนคุณลักษณะ!W40)</f>
        <v/>
      </c>
      <c r="AC39" s="27" t="str">
        <f>IF(คะแนนคุณลักษณะ!X40="","",คะแนนคุณลักษณะ!X40)</f>
        <v/>
      </c>
      <c r="AD39" s="27" t="str">
        <f>IF(คะแนนคุณลักษณะ!Y40="","",คะแนนคุณลักษณะ!Y40)</f>
        <v/>
      </c>
      <c r="AE39" s="27" t="str">
        <f>IF(คะแนนคุณลักษณะ!Z40="","",คะแนนคุณลักษณะ!Z40)</f>
        <v/>
      </c>
      <c r="AF39" s="27" t="str">
        <f>IF(คะแนนคุณลักษณะ!AA40="","",คะแนนคุณลักษณะ!AA40)</f>
        <v/>
      </c>
      <c r="AG39" s="27" t="str">
        <f>IF(คะแนนคุณลักษณะ!AB40="","",คะแนนคุณลักษณะ!AB40)</f>
        <v/>
      </c>
      <c r="AH39" s="87" t="str">
        <f t="shared" si="37"/>
        <v/>
      </c>
      <c r="AI39" s="136" t="str">
        <f t="shared" si="4"/>
        <v/>
      </c>
      <c r="AJ39" s="136" t="str">
        <f t="shared" si="5"/>
        <v/>
      </c>
      <c r="AK39" s="27" t="str">
        <f>IF(คะแนนคุณลักษณะ!AC40="","",คะแนนคุณลักษณะ!AC40)</f>
        <v/>
      </c>
      <c r="AL39" s="27" t="str">
        <f>IF(คะแนนคุณลักษณะ!AD40="","",คะแนนคุณลักษณะ!AD40)</f>
        <v/>
      </c>
      <c r="AM39" s="27" t="str">
        <f>IF(คะแนนคุณลักษณะ!AE40="","",คะแนนคุณลักษณะ!AE40)</f>
        <v/>
      </c>
      <c r="AN39" s="27" t="str">
        <f>IF(คะแนนคุณลักษณะ!AF40="","",คะแนนคุณลักษณะ!AF40)</f>
        <v/>
      </c>
      <c r="AO39" s="27" t="str">
        <f>IF(คะแนนคุณลักษณะ!AG40="","",คะแนนคุณลักษณะ!AG40)</f>
        <v/>
      </c>
      <c r="AP39" s="27" t="str">
        <f>IF(คะแนนคุณลักษณะ!AH40="","",คะแนนคุณลักษณะ!AH40)</f>
        <v/>
      </c>
      <c r="AQ39" s="27" t="str">
        <f>IF(คะแนนคุณลักษณะ!AI40="","",คะแนนคุณลักษณะ!AI40)</f>
        <v/>
      </c>
      <c r="AR39" s="27" t="str">
        <f>IF(คะแนนคุณลักษณะ!AJ40="","",คะแนนคุณลักษณะ!AJ40)</f>
        <v/>
      </c>
      <c r="AS39" s="87" t="str">
        <f t="shared" si="38"/>
        <v/>
      </c>
      <c r="AT39" s="136" t="str">
        <f t="shared" si="6"/>
        <v/>
      </c>
      <c r="AU39" s="136" t="str">
        <f t="shared" si="7"/>
        <v/>
      </c>
      <c r="AV39" s="27" t="str">
        <f>IF(คะแนนคุณลักษณะ!AK40="","",คะแนนคุณลักษณะ!AK40)</f>
        <v/>
      </c>
      <c r="AW39" s="27" t="str">
        <f>IF(คะแนนคุณลักษณะ!AL40="","",คะแนนคุณลักษณะ!AL40)</f>
        <v/>
      </c>
      <c r="AX39" s="27" t="str">
        <f>IF(คะแนนคุณลักษณะ!AM40="","",คะแนนคุณลักษณะ!AM40)</f>
        <v/>
      </c>
      <c r="AY39" s="27" t="str">
        <f>IF(คะแนนคุณลักษณะ!AN40="","",คะแนนคุณลักษณะ!AN40)</f>
        <v/>
      </c>
      <c r="AZ39" s="27" t="str">
        <f>IF(คะแนนคุณลักษณะ!AO40="","",คะแนนคุณลักษณะ!AO40)</f>
        <v/>
      </c>
      <c r="BA39" s="27" t="str">
        <f>IF(คะแนนคุณลักษณะ!AP40="","",คะแนนคุณลักษณะ!AP40)</f>
        <v/>
      </c>
      <c r="BB39" s="27" t="str">
        <f>IF(คะแนนคุณลักษณะ!AQ40="","",คะแนนคุณลักษณะ!AQ40)</f>
        <v/>
      </c>
      <c r="BC39" s="27" t="str">
        <f>IF(คะแนนคุณลักษณะ!AR40="","",คะแนนคุณลักษณะ!AR40)</f>
        <v/>
      </c>
      <c r="BD39" s="87" t="str">
        <f t="shared" si="39"/>
        <v/>
      </c>
      <c r="BE39" s="136" t="str">
        <f t="shared" si="8"/>
        <v/>
      </c>
      <c r="BF39" s="136" t="str">
        <f t="shared" si="9"/>
        <v/>
      </c>
      <c r="BG39" s="27" t="str">
        <f>IF(คะแนนคุณลักษณะ!AS40="","",คะแนนคุณลักษณะ!AS40)</f>
        <v/>
      </c>
      <c r="BH39" s="27" t="str">
        <f>IF(คะแนนคุณลักษณะ!AT40="","",คะแนนคุณลักษณะ!AT40)</f>
        <v/>
      </c>
      <c r="BI39" s="27" t="str">
        <f>IF(คะแนนคุณลักษณะ!AU40="","",คะแนนคุณลักษณะ!AU40)</f>
        <v/>
      </c>
      <c r="BJ39" s="27" t="str">
        <f>IF(คะแนนคุณลักษณะ!AV40="","",คะแนนคุณลักษณะ!AV40)</f>
        <v/>
      </c>
      <c r="BK39" s="27" t="str">
        <f>IF(คะแนนคุณลักษณะ!AW40="","",คะแนนคุณลักษณะ!AW40)</f>
        <v/>
      </c>
      <c r="BL39" s="27" t="str">
        <f>IF(คะแนนคุณลักษณะ!AX40="","",คะแนนคุณลักษณะ!AX40)</f>
        <v/>
      </c>
      <c r="BM39" s="27" t="str">
        <f>IF(คะแนนคุณลักษณะ!AY40="","",คะแนนคุณลักษณะ!AY40)</f>
        <v/>
      </c>
      <c r="BN39" s="27" t="str">
        <f>IF(คะแนนคุณลักษณะ!AZ40="","",คะแนนคุณลักษณะ!AZ40)</f>
        <v/>
      </c>
      <c r="BO39" s="87" t="str">
        <f t="shared" si="40"/>
        <v/>
      </c>
      <c r="BP39" s="136" t="str">
        <f t="shared" si="10"/>
        <v/>
      </c>
      <c r="BQ39" s="136" t="str">
        <f t="shared" si="11"/>
        <v/>
      </c>
      <c r="BR39" s="27" t="str">
        <f>IF(คะแนนคุณลักษณะ!BA40="","",คะแนนคุณลักษณะ!BA40)</f>
        <v/>
      </c>
      <c r="BS39" s="27" t="str">
        <f>IF(คะแนนคุณลักษณะ!BB40="","",คะแนนคุณลักษณะ!BB40)</f>
        <v/>
      </c>
      <c r="BT39" s="27" t="str">
        <f>IF(คะแนนคุณลักษณะ!BC40="","",คะแนนคุณลักษณะ!BC40)</f>
        <v/>
      </c>
      <c r="BU39" s="27" t="str">
        <f>IF(คะแนนคุณลักษณะ!BD40="","",คะแนนคุณลักษณะ!BD40)</f>
        <v/>
      </c>
      <c r="BV39" s="27" t="str">
        <f>IF(คะแนนคุณลักษณะ!BE40="","",คะแนนคุณลักษณะ!BE40)</f>
        <v/>
      </c>
      <c r="BW39" s="27" t="str">
        <f>IF(คะแนนคุณลักษณะ!BF40="","",คะแนนคุณลักษณะ!BF40)</f>
        <v/>
      </c>
      <c r="BX39" s="27" t="str">
        <f>IF(คะแนนคุณลักษณะ!BG40="","",คะแนนคุณลักษณะ!BG40)</f>
        <v/>
      </c>
      <c r="BY39" s="27" t="str">
        <f>IF(คะแนนคุณลักษณะ!BH40="","",คะแนนคุณลักษณะ!BH40)</f>
        <v/>
      </c>
      <c r="BZ39" s="87" t="str">
        <f t="shared" si="41"/>
        <v/>
      </c>
      <c r="CA39" s="136" t="str">
        <f t="shared" si="12"/>
        <v/>
      </c>
      <c r="CB39" s="136" t="str">
        <f t="shared" si="13"/>
        <v/>
      </c>
      <c r="CC39" s="27" t="str">
        <f>IF(คะแนนคุณลักษณะ!BI40="","",คะแนนคุณลักษณะ!BI40)</f>
        <v/>
      </c>
      <c r="CD39" s="27" t="str">
        <f>IF(คะแนนคุณลักษณะ!BJ40="","",คะแนนคุณลักษณะ!BJ40)</f>
        <v/>
      </c>
      <c r="CE39" s="27" t="str">
        <f>IF(คะแนนคุณลักษณะ!BK40="","",คะแนนคุณลักษณะ!BK40)</f>
        <v/>
      </c>
      <c r="CF39" s="27" t="str">
        <f>IF(คะแนนคุณลักษณะ!BL40="","",คะแนนคุณลักษณะ!BL40)</f>
        <v/>
      </c>
      <c r="CG39" s="27" t="str">
        <f>IF(คะแนนคุณลักษณะ!BM40="","",คะแนนคุณลักษณะ!BM40)</f>
        <v/>
      </c>
      <c r="CH39" s="27" t="str">
        <f>IF(คะแนนคุณลักษณะ!BN40="","",คะแนนคุณลักษณะ!BN40)</f>
        <v/>
      </c>
      <c r="CI39" s="27" t="str">
        <f>IF(คะแนนคุณลักษณะ!BO40="","",คะแนนคุณลักษณะ!BO40)</f>
        <v/>
      </c>
      <c r="CJ39" s="27" t="str">
        <f>IF(คะแนนคุณลักษณะ!BP40="","",คะแนนคุณลักษณะ!BP40)</f>
        <v/>
      </c>
      <c r="CK39" s="87" t="str">
        <f t="shared" si="42"/>
        <v/>
      </c>
      <c r="CL39" s="136" t="str">
        <f t="shared" si="14"/>
        <v/>
      </c>
      <c r="CM39" s="136" t="str">
        <f t="shared" si="15"/>
        <v/>
      </c>
      <c r="CN39" s="27" t="str">
        <f>IF(คะแนนคุณลักษณะ!BQ40="","",คะแนนคุณลักษณะ!BQ40)</f>
        <v/>
      </c>
      <c r="CO39" s="27" t="str">
        <f>IF(คะแนนคุณลักษณะ!BR40="","",คะแนนคุณลักษณะ!BR40)</f>
        <v/>
      </c>
      <c r="CP39" s="27" t="str">
        <f>IF(คะแนนคุณลักษณะ!BS40="","",คะแนนคุณลักษณะ!BS40)</f>
        <v/>
      </c>
      <c r="CQ39" s="27" t="str">
        <f>IF(คะแนนคุณลักษณะ!BT40="","",คะแนนคุณลักษณะ!BT40)</f>
        <v/>
      </c>
      <c r="CR39" s="27" t="str">
        <f>IF(คะแนนคุณลักษณะ!BU40="","",คะแนนคุณลักษณะ!BU40)</f>
        <v/>
      </c>
      <c r="CS39" s="27" t="str">
        <f>IF(คะแนนคุณลักษณะ!BV40="","",คะแนนคุณลักษณะ!BV40)</f>
        <v/>
      </c>
      <c r="CT39" s="27" t="str">
        <f>IF(คะแนนคุณลักษณะ!BW40="","",คะแนนคุณลักษณะ!BW40)</f>
        <v/>
      </c>
      <c r="CU39" s="27" t="str">
        <f>IF(คะแนนคุณลักษณะ!BX40="","",คะแนนคุณลักษณะ!BX40)</f>
        <v/>
      </c>
      <c r="CV39" s="87" t="str">
        <f t="shared" si="43"/>
        <v/>
      </c>
      <c r="CW39" s="136" t="str">
        <f t="shared" si="16"/>
        <v/>
      </c>
      <c r="CX39" s="136" t="str">
        <f t="shared" si="17"/>
        <v/>
      </c>
      <c r="CY39" s="388" t="str">
        <f>IF(คะแนนคุณลักษณะ!BY40="","",คะแนนคุณลักษณะ!BY40)</f>
        <v/>
      </c>
      <c r="CZ39" s="388" t="str">
        <f>IF(คะแนนคุณลักษณะ!BZ40="","",คะแนนคุณลักษณะ!BZ40)</f>
        <v/>
      </c>
      <c r="DA39" s="388" t="str">
        <f>IF(คะแนนคุณลักษณะ!CA40="","",คะแนนคุณลักษณะ!CA40)</f>
        <v/>
      </c>
      <c r="DB39" s="388" t="str">
        <f>IF(คะแนนคุณลักษณะ!CB40="","",คะแนนคุณลักษณะ!CB40)</f>
        <v/>
      </c>
      <c r="DC39" s="388" t="str">
        <f>IF(คะแนนคุณลักษณะ!CC40="","",คะแนนคุณลักษณะ!CC40)</f>
        <v/>
      </c>
      <c r="DD39" s="388" t="str">
        <f>IF(คะแนนคุณลักษณะ!CD40="","",คะแนนคุณลักษณะ!CD40)</f>
        <v/>
      </c>
      <c r="DE39" s="388" t="str">
        <f>IF(คะแนนคุณลักษณะ!CE40="","",คะแนนคุณลักษณะ!CE40)</f>
        <v/>
      </c>
      <c r="DF39" s="388" t="str">
        <f>IF(คะแนนคุณลักษณะ!CF40="","",คะแนนคุณลักษณะ!CF40)</f>
        <v/>
      </c>
      <c r="DG39" s="87" t="str">
        <f t="shared" si="44"/>
        <v/>
      </c>
      <c r="DH39" s="136" t="str">
        <f t="shared" si="45"/>
        <v/>
      </c>
      <c r="DI39" s="136" t="str">
        <f t="shared" si="18"/>
        <v/>
      </c>
      <c r="DJ39" s="457" t="str">
        <f>IF(คะแนนคุณลักษณะ!CG40="","",คะแนนคุณลักษณะ!CG40)</f>
        <v/>
      </c>
      <c r="DK39" s="457" t="str">
        <f>IF(คะแนนคุณลักษณะ!CH40="","",คะแนนคุณลักษณะ!CH40)</f>
        <v/>
      </c>
      <c r="DL39" s="457" t="str">
        <f>IF(คะแนนคุณลักษณะ!CI40="","",คะแนนคุณลักษณะ!CI40)</f>
        <v/>
      </c>
      <c r="DM39" s="457" t="str">
        <f>IF(คะแนนคุณลักษณะ!CJ40="","",คะแนนคุณลักษณะ!CJ40)</f>
        <v/>
      </c>
      <c r="DN39" s="457" t="str">
        <f>IF(คะแนนคุณลักษณะ!CK40="","",คะแนนคุณลักษณะ!CK40)</f>
        <v/>
      </c>
      <c r="DO39" s="457" t="str">
        <f>IF(คะแนนคุณลักษณะ!CL40="","",คะแนนคุณลักษณะ!CL40)</f>
        <v/>
      </c>
      <c r="DP39" s="457" t="str">
        <f>IF(คะแนนคุณลักษณะ!CM40="","",คะแนนคุณลักษณะ!CM40)</f>
        <v/>
      </c>
      <c r="DQ39" s="457" t="str">
        <f>IF(คะแนนคุณลักษณะ!CN40="","",คะแนนคุณลักษณะ!CN40)</f>
        <v/>
      </c>
      <c r="DR39" s="87" t="str">
        <f t="shared" si="46"/>
        <v/>
      </c>
      <c r="DS39" s="136" t="str">
        <f t="shared" si="19"/>
        <v/>
      </c>
      <c r="DT39" s="136" t="str">
        <f t="shared" si="20"/>
        <v/>
      </c>
      <c r="DU39" s="457" t="str">
        <f>IF(คะแนนคุณลักษณะ!CO40="","",คะแนนคุณลักษณะ!CO40)</f>
        <v/>
      </c>
      <c r="DV39" s="457" t="str">
        <f>IF(คะแนนคุณลักษณะ!CP40="","",คะแนนคุณลักษณะ!CP40)</f>
        <v/>
      </c>
      <c r="DW39" s="457" t="str">
        <f>IF(คะแนนคุณลักษณะ!CQ40="","",คะแนนคุณลักษณะ!CQ40)</f>
        <v/>
      </c>
      <c r="DX39" s="457" t="str">
        <f>IF(คะแนนคุณลักษณะ!CR40="","",คะแนนคุณลักษณะ!CR40)</f>
        <v/>
      </c>
      <c r="DY39" s="457" t="str">
        <f>IF(คะแนนคุณลักษณะ!CS40="","",คะแนนคุณลักษณะ!CS40)</f>
        <v/>
      </c>
      <c r="DZ39" s="457" t="str">
        <f>IF(คะแนนคุณลักษณะ!CT40="","",คะแนนคุณลักษณะ!CT40)</f>
        <v/>
      </c>
      <c r="EA39" s="457" t="str">
        <f>IF(คะแนนคุณลักษณะ!CU40="","",คะแนนคุณลักษณะ!CU40)</f>
        <v/>
      </c>
      <c r="EB39" s="457" t="str">
        <f>IF(คะแนนคุณลักษณะ!CV40="","",คะแนนคุณลักษณะ!CV40)</f>
        <v/>
      </c>
      <c r="EC39" s="87" t="str">
        <f t="shared" si="47"/>
        <v/>
      </c>
      <c r="ED39" s="136" t="str">
        <f t="shared" si="21"/>
        <v/>
      </c>
      <c r="EE39" s="136" t="str">
        <f t="shared" si="22"/>
        <v/>
      </c>
      <c r="EF39" s="457" t="str">
        <f>IF(คะแนนคุณลักษณะ!CW40="","",คะแนนคุณลักษณะ!CW40)</f>
        <v/>
      </c>
      <c r="EG39" s="457" t="str">
        <f>IF(คะแนนคุณลักษณะ!CX40="","",คะแนนคุณลักษณะ!CX40)</f>
        <v/>
      </c>
      <c r="EH39" s="457" t="str">
        <f>IF(คะแนนคุณลักษณะ!CY40="","",คะแนนคุณลักษณะ!CY40)</f>
        <v/>
      </c>
      <c r="EI39" s="457" t="str">
        <f>IF(คะแนนคุณลักษณะ!CZ40="","",คะแนนคุณลักษณะ!CZ40)</f>
        <v/>
      </c>
      <c r="EJ39" s="457" t="str">
        <f>IF(คะแนนคุณลักษณะ!DA40="","",คะแนนคุณลักษณะ!DA40)</f>
        <v/>
      </c>
      <c r="EK39" s="457" t="str">
        <f>IF(คะแนนคุณลักษณะ!DB40="","",คะแนนคุณลักษณะ!DB40)</f>
        <v/>
      </c>
      <c r="EL39" s="457" t="str">
        <f>IF(คะแนนคุณลักษณะ!DC40="","",คะแนนคุณลักษณะ!DC40)</f>
        <v/>
      </c>
      <c r="EM39" s="457" t="str">
        <f>IF(คะแนนคุณลักษณะ!DD40="","",คะแนนคุณลักษณะ!DD40)</f>
        <v/>
      </c>
      <c r="EN39" s="87" t="str">
        <f t="shared" si="48"/>
        <v/>
      </c>
      <c r="EO39" s="136" t="str">
        <f t="shared" si="23"/>
        <v/>
      </c>
      <c r="EP39" s="136" t="str">
        <f t="shared" si="24"/>
        <v/>
      </c>
      <c r="EQ39" s="457" t="str">
        <f>IF(คะแนนคุณลักษณะ!DE40="","",คะแนนคุณลักษณะ!DE40)</f>
        <v/>
      </c>
      <c r="ER39" s="457" t="str">
        <f>IF(คะแนนคุณลักษณะ!DF40="","",คะแนนคุณลักษณะ!DF40)</f>
        <v/>
      </c>
      <c r="ES39" s="457" t="str">
        <f>IF(คะแนนคุณลักษณะ!DG40="","",คะแนนคุณลักษณะ!DG40)</f>
        <v/>
      </c>
      <c r="ET39" s="457" t="str">
        <f>IF(คะแนนคุณลักษณะ!DH40="","",คะแนนคุณลักษณะ!DH40)</f>
        <v/>
      </c>
      <c r="EU39" s="457" t="str">
        <f>IF(คะแนนคุณลักษณะ!DI40="","",คะแนนคุณลักษณะ!DI40)</f>
        <v/>
      </c>
      <c r="EV39" s="457" t="str">
        <f>IF(คะแนนคุณลักษณะ!DJ40="","",คะแนนคุณลักษณะ!DJ40)</f>
        <v/>
      </c>
      <c r="EW39" s="457" t="str">
        <f>IF(คะแนนคุณลักษณะ!DK40="","",คะแนนคุณลักษณะ!DK40)</f>
        <v/>
      </c>
      <c r="EX39" s="457" t="str">
        <f>IF(คะแนนคุณลักษณะ!DL40="","",คะแนนคุณลักษณะ!DL40)</f>
        <v/>
      </c>
      <c r="EY39" s="87" t="str">
        <f t="shared" si="49"/>
        <v/>
      </c>
      <c r="EZ39" s="136" t="str">
        <f t="shared" si="25"/>
        <v/>
      </c>
      <c r="FA39" s="136" t="str">
        <f t="shared" si="26"/>
        <v/>
      </c>
      <c r="FB39" s="27" t="str">
        <f>IF(คะแนนคุณลักษณะ!DM40="","",คะแนนคุณลักษณะ!DM40)</f>
        <v/>
      </c>
      <c r="FC39" s="27" t="str">
        <f>IF(คะแนนคุณลักษณะ!DN40="","",คะแนนคุณลักษณะ!DN40)</f>
        <v/>
      </c>
      <c r="FD39" s="27" t="str">
        <f>IF(คะแนนคุณลักษณะ!DO40="","",คะแนนคุณลักษณะ!DO40)</f>
        <v/>
      </c>
      <c r="FE39" s="27" t="str">
        <f>IF(คะแนนคุณลักษณะ!DP40="","",คะแนนคุณลักษณะ!DP40)</f>
        <v/>
      </c>
      <c r="FF39" s="27" t="str">
        <f>IF(คะแนนคุณลักษณะ!DQ40="","",คะแนนคุณลักษณะ!DQ40)</f>
        <v/>
      </c>
      <c r="FG39" s="27" t="str">
        <f>IF(คะแนนคุณลักษณะ!DR40="","",คะแนนคุณลักษณะ!DR40)</f>
        <v/>
      </c>
      <c r="FH39" s="27" t="str">
        <f>IF(คะแนนคุณลักษณะ!DS40="","",คะแนนคุณลักษณะ!DS40)</f>
        <v/>
      </c>
      <c r="FI39" s="27" t="str">
        <f>IF(คะแนนคุณลักษณะ!DT40="","",คะแนนคุณลักษณะ!DT40)</f>
        <v/>
      </c>
      <c r="FJ39" s="87" t="str">
        <f t="shared" si="50"/>
        <v/>
      </c>
      <c r="FK39" s="136" t="str">
        <f t="shared" si="27"/>
        <v/>
      </c>
      <c r="FL39" s="136" t="str">
        <f t="shared" si="28"/>
        <v/>
      </c>
      <c r="FM39" s="457" t="str">
        <f t="shared" si="51"/>
        <v/>
      </c>
      <c r="FN39" s="136" t="str">
        <f t="shared" si="29"/>
        <v/>
      </c>
      <c r="FO39" s="457" t="str">
        <f t="shared" si="52"/>
        <v/>
      </c>
      <c r="FP39" s="136" t="str">
        <f t="shared" si="30"/>
        <v/>
      </c>
      <c r="FQ39" s="457" t="str">
        <f t="shared" si="53"/>
        <v/>
      </c>
      <c r="FR39" s="136" t="str">
        <f t="shared" si="31"/>
        <v/>
      </c>
      <c r="FS39" s="457" t="str">
        <f t="shared" si="54"/>
        <v/>
      </c>
      <c r="FT39" s="136" t="str">
        <f t="shared" si="32"/>
        <v/>
      </c>
      <c r="FU39" s="457" t="str">
        <f t="shared" si="55"/>
        <v/>
      </c>
      <c r="FV39" s="136" t="str">
        <f t="shared" si="33"/>
        <v/>
      </c>
      <c r="FW39" s="457" t="str">
        <f t="shared" si="56"/>
        <v/>
      </c>
      <c r="FX39" s="136" t="str">
        <f t="shared" si="34"/>
        <v/>
      </c>
      <c r="FY39" s="457" t="str">
        <f t="shared" si="57"/>
        <v/>
      </c>
      <c r="FZ39" s="136" t="str">
        <f t="shared" si="35"/>
        <v/>
      </c>
      <c r="GA39" s="457" t="str">
        <f t="shared" si="58"/>
        <v/>
      </c>
      <c r="GB39" s="136" t="str">
        <f t="shared" si="59"/>
        <v/>
      </c>
      <c r="GC39" s="87" t="str">
        <f t="shared" si="71"/>
        <v/>
      </c>
      <c r="GD39" s="136" t="str">
        <f>IF(เกณฑ์!F$20="Mode",GQ39,IF(เกณฑ์!F$20="ร้อยละ",GR39,""))</f>
        <v/>
      </c>
      <c r="GE39" s="136" t="str">
        <f t="shared" si="60"/>
        <v/>
      </c>
      <c r="GF39" s="85"/>
      <c r="GI39" s="316" t="str">
        <f t="shared" si="61"/>
        <v/>
      </c>
      <c r="GJ39" s="316" t="str">
        <f t="shared" si="62"/>
        <v/>
      </c>
      <c r="GK39" s="316" t="str">
        <f t="shared" si="63"/>
        <v/>
      </c>
      <c r="GL39" s="316" t="str">
        <f t="shared" si="64"/>
        <v/>
      </c>
      <c r="GM39" s="316" t="str">
        <f t="shared" si="65"/>
        <v/>
      </c>
      <c r="GN39" s="316" t="str">
        <f t="shared" si="66"/>
        <v/>
      </c>
      <c r="GO39" s="316" t="str">
        <f t="shared" si="67"/>
        <v/>
      </c>
      <c r="GP39" s="316" t="str">
        <f t="shared" si="68"/>
        <v/>
      </c>
      <c r="GQ39" s="316" t="str">
        <f>'06-1'!I39</f>
        <v/>
      </c>
      <c r="GR39" s="513" t="str">
        <f t="shared" si="72"/>
        <v/>
      </c>
    </row>
    <row r="40" spans="1:200" s="29" customFormat="1" ht="15.95" customHeight="1">
      <c r="A40" s="130">
        <v>35</v>
      </c>
      <c r="B40" s="26">
        <f>คะแนนสอบ!C40</f>
        <v>0</v>
      </c>
      <c r="C40" s="41">
        <f>คะแนนสอบ!D40</f>
        <v>0</v>
      </c>
      <c r="D40" s="27" t="str">
        <f>IF(คะแนนคุณลักษณะ!E41="","",คะแนนคุณลักษณะ!E41)</f>
        <v/>
      </c>
      <c r="E40" s="27" t="str">
        <f>IF(คะแนนคุณลักษณะ!F41="","",คะแนนคุณลักษณะ!F41)</f>
        <v/>
      </c>
      <c r="F40" s="27" t="str">
        <f>IF(คะแนนคุณลักษณะ!G41="","",คะแนนคุณลักษณะ!G41)</f>
        <v/>
      </c>
      <c r="G40" s="27" t="str">
        <f>IF(คะแนนคุณลักษณะ!H41="","",คะแนนคุณลักษณะ!H41)</f>
        <v/>
      </c>
      <c r="H40" s="27" t="str">
        <f>IF(คะแนนคุณลักษณะ!I41="","",คะแนนคุณลักษณะ!I41)</f>
        <v/>
      </c>
      <c r="I40" s="27" t="str">
        <f>IF(คะแนนคุณลักษณะ!J41="","",คะแนนคุณลักษณะ!J41)</f>
        <v/>
      </c>
      <c r="J40" s="27" t="str">
        <f>IF(คะแนนคุณลักษณะ!K41="","",คะแนนคุณลักษณะ!K41)</f>
        <v/>
      </c>
      <c r="K40" s="27" t="str">
        <f>IF(คะแนนคุณลักษณะ!L41="","",คะแนนคุณลักษณะ!L41)</f>
        <v/>
      </c>
      <c r="L40" s="87" t="str">
        <f t="shared" si="69"/>
        <v/>
      </c>
      <c r="M40" s="136" t="str">
        <f t="shared" si="0"/>
        <v/>
      </c>
      <c r="N40" s="136" t="str">
        <f t="shared" si="1"/>
        <v/>
      </c>
      <c r="O40" s="27" t="str">
        <f>IF(คะแนนคุณลักษณะ!M41="","",คะแนนคุณลักษณะ!M41)</f>
        <v/>
      </c>
      <c r="P40" s="27" t="str">
        <f>IF(คะแนนคุณลักษณะ!N41="","",คะแนนคุณลักษณะ!N41)</f>
        <v/>
      </c>
      <c r="Q40" s="27" t="str">
        <f>IF(คะแนนคุณลักษณะ!O41="","",คะแนนคุณลักษณะ!O41)</f>
        <v/>
      </c>
      <c r="R40" s="27" t="str">
        <f>IF(คะแนนคุณลักษณะ!P41="","",คะแนนคุณลักษณะ!P41)</f>
        <v/>
      </c>
      <c r="S40" s="27" t="str">
        <f>IF(คะแนนคุณลักษณะ!Q41="","",คะแนนคุณลักษณะ!Q41)</f>
        <v/>
      </c>
      <c r="T40" s="27" t="str">
        <f>IF(คะแนนคุณลักษณะ!R41="","",คะแนนคุณลักษณะ!R41)</f>
        <v/>
      </c>
      <c r="U40" s="27" t="str">
        <f>IF(คะแนนคุณลักษณะ!S41="","",คะแนนคุณลักษณะ!S41)</f>
        <v/>
      </c>
      <c r="V40" s="27" t="str">
        <f>IF(คะแนนคุณลักษณะ!T41="","",คะแนนคุณลักษณะ!T41)</f>
        <v/>
      </c>
      <c r="W40" s="87" t="str">
        <f t="shared" si="70"/>
        <v/>
      </c>
      <c r="X40" s="136" t="str">
        <f t="shared" si="2"/>
        <v/>
      </c>
      <c r="Y40" s="136" t="str">
        <f t="shared" si="3"/>
        <v/>
      </c>
      <c r="Z40" s="27" t="str">
        <f>IF(คะแนนคุณลักษณะ!U41="","",คะแนนคุณลักษณะ!U41)</f>
        <v/>
      </c>
      <c r="AA40" s="27" t="str">
        <f>IF(คะแนนคุณลักษณะ!V41="","",คะแนนคุณลักษณะ!V41)</f>
        <v/>
      </c>
      <c r="AB40" s="27" t="str">
        <f>IF(คะแนนคุณลักษณะ!W41="","",คะแนนคุณลักษณะ!W41)</f>
        <v/>
      </c>
      <c r="AC40" s="27" t="str">
        <f>IF(คะแนนคุณลักษณะ!X41="","",คะแนนคุณลักษณะ!X41)</f>
        <v/>
      </c>
      <c r="AD40" s="27" t="str">
        <f>IF(คะแนนคุณลักษณะ!Y41="","",คะแนนคุณลักษณะ!Y41)</f>
        <v/>
      </c>
      <c r="AE40" s="27" t="str">
        <f>IF(คะแนนคุณลักษณะ!Z41="","",คะแนนคุณลักษณะ!Z41)</f>
        <v/>
      </c>
      <c r="AF40" s="27" t="str">
        <f>IF(คะแนนคุณลักษณะ!AA41="","",คะแนนคุณลักษณะ!AA41)</f>
        <v/>
      </c>
      <c r="AG40" s="27" t="str">
        <f>IF(คะแนนคุณลักษณะ!AB41="","",คะแนนคุณลักษณะ!AB41)</f>
        <v/>
      </c>
      <c r="AH40" s="87" t="str">
        <f t="shared" si="37"/>
        <v/>
      </c>
      <c r="AI40" s="136" t="str">
        <f t="shared" si="4"/>
        <v/>
      </c>
      <c r="AJ40" s="136" t="str">
        <f t="shared" si="5"/>
        <v/>
      </c>
      <c r="AK40" s="27" t="str">
        <f>IF(คะแนนคุณลักษณะ!AC41="","",คะแนนคุณลักษณะ!AC41)</f>
        <v/>
      </c>
      <c r="AL40" s="27" t="str">
        <f>IF(คะแนนคุณลักษณะ!AD41="","",คะแนนคุณลักษณะ!AD41)</f>
        <v/>
      </c>
      <c r="AM40" s="27" t="str">
        <f>IF(คะแนนคุณลักษณะ!AE41="","",คะแนนคุณลักษณะ!AE41)</f>
        <v/>
      </c>
      <c r="AN40" s="27" t="str">
        <f>IF(คะแนนคุณลักษณะ!AF41="","",คะแนนคุณลักษณะ!AF41)</f>
        <v/>
      </c>
      <c r="AO40" s="27" t="str">
        <f>IF(คะแนนคุณลักษณะ!AG41="","",คะแนนคุณลักษณะ!AG41)</f>
        <v/>
      </c>
      <c r="AP40" s="27" t="str">
        <f>IF(คะแนนคุณลักษณะ!AH41="","",คะแนนคุณลักษณะ!AH41)</f>
        <v/>
      </c>
      <c r="AQ40" s="27" t="str">
        <f>IF(คะแนนคุณลักษณะ!AI41="","",คะแนนคุณลักษณะ!AI41)</f>
        <v/>
      </c>
      <c r="AR40" s="27" t="str">
        <f>IF(คะแนนคุณลักษณะ!AJ41="","",คะแนนคุณลักษณะ!AJ41)</f>
        <v/>
      </c>
      <c r="AS40" s="87" t="str">
        <f t="shared" si="38"/>
        <v/>
      </c>
      <c r="AT40" s="136" t="str">
        <f t="shared" si="6"/>
        <v/>
      </c>
      <c r="AU40" s="136" t="str">
        <f t="shared" si="7"/>
        <v/>
      </c>
      <c r="AV40" s="27" t="str">
        <f>IF(คะแนนคุณลักษณะ!AK41="","",คะแนนคุณลักษณะ!AK41)</f>
        <v/>
      </c>
      <c r="AW40" s="27" t="str">
        <f>IF(คะแนนคุณลักษณะ!AL41="","",คะแนนคุณลักษณะ!AL41)</f>
        <v/>
      </c>
      <c r="AX40" s="27" t="str">
        <f>IF(คะแนนคุณลักษณะ!AM41="","",คะแนนคุณลักษณะ!AM41)</f>
        <v/>
      </c>
      <c r="AY40" s="27" t="str">
        <f>IF(คะแนนคุณลักษณะ!AN41="","",คะแนนคุณลักษณะ!AN41)</f>
        <v/>
      </c>
      <c r="AZ40" s="27" t="str">
        <f>IF(คะแนนคุณลักษณะ!AO41="","",คะแนนคุณลักษณะ!AO41)</f>
        <v/>
      </c>
      <c r="BA40" s="27" t="str">
        <f>IF(คะแนนคุณลักษณะ!AP41="","",คะแนนคุณลักษณะ!AP41)</f>
        <v/>
      </c>
      <c r="BB40" s="27" t="str">
        <f>IF(คะแนนคุณลักษณะ!AQ41="","",คะแนนคุณลักษณะ!AQ41)</f>
        <v/>
      </c>
      <c r="BC40" s="27" t="str">
        <f>IF(คะแนนคุณลักษณะ!AR41="","",คะแนนคุณลักษณะ!AR41)</f>
        <v/>
      </c>
      <c r="BD40" s="87" t="str">
        <f t="shared" si="39"/>
        <v/>
      </c>
      <c r="BE40" s="136" t="str">
        <f t="shared" si="8"/>
        <v/>
      </c>
      <c r="BF40" s="136" t="str">
        <f t="shared" si="9"/>
        <v/>
      </c>
      <c r="BG40" s="27" t="str">
        <f>IF(คะแนนคุณลักษณะ!AS41="","",คะแนนคุณลักษณะ!AS41)</f>
        <v/>
      </c>
      <c r="BH40" s="27" t="str">
        <f>IF(คะแนนคุณลักษณะ!AT41="","",คะแนนคุณลักษณะ!AT41)</f>
        <v/>
      </c>
      <c r="BI40" s="27" t="str">
        <f>IF(คะแนนคุณลักษณะ!AU41="","",คะแนนคุณลักษณะ!AU41)</f>
        <v/>
      </c>
      <c r="BJ40" s="27" t="str">
        <f>IF(คะแนนคุณลักษณะ!AV41="","",คะแนนคุณลักษณะ!AV41)</f>
        <v/>
      </c>
      <c r="BK40" s="27" t="str">
        <f>IF(คะแนนคุณลักษณะ!AW41="","",คะแนนคุณลักษณะ!AW41)</f>
        <v/>
      </c>
      <c r="BL40" s="27" t="str">
        <f>IF(คะแนนคุณลักษณะ!AX41="","",คะแนนคุณลักษณะ!AX41)</f>
        <v/>
      </c>
      <c r="BM40" s="27" t="str">
        <f>IF(คะแนนคุณลักษณะ!AY41="","",คะแนนคุณลักษณะ!AY41)</f>
        <v/>
      </c>
      <c r="BN40" s="27" t="str">
        <f>IF(คะแนนคุณลักษณะ!AZ41="","",คะแนนคุณลักษณะ!AZ41)</f>
        <v/>
      </c>
      <c r="BO40" s="87" t="str">
        <f t="shared" si="40"/>
        <v/>
      </c>
      <c r="BP40" s="136" t="str">
        <f t="shared" si="10"/>
        <v/>
      </c>
      <c r="BQ40" s="136" t="str">
        <f t="shared" si="11"/>
        <v/>
      </c>
      <c r="BR40" s="27" t="str">
        <f>IF(คะแนนคุณลักษณะ!BA41="","",คะแนนคุณลักษณะ!BA41)</f>
        <v/>
      </c>
      <c r="BS40" s="27" t="str">
        <f>IF(คะแนนคุณลักษณะ!BB41="","",คะแนนคุณลักษณะ!BB41)</f>
        <v/>
      </c>
      <c r="BT40" s="27" t="str">
        <f>IF(คะแนนคุณลักษณะ!BC41="","",คะแนนคุณลักษณะ!BC41)</f>
        <v/>
      </c>
      <c r="BU40" s="27" t="str">
        <f>IF(คะแนนคุณลักษณะ!BD41="","",คะแนนคุณลักษณะ!BD41)</f>
        <v/>
      </c>
      <c r="BV40" s="27" t="str">
        <f>IF(คะแนนคุณลักษณะ!BE41="","",คะแนนคุณลักษณะ!BE41)</f>
        <v/>
      </c>
      <c r="BW40" s="27" t="str">
        <f>IF(คะแนนคุณลักษณะ!BF41="","",คะแนนคุณลักษณะ!BF41)</f>
        <v/>
      </c>
      <c r="BX40" s="27" t="str">
        <f>IF(คะแนนคุณลักษณะ!BG41="","",คะแนนคุณลักษณะ!BG41)</f>
        <v/>
      </c>
      <c r="BY40" s="27" t="str">
        <f>IF(คะแนนคุณลักษณะ!BH41="","",คะแนนคุณลักษณะ!BH41)</f>
        <v/>
      </c>
      <c r="BZ40" s="87" t="str">
        <f t="shared" si="41"/>
        <v/>
      </c>
      <c r="CA40" s="136" t="str">
        <f t="shared" si="12"/>
        <v/>
      </c>
      <c r="CB40" s="136" t="str">
        <f t="shared" si="13"/>
        <v/>
      </c>
      <c r="CC40" s="27" t="str">
        <f>IF(คะแนนคุณลักษณะ!BI41="","",คะแนนคุณลักษณะ!BI41)</f>
        <v/>
      </c>
      <c r="CD40" s="27" t="str">
        <f>IF(คะแนนคุณลักษณะ!BJ41="","",คะแนนคุณลักษณะ!BJ41)</f>
        <v/>
      </c>
      <c r="CE40" s="27" t="str">
        <f>IF(คะแนนคุณลักษณะ!BK41="","",คะแนนคุณลักษณะ!BK41)</f>
        <v/>
      </c>
      <c r="CF40" s="27" t="str">
        <f>IF(คะแนนคุณลักษณะ!BL41="","",คะแนนคุณลักษณะ!BL41)</f>
        <v/>
      </c>
      <c r="CG40" s="27" t="str">
        <f>IF(คะแนนคุณลักษณะ!BM41="","",คะแนนคุณลักษณะ!BM41)</f>
        <v/>
      </c>
      <c r="CH40" s="27" t="str">
        <f>IF(คะแนนคุณลักษณะ!BN41="","",คะแนนคุณลักษณะ!BN41)</f>
        <v/>
      </c>
      <c r="CI40" s="27" t="str">
        <f>IF(คะแนนคุณลักษณะ!BO41="","",คะแนนคุณลักษณะ!BO41)</f>
        <v/>
      </c>
      <c r="CJ40" s="27" t="str">
        <f>IF(คะแนนคุณลักษณะ!BP41="","",คะแนนคุณลักษณะ!BP41)</f>
        <v/>
      </c>
      <c r="CK40" s="87" t="str">
        <f t="shared" si="42"/>
        <v/>
      </c>
      <c r="CL40" s="136" t="str">
        <f t="shared" si="14"/>
        <v/>
      </c>
      <c r="CM40" s="136" t="str">
        <f t="shared" si="15"/>
        <v/>
      </c>
      <c r="CN40" s="27" t="str">
        <f>IF(คะแนนคุณลักษณะ!BQ41="","",คะแนนคุณลักษณะ!BQ41)</f>
        <v/>
      </c>
      <c r="CO40" s="27" t="str">
        <f>IF(คะแนนคุณลักษณะ!BR41="","",คะแนนคุณลักษณะ!BR41)</f>
        <v/>
      </c>
      <c r="CP40" s="27" t="str">
        <f>IF(คะแนนคุณลักษณะ!BS41="","",คะแนนคุณลักษณะ!BS41)</f>
        <v/>
      </c>
      <c r="CQ40" s="27" t="str">
        <f>IF(คะแนนคุณลักษณะ!BT41="","",คะแนนคุณลักษณะ!BT41)</f>
        <v/>
      </c>
      <c r="CR40" s="27" t="str">
        <f>IF(คะแนนคุณลักษณะ!BU41="","",คะแนนคุณลักษณะ!BU41)</f>
        <v/>
      </c>
      <c r="CS40" s="27" t="str">
        <f>IF(คะแนนคุณลักษณะ!BV41="","",คะแนนคุณลักษณะ!BV41)</f>
        <v/>
      </c>
      <c r="CT40" s="27" t="str">
        <f>IF(คะแนนคุณลักษณะ!BW41="","",คะแนนคุณลักษณะ!BW41)</f>
        <v/>
      </c>
      <c r="CU40" s="27" t="str">
        <f>IF(คะแนนคุณลักษณะ!BX41="","",คะแนนคุณลักษณะ!BX41)</f>
        <v/>
      </c>
      <c r="CV40" s="87" t="str">
        <f t="shared" si="43"/>
        <v/>
      </c>
      <c r="CW40" s="136" t="str">
        <f t="shared" si="16"/>
        <v/>
      </c>
      <c r="CX40" s="136" t="str">
        <f t="shared" si="17"/>
        <v/>
      </c>
      <c r="CY40" s="388" t="str">
        <f>IF(คะแนนคุณลักษณะ!BY41="","",คะแนนคุณลักษณะ!BY41)</f>
        <v/>
      </c>
      <c r="CZ40" s="388" t="str">
        <f>IF(คะแนนคุณลักษณะ!BZ41="","",คะแนนคุณลักษณะ!BZ41)</f>
        <v/>
      </c>
      <c r="DA40" s="388" t="str">
        <f>IF(คะแนนคุณลักษณะ!CA41="","",คะแนนคุณลักษณะ!CA41)</f>
        <v/>
      </c>
      <c r="DB40" s="388" t="str">
        <f>IF(คะแนนคุณลักษณะ!CB41="","",คะแนนคุณลักษณะ!CB41)</f>
        <v/>
      </c>
      <c r="DC40" s="388" t="str">
        <f>IF(คะแนนคุณลักษณะ!CC41="","",คะแนนคุณลักษณะ!CC41)</f>
        <v/>
      </c>
      <c r="DD40" s="388" t="str">
        <f>IF(คะแนนคุณลักษณะ!CD41="","",คะแนนคุณลักษณะ!CD41)</f>
        <v/>
      </c>
      <c r="DE40" s="388" t="str">
        <f>IF(คะแนนคุณลักษณะ!CE41="","",คะแนนคุณลักษณะ!CE41)</f>
        <v/>
      </c>
      <c r="DF40" s="388" t="str">
        <f>IF(คะแนนคุณลักษณะ!CF41="","",คะแนนคุณลักษณะ!CF41)</f>
        <v/>
      </c>
      <c r="DG40" s="87" t="str">
        <f t="shared" si="44"/>
        <v/>
      </c>
      <c r="DH40" s="136" t="str">
        <f t="shared" si="45"/>
        <v/>
      </c>
      <c r="DI40" s="136" t="str">
        <f t="shared" si="18"/>
        <v/>
      </c>
      <c r="DJ40" s="457" t="str">
        <f>IF(คะแนนคุณลักษณะ!CG41="","",คะแนนคุณลักษณะ!CG41)</f>
        <v/>
      </c>
      <c r="DK40" s="457" t="str">
        <f>IF(คะแนนคุณลักษณะ!CH41="","",คะแนนคุณลักษณะ!CH41)</f>
        <v/>
      </c>
      <c r="DL40" s="457" t="str">
        <f>IF(คะแนนคุณลักษณะ!CI41="","",คะแนนคุณลักษณะ!CI41)</f>
        <v/>
      </c>
      <c r="DM40" s="457" t="str">
        <f>IF(คะแนนคุณลักษณะ!CJ41="","",คะแนนคุณลักษณะ!CJ41)</f>
        <v/>
      </c>
      <c r="DN40" s="457" t="str">
        <f>IF(คะแนนคุณลักษณะ!CK41="","",คะแนนคุณลักษณะ!CK41)</f>
        <v/>
      </c>
      <c r="DO40" s="457" t="str">
        <f>IF(คะแนนคุณลักษณะ!CL41="","",คะแนนคุณลักษณะ!CL41)</f>
        <v/>
      </c>
      <c r="DP40" s="457" t="str">
        <f>IF(คะแนนคุณลักษณะ!CM41="","",คะแนนคุณลักษณะ!CM41)</f>
        <v/>
      </c>
      <c r="DQ40" s="457" t="str">
        <f>IF(คะแนนคุณลักษณะ!CN41="","",คะแนนคุณลักษณะ!CN41)</f>
        <v/>
      </c>
      <c r="DR40" s="87" t="str">
        <f t="shared" si="46"/>
        <v/>
      </c>
      <c r="DS40" s="136" t="str">
        <f t="shared" si="19"/>
        <v/>
      </c>
      <c r="DT40" s="136" t="str">
        <f t="shared" si="20"/>
        <v/>
      </c>
      <c r="DU40" s="457" t="str">
        <f>IF(คะแนนคุณลักษณะ!CO41="","",คะแนนคุณลักษณะ!CO41)</f>
        <v/>
      </c>
      <c r="DV40" s="457" t="str">
        <f>IF(คะแนนคุณลักษณะ!CP41="","",คะแนนคุณลักษณะ!CP41)</f>
        <v/>
      </c>
      <c r="DW40" s="457" t="str">
        <f>IF(คะแนนคุณลักษณะ!CQ41="","",คะแนนคุณลักษณะ!CQ41)</f>
        <v/>
      </c>
      <c r="DX40" s="457" t="str">
        <f>IF(คะแนนคุณลักษณะ!CR41="","",คะแนนคุณลักษณะ!CR41)</f>
        <v/>
      </c>
      <c r="DY40" s="457" t="str">
        <f>IF(คะแนนคุณลักษณะ!CS41="","",คะแนนคุณลักษณะ!CS41)</f>
        <v/>
      </c>
      <c r="DZ40" s="457" t="str">
        <f>IF(คะแนนคุณลักษณะ!CT41="","",คะแนนคุณลักษณะ!CT41)</f>
        <v/>
      </c>
      <c r="EA40" s="457" t="str">
        <f>IF(คะแนนคุณลักษณะ!CU41="","",คะแนนคุณลักษณะ!CU41)</f>
        <v/>
      </c>
      <c r="EB40" s="457" t="str">
        <f>IF(คะแนนคุณลักษณะ!CV41="","",คะแนนคุณลักษณะ!CV41)</f>
        <v/>
      </c>
      <c r="EC40" s="87" t="str">
        <f t="shared" si="47"/>
        <v/>
      </c>
      <c r="ED40" s="136" t="str">
        <f t="shared" si="21"/>
        <v/>
      </c>
      <c r="EE40" s="136" t="str">
        <f t="shared" si="22"/>
        <v/>
      </c>
      <c r="EF40" s="457" t="str">
        <f>IF(คะแนนคุณลักษณะ!CW41="","",คะแนนคุณลักษณะ!CW41)</f>
        <v/>
      </c>
      <c r="EG40" s="457" t="str">
        <f>IF(คะแนนคุณลักษณะ!CX41="","",คะแนนคุณลักษณะ!CX41)</f>
        <v/>
      </c>
      <c r="EH40" s="457" t="str">
        <f>IF(คะแนนคุณลักษณะ!CY41="","",คะแนนคุณลักษณะ!CY41)</f>
        <v/>
      </c>
      <c r="EI40" s="457" t="str">
        <f>IF(คะแนนคุณลักษณะ!CZ41="","",คะแนนคุณลักษณะ!CZ41)</f>
        <v/>
      </c>
      <c r="EJ40" s="457" t="str">
        <f>IF(คะแนนคุณลักษณะ!DA41="","",คะแนนคุณลักษณะ!DA41)</f>
        <v/>
      </c>
      <c r="EK40" s="457" t="str">
        <f>IF(คะแนนคุณลักษณะ!DB41="","",คะแนนคุณลักษณะ!DB41)</f>
        <v/>
      </c>
      <c r="EL40" s="457" t="str">
        <f>IF(คะแนนคุณลักษณะ!DC41="","",คะแนนคุณลักษณะ!DC41)</f>
        <v/>
      </c>
      <c r="EM40" s="457" t="str">
        <f>IF(คะแนนคุณลักษณะ!DD41="","",คะแนนคุณลักษณะ!DD41)</f>
        <v/>
      </c>
      <c r="EN40" s="87" t="str">
        <f t="shared" si="48"/>
        <v/>
      </c>
      <c r="EO40" s="136" t="str">
        <f t="shared" si="23"/>
        <v/>
      </c>
      <c r="EP40" s="136" t="str">
        <f t="shared" si="24"/>
        <v/>
      </c>
      <c r="EQ40" s="457" t="str">
        <f>IF(คะแนนคุณลักษณะ!DE41="","",คะแนนคุณลักษณะ!DE41)</f>
        <v/>
      </c>
      <c r="ER40" s="457" t="str">
        <f>IF(คะแนนคุณลักษณะ!DF41="","",คะแนนคุณลักษณะ!DF41)</f>
        <v/>
      </c>
      <c r="ES40" s="457" t="str">
        <f>IF(คะแนนคุณลักษณะ!DG41="","",คะแนนคุณลักษณะ!DG41)</f>
        <v/>
      </c>
      <c r="ET40" s="457" t="str">
        <f>IF(คะแนนคุณลักษณะ!DH41="","",คะแนนคุณลักษณะ!DH41)</f>
        <v/>
      </c>
      <c r="EU40" s="457" t="str">
        <f>IF(คะแนนคุณลักษณะ!DI41="","",คะแนนคุณลักษณะ!DI41)</f>
        <v/>
      </c>
      <c r="EV40" s="457" t="str">
        <f>IF(คะแนนคุณลักษณะ!DJ41="","",คะแนนคุณลักษณะ!DJ41)</f>
        <v/>
      </c>
      <c r="EW40" s="457" t="str">
        <f>IF(คะแนนคุณลักษณะ!DK41="","",คะแนนคุณลักษณะ!DK41)</f>
        <v/>
      </c>
      <c r="EX40" s="457" t="str">
        <f>IF(คะแนนคุณลักษณะ!DL41="","",คะแนนคุณลักษณะ!DL41)</f>
        <v/>
      </c>
      <c r="EY40" s="87" t="str">
        <f t="shared" si="49"/>
        <v/>
      </c>
      <c r="EZ40" s="136" t="str">
        <f t="shared" si="25"/>
        <v/>
      </c>
      <c r="FA40" s="136" t="str">
        <f t="shared" si="26"/>
        <v/>
      </c>
      <c r="FB40" s="27" t="str">
        <f>IF(คะแนนคุณลักษณะ!DM41="","",คะแนนคุณลักษณะ!DM41)</f>
        <v/>
      </c>
      <c r="FC40" s="27" t="str">
        <f>IF(คะแนนคุณลักษณะ!DN41="","",คะแนนคุณลักษณะ!DN41)</f>
        <v/>
      </c>
      <c r="FD40" s="27" t="str">
        <f>IF(คะแนนคุณลักษณะ!DO41="","",คะแนนคุณลักษณะ!DO41)</f>
        <v/>
      </c>
      <c r="FE40" s="27" t="str">
        <f>IF(คะแนนคุณลักษณะ!DP41="","",คะแนนคุณลักษณะ!DP41)</f>
        <v/>
      </c>
      <c r="FF40" s="27" t="str">
        <f>IF(คะแนนคุณลักษณะ!DQ41="","",คะแนนคุณลักษณะ!DQ41)</f>
        <v/>
      </c>
      <c r="FG40" s="27" t="str">
        <f>IF(คะแนนคุณลักษณะ!DR41="","",คะแนนคุณลักษณะ!DR41)</f>
        <v/>
      </c>
      <c r="FH40" s="27" t="str">
        <f>IF(คะแนนคุณลักษณะ!DS41="","",คะแนนคุณลักษณะ!DS41)</f>
        <v/>
      </c>
      <c r="FI40" s="27" t="str">
        <f>IF(คะแนนคุณลักษณะ!DT41="","",คะแนนคุณลักษณะ!DT41)</f>
        <v/>
      </c>
      <c r="FJ40" s="87" t="str">
        <f t="shared" si="50"/>
        <v/>
      </c>
      <c r="FK40" s="136" t="str">
        <f t="shared" si="27"/>
        <v/>
      </c>
      <c r="FL40" s="136" t="str">
        <f t="shared" si="28"/>
        <v/>
      </c>
      <c r="FM40" s="457" t="str">
        <f t="shared" si="51"/>
        <v/>
      </c>
      <c r="FN40" s="136" t="str">
        <f t="shared" si="29"/>
        <v/>
      </c>
      <c r="FO40" s="457" t="str">
        <f t="shared" si="52"/>
        <v/>
      </c>
      <c r="FP40" s="136" t="str">
        <f t="shared" si="30"/>
        <v/>
      </c>
      <c r="FQ40" s="457" t="str">
        <f t="shared" si="53"/>
        <v/>
      </c>
      <c r="FR40" s="136" t="str">
        <f t="shared" si="31"/>
        <v/>
      </c>
      <c r="FS40" s="457" t="str">
        <f t="shared" si="54"/>
        <v/>
      </c>
      <c r="FT40" s="136" t="str">
        <f t="shared" si="32"/>
        <v/>
      </c>
      <c r="FU40" s="457" t="str">
        <f t="shared" si="55"/>
        <v/>
      </c>
      <c r="FV40" s="136" t="str">
        <f t="shared" si="33"/>
        <v/>
      </c>
      <c r="FW40" s="457" t="str">
        <f t="shared" si="56"/>
        <v/>
      </c>
      <c r="FX40" s="136" t="str">
        <f t="shared" si="34"/>
        <v/>
      </c>
      <c r="FY40" s="457" t="str">
        <f t="shared" si="57"/>
        <v/>
      </c>
      <c r="FZ40" s="136" t="str">
        <f t="shared" si="35"/>
        <v/>
      </c>
      <c r="GA40" s="457" t="str">
        <f t="shared" si="58"/>
        <v/>
      </c>
      <c r="GB40" s="136" t="str">
        <f t="shared" si="59"/>
        <v/>
      </c>
      <c r="GC40" s="87" t="str">
        <f t="shared" si="71"/>
        <v/>
      </c>
      <c r="GD40" s="136" t="str">
        <f>IF(เกณฑ์!F$20="Mode",GQ40,IF(เกณฑ์!F$20="ร้อยละ",GR40,""))</f>
        <v/>
      </c>
      <c r="GE40" s="136" t="str">
        <f t="shared" si="60"/>
        <v/>
      </c>
      <c r="GF40" s="85"/>
      <c r="GI40" s="316" t="str">
        <f t="shared" si="61"/>
        <v/>
      </c>
      <c r="GJ40" s="316" t="str">
        <f t="shared" si="62"/>
        <v/>
      </c>
      <c r="GK40" s="316" t="str">
        <f t="shared" si="63"/>
        <v/>
      </c>
      <c r="GL40" s="316" t="str">
        <f t="shared" si="64"/>
        <v/>
      </c>
      <c r="GM40" s="316" t="str">
        <f t="shared" si="65"/>
        <v/>
      </c>
      <c r="GN40" s="316" t="str">
        <f t="shared" si="66"/>
        <v/>
      </c>
      <c r="GO40" s="316" t="str">
        <f t="shared" si="67"/>
        <v/>
      </c>
      <c r="GP40" s="316" t="str">
        <f t="shared" si="68"/>
        <v/>
      </c>
      <c r="GQ40" s="316" t="str">
        <f>'06-1'!I40</f>
        <v/>
      </c>
      <c r="GR40" s="513" t="str">
        <f t="shared" si="72"/>
        <v/>
      </c>
    </row>
    <row r="41" spans="1:200" s="29" customFormat="1" ht="15.95" customHeight="1">
      <c r="A41" s="130">
        <v>36</v>
      </c>
      <c r="B41" s="26">
        <f>คะแนนสอบ!C41</f>
        <v>0</v>
      </c>
      <c r="C41" s="41">
        <f>คะแนนสอบ!D41</f>
        <v>0</v>
      </c>
      <c r="D41" s="27" t="str">
        <f>IF(คะแนนคุณลักษณะ!E42="","",คะแนนคุณลักษณะ!E42)</f>
        <v/>
      </c>
      <c r="E41" s="27" t="str">
        <f>IF(คะแนนคุณลักษณะ!F42="","",คะแนนคุณลักษณะ!F42)</f>
        <v/>
      </c>
      <c r="F41" s="27" t="str">
        <f>IF(คะแนนคุณลักษณะ!G42="","",คะแนนคุณลักษณะ!G42)</f>
        <v/>
      </c>
      <c r="G41" s="27" t="str">
        <f>IF(คะแนนคุณลักษณะ!H42="","",คะแนนคุณลักษณะ!H42)</f>
        <v/>
      </c>
      <c r="H41" s="27" t="str">
        <f>IF(คะแนนคุณลักษณะ!I42="","",คะแนนคุณลักษณะ!I42)</f>
        <v/>
      </c>
      <c r="I41" s="27" t="str">
        <f>IF(คะแนนคุณลักษณะ!J42="","",คะแนนคุณลักษณะ!J42)</f>
        <v/>
      </c>
      <c r="J41" s="27" t="str">
        <f>IF(คะแนนคุณลักษณะ!K42="","",คะแนนคุณลักษณะ!K42)</f>
        <v/>
      </c>
      <c r="K41" s="27" t="str">
        <f>IF(คะแนนคุณลักษณะ!L42="","",คะแนนคุณลักษณะ!L42)</f>
        <v/>
      </c>
      <c r="L41" s="87" t="str">
        <f t="shared" si="69"/>
        <v/>
      </c>
      <c r="M41" s="136" t="str">
        <f t="shared" si="0"/>
        <v/>
      </c>
      <c r="N41" s="136" t="str">
        <f t="shared" si="1"/>
        <v/>
      </c>
      <c r="O41" s="27" t="str">
        <f>IF(คะแนนคุณลักษณะ!M42="","",คะแนนคุณลักษณะ!M42)</f>
        <v/>
      </c>
      <c r="P41" s="27" t="str">
        <f>IF(คะแนนคุณลักษณะ!N42="","",คะแนนคุณลักษณะ!N42)</f>
        <v/>
      </c>
      <c r="Q41" s="27" t="str">
        <f>IF(คะแนนคุณลักษณะ!O42="","",คะแนนคุณลักษณะ!O42)</f>
        <v/>
      </c>
      <c r="R41" s="27" t="str">
        <f>IF(คะแนนคุณลักษณะ!P42="","",คะแนนคุณลักษณะ!P42)</f>
        <v/>
      </c>
      <c r="S41" s="27" t="str">
        <f>IF(คะแนนคุณลักษณะ!Q42="","",คะแนนคุณลักษณะ!Q42)</f>
        <v/>
      </c>
      <c r="T41" s="27" t="str">
        <f>IF(คะแนนคุณลักษณะ!R42="","",คะแนนคุณลักษณะ!R42)</f>
        <v/>
      </c>
      <c r="U41" s="27" t="str">
        <f>IF(คะแนนคุณลักษณะ!S42="","",คะแนนคุณลักษณะ!S42)</f>
        <v/>
      </c>
      <c r="V41" s="27" t="str">
        <f>IF(คะแนนคุณลักษณะ!T42="","",คะแนนคุณลักษณะ!T42)</f>
        <v/>
      </c>
      <c r="W41" s="87" t="str">
        <f t="shared" si="70"/>
        <v/>
      </c>
      <c r="X41" s="136" t="str">
        <f t="shared" si="2"/>
        <v/>
      </c>
      <c r="Y41" s="136" t="str">
        <f t="shared" si="3"/>
        <v/>
      </c>
      <c r="Z41" s="27" t="str">
        <f>IF(คะแนนคุณลักษณะ!U42="","",คะแนนคุณลักษณะ!U42)</f>
        <v/>
      </c>
      <c r="AA41" s="27" t="str">
        <f>IF(คะแนนคุณลักษณะ!V42="","",คะแนนคุณลักษณะ!V42)</f>
        <v/>
      </c>
      <c r="AB41" s="27" t="str">
        <f>IF(คะแนนคุณลักษณะ!W42="","",คะแนนคุณลักษณะ!W42)</f>
        <v/>
      </c>
      <c r="AC41" s="27" t="str">
        <f>IF(คะแนนคุณลักษณะ!X42="","",คะแนนคุณลักษณะ!X42)</f>
        <v/>
      </c>
      <c r="AD41" s="27" t="str">
        <f>IF(คะแนนคุณลักษณะ!Y42="","",คะแนนคุณลักษณะ!Y42)</f>
        <v/>
      </c>
      <c r="AE41" s="27" t="str">
        <f>IF(คะแนนคุณลักษณะ!Z42="","",คะแนนคุณลักษณะ!Z42)</f>
        <v/>
      </c>
      <c r="AF41" s="27" t="str">
        <f>IF(คะแนนคุณลักษณะ!AA42="","",คะแนนคุณลักษณะ!AA42)</f>
        <v/>
      </c>
      <c r="AG41" s="27" t="str">
        <f>IF(คะแนนคุณลักษณะ!AB42="","",คะแนนคุณลักษณะ!AB42)</f>
        <v/>
      </c>
      <c r="AH41" s="87" t="str">
        <f t="shared" si="37"/>
        <v/>
      </c>
      <c r="AI41" s="136" t="str">
        <f t="shared" si="4"/>
        <v/>
      </c>
      <c r="AJ41" s="136" t="str">
        <f t="shared" si="5"/>
        <v/>
      </c>
      <c r="AK41" s="27" t="str">
        <f>IF(คะแนนคุณลักษณะ!AC42="","",คะแนนคุณลักษณะ!AC42)</f>
        <v/>
      </c>
      <c r="AL41" s="27" t="str">
        <f>IF(คะแนนคุณลักษณะ!AD42="","",คะแนนคุณลักษณะ!AD42)</f>
        <v/>
      </c>
      <c r="AM41" s="27" t="str">
        <f>IF(คะแนนคุณลักษณะ!AE42="","",คะแนนคุณลักษณะ!AE42)</f>
        <v/>
      </c>
      <c r="AN41" s="27" t="str">
        <f>IF(คะแนนคุณลักษณะ!AF42="","",คะแนนคุณลักษณะ!AF42)</f>
        <v/>
      </c>
      <c r="AO41" s="27" t="str">
        <f>IF(คะแนนคุณลักษณะ!AG42="","",คะแนนคุณลักษณะ!AG42)</f>
        <v/>
      </c>
      <c r="AP41" s="27" t="str">
        <f>IF(คะแนนคุณลักษณะ!AH42="","",คะแนนคุณลักษณะ!AH42)</f>
        <v/>
      </c>
      <c r="AQ41" s="27" t="str">
        <f>IF(คะแนนคุณลักษณะ!AI42="","",คะแนนคุณลักษณะ!AI42)</f>
        <v/>
      </c>
      <c r="AR41" s="27" t="str">
        <f>IF(คะแนนคุณลักษณะ!AJ42="","",คะแนนคุณลักษณะ!AJ42)</f>
        <v/>
      </c>
      <c r="AS41" s="87" t="str">
        <f t="shared" si="38"/>
        <v/>
      </c>
      <c r="AT41" s="136" t="str">
        <f t="shared" si="6"/>
        <v/>
      </c>
      <c r="AU41" s="136" t="str">
        <f t="shared" si="7"/>
        <v/>
      </c>
      <c r="AV41" s="27" t="str">
        <f>IF(คะแนนคุณลักษณะ!AK42="","",คะแนนคุณลักษณะ!AK42)</f>
        <v/>
      </c>
      <c r="AW41" s="27" t="str">
        <f>IF(คะแนนคุณลักษณะ!AL42="","",คะแนนคุณลักษณะ!AL42)</f>
        <v/>
      </c>
      <c r="AX41" s="27" t="str">
        <f>IF(คะแนนคุณลักษณะ!AM42="","",คะแนนคุณลักษณะ!AM42)</f>
        <v/>
      </c>
      <c r="AY41" s="27" t="str">
        <f>IF(คะแนนคุณลักษณะ!AN42="","",คะแนนคุณลักษณะ!AN42)</f>
        <v/>
      </c>
      <c r="AZ41" s="27" t="str">
        <f>IF(คะแนนคุณลักษณะ!AO42="","",คะแนนคุณลักษณะ!AO42)</f>
        <v/>
      </c>
      <c r="BA41" s="27" t="str">
        <f>IF(คะแนนคุณลักษณะ!AP42="","",คะแนนคุณลักษณะ!AP42)</f>
        <v/>
      </c>
      <c r="BB41" s="27" t="str">
        <f>IF(คะแนนคุณลักษณะ!AQ42="","",คะแนนคุณลักษณะ!AQ42)</f>
        <v/>
      </c>
      <c r="BC41" s="27" t="str">
        <f>IF(คะแนนคุณลักษณะ!AR42="","",คะแนนคุณลักษณะ!AR42)</f>
        <v/>
      </c>
      <c r="BD41" s="87" t="str">
        <f t="shared" si="39"/>
        <v/>
      </c>
      <c r="BE41" s="136" t="str">
        <f t="shared" si="8"/>
        <v/>
      </c>
      <c r="BF41" s="136" t="str">
        <f t="shared" si="9"/>
        <v/>
      </c>
      <c r="BG41" s="27" t="str">
        <f>IF(คะแนนคุณลักษณะ!AS42="","",คะแนนคุณลักษณะ!AS42)</f>
        <v/>
      </c>
      <c r="BH41" s="27" t="str">
        <f>IF(คะแนนคุณลักษณะ!AT42="","",คะแนนคุณลักษณะ!AT42)</f>
        <v/>
      </c>
      <c r="BI41" s="27" t="str">
        <f>IF(คะแนนคุณลักษณะ!AU42="","",คะแนนคุณลักษณะ!AU42)</f>
        <v/>
      </c>
      <c r="BJ41" s="27" t="str">
        <f>IF(คะแนนคุณลักษณะ!AV42="","",คะแนนคุณลักษณะ!AV42)</f>
        <v/>
      </c>
      <c r="BK41" s="27" t="str">
        <f>IF(คะแนนคุณลักษณะ!AW42="","",คะแนนคุณลักษณะ!AW42)</f>
        <v/>
      </c>
      <c r="BL41" s="27" t="str">
        <f>IF(คะแนนคุณลักษณะ!AX42="","",คะแนนคุณลักษณะ!AX42)</f>
        <v/>
      </c>
      <c r="BM41" s="27" t="str">
        <f>IF(คะแนนคุณลักษณะ!AY42="","",คะแนนคุณลักษณะ!AY42)</f>
        <v/>
      </c>
      <c r="BN41" s="27" t="str">
        <f>IF(คะแนนคุณลักษณะ!AZ42="","",คะแนนคุณลักษณะ!AZ42)</f>
        <v/>
      </c>
      <c r="BO41" s="87" t="str">
        <f t="shared" si="40"/>
        <v/>
      </c>
      <c r="BP41" s="136" t="str">
        <f t="shared" si="10"/>
        <v/>
      </c>
      <c r="BQ41" s="136" t="str">
        <f t="shared" si="11"/>
        <v/>
      </c>
      <c r="BR41" s="27" t="str">
        <f>IF(คะแนนคุณลักษณะ!BA42="","",คะแนนคุณลักษณะ!BA42)</f>
        <v/>
      </c>
      <c r="BS41" s="27" t="str">
        <f>IF(คะแนนคุณลักษณะ!BB42="","",คะแนนคุณลักษณะ!BB42)</f>
        <v/>
      </c>
      <c r="BT41" s="27" t="str">
        <f>IF(คะแนนคุณลักษณะ!BC42="","",คะแนนคุณลักษณะ!BC42)</f>
        <v/>
      </c>
      <c r="BU41" s="27" t="str">
        <f>IF(คะแนนคุณลักษณะ!BD42="","",คะแนนคุณลักษณะ!BD42)</f>
        <v/>
      </c>
      <c r="BV41" s="27" t="str">
        <f>IF(คะแนนคุณลักษณะ!BE42="","",คะแนนคุณลักษณะ!BE42)</f>
        <v/>
      </c>
      <c r="BW41" s="27" t="str">
        <f>IF(คะแนนคุณลักษณะ!BF42="","",คะแนนคุณลักษณะ!BF42)</f>
        <v/>
      </c>
      <c r="BX41" s="27" t="str">
        <f>IF(คะแนนคุณลักษณะ!BG42="","",คะแนนคุณลักษณะ!BG42)</f>
        <v/>
      </c>
      <c r="BY41" s="27" t="str">
        <f>IF(คะแนนคุณลักษณะ!BH42="","",คะแนนคุณลักษณะ!BH42)</f>
        <v/>
      </c>
      <c r="BZ41" s="87" t="str">
        <f t="shared" si="41"/>
        <v/>
      </c>
      <c r="CA41" s="136" t="str">
        <f t="shared" si="12"/>
        <v/>
      </c>
      <c r="CB41" s="136" t="str">
        <f t="shared" si="13"/>
        <v/>
      </c>
      <c r="CC41" s="27" t="str">
        <f>IF(คะแนนคุณลักษณะ!BI42="","",คะแนนคุณลักษณะ!BI42)</f>
        <v/>
      </c>
      <c r="CD41" s="27" t="str">
        <f>IF(คะแนนคุณลักษณะ!BJ42="","",คะแนนคุณลักษณะ!BJ42)</f>
        <v/>
      </c>
      <c r="CE41" s="27" t="str">
        <f>IF(คะแนนคุณลักษณะ!BK42="","",คะแนนคุณลักษณะ!BK42)</f>
        <v/>
      </c>
      <c r="CF41" s="27" t="str">
        <f>IF(คะแนนคุณลักษณะ!BL42="","",คะแนนคุณลักษณะ!BL42)</f>
        <v/>
      </c>
      <c r="CG41" s="27" t="str">
        <f>IF(คะแนนคุณลักษณะ!BM42="","",คะแนนคุณลักษณะ!BM42)</f>
        <v/>
      </c>
      <c r="CH41" s="27" t="str">
        <f>IF(คะแนนคุณลักษณะ!BN42="","",คะแนนคุณลักษณะ!BN42)</f>
        <v/>
      </c>
      <c r="CI41" s="27" t="str">
        <f>IF(คะแนนคุณลักษณะ!BO42="","",คะแนนคุณลักษณะ!BO42)</f>
        <v/>
      </c>
      <c r="CJ41" s="27" t="str">
        <f>IF(คะแนนคุณลักษณะ!BP42="","",คะแนนคุณลักษณะ!BP42)</f>
        <v/>
      </c>
      <c r="CK41" s="87" t="str">
        <f t="shared" si="42"/>
        <v/>
      </c>
      <c r="CL41" s="136" t="str">
        <f t="shared" si="14"/>
        <v/>
      </c>
      <c r="CM41" s="136" t="str">
        <f t="shared" si="15"/>
        <v/>
      </c>
      <c r="CN41" s="27" t="str">
        <f>IF(คะแนนคุณลักษณะ!BQ42="","",คะแนนคุณลักษณะ!BQ42)</f>
        <v/>
      </c>
      <c r="CO41" s="27" t="str">
        <f>IF(คะแนนคุณลักษณะ!BR42="","",คะแนนคุณลักษณะ!BR42)</f>
        <v/>
      </c>
      <c r="CP41" s="27" t="str">
        <f>IF(คะแนนคุณลักษณะ!BS42="","",คะแนนคุณลักษณะ!BS42)</f>
        <v/>
      </c>
      <c r="CQ41" s="27" t="str">
        <f>IF(คะแนนคุณลักษณะ!BT42="","",คะแนนคุณลักษณะ!BT42)</f>
        <v/>
      </c>
      <c r="CR41" s="27" t="str">
        <f>IF(คะแนนคุณลักษณะ!BU42="","",คะแนนคุณลักษณะ!BU42)</f>
        <v/>
      </c>
      <c r="CS41" s="27" t="str">
        <f>IF(คะแนนคุณลักษณะ!BV42="","",คะแนนคุณลักษณะ!BV42)</f>
        <v/>
      </c>
      <c r="CT41" s="27" t="str">
        <f>IF(คะแนนคุณลักษณะ!BW42="","",คะแนนคุณลักษณะ!BW42)</f>
        <v/>
      </c>
      <c r="CU41" s="27" t="str">
        <f>IF(คะแนนคุณลักษณะ!BX42="","",คะแนนคุณลักษณะ!BX42)</f>
        <v/>
      </c>
      <c r="CV41" s="87" t="str">
        <f t="shared" si="43"/>
        <v/>
      </c>
      <c r="CW41" s="136" t="str">
        <f t="shared" si="16"/>
        <v/>
      </c>
      <c r="CX41" s="136" t="str">
        <f t="shared" si="17"/>
        <v/>
      </c>
      <c r="CY41" s="388" t="str">
        <f>IF(คะแนนคุณลักษณะ!BY42="","",คะแนนคุณลักษณะ!BY42)</f>
        <v/>
      </c>
      <c r="CZ41" s="388" t="str">
        <f>IF(คะแนนคุณลักษณะ!BZ42="","",คะแนนคุณลักษณะ!BZ42)</f>
        <v/>
      </c>
      <c r="DA41" s="388" t="str">
        <f>IF(คะแนนคุณลักษณะ!CA42="","",คะแนนคุณลักษณะ!CA42)</f>
        <v/>
      </c>
      <c r="DB41" s="388" t="str">
        <f>IF(คะแนนคุณลักษณะ!CB42="","",คะแนนคุณลักษณะ!CB42)</f>
        <v/>
      </c>
      <c r="DC41" s="388" t="str">
        <f>IF(คะแนนคุณลักษณะ!CC42="","",คะแนนคุณลักษณะ!CC42)</f>
        <v/>
      </c>
      <c r="DD41" s="388" t="str">
        <f>IF(คะแนนคุณลักษณะ!CD42="","",คะแนนคุณลักษณะ!CD42)</f>
        <v/>
      </c>
      <c r="DE41" s="388" t="str">
        <f>IF(คะแนนคุณลักษณะ!CE42="","",คะแนนคุณลักษณะ!CE42)</f>
        <v/>
      </c>
      <c r="DF41" s="388" t="str">
        <f>IF(คะแนนคุณลักษณะ!CF42="","",คะแนนคุณลักษณะ!CF42)</f>
        <v/>
      </c>
      <c r="DG41" s="87" t="str">
        <f t="shared" si="44"/>
        <v/>
      </c>
      <c r="DH41" s="136" t="str">
        <f t="shared" si="45"/>
        <v/>
      </c>
      <c r="DI41" s="136" t="str">
        <f t="shared" si="18"/>
        <v/>
      </c>
      <c r="DJ41" s="457" t="str">
        <f>IF(คะแนนคุณลักษณะ!CG42="","",คะแนนคุณลักษณะ!CG42)</f>
        <v/>
      </c>
      <c r="DK41" s="457" t="str">
        <f>IF(คะแนนคุณลักษณะ!CH42="","",คะแนนคุณลักษณะ!CH42)</f>
        <v/>
      </c>
      <c r="DL41" s="457" t="str">
        <f>IF(คะแนนคุณลักษณะ!CI42="","",คะแนนคุณลักษณะ!CI42)</f>
        <v/>
      </c>
      <c r="DM41" s="457" t="str">
        <f>IF(คะแนนคุณลักษณะ!CJ42="","",คะแนนคุณลักษณะ!CJ42)</f>
        <v/>
      </c>
      <c r="DN41" s="457" t="str">
        <f>IF(คะแนนคุณลักษณะ!CK42="","",คะแนนคุณลักษณะ!CK42)</f>
        <v/>
      </c>
      <c r="DO41" s="457" t="str">
        <f>IF(คะแนนคุณลักษณะ!CL42="","",คะแนนคุณลักษณะ!CL42)</f>
        <v/>
      </c>
      <c r="DP41" s="457" t="str">
        <f>IF(คะแนนคุณลักษณะ!CM42="","",คะแนนคุณลักษณะ!CM42)</f>
        <v/>
      </c>
      <c r="DQ41" s="457" t="str">
        <f>IF(คะแนนคุณลักษณะ!CN42="","",คะแนนคุณลักษณะ!CN42)</f>
        <v/>
      </c>
      <c r="DR41" s="87" t="str">
        <f t="shared" si="46"/>
        <v/>
      </c>
      <c r="DS41" s="136" t="str">
        <f t="shared" si="19"/>
        <v/>
      </c>
      <c r="DT41" s="136" t="str">
        <f t="shared" si="20"/>
        <v/>
      </c>
      <c r="DU41" s="457" t="str">
        <f>IF(คะแนนคุณลักษณะ!CO42="","",คะแนนคุณลักษณะ!CO42)</f>
        <v/>
      </c>
      <c r="DV41" s="457" t="str">
        <f>IF(คะแนนคุณลักษณะ!CP42="","",คะแนนคุณลักษณะ!CP42)</f>
        <v/>
      </c>
      <c r="DW41" s="457" t="str">
        <f>IF(คะแนนคุณลักษณะ!CQ42="","",คะแนนคุณลักษณะ!CQ42)</f>
        <v/>
      </c>
      <c r="DX41" s="457" t="str">
        <f>IF(คะแนนคุณลักษณะ!CR42="","",คะแนนคุณลักษณะ!CR42)</f>
        <v/>
      </c>
      <c r="DY41" s="457" t="str">
        <f>IF(คะแนนคุณลักษณะ!CS42="","",คะแนนคุณลักษณะ!CS42)</f>
        <v/>
      </c>
      <c r="DZ41" s="457" t="str">
        <f>IF(คะแนนคุณลักษณะ!CT42="","",คะแนนคุณลักษณะ!CT42)</f>
        <v/>
      </c>
      <c r="EA41" s="457" t="str">
        <f>IF(คะแนนคุณลักษณะ!CU42="","",คะแนนคุณลักษณะ!CU42)</f>
        <v/>
      </c>
      <c r="EB41" s="457" t="str">
        <f>IF(คะแนนคุณลักษณะ!CV42="","",คะแนนคุณลักษณะ!CV42)</f>
        <v/>
      </c>
      <c r="EC41" s="87" t="str">
        <f t="shared" si="47"/>
        <v/>
      </c>
      <c r="ED41" s="136" t="str">
        <f t="shared" si="21"/>
        <v/>
      </c>
      <c r="EE41" s="136" t="str">
        <f t="shared" si="22"/>
        <v/>
      </c>
      <c r="EF41" s="457" t="str">
        <f>IF(คะแนนคุณลักษณะ!CW42="","",คะแนนคุณลักษณะ!CW42)</f>
        <v/>
      </c>
      <c r="EG41" s="457" t="str">
        <f>IF(คะแนนคุณลักษณะ!CX42="","",คะแนนคุณลักษณะ!CX42)</f>
        <v/>
      </c>
      <c r="EH41" s="457" t="str">
        <f>IF(คะแนนคุณลักษณะ!CY42="","",คะแนนคุณลักษณะ!CY42)</f>
        <v/>
      </c>
      <c r="EI41" s="457" t="str">
        <f>IF(คะแนนคุณลักษณะ!CZ42="","",คะแนนคุณลักษณะ!CZ42)</f>
        <v/>
      </c>
      <c r="EJ41" s="457" t="str">
        <f>IF(คะแนนคุณลักษณะ!DA42="","",คะแนนคุณลักษณะ!DA42)</f>
        <v/>
      </c>
      <c r="EK41" s="457" t="str">
        <f>IF(คะแนนคุณลักษณะ!DB42="","",คะแนนคุณลักษณะ!DB42)</f>
        <v/>
      </c>
      <c r="EL41" s="457" t="str">
        <f>IF(คะแนนคุณลักษณะ!DC42="","",คะแนนคุณลักษณะ!DC42)</f>
        <v/>
      </c>
      <c r="EM41" s="457" t="str">
        <f>IF(คะแนนคุณลักษณะ!DD42="","",คะแนนคุณลักษณะ!DD42)</f>
        <v/>
      </c>
      <c r="EN41" s="87" t="str">
        <f t="shared" si="48"/>
        <v/>
      </c>
      <c r="EO41" s="136" t="str">
        <f t="shared" si="23"/>
        <v/>
      </c>
      <c r="EP41" s="136" t="str">
        <f t="shared" si="24"/>
        <v/>
      </c>
      <c r="EQ41" s="457" t="str">
        <f>IF(คะแนนคุณลักษณะ!DE42="","",คะแนนคุณลักษณะ!DE42)</f>
        <v/>
      </c>
      <c r="ER41" s="457" t="str">
        <f>IF(คะแนนคุณลักษณะ!DF42="","",คะแนนคุณลักษณะ!DF42)</f>
        <v/>
      </c>
      <c r="ES41" s="457" t="str">
        <f>IF(คะแนนคุณลักษณะ!DG42="","",คะแนนคุณลักษณะ!DG42)</f>
        <v/>
      </c>
      <c r="ET41" s="457" t="str">
        <f>IF(คะแนนคุณลักษณะ!DH42="","",คะแนนคุณลักษณะ!DH42)</f>
        <v/>
      </c>
      <c r="EU41" s="457" t="str">
        <f>IF(คะแนนคุณลักษณะ!DI42="","",คะแนนคุณลักษณะ!DI42)</f>
        <v/>
      </c>
      <c r="EV41" s="457" t="str">
        <f>IF(คะแนนคุณลักษณะ!DJ42="","",คะแนนคุณลักษณะ!DJ42)</f>
        <v/>
      </c>
      <c r="EW41" s="457" t="str">
        <f>IF(คะแนนคุณลักษณะ!DK42="","",คะแนนคุณลักษณะ!DK42)</f>
        <v/>
      </c>
      <c r="EX41" s="457" t="str">
        <f>IF(คะแนนคุณลักษณะ!DL42="","",คะแนนคุณลักษณะ!DL42)</f>
        <v/>
      </c>
      <c r="EY41" s="87" t="str">
        <f t="shared" si="49"/>
        <v/>
      </c>
      <c r="EZ41" s="136" t="str">
        <f t="shared" si="25"/>
        <v/>
      </c>
      <c r="FA41" s="136" t="str">
        <f t="shared" si="26"/>
        <v/>
      </c>
      <c r="FB41" s="27" t="str">
        <f>IF(คะแนนคุณลักษณะ!DM42="","",คะแนนคุณลักษณะ!DM42)</f>
        <v/>
      </c>
      <c r="FC41" s="27" t="str">
        <f>IF(คะแนนคุณลักษณะ!DN42="","",คะแนนคุณลักษณะ!DN42)</f>
        <v/>
      </c>
      <c r="FD41" s="27" t="str">
        <f>IF(คะแนนคุณลักษณะ!DO42="","",คะแนนคุณลักษณะ!DO42)</f>
        <v/>
      </c>
      <c r="FE41" s="27" t="str">
        <f>IF(คะแนนคุณลักษณะ!DP42="","",คะแนนคุณลักษณะ!DP42)</f>
        <v/>
      </c>
      <c r="FF41" s="27" t="str">
        <f>IF(คะแนนคุณลักษณะ!DQ42="","",คะแนนคุณลักษณะ!DQ42)</f>
        <v/>
      </c>
      <c r="FG41" s="27" t="str">
        <f>IF(คะแนนคุณลักษณะ!DR42="","",คะแนนคุณลักษณะ!DR42)</f>
        <v/>
      </c>
      <c r="FH41" s="27" t="str">
        <f>IF(คะแนนคุณลักษณะ!DS42="","",คะแนนคุณลักษณะ!DS42)</f>
        <v/>
      </c>
      <c r="FI41" s="27" t="str">
        <f>IF(คะแนนคุณลักษณะ!DT42="","",คะแนนคุณลักษณะ!DT42)</f>
        <v/>
      </c>
      <c r="FJ41" s="87" t="str">
        <f t="shared" si="50"/>
        <v/>
      </c>
      <c r="FK41" s="136" t="str">
        <f t="shared" si="27"/>
        <v/>
      </c>
      <c r="FL41" s="136" t="str">
        <f t="shared" si="28"/>
        <v/>
      </c>
      <c r="FM41" s="457" t="str">
        <f t="shared" si="51"/>
        <v/>
      </c>
      <c r="FN41" s="136" t="str">
        <f t="shared" si="29"/>
        <v/>
      </c>
      <c r="FO41" s="457" t="str">
        <f t="shared" si="52"/>
        <v/>
      </c>
      <c r="FP41" s="136" t="str">
        <f t="shared" si="30"/>
        <v/>
      </c>
      <c r="FQ41" s="457" t="str">
        <f t="shared" si="53"/>
        <v/>
      </c>
      <c r="FR41" s="136" t="str">
        <f t="shared" si="31"/>
        <v/>
      </c>
      <c r="FS41" s="457" t="str">
        <f t="shared" si="54"/>
        <v/>
      </c>
      <c r="FT41" s="136" t="str">
        <f t="shared" si="32"/>
        <v/>
      </c>
      <c r="FU41" s="457" t="str">
        <f t="shared" si="55"/>
        <v/>
      </c>
      <c r="FV41" s="136" t="str">
        <f t="shared" si="33"/>
        <v/>
      </c>
      <c r="FW41" s="457" t="str">
        <f t="shared" si="56"/>
        <v/>
      </c>
      <c r="FX41" s="136" t="str">
        <f t="shared" si="34"/>
        <v/>
      </c>
      <c r="FY41" s="457" t="str">
        <f t="shared" si="57"/>
        <v/>
      </c>
      <c r="FZ41" s="136" t="str">
        <f t="shared" si="35"/>
        <v/>
      </c>
      <c r="GA41" s="457" t="str">
        <f t="shared" si="58"/>
        <v/>
      </c>
      <c r="GB41" s="136" t="str">
        <f t="shared" si="59"/>
        <v/>
      </c>
      <c r="GC41" s="87" t="str">
        <f t="shared" si="71"/>
        <v/>
      </c>
      <c r="GD41" s="136" t="str">
        <f>IF(เกณฑ์!F$20="Mode",GQ41,IF(เกณฑ์!F$20="ร้อยละ",GR41,""))</f>
        <v/>
      </c>
      <c r="GE41" s="136" t="str">
        <f t="shared" si="60"/>
        <v/>
      </c>
      <c r="GF41" s="85"/>
      <c r="GI41" s="316" t="str">
        <f t="shared" si="61"/>
        <v/>
      </c>
      <c r="GJ41" s="316" t="str">
        <f t="shared" si="62"/>
        <v/>
      </c>
      <c r="GK41" s="316" t="str">
        <f t="shared" si="63"/>
        <v/>
      </c>
      <c r="GL41" s="316" t="str">
        <f t="shared" si="64"/>
        <v/>
      </c>
      <c r="GM41" s="316" t="str">
        <f t="shared" si="65"/>
        <v/>
      </c>
      <c r="GN41" s="316" t="str">
        <f t="shared" si="66"/>
        <v/>
      </c>
      <c r="GO41" s="316" t="str">
        <f t="shared" si="67"/>
        <v/>
      </c>
      <c r="GP41" s="316" t="str">
        <f t="shared" si="68"/>
        <v/>
      </c>
      <c r="GQ41" s="316" t="str">
        <f>'06-1'!I41</f>
        <v/>
      </c>
      <c r="GR41" s="513" t="str">
        <f t="shared" si="72"/>
        <v/>
      </c>
    </row>
    <row r="42" spans="1:200" s="29" customFormat="1" ht="15.95" customHeight="1">
      <c r="A42" s="130">
        <v>37</v>
      </c>
      <c r="B42" s="26">
        <f>คะแนนสอบ!C42</f>
        <v>0</v>
      </c>
      <c r="C42" s="41">
        <f>คะแนนสอบ!D42</f>
        <v>0</v>
      </c>
      <c r="D42" s="27" t="str">
        <f>IF(คะแนนคุณลักษณะ!E43="","",คะแนนคุณลักษณะ!E43)</f>
        <v/>
      </c>
      <c r="E42" s="27" t="str">
        <f>IF(คะแนนคุณลักษณะ!F43="","",คะแนนคุณลักษณะ!F43)</f>
        <v/>
      </c>
      <c r="F42" s="27" t="str">
        <f>IF(คะแนนคุณลักษณะ!G43="","",คะแนนคุณลักษณะ!G43)</f>
        <v/>
      </c>
      <c r="G42" s="27" t="str">
        <f>IF(คะแนนคุณลักษณะ!H43="","",คะแนนคุณลักษณะ!H43)</f>
        <v/>
      </c>
      <c r="H42" s="27" t="str">
        <f>IF(คะแนนคุณลักษณะ!I43="","",คะแนนคุณลักษณะ!I43)</f>
        <v/>
      </c>
      <c r="I42" s="27" t="str">
        <f>IF(คะแนนคุณลักษณะ!J43="","",คะแนนคุณลักษณะ!J43)</f>
        <v/>
      </c>
      <c r="J42" s="27" t="str">
        <f>IF(คะแนนคุณลักษณะ!K43="","",คะแนนคุณลักษณะ!K43)</f>
        <v/>
      </c>
      <c r="K42" s="27" t="str">
        <f>IF(คะแนนคุณลักษณะ!L43="","",คะแนนคุณลักษณะ!L43)</f>
        <v/>
      </c>
      <c r="L42" s="87" t="str">
        <f t="shared" si="69"/>
        <v/>
      </c>
      <c r="M42" s="136" t="str">
        <f t="shared" si="0"/>
        <v/>
      </c>
      <c r="N42" s="136" t="str">
        <f t="shared" si="1"/>
        <v/>
      </c>
      <c r="O42" s="27" t="str">
        <f>IF(คะแนนคุณลักษณะ!M43="","",คะแนนคุณลักษณะ!M43)</f>
        <v/>
      </c>
      <c r="P42" s="27" t="str">
        <f>IF(คะแนนคุณลักษณะ!N43="","",คะแนนคุณลักษณะ!N43)</f>
        <v/>
      </c>
      <c r="Q42" s="27" t="str">
        <f>IF(คะแนนคุณลักษณะ!O43="","",คะแนนคุณลักษณะ!O43)</f>
        <v/>
      </c>
      <c r="R42" s="27" t="str">
        <f>IF(คะแนนคุณลักษณะ!P43="","",คะแนนคุณลักษณะ!P43)</f>
        <v/>
      </c>
      <c r="S42" s="27" t="str">
        <f>IF(คะแนนคุณลักษณะ!Q43="","",คะแนนคุณลักษณะ!Q43)</f>
        <v/>
      </c>
      <c r="T42" s="27" t="str">
        <f>IF(คะแนนคุณลักษณะ!R43="","",คะแนนคุณลักษณะ!R43)</f>
        <v/>
      </c>
      <c r="U42" s="27" t="str">
        <f>IF(คะแนนคุณลักษณะ!S43="","",คะแนนคุณลักษณะ!S43)</f>
        <v/>
      </c>
      <c r="V42" s="27" t="str">
        <f>IF(คะแนนคุณลักษณะ!T43="","",คะแนนคุณลักษณะ!T43)</f>
        <v/>
      </c>
      <c r="W42" s="87" t="str">
        <f t="shared" si="70"/>
        <v/>
      </c>
      <c r="X42" s="136" t="str">
        <f t="shared" si="2"/>
        <v/>
      </c>
      <c r="Y42" s="136" t="str">
        <f t="shared" si="3"/>
        <v/>
      </c>
      <c r="Z42" s="27" t="str">
        <f>IF(คะแนนคุณลักษณะ!U43="","",คะแนนคุณลักษณะ!U43)</f>
        <v/>
      </c>
      <c r="AA42" s="27" t="str">
        <f>IF(คะแนนคุณลักษณะ!V43="","",คะแนนคุณลักษณะ!V43)</f>
        <v/>
      </c>
      <c r="AB42" s="27" t="str">
        <f>IF(คะแนนคุณลักษณะ!W43="","",คะแนนคุณลักษณะ!W43)</f>
        <v/>
      </c>
      <c r="AC42" s="27" t="str">
        <f>IF(คะแนนคุณลักษณะ!X43="","",คะแนนคุณลักษณะ!X43)</f>
        <v/>
      </c>
      <c r="AD42" s="27" t="str">
        <f>IF(คะแนนคุณลักษณะ!Y43="","",คะแนนคุณลักษณะ!Y43)</f>
        <v/>
      </c>
      <c r="AE42" s="27" t="str">
        <f>IF(คะแนนคุณลักษณะ!Z43="","",คะแนนคุณลักษณะ!Z43)</f>
        <v/>
      </c>
      <c r="AF42" s="27" t="str">
        <f>IF(คะแนนคุณลักษณะ!AA43="","",คะแนนคุณลักษณะ!AA43)</f>
        <v/>
      </c>
      <c r="AG42" s="27" t="str">
        <f>IF(คะแนนคุณลักษณะ!AB43="","",คะแนนคุณลักษณะ!AB43)</f>
        <v/>
      </c>
      <c r="AH42" s="87" t="str">
        <f t="shared" si="37"/>
        <v/>
      </c>
      <c r="AI42" s="136" t="str">
        <f t="shared" si="4"/>
        <v/>
      </c>
      <c r="AJ42" s="136" t="str">
        <f t="shared" si="5"/>
        <v/>
      </c>
      <c r="AK42" s="27" t="str">
        <f>IF(คะแนนคุณลักษณะ!AC43="","",คะแนนคุณลักษณะ!AC43)</f>
        <v/>
      </c>
      <c r="AL42" s="27" t="str">
        <f>IF(คะแนนคุณลักษณะ!AD43="","",คะแนนคุณลักษณะ!AD43)</f>
        <v/>
      </c>
      <c r="AM42" s="27" t="str">
        <f>IF(คะแนนคุณลักษณะ!AE43="","",คะแนนคุณลักษณะ!AE43)</f>
        <v/>
      </c>
      <c r="AN42" s="27" t="str">
        <f>IF(คะแนนคุณลักษณะ!AF43="","",คะแนนคุณลักษณะ!AF43)</f>
        <v/>
      </c>
      <c r="AO42" s="27" t="str">
        <f>IF(คะแนนคุณลักษณะ!AG43="","",คะแนนคุณลักษณะ!AG43)</f>
        <v/>
      </c>
      <c r="AP42" s="27" t="str">
        <f>IF(คะแนนคุณลักษณะ!AH43="","",คะแนนคุณลักษณะ!AH43)</f>
        <v/>
      </c>
      <c r="AQ42" s="27" t="str">
        <f>IF(คะแนนคุณลักษณะ!AI43="","",คะแนนคุณลักษณะ!AI43)</f>
        <v/>
      </c>
      <c r="AR42" s="27" t="str">
        <f>IF(คะแนนคุณลักษณะ!AJ43="","",คะแนนคุณลักษณะ!AJ43)</f>
        <v/>
      </c>
      <c r="AS42" s="87" t="str">
        <f t="shared" si="38"/>
        <v/>
      </c>
      <c r="AT42" s="136" t="str">
        <f t="shared" si="6"/>
        <v/>
      </c>
      <c r="AU42" s="136" t="str">
        <f t="shared" si="7"/>
        <v/>
      </c>
      <c r="AV42" s="27" t="str">
        <f>IF(คะแนนคุณลักษณะ!AK43="","",คะแนนคุณลักษณะ!AK43)</f>
        <v/>
      </c>
      <c r="AW42" s="27" t="str">
        <f>IF(คะแนนคุณลักษณะ!AL43="","",คะแนนคุณลักษณะ!AL43)</f>
        <v/>
      </c>
      <c r="AX42" s="27" t="str">
        <f>IF(คะแนนคุณลักษณะ!AM43="","",คะแนนคุณลักษณะ!AM43)</f>
        <v/>
      </c>
      <c r="AY42" s="27" t="str">
        <f>IF(คะแนนคุณลักษณะ!AN43="","",คะแนนคุณลักษณะ!AN43)</f>
        <v/>
      </c>
      <c r="AZ42" s="27" t="str">
        <f>IF(คะแนนคุณลักษณะ!AO43="","",คะแนนคุณลักษณะ!AO43)</f>
        <v/>
      </c>
      <c r="BA42" s="27" t="str">
        <f>IF(คะแนนคุณลักษณะ!AP43="","",คะแนนคุณลักษณะ!AP43)</f>
        <v/>
      </c>
      <c r="BB42" s="27" t="str">
        <f>IF(คะแนนคุณลักษณะ!AQ43="","",คะแนนคุณลักษณะ!AQ43)</f>
        <v/>
      </c>
      <c r="BC42" s="27" t="str">
        <f>IF(คะแนนคุณลักษณะ!AR43="","",คะแนนคุณลักษณะ!AR43)</f>
        <v/>
      </c>
      <c r="BD42" s="87" t="str">
        <f t="shared" si="39"/>
        <v/>
      </c>
      <c r="BE42" s="136" t="str">
        <f t="shared" si="8"/>
        <v/>
      </c>
      <c r="BF42" s="136" t="str">
        <f t="shared" si="9"/>
        <v/>
      </c>
      <c r="BG42" s="27" t="str">
        <f>IF(คะแนนคุณลักษณะ!AS43="","",คะแนนคุณลักษณะ!AS43)</f>
        <v/>
      </c>
      <c r="BH42" s="27" t="str">
        <f>IF(คะแนนคุณลักษณะ!AT43="","",คะแนนคุณลักษณะ!AT43)</f>
        <v/>
      </c>
      <c r="BI42" s="27" t="str">
        <f>IF(คะแนนคุณลักษณะ!AU43="","",คะแนนคุณลักษณะ!AU43)</f>
        <v/>
      </c>
      <c r="BJ42" s="27" t="str">
        <f>IF(คะแนนคุณลักษณะ!AV43="","",คะแนนคุณลักษณะ!AV43)</f>
        <v/>
      </c>
      <c r="BK42" s="27" t="str">
        <f>IF(คะแนนคุณลักษณะ!AW43="","",คะแนนคุณลักษณะ!AW43)</f>
        <v/>
      </c>
      <c r="BL42" s="27" t="str">
        <f>IF(คะแนนคุณลักษณะ!AX43="","",คะแนนคุณลักษณะ!AX43)</f>
        <v/>
      </c>
      <c r="BM42" s="27" t="str">
        <f>IF(คะแนนคุณลักษณะ!AY43="","",คะแนนคุณลักษณะ!AY43)</f>
        <v/>
      </c>
      <c r="BN42" s="27" t="str">
        <f>IF(คะแนนคุณลักษณะ!AZ43="","",คะแนนคุณลักษณะ!AZ43)</f>
        <v/>
      </c>
      <c r="BO42" s="87" t="str">
        <f t="shared" si="40"/>
        <v/>
      </c>
      <c r="BP42" s="136" t="str">
        <f t="shared" si="10"/>
        <v/>
      </c>
      <c r="BQ42" s="136" t="str">
        <f t="shared" si="11"/>
        <v/>
      </c>
      <c r="BR42" s="27" t="str">
        <f>IF(คะแนนคุณลักษณะ!BA43="","",คะแนนคุณลักษณะ!BA43)</f>
        <v/>
      </c>
      <c r="BS42" s="27" t="str">
        <f>IF(คะแนนคุณลักษณะ!BB43="","",คะแนนคุณลักษณะ!BB43)</f>
        <v/>
      </c>
      <c r="BT42" s="27" t="str">
        <f>IF(คะแนนคุณลักษณะ!BC43="","",คะแนนคุณลักษณะ!BC43)</f>
        <v/>
      </c>
      <c r="BU42" s="27" t="str">
        <f>IF(คะแนนคุณลักษณะ!BD43="","",คะแนนคุณลักษณะ!BD43)</f>
        <v/>
      </c>
      <c r="BV42" s="27" t="str">
        <f>IF(คะแนนคุณลักษณะ!BE43="","",คะแนนคุณลักษณะ!BE43)</f>
        <v/>
      </c>
      <c r="BW42" s="27" t="str">
        <f>IF(คะแนนคุณลักษณะ!BF43="","",คะแนนคุณลักษณะ!BF43)</f>
        <v/>
      </c>
      <c r="BX42" s="27" t="str">
        <f>IF(คะแนนคุณลักษณะ!BG43="","",คะแนนคุณลักษณะ!BG43)</f>
        <v/>
      </c>
      <c r="BY42" s="27" t="str">
        <f>IF(คะแนนคุณลักษณะ!BH43="","",คะแนนคุณลักษณะ!BH43)</f>
        <v/>
      </c>
      <c r="BZ42" s="87" t="str">
        <f t="shared" si="41"/>
        <v/>
      </c>
      <c r="CA42" s="136" t="str">
        <f t="shared" si="12"/>
        <v/>
      </c>
      <c r="CB42" s="136" t="str">
        <f t="shared" si="13"/>
        <v/>
      </c>
      <c r="CC42" s="27" t="str">
        <f>IF(คะแนนคุณลักษณะ!BI43="","",คะแนนคุณลักษณะ!BI43)</f>
        <v/>
      </c>
      <c r="CD42" s="27" t="str">
        <f>IF(คะแนนคุณลักษณะ!BJ43="","",คะแนนคุณลักษณะ!BJ43)</f>
        <v/>
      </c>
      <c r="CE42" s="27" t="str">
        <f>IF(คะแนนคุณลักษณะ!BK43="","",คะแนนคุณลักษณะ!BK43)</f>
        <v/>
      </c>
      <c r="CF42" s="27" t="str">
        <f>IF(คะแนนคุณลักษณะ!BL43="","",คะแนนคุณลักษณะ!BL43)</f>
        <v/>
      </c>
      <c r="CG42" s="27" t="str">
        <f>IF(คะแนนคุณลักษณะ!BM43="","",คะแนนคุณลักษณะ!BM43)</f>
        <v/>
      </c>
      <c r="CH42" s="27" t="str">
        <f>IF(คะแนนคุณลักษณะ!BN43="","",คะแนนคุณลักษณะ!BN43)</f>
        <v/>
      </c>
      <c r="CI42" s="27" t="str">
        <f>IF(คะแนนคุณลักษณะ!BO43="","",คะแนนคุณลักษณะ!BO43)</f>
        <v/>
      </c>
      <c r="CJ42" s="27" t="str">
        <f>IF(คะแนนคุณลักษณะ!BP43="","",คะแนนคุณลักษณะ!BP43)</f>
        <v/>
      </c>
      <c r="CK42" s="87" t="str">
        <f t="shared" si="42"/>
        <v/>
      </c>
      <c r="CL42" s="136" t="str">
        <f t="shared" si="14"/>
        <v/>
      </c>
      <c r="CM42" s="136" t="str">
        <f t="shared" si="15"/>
        <v/>
      </c>
      <c r="CN42" s="27" t="str">
        <f>IF(คะแนนคุณลักษณะ!BQ43="","",คะแนนคุณลักษณะ!BQ43)</f>
        <v/>
      </c>
      <c r="CO42" s="27" t="str">
        <f>IF(คะแนนคุณลักษณะ!BR43="","",คะแนนคุณลักษณะ!BR43)</f>
        <v/>
      </c>
      <c r="CP42" s="27" t="str">
        <f>IF(คะแนนคุณลักษณะ!BS43="","",คะแนนคุณลักษณะ!BS43)</f>
        <v/>
      </c>
      <c r="CQ42" s="27" t="str">
        <f>IF(คะแนนคุณลักษณะ!BT43="","",คะแนนคุณลักษณะ!BT43)</f>
        <v/>
      </c>
      <c r="CR42" s="27" t="str">
        <f>IF(คะแนนคุณลักษณะ!BU43="","",คะแนนคุณลักษณะ!BU43)</f>
        <v/>
      </c>
      <c r="CS42" s="27" t="str">
        <f>IF(คะแนนคุณลักษณะ!BV43="","",คะแนนคุณลักษณะ!BV43)</f>
        <v/>
      </c>
      <c r="CT42" s="27" t="str">
        <f>IF(คะแนนคุณลักษณะ!BW43="","",คะแนนคุณลักษณะ!BW43)</f>
        <v/>
      </c>
      <c r="CU42" s="27" t="str">
        <f>IF(คะแนนคุณลักษณะ!BX43="","",คะแนนคุณลักษณะ!BX43)</f>
        <v/>
      </c>
      <c r="CV42" s="87" t="str">
        <f t="shared" si="43"/>
        <v/>
      </c>
      <c r="CW42" s="136" t="str">
        <f t="shared" si="16"/>
        <v/>
      </c>
      <c r="CX42" s="136" t="str">
        <f t="shared" si="17"/>
        <v/>
      </c>
      <c r="CY42" s="388" t="str">
        <f>IF(คะแนนคุณลักษณะ!BY43="","",คะแนนคุณลักษณะ!BY43)</f>
        <v/>
      </c>
      <c r="CZ42" s="388" t="str">
        <f>IF(คะแนนคุณลักษณะ!BZ43="","",คะแนนคุณลักษณะ!BZ43)</f>
        <v/>
      </c>
      <c r="DA42" s="388" t="str">
        <f>IF(คะแนนคุณลักษณะ!CA43="","",คะแนนคุณลักษณะ!CA43)</f>
        <v/>
      </c>
      <c r="DB42" s="388" t="str">
        <f>IF(คะแนนคุณลักษณะ!CB43="","",คะแนนคุณลักษณะ!CB43)</f>
        <v/>
      </c>
      <c r="DC42" s="388" t="str">
        <f>IF(คะแนนคุณลักษณะ!CC43="","",คะแนนคุณลักษณะ!CC43)</f>
        <v/>
      </c>
      <c r="DD42" s="388" t="str">
        <f>IF(คะแนนคุณลักษณะ!CD43="","",คะแนนคุณลักษณะ!CD43)</f>
        <v/>
      </c>
      <c r="DE42" s="388" t="str">
        <f>IF(คะแนนคุณลักษณะ!CE43="","",คะแนนคุณลักษณะ!CE43)</f>
        <v/>
      </c>
      <c r="DF42" s="388" t="str">
        <f>IF(คะแนนคุณลักษณะ!CF43="","",คะแนนคุณลักษณะ!CF43)</f>
        <v/>
      </c>
      <c r="DG42" s="87" t="str">
        <f t="shared" si="44"/>
        <v/>
      </c>
      <c r="DH42" s="136" t="str">
        <f t="shared" si="45"/>
        <v/>
      </c>
      <c r="DI42" s="136" t="str">
        <f t="shared" si="18"/>
        <v/>
      </c>
      <c r="DJ42" s="457" t="str">
        <f>IF(คะแนนคุณลักษณะ!CG43="","",คะแนนคุณลักษณะ!CG43)</f>
        <v/>
      </c>
      <c r="DK42" s="457" t="str">
        <f>IF(คะแนนคุณลักษณะ!CH43="","",คะแนนคุณลักษณะ!CH43)</f>
        <v/>
      </c>
      <c r="DL42" s="457" t="str">
        <f>IF(คะแนนคุณลักษณะ!CI43="","",คะแนนคุณลักษณะ!CI43)</f>
        <v/>
      </c>
      <c r="DM42" s="457" t="str">
        <f>IF(คะแนนคุณลักษณะ!CJ43="","",คะแนนคุณลักษณะ!CJ43)</f>
        <v/>
      </c>
      <c r="DN42" s="457" t="str">
        <f>IF(คะแนนคุณลักษณะ!CK43="","",คะแนนคุณลักษณะ!CK43)</f>
        <v/>
      </c>
      <c r="DO42" s="457" t="str">
        <f>IF(คะแนนคุณลักษณะ!CL43="","",คะแนนคุณลักษณะ!CL43)</f>
        <v/>
      </c>
      <c r="DP42" s="457" t="str">
        <f>IF(คะแนนคุณลักษณะ!CM43="","",คะแนนคุณลักษณะ!CM43)</f>
        <v/>
      </c>
      <c r="DQ42" s="457" t="str">
        <f>IF(คะแนนคุณลักษณะ!CN43="","",คะแนนคุณลักษณะ!CN43)</f>
        <v/>
      </c>
      <c r="DR42" s="87" t="str">
        <f t="shared" si="46"/>
        <v/>
      </c>
      <c r="DS42" s="136" t="str">
        <f t="shared" si="19"/>
        <v/>
      </c>
      <c r="DT42" s="136" t="str">
        <f t="shared" si="20"/>
        <v/>
      </c>
      <c r="DU42" s="457" t="str">
        <f>IF(คะแนนคุณลักษณะ!CO43="","",คะแนนคุณลักษณะ!CO43)</f>
        <v/>
      </c>
      <c r="DV42" s="457" t="str">
        <f>IF(คะแนนคุณลักษณะ!CP43="","",คะแนนคุณลักษณะ!CP43)</f>
        <v/>
      </c>
      <c r="DW42" s="457" t="str">
        <f>IF(คะแนนคุณลักษณะ!CQ43="","",คะแนนคุณลักษณะ!CQ43)</f>
        <v/>
      </c>
      <c r="DX42" s="457" t="str">
        <f>IF(คะแนนคุณลักษณะ!CR43="","",คะแนนคุณลักษณะ!CR43)</f>
        <v/>
      </c>
      <c r="DY42" s="457" t="str">
        <f>IF(คะแนนคุณลักษณะ!CS43="","",คะแนนคุณลักษณะ!CS43)</f>
        <v/>
      </c>
      <c r="DZ42" s="457" t="str">
        <f>IF(คะแนนคุณลักษณะ!CT43="","",คะแนนคุณลักษณะ!CT43)</f>
        <v/>
      </c>
      <c r="EA42" s="457" t="str">
        <f>IF(คะแนนคุณลักษณะ!CU43="","",คะแนนคุณลักษณะ!CU43)</f>
        <v/>
      </c>
      <c r="EB42" s="457" t="str">
        <f>IF(คะแนนคุณลักษณะ!CV43="","",คะแนนคุณลักษณะ!CV43)</f>
        <v/>
      </c>
      <c r="EC42" s="87" t="str">
        <f t="shared" si="47"/>
        <v/>
      </c>
      <c r="ED42" s="136" t="str">
        <f t="shared" si="21"/>
        <v/>
      </c>
      <c r="EE42" s="136" t="str">
        <f t="shared" si="22"/>
        <v/>
      </c>
      <c r="EF42" s="457" t="str">
        <f>IF(คะแนนคุณลักษณะ!CW43="","",คะแนนคุณลักษณะ!CW43)</f>
        <v/>
      </c>
      <c r="EG42" s="457" t="str">
        <f>IF(คะแนนคุณลักษณะ!CX43="","",คะแนนคุณลักษณะ!CX43)</f>
        <v/>
      </c>
      <c r="EH42" s="457" t="str">
        <f>IF(คะแนนคุณลักษณะ!CY43="","",คะแนนคุณลักษณะ!CY43)</f>
        <v/>
      </c>
      <c r="EI42" s="457" t="str">
        <f>IF(คะแนนคุณลักษณะ!CZ43="","",คะแนนคุณลักษณะ!CZ43)</f>
        <v/>
      </c>
      <c r="EJ42" s="457" t="str">
        <f>IF(คะแนนคุณลักษณะ!DA43="","",คะแนนคุณลักษณะ!DA43)</f>
        <v/>
      </c>
      <c r="EK42" s="457" t="str">
        <f>IF(คะแนนคุณลักษณะ!DB43="","",คะแนนคุณลักษณะ!DB43)</f>
        <v/>
      </c>
      <c r="EL42" s="457" t="str">
        <f>IF(คะแนนคุณลักษณะ!DC43="","",คะแนนคุณลักษณะ!DC43)</f>
        <v/>
      </c>
      <c r="EM42" s="457" t="str">
        <f>IF(คะแนนคุณลักษณะ!DD43="","",คะแนนคุณลักษณะ!DD43)</f>
        <v/>
      </c>
      <c r="EN42" s="87" t="str">
        <f t="shared" si="48"/>
        <v/>
      </c>
      <c r="EO42" s="136" t="str">
        <f t="shared" si="23"/>
        <v/>
      </c>
      <c r="EP42" s="136" t="str">
        <f t="shared" si="24"/>
        <v/>
      </c>
      <c r="EQ42" s="457" t="str">
        <f>IF(คะแนนคุณลักษณะ!DE43="","",คะแนนคุณลักษณะ!DE43)</f>
        <v/>
      </c>
      <c r="ER42" s="457" t="str">
        <f>IF(คะแนนคุณลักษณะ!DF43="","",คะแนนคุณลักษณะ!DF43)</f>
        <v/>
      </c>
      <c r="ES42" s="457" t="str">
        <f>IF(คะแนนคุณลักษณะ!DG43="","",คะแนนคุณลักษณะ!DG43)</f>
        <v/>
      </c>
      <c r="ET42" s="457" t="str">
        <f>IF(คะแนนคุณลักษณะ!DH43="","",คะแนนคุณลักษณะ!DH43)</f>
        <v/>
      </c>
      <c r="EU42" s="457" t="str">
        <f>IF(คะแนนคุณลักษณะ!DI43="","",คะแนนคุณลักษณะ!DI43)</f>
        <v/>
      </c>
      <c r="EV42" s="457" t="str">
        <f>IF(คะแนนคุณลักษณะ!DJ43="","",คะแนนคุณลักษณะ!DJ43)</f>
        <v/>
      </c>
      <c r="EW42" s="457" t="str">
        <f>IF(คะแนนคุณลักษณะ!DK43="","",คะแนนคุณลักษณะ!DK43)</f>
        <v/>
      </c>
      <c r="EX42" s="457" t="str">
        <f>IF(คะแนนคุณลักษณะ!DL43="","",คะแนนคุณลักษณะ!DL43)</f>
        <v/>
      </c>
      <c r="EY42" s="87" t="str">
        <f t="shared" si="49"/>
        <v/>
      </c>
      <c r="EZ42" s="136" t="str">
        <f t="shared" si="25"/>
        <v/>
      </c>
      <c r="FA42" s="136" t="str">
        <f t="shared" si="26"/>
        <v/>
      </c>
      <c r="FB42" s="27" t="str">
        <f>IF(คะแนนคุณลักษณะ!DM43="","",คะแนนคุณลักษณะ!DM43)</f>
        <v/>
      </c>
      <c r="FC42" s="27" t="str">
        <f>IF(คะแนนคุณลักษณะ!DN43="","",คะแนนคุณลักษณะ!DN43)</f>
        <v/>
      </c>
      <c r="FD42" s="27" t="str">
        <f>IF(คะแนนคุณลักษณะ!DO43="","",คะแนนคุณลักษณะ!DO43)</f>
        <v/>
      </c>
      <c r="FE42" s="27" t="str">
        <f>IF(คะแนนคุณลักษณะ!DP43="","",คะแนนคุณลักษณะ!DP43)</f>
        <v/>
      </c>
      <c r="FF42" s="27" t="str">
        <f>IF(คะแนนคุณลักษณะ!DQ43="","",คะแนนคุณลักษณะ!DQ43)</f>
        <v/>
      </c>
      <c r="FG42" s="27" t="str">
        <f>IF(คะแนนคุณลักษณะ!DR43="","",คะแนนคุณลักษณะ!DR43)</f>
        <v/>
      </c>
      <c r="FH42" s="27" t="str">
        <f>IF(คะแนนคุณลักษณะ!DS43="","",คะแนนคุณลักษณะ!DS43)</f>
        <v/>
      </c>
      <c r="FI42" s="27" t="str">
        <f>IF(คะแนนคุณลักษณะ!DT43="","",คะแนนคุณลักษณะ!DT43)</f>
        <v/>
      </c>
      <c r="FJ42" s="87" t="str">
        <f t="shared" si="50"/>
        <v/>
      </c>
      <c r="FK42" s="136" t="str">
        <f t="shared" si="27"/>
        <v/>
      </c>
      <c r="FL42" s="136" t="str">
        <f t="shared" si="28"/>
        <v/>
      </c>
      <c r="FM42" s="457" t="str">
        <f t="shared" si="51"/>
        <v/>
      </c>
      <c r="FN42" s="136" t="str">
        <f t="shared" si="29"/>
        <v/>
      </c>
      <c r="FO42" s="457" t="str">
        <f t="shared" si="52"/>
        <v/>
      </c>
      <c r="FP42" s="136" t="str">
        <f t="shared" si="30"/>
        <v/>
      </c>
      <c r="FQ42" s="457" t="str">
        <f t="shared" si="53"/>
        <v/>
      </c>
      <c r="FR42" s="136" t="str">
        <f t="shared" si="31"/>
        <v/>
      </c>
      <c r="FS42" s="457" t="str">
        <f t="shared" si="54"/>
        <v/>
      </c>
      <c r="FT42" s="136" t="str">
        <f t="shared" si="32"/>
        <v/>
      </c>
      <c r="FU42" s="457" t="str">
        <f t="shared" si="55"/>
        <v/>
      </c>
      <c r="FV42" s="136" t="str">
        <f t="shared" si="33"/>
        <v/>
      </c>
      <c r="FW42" s="457" t="str">
        <f t="shared" si="56"/>
        <v/>
      </c>
      <c r="FX42" s="136" t="str">
        <f t="shared" si="34"/>
        <v/>
      </c>
      <c r="FY42" s="457" t="str">
        <f t="shared" si="57"/>
        <v/>
      </c>
      <c r="FZ42" s="136" t="str">
        <f t="shared" si="35"/>
        <v/>
      </c>
      <c r="GA42" s="457" t="str">
        <f t="shared" si="58"/>
        <v/>
      </c>
      <c r="GB42" s="136" t="str">
        <f t="shared" si="59"/>
        <v/>
      </c>
      <c r="GC42" s="87" t="str">
        <f t="shared" si="71"/>
        <v/>
      </c>
      <c r="GD42" s="136" t="str">
        <f>IF(เกณฑ์!F$20="Mode",GQ42,IF(เกณฑ์!F$20="ร้อยละ",GR42,""))</f>
        <v/>
      </c>
      <c r="GE42" s="136" t="str">
        <f t="shared" si="60"/>
        <v/>
      </c>
      <c r="GF42" s="85"/>
      <c r="GI42" s="316" t="str">
        <f t="shared" si="61"/>
        <v/>
      </c>
      <c r="GJ42" s="316" t="str">
        <f t="shared" si="62"/>
        <v/>
      </c>
      <c r="GK42" s="316" t="str">
        <f t="shared" si="63"/>
        <v/>
      </c>
      <c r="GL42" s="316" t="str">
        <f t="shared" si="64"/>
        <v/>
      </c>
      <c r="GM42" s="316" t="str">
        <f t="shared" si="65"/>
        <v/>
      </c>
      <c r="GN42" s="316" t="str">
        <f t="shared" si="66"/>
        <v/>
      </c>
      <c r="GO42" s="316" t="str">
        <f t="shared" si="67"/>
        <v/>
      </c>
      <c r="GP42" s="316" t="str">
        <f t="shared" si="68"/>
        <v/>
      </c>
      <c r="GQ42" s="316" t="str">
        <f>'06-1'!I42</f>
        <v/>
      </c>
      <c r="GR42" s="513" t="str">
        <f t="shared" si="72"/>
        <v/>
      </c>
    </row>
    <row r="43" spans="1:200" s="29" customFormat="1" ht="15.95" customHeight="1">
      <c r="A43" s="130">
        <v>38</v>
      </c>
      <c r="B43" s="26">
        <f>คะแนนสอบ!C43</f>
        <v>0</v>
      </c>
      <c r="C43" s="41">
        <f>คะแนนสอบ!D43</f>
        <v>0</v>
      </c>
      <c r="D43" s="27" t="str">
        <f>IF(คะแนนคุณลักษณะ!E44="","",คะแนนคุณลักษณะ!E44)</f>
        <v/>
      </c>
      <c r="E43" s="27" t="str">
        <f>IF(คะแนนคุณลักษณะ!F44="","",คะแนนคุณลักษณะ!F44)</f>
        <v/>
      </c>
      <c r="F43" s="27" t="str">
        <f>IF(คะแนนคุณลักษณะ!G44="","",คะแนนคุณลักษณะ!G44)</f>
        <v/>
      </c>
      <c r="G43" s="27" t="str">
        <f>IF(คะแนนคุณลักษณะ!H44="","",คะแนนคุณลักษณะ!H44)</f>
        <v/>
      </c>
      <c r="H43" s="27" t="str">
        <f>IF(คะแนนคุณลักษณะ!I44="","",คะแนนคุณลักษณะ!I44)</f>
        <v/>
      </c>
      <c r="I43" s="27" t="str">
        <f>IF(คะแนนคุณลักษณะ!J44="","",คะแนนคุณลักษณะ!J44)</f>
        <v/>
      </c>
      <c r="J43" s="27" t="str">
        <f>IF(คะแนนคุณลักษณะ!K44="","",คะแนนคุณลักษณะ!K44)</f>
        <v/>
      </c>
      <c r="K43" s="27" t="str">
        <f>IF(คะแนนคุณลักษณะ!L44="","",คะแนนคุณลักษณะ!L44)</f>
        <v/>
      </c>
      <c r="L43" s="87" t="str">
        <f t="shared" si="69"/>
        <v/>
      </c>
      <c r="M43" s="136" t="str">
        <f t="shared" si="0"/>
        <v/>
      </c>
      <c r="N43" s="136" t="str">
        <f t="shared" si="1"/>
        <v/>
      </c>
      <c r="O43" s="27" t="str">
        <f>IF(คะแนนคุณลักษณะ!M44="","",คะแนนคุณลักษณะ!M44)</f>
        <v/>
      </c>
      <c r="P43" s="27" t="str">
        <f>IF(คะแนนคุณลักษณะ!N44="","",คะแนนคุณลักษณะ!N44)</f>
        <v/>
      </c>
      <c r="Q43" s="27" t="str">
        <f>IF(คะแนนคุณลักษณะ!O44="","",คะแนนคุณลักษณะ!O44)</f>
        <v/>
      </c>
      <c r="R43" s="27" t="str">
        <f>IF(คะแนนคุณลักษณะ!P44="","",คะแนนคุณลักษณะ!P44)</f>
        <v/>
      </c>
      <c r="S43" s="27" t="str">
        <f>IF(คะแนนคุณลักษณะ!Q44="","",คะแนนคุณลักษณะ!Q44)</f>
        <v/>
      </c>
      <c r="T43" s="27" t="str">
        <f>IF(คะแนนคุณลักษณะ!R44="","",คะแนนคุณลักษณะ!R44)</f>
        <v/>
      </c>
      <c r="U43" s="27" t="str">
        <f>IF(คะแนนคุณลักษณะ!S44="","",คะแนนคุณลักษณะ!S44)</f>
        <v/>
      </c>
      <c r="V43" s="27" t="str">
        <f>IF(คะแนนคุณลักษณะ!T44="","",คะแนนคุณลักษณะ!T44)</f>
        <v/>
      </c>
      <c r="W43" s="87" t="str">
        <f t="shared" si="70"/>
        <v/>
      </c>
      <c r="X43" s="136" t="str">
        <f t="shared" si="2"/>
        <v/>
      </c>
      <c r="Y43" s="136" t="str">
        <f t="shared" si="3"/>
        <v/>
      </c>
      <c r="Z43" s="27" t="str">
        <f>IF(คะแนนคุณลักษณะ!U44="","",คะแนนคุณลักษณะ!U44)</f>
        <v/>
      </c>
      <c r="AA43" s="27" t="str">
        <f>IF(คะแนนคุณลักษณะ!V44="","",คะแนนคุณลักษณะ!V44)</f>
        <v/>
      </c>
      <c r="AB43" s="27" t="str">
        <f>IF(คะแนนคุณลักษณะ!W44="","",คะแนนคุณลักษณะ!W44)</f>
        <v/>
      </c>
      <c r="AC43" s="27" t="str">
        <f>IF(คะแนนคุณลักษณะ!X44="","",คะแนนคุณลักษณะ!X44)</f>
        <v/>
      </c>
      <c r="AD43" s="27" t="str">
        <f>IF(คะแนนคุณลักษณะ!Y44="","",คะแนนคุณลักษณะ!Y44)</f>
        <v/>
      </c>
      <c r="AE43" s="27" t="str">
        <f>IF(คะแนนคุณลักษณะ!Z44="","",คะแนนคุณลักษณะ!Z44)</f>
        <v/>
      </c>
      <c r="AF43" s="27" t="str">
        <f>IF(คะแนนคุณลักษณะ!AA44="","",คะแนนคุณลักษณะ!AA44)</f>
        <v/>
      </c>
      <c r="AG43" s="27" t="str">
        <f>IF(คะแนนคุณลักษณะ!AB44="","",คะแนนคุณลักษณะ!AB44)</f>
        <v/>
      </c>
      <c r="AH43" s="87" t="str">
        <f t="shared" si="37"/>
        <v/>
      </c>
      <c r="AI43" s="136" t="str">
        <f t="shared" si="4"/>
        <v/>
      </c>
      <c r="AJ43" s="136" t="str">
        <f t="shared" si="5"/>
        <v/>
      </c>
      <c r="AK43" s="27" t="str">
        <f>IF(คะแนนคุณลักษณะ!AC44="","",คะแนนคุณลักษณะ!AC44)</f>
        <v/>
      </c>
      <c r="AL43" s="27" t="str">
        <f>IF(คะแนนคุณลักษณะ!AD44="","",คะแนนคุณลักษณะ!AD44)</f>
        <v/>
      </c>
      <c r="AM43" s="27" t="str">
        <f>IF(คะแนนคุณลักษณะ!AE44="","",คะแนนคุณลักษณะ!AE44)</f>
        <v/>
      </c>
      <c r="AN43" s="27" t="str">
        <f>IF(คะแนนคุณลักษณะ!AF44="","",คะแนนคุณลักษณะ!AF44)</f>
        <v/>
      </c>
      <c r="AO43" s="27" t="str">
        <f>IF(คะแนนคุณลักษณะ!AG44="","",คะแนนคุณลักษณะ!AG44)</f>
        <v/>
      </c>
      <c r="AP43" s="27" t="str">
        <f>IF(คะแนนคุณลักษณะ!AH44="","",คะแนนคุณลักษณะ!AH44)</f>
        <v/>
      </c>
      <c r="AQ43" s="27" t="str">
        <f>IF(คะแนนคุณลักษณะ!AI44="","",คะแนนคุณลักษณะ!AI44)</f>
        <v/>
      </c>
      <c r="AR43" s="27" t="str">
        <f>IF(คะแนนคุณลักษณะ!AJ44="","",คะแนนคุณลักษณะ!AJ44)</f>
        <v/>
      </c>
      <c r="AS43" s="87" t="str">
        <f t="shared" si="38"/>
        <v/>
      </c>
      <c r="AT43" s="136" t="str">
        <f t="shared" si="6"/>
        <v/>
      </c>
      <c r="AU43" s="136" t="str">
        <f t="shared" si="7"/>
        <v/>
      </c>
      <c r="AV43" s="27" t="str">
        <f>IF(คะแนนคุณลักษณะ!AK44="","",คะแนนคุณลักษณะ!AK44)</f>
        <v/>
      </c>
      <c r="AW43" s="27" t="str">
        <f>IF(คะแนนคุณลักษณะ!AL44="","",คะแนนคุณลักษณะ!AL44)</f>
        <v/>
      </c>
      <c r="AX43" s="27" t="str">
        <f>IF(คะแนนคุณลักษณะ!AM44="","",คะแนนคุณลักษณะ!AM44)</f>
        <v/>
      </c>
      <c r="AY43" s="27" t="str">
        <f>IF(คะแนนคุณลักษณะ!AN44="","",คะแนนคุณลักษณะ!AN44)</f>
        <v/>
      </c>
      <c r="AZ43" s="27" t="str">
        <f>IF(คะแนนคุณลักษณะ!AO44="","",คะแนนคุณลักษณะ!AO44)</f>
        <v/>
      </c>
      <c r="BA43" s="27" t="str">
        <f>IF(คะแนนคุณลักษณะ!AP44="","",คะแนนคุณลักษณะ!AP44)</f>
        <v/>
      </c>
      <c r="BB43" s="27" t="str">
        <f>IF(คะแนนคุณลักษณะ!AQ44="","",คะแนนคุณลักษณะ!AQ44)</f>
        <v/>
      </c>
      <c r="BC43" s="27" t="str">
        <f>IF(คะแนนคุณลักษณะ!AR44="","",คะแนนคุณลักษณะ!AR44)</f>
        <v/>
      </c>
      <c r="BD43" s="87" t="str">
        <f t="shared" si="39"/>
        <v/>
      </c>
      <c r="BE43" s="136" t="str">
        <f t="shared" si="8"/>
        <v/>
      </c>
      <c r="BF43" s="136" t="str">
        <f t="shared" si="9"/>
        <v/>
      </c>
      <c r="BG43" s="27" t="str">
        <f>IF(คะแนนคุณลักษณะ!AS44="","",คะแนนคุณลักษณะ!AS44)</f>
        <v/>
      </c>
      <c r="BH43" s="27" t="str">
        <f>IF(คะแนนคุณลักษณะ!AT44="","",คะแนนคุณลักษณะ!AT44)</f>
        <v/>
      </c>
      <c r="BI43" s="27" t="str">
        <f>IF(คะแนนคุณลักษณะ!AU44="","",คะแนนคุณลักษณะ!AU44)</f>
        <v/>
      </c>
      <c r="BJ43" s="27" t="str">
        <f>IF(คะแนนคุณลักษณะ!AV44="","",คะแนนคุณลักษณะ!AV44)</f>
        <v/>
      </c>
      <c r="BK43" s="27" t="str">
        <f>IF(คะแนนคุณลักษณะ!AW44="","",คะแนนคุณลักษณะ!AW44)</f>
        <v/>
      </c>
      <c r="BL43" s="27" t="str">
        <f>IF(คะแนนคุณลักษณะ!AX44="","",คะแนนคุณลักษณะ!AX44)</f>
        <v/>
      </c>
      <c r="BM43" s="27" t="str">
        <f>IF(คะแนนคุณลักษณะ!AY44="","",คะแนนคุณลักษณะ!AY44)</f>
        <v/>
      </c>
      <c r="BN43" s="27" t="str">
        <f>IF(คะแนนคุณลักษณะ!AZ44="","",คะแนนคุณลักษณะ!AZ44)</f>
        <v/>
      </c>
      <c r="BO43" s="87" t="str">
        <f t="shared" si="40"/>
        <v/>
      </c>
      <c r="BP43" s="136" t="str">
        <f t="shared" si="10"/>
        <v/>
      </c>
      <c r="BQ43" s="136" t="str">
        <f t="shared" si="11"/>
        <v/>
      </c>
      <c r="BR43" s="27" t="str">
        <f>IF(คะแนนคุณลักษณะ!BA44="","",คะแนนคุณลักษณะ!BA44)</f>
        <v/>
      </c>
      <c r="BS43" s="27" t="str">
        <f>IF(คะแนนคุณลักษณะ!BB44="","",คะแนนคุณลักษณะ!BB44)</f>
        <v/>
      </c>
      <c r="BT43" s="27" t="str">
        <f>IF(คะแนนคุณลักษณะ!BC44="","",คะแนนคุณลักษณะ!BC44)</f>
        <v/>
      </c>
      <c r="BU43" s="27" t="str">
        <f>IF(คะแนนคุณลักษณะ!BD44="","",คะแนนคุณลักษณะ!BD44)</f>
        <v/>
      </c>
      <c r="BV43" s="27" t="str">
        <f>IF(คะแนนคุณลักษณะ!BE44="","",คะแนนคุณลักษณะ!BE44)</f>
        <v/>
      </c>
      <c r="BW43" s="27" t="str">
        <f>IF(คะแนนคุณลักษณะ!BF44="","",คะแนนคุณลักษณะ!BF44)</f>
        <v/>
      </c>
      <c r="BX43" s="27" t="str">
        <f>IF(คะแนนคุณลักษณะ!BG44="","",คะแนนคุณลักษณะ!BG44)</f>
        <v/>
      </c>
      <c r="BY43" s="27" t="str">
        <f>IF(คะแนนคุณลักษณะ!BH44="","",คะแนนคุณลักษณะ!BH44)</f>
        <v/>
      </c>
      <c r="BZ43" s="87" t="str">
        <f t="shared" si="41"/>
        <v/>
      </c>
      <c r="CA43" s="136" t="str">
        <f t="shared" si="12"/>
        <v/>
      </c>
      <c r="CB43" s="136" t="str">
        <f t="shared" si="13"/>
        <v/>
      </c>
      <c r="CC43" s="27" t="str">
        <f>IF(คะแนนคุณลักษณะ!BI44="","",คะแนนคุณลักษณะ!BI44)</f>
        <v/>
      </c>
      <c r="CD43" s="27" t="str">
        <f>IF(คะแนนคุณลักษณะ!BJ44="","",คะแนนคุณลักษณะ!BJ44)</f>
        <v/>
      </c>
      <c r="CE43" s="27" t="str">
        <f>IF(คะแนนคุณลักษณะ!BK44="","",คะแนนคุณลักษณะ!BK44)</f>
        <v/>
      </c>
      <c r="CF43" s="27" t="str">
        <f>IF(คะแนนคุณลักษณะ!BL44="","",คะแนนคุณลักษณะ!BL44)</f>
        <v/>
      </c>
      <c r="CG43" s="27" t="str">
        <f>IF(คะแนนคุณลักษณะ!BM44="","",คะแนนคุณลักษณะ!BM44)</f>
        <v/>
      </c>
      <c r="CH43" s="27" t="str">
        <f>IF(คะแนนคุณลักษณะ!BN44="","",คะแนนคุณลักษณะ!BN44)</f>
        <v/>
      </c>
      <c r="CI43" s="27" t="str">
        <f>IF(คะแนนคุณลักษณะ!BO44="","",คะแนนคุณลักษณะ!BO44)</f>
        <v/>
      </c>
      <c r="CJ43" s="27" t="str">
        <f>IF(คะแนนคุณลักษณะ!BP44="","",คะแนนคุณลักษณะ!BP44)</f>
        <v/>
      </c>
      <c r="CK43" s="87" t="str">
        <f t="shared" si="42"/>
        <v/>
      </c>
      <c r="CL43" s="136" t="str">
        <f t="shared" si="14"/>
        <v/>
      </c>
      <c r="CM43" s="136" t="str">
        <f t="shared" si="15"/>
        <v/>
      </c>
      <c r="CN43" s="27" t="str">
        <f>IF(คะแนนคุณลักษณะ!BQ44="","",คะแนนคุณลักษณะ!BQ44)</f>
        <v/>
      </c>
      <c r="CO43" s="27" t="str">
        <f>IF(คะแนนคุณลักษณะ!BR44="","",คะแนนคุณลักษณะ!BR44)</f>
        <v/>
      </c>
      <c r="CP43" s="27" t="str">
        <f>IF(คะแนนคุณลักษณะ!BS44="","",คะแนนคุณลักษณะ!BS44)</f>
        <v/>
      </c>
      <c r="CQ43" s="27" t="str">
        <f>IF(คะแนนคุณลักษณะ!BT44="","",คะแนนคุณลักษณะ!BT44)</f>
        <v/>
      </c>
      <c r="CR43" s="27" t="str">
        <f>IF(คะแนนคุณลักษณะ!BU44="","",คะแนนคุณลักษณะ!BU44)</f>
        <v/>
      </c>
      <c r="CS43" s="27" t="str">
        <f>IF(คะแนนคุณลักษณะ!BV44="","",คะแนนคุณลักษณะ!BV44)</f>
        <v/>
      </c>
      <c r="CT43" s="27" t="str">
        <f>IF(คะแนนคุณลักษณะ!BW44="","",คะแนนคุณลักษณะ!BW44)</f>
        <v/>
      </c>
      <c r="CU43" s="27" t="str">
        <f>IF(คะแนนคุณลักษณะ!BX44="","",คะแนนคุณลักษณะ!BX44)</f>
        <v/>
      </c>
      <c r="CV43" s="87" t="str">
        <f t="shared" si="43"/>
        <v/>
      </c>
      <c r="CW43" s="136" t="str">
        <f t="shared" si="16"/>
        <v/>
      </c>
      <c r="CX43" s="136" t="str">
        <f t="shared" si="17"/>
        <v/>
      </c>
      <c r="CY43" s="388" t="str">
        <f>IF(คะแนนคุณลักษณะ!BY44="","",คะแนนคุณลักษณะ!BY44)</f>
        <v/>
      </c>
      <c r="CZ43" s="388" t="str">
        <f>IF(คะแนนคุณลักษณะ!BZ44="","",คะแนนคุณลักษณะ!BZ44)</f>
        <v/>
      </c>
      <c r="DA43" s="388" t="str">
        <f>IF(คะแนนคุณลักษณะ!CA44="","",คะแนนคุณลักษณะ!CA44)</f>
        <v/>
      </c>
      <c r="DB43" s="388" t="str">
        <f>IF(คะแนนคุณลักษณะ!CB44="","",คะแนนคุณลักษณะ!CB44)</f>
        <v/>
      </c>
      <c r="DC43" s="388" t="str">
        <f>IF(คะแนนคุณลักษณะ!CC44="","",คะแนนคุณลักษณะ!CC44)</f>
        <v/>
      </c>
      <c r="DD43" s="388" t="str">
        <f>IF(คะแนนคุณลักษณะ!CD44="","",คะแนนคุณลักษณะ!CD44)</f>
        <v/>
      </c>
      <c r="DE43" s="388" t="str">
        <f>IF(คะแนนคุณลักษณะ!CE44="","",คะแนนคุณลักษณะ!CE44)</f>
        <v/>
      </c>
      <c r="DF43" s="388" t="str">
        <f>IF(คะแนนคุณลักษณะ!CF44="","",คะแนนคุณลักษณะ!CF44)</f>
        <v/>
      </c>
      <c r="DG43" s="87" t="str">
        <f t="shared" si="44"/>
        <v/>
      </c>
      <c r="DH43" s="136" t="str">
        <f t="shared" si="45"/>
        <v/>
      </c>
      <c r="DI43" s="136" t="str">
        <f t="shared" si="18"/>
        <v/>
      </c>
      <c r="DJ43" s="457" t="str">
        <f>IF(คะแนนคุณลักษณะ!CG44="","",คะแนนคุณลักษณะ!CG44)</f>
        <v/>
      </c>
      <c r="DK43" s="457" t="str">
        <f>IF(คะแนนคุณลักษณะ!CH44="","",คะแนนคุณลักษณะ!CH44)</f>
        <v/>
      </c>
      <c r="DL43" s="457" t="str">
        <f>IF(คะแนนคุณลักษณะ!CI44="","",คะแนนคุณลักษณะ!CI44)</f>
        <v/>
      </c>
      <c r="DM43" s="457" t="str">
        <f>IF(คะแนนคุณลักษณะ!CJ44="","",คะแนนคุณลักษณะ!CJ44)</f>
        <v/>
      </c>
      <c r="DN43" s="457" t="str">
        <f>IF(คะแนนคุณลักษณะ!CK44="","",คะแนนคุณลักษณะ!CK44)</f>
        <v/>
      </c>
      <c r="DO43" s="457" t="str">
        <f>IF(คะแนนคุณลักษณะ!CL44="","",คะแนนคุณลักษณะ!CL44)</f>
        <v/>
      </c>
      <c r="DP43" s="457" t="str">
        <f>IF(คะแนนคุณลักษณะ!CM44="","",คะแนนคุณลักษณะ!CM44)</f>
        <v/>
      </c>
      <c r="DQ43" s="457" t="str">
        <f>IF(คะแนนคุณลักษณะ!CN44="","",คะแนนคุณลักษณะ!CN44)</f>
        <v/>
      </c>
      <c r="DR43" s="87" t="str">
        <f t="shared" si="46"/>
        <v/>
      </c>
      <c r="DS43" s="136" t="str">
        <f t="shared" si="19"/>
        <v/>
      </c>
      <c r="DT43" s="136" t="str">
        <f t="shared" si="20"/>
        <v/>
      </c>
      <c r="DU43" s="457" t="str">
        <f>IF(คะแนนคุณลักษณะ!CO44="","",คะแนนคุณลักษณะ!CO44)</f>
        <v/>
      </c>
      <c r="DV43" s="457" t="str">
        <f>IF(คะแนนคุณลักษณะ!CP44="","",คะแนนคุณลักษณะ!CP44)</f>
        <v/>
      </c>
      <c r="DW43" s="457" t="str">
        <f>IF(คะแนนคุณลักษณะ!CQ44="","",คะแนนคุณลักษณะ!CQ44)</f>
        <v/>
      </c>
      <c r="DX43" s="457" t="str">
        <f>IF(คะแนนคุณลักษณะ!CR44="","",คะแนนคุณลักษณะ!CR44)</f>
        <v/>
      </c>
      <c r="DY43" s="457" t="str">
        <f>IF(คะแนนคุณลักษณะ!CS44="","",คะแนนคุณลักษณะ!CS44)</f>
        <v/>
      </c>
      <c r="DZ43" s="457" t="str">
        <f>IF(คะแนนคุณลักษณะ!CT44="","",คะแนนคุณลักษณะ!CT44)</f>
        <v/>
      </c>
      <c r="EA43" s="457" t="str">
        <f>IF(คะแนนคุณลักษณะ!CU44="","",คะแนนคุณลักษณะ!CU44)</f>
        <v/>
      </c>
      <c r="EB43" s="457" t="str">
        <f>IF(คะแนนคุณลักษณะ!CV44="","",คะแนนคุณลักษณะ!CV44)</f>
        <v/>
      </c>
      <c r="EC43" s="87" t="str">
        <f t="shared" si="47"/>
        <v/>
      </c>
      <c r="ED43" s="136" t="str">
        <f t="shared" si="21"/>
        <v/>
      </c>
      <c r="EE43" s="136" t="str">
        <f t="shared" si="22"/>
        <v/>
      </c>
      <c r="EF43" s="457" t="str">
        <f>IF(คะแนนคุณลักษณะ!CW44="","",คะแนนคุณลักษณะ!CW44)</f>
        <v/>
      </c>
      <c r="EG43" s="457" t="str">
        <f>IF(คะแนนคุณลักษณะ!CX44="","",คะแนนคุณลักษณะ!CX44)</f>
        <v/>
      </c>
      <c r="EH43" s="457" t="str">
        <f>IF(คะแนนคุณลักษณะ!CY44="","",คะแนนคุณลักษณะ!CY44)</f>
        <v/>
      </c>
      <c r="EI43" s="457" t="str">
        <f>IF(คะแนนคุณลักษณะ!CZ44="","",คะแนนคุณลักษณะ!CZ44)</f>
        <v/>
      </c>
      <c r="EJ43" s="457" t="str">
        <f>IF(คะแนนคุณลักษณะ!DA44="","",คะแนนคุณลักษณะ!DA44)</f>
        <v/>
      </c>
      <c r="EK43" s="457" t="str">
        <f>IF(คะแนนคุณลักษณะ!DB44="","",คะแนนคุณลักษณะ!DB44)</f>
        <v/>
      </c>
      <c r="EL43" s="457" t="str">
        <f>IF(คะแนนคุณลักษณะ!DC44="","",คะแนนคุณลักษณะ!DC44)</f>
        <v/>
      </c>
      <c r="EM43" s="457" t="str">
        <f>IF(คะแนนคุณลักษณะ!DD44="","",คะแนนคุณลักษณะ!DD44)</f>
        <v/>
      </c>
      <c r="EN43" s="87" t="str">
        <f t="shared" si="48"/>
        <v/>
      </c>
      <c r="EO43" s="136" t="str">
        <f t="shared" si="23"/>
        <v/>
      </c>
      <c r="EP43" s="136" t="str">
        <f t="shared" si="24"/>
        <v/>
      </c>
      <c r="EQ43" s="457" t="str">
        <f>IF(คะแนนคุณลักษณะ!DE44="","",คะแนนคุณลักษณะ!DE44)</f>
        <v/>
      </c>
      <c r="ER43" s="457" t="str">
        <f>IF(คะแนนคุณลักษณะ!DF44="","",คะแนนคุณลักษณะ!DF44)</f>
        <v/>
      </c>
      <c r="ES43" s="457" t="str">
        <f>IF(คะแนนคุณลักษณะ!DG44="","",คะแนนคุณลักษณะ!DG44)</f>
        <v/>
      </c>
      <c r="ET43" s="457" t="str">
        <f>IF(คะแนนคุณลักษณะ!DH44="","",คะแนนคุณลักษณะ!DH44)</f>
        <v/>
      </c>
      <c r="EU43" s="457" t="str">
        <f>IF(คะแนนคุณลักษณะ!DI44="","",คะแนนคุณลักษณะ!DI44)</f>
        <v/>
      </c>
      <c r="EV43" s="457" t="str">
        <f>IF(คะแนนคุณลักษณะ!DJ44="","",คะแนนคุณลักษณะ!DJ44)</f>
        <v/>
      </c>
      <c r="EW43" s="457" t="str">
        <f>IF(คะแนนคุณลักษณะ!DK44="","",คะแนนคุณลักษณะ!DK44)</f>
        <v/>
      </c>
      <c r="EX43" s="457" t="str">
        <f>IF(คะแนนคุณลักษณะ!DL44="","",คะแนนคุณลักษณะ!DL44)</f>
        <v/>
      </c>
      <c r="EY43" s="87" t="str">
        <f t="shared" si="49"/>
        <v/>
      </c>
      <c r="EZ43" s="136" t="str">
        <f t="shared" si="25"/>
        <v/>
      </c>
      <c r="FA43" s="136" t="str">
        <f t="shared" si="26"/>
        <v/>
      </c>
      <c r="FB43" s="27" t="str">
        <f>IF(คะแนนคุณลักษณะ!DM44="","",คะแนนคุณลักษณะ!DM44)</f>
        <v/>
      </c>
      <c r="FC43" s="27" t="str">
        <f>IF(คะแนนคุณลักษณะ!DN44="","",คะแนนคุณลักษณะ!DN44)</f>
        <v/>
      </c>
      <c r="FD43" s="27" t="str">
        <f>IF(คะแนนคุณลักษณะ!DO44="","",คะแนนคุณลักษณะ!DO44)</f>
        <v/>
      </c>
      <c r="FE43" s="27" t="str">
        <f>IF(คะแนนคุณลักษณะ!DP44="","",คะแนนคุณลักษณะ!DP44)</f>
        <v/>
      </c>
      <c r="FF43" s="27" t="str">
        <f>IF(คะแนนคุณลักษณะ!DQ44="","",คะแนนคุณลักษณะ!DQ44)</f>
        <v/>
      </c>
      <c r="FG43" s="27" t="str">
        <f>IF(คะแนนคุณลักษณะ!DR44="","",คะแนนคุณลักษณะ!DR44)</f>
        <v/>
      </c>
      <c r="FH43" s="27" t="str">
        <f>IF(คะแนนคุณลักษณะ!DS44="","",คะแนนคุณลักษณะ!DS44)</f>
        <v/>
      </c>
      <c r="FI43" s="27" t="str">
        <f>IF(คะแนนคุณลักษณะ!DT44="","",คะแนนคุณลักษณะ!DT44)</f>
        <v/>
      </c>
      <c r="FJ43" s="87" t="str">
        <f t="shared" si="50"/>
        <v/>
      </c>
      <c r="FK43" s="136" t="str">
        <f t="shared" si="27"/>
        <v/>
      </c>
      <c r="FL43" s="136" t="str">
        <f t="shared" si="28"/>
        <v/>
      </c>
      <c r="FM43" s="457" t="str">
        <f t="shared" si="51"/>
        <v/>
      </c>
      <c r="FN43" s="136" t="str">
        <f t="shared" si="29"/>
        <v/>
      </c>
      <c r="FO43" s="457" t="str">
        <f t="shared" si="52"/>
        <v/>
      </c>
      <c r="FP43" s="136" t="str">
        <f t="shared" si="30"/>
        <v/>
      </c>
      <c r="FQ43" s="457" t="str">
        <f t="shared" si="53"/>
        <v/>
      </c>
      <c r="FR43" s="136" t="str">
        <f t="shared" si="31"/>
        <v/>
      </c>
      <c r="FS43" s="457" t="str">
        <f t="shared" si="54"/>
        <v/>
      </c>
      <c r="FT43" s="136" t="str">
        <f t="shared" si="32"/>
        <v/>
      </c>
      <c r="FU43" s="457" t="str">
        <f t="shared" si="55"/>
        <v/>
      </c>
      <c r="FV43" s="136" t="str">
        <f t="shared" si="33"/>
        <v/>
      </c>
      <c r="FW43" s="457" t="str">
        <f t="shared" si="56"/>
        <v/>
      </c>
      <c r="FX43" s="136" t="str">
        <f t="shared" si="34"/>
        <v/>
      </c>
      <c r="FY43" s="457" t="str">
        <f t="shared" si="57"/>
        <v/>
      </c>
      <c r="FZ43" s="136" t="str">
        <f t="shared" si="35"/>
        <v/>
      </c>
      <c r="GA43" s="457" t="str">
        <f t="shared" si="58"/>
        <v/>
      </c>
      <c r="GB43" s="136" t="str">
        <f t="shared" si="59"/>
        <v/>
      </c>
      <c r="GC43" s="87" t="str">
        <f t="shared" si="71"/>
        <v/>
      </c>
      <c r="GD43" s="136" t="str">
        <f>IF(เกณฑ์!F$20="Mode",GQ43,IF(เกณฑ์!F$20="ร้อยละ",GR43,""))</f>
        <v/>
      </c>
      <c r="GE43" s="136" t="str">
        <f t="shared" si="60"/>
        <v/>
      </c>
      <c r="GF43" s="85"/>
      <c r="GI43" s="316" t="str">
        <f t="shared" si="61"/>
        <v/>
      </c>
      <c r="GJ43" s="316" t="str">
        <f t="shared" si="62"/>
        <v/>
      </c>
      <c r="GK43" s="316" t="str">
        <f t="shared" si="63"/>
        <v/>
      </c>
      <c r="GL43" s="316" t="str">
        <f t="shared" si="64"/>
        <v/>
      </c>
      <c r="GM43" s="316" t="str">
        <f t="shared" si="65"/>
        <v/>
      </c>
      <c r="GN43" s="316" t="str">
        <f t="shared" si="66"/>
        <v/>
      </c>
      <c r="GO43" s="316" t="str">
        <f t="shared" si="67"/>
        <v/>
      </c>
      <c r="GP43" s="316" t="str">
        <f t="shared" si="68"/>
        <v/>
      </c>
      <c r="GQ43" s="316" t="str">
        <f>'06-1'!I43</f>
        <v/>
      </c>
      <c r="GR43" s="513" t="str">
        <f t="shared" si="72"/>
        <v/>
      </c>
    </row>
    <row r="44" spans="1:200" s="29" customFormat="1" ht="15.95" customHeight="1">
      <c r="A44" s="130">
        <v>39</v>
      </c>
      <c r="B44" s="26">
        <f>คะแนนสอบ!C44</f>
        <v>0</v>
      </c>
      <c r="C44" s="41">
        <f>คะแนนสอบ!D44</f>
        <v>0</v>
      </c>
      <c r="D44" s="27" t="str">
        <f>IF(คะแนนคุณลักษณะ!E45="","",คะแนนคุณลักษณะ!E45)</f>
        <v/>
      </c>
      <c r="E44" s="27" t="str">
        <f>IF(คะแนนคุณลักษณะ!F45="","",คะแนนคุณลักษณะ!F45)</f>
        <v/>
      </c>
      <c r="F44" s="27" t="str">
        <f>IF(คะแนนคุณลักษณะ!G45="","",คะแนนคุณลักษณะ!G45)</f>
        <v/>
      </c>
      <c r="G44" s="27" t="str">
        <f>IF(คะแนนคุณลักษณะ!H45="","",คะแนนคุณลักษณะ!H45)</f>
        <v/>
      </c>
      <c r="H44" s="27" t="str">
        <f>IF(คะแนนคุณลักษณะ!I45="","",คะแนนคุณลักษณะ!I45)</f>
        <v/>
      </c>
      <c r="I44" s="27" t="str">
        <f>IF(คะแนนคุณลักษณะ!J45="","",คะแนนคุณลักษณะ!J45)</f>
        <v/>
      </c>
      <c r="J44" s="27" t="str">
        <f>IF(คะแนนคุณลักษณะ!K45="","",คะแนนคุณลักษณะ!K45)</f>
        <v/>
      </c>
      <c r="K44" s="27" t="str">
        <f>IF(คะแนนคุณลักษณะ!L45="","",คะแนนคุณลักษณะ!L45)</f>
        <v/>
      </c>
      <c r="L44" s="87" t="str">
        <f t="shared" si="69"/>
        <v/>
      </c>
      <c r="M44" s="136" t="str">
        <f t="shared" si="0"/>
        <v/>
      </c>
      <c r="N44" s="136" t="str">
        <f t="shared" si="1"/>
        <v/>
      </c>
      <c r="O44" s="27" t="str">
        <f>IF(คะแนนคุณลักษณะ!M45="","",คะแนนคุณลักษณะ!M45)</f>
        <v/>
      </c>
      <c r="P44" s="27" t="str">
        <f>IF(คะแนนคุณลักษณะ!N45="","",คะแนนคุณลักษณะ!N45)</f>
        <v/>
      </c>
      <c r="Q44" s="27" t="str">
        <f>IF(คะแนนคุณลักษณะ!O45="","",คะแนนคุณลักษณะ!O45)</f>
        <v/>
      </c>
      <c r="R44" s="27" t="str">
        <f>IF(คะแนนคุณลักษณะ!P45="","",คะแนนคุณลักษณะ!P45)</f>
        <v/>
      </c>
      <c r="S44" s="27" t="str">
        <f>IF(คะแนนคุณลักษณะ!Q45="","",คะแนนคุณลักษณะ!Q45)</f>
        <v/>
      </c>
      <c r="T44" s="27" t="str">
        <f>IF(คะแนนคุณลักษณะ!R45="","",คะแนนคุณลักษณะ!R45)</f>
        <v/>
      </c>
      <c r="U44" s="27" t="str">
        <f>IF(คะแนนคุณลักษณะ!S45="","",คะแนนคุณลักษณะ!S45)</f>
        <v/>
      </c>
      <c r="V44" s="27" t="str">
        <f>IF(คะแนนคุณลักษณะ!T45="","",คะแนนคุณลักษณะ!T45)</f>
        <v/>
      </c>
      <c r="W44" s="87" t="str">
        <f t="shared" si="70"/>
        <v/>
      </c>
      <c r="X44" s="136" t="str">
        <f t="shared" si="2"/>
        <v/>
      </c>
      <c r="Y44" s="136" t="str">
        <f t="shared" si="3"/>
        <v/>
      </c>
      <c r="Z44" s="27" t="str">
        <f>IF(คะแนนคุณลักษณะ!U45="","",คะแนนคุณลักษณะ!U45)</f>
        <v/>
      </c>
      <c r="AA44" s="27" t="str">
        <f>IF(คะแนนคุณลักษณะ!V45="","",คะแนนคุณลักษณะ!V45)</f>
        <v/>
      </c>
      <c r="AB44" s="27" t="str">
        <f>IF(คะแนนคุณลักษณะ!W45="","",คะแนนคุณลักษณะ!W45)</f>
        <v/>
      </c>
      <c r="AC44" s="27" t="str">
        <f>IF(คะแนนคุณลักษณะ!X45="","",คะแนนคุณลักษณะ!X45)</f>
        <v/>
      </c>
      <c r="AD44" s="27" t="str">
        <f>IF(คะแนนคุณลักษณะ!Y45="","",คะแนนคุณลักษณะ!Y45)</f>
        <v/>
      </c>
      <c r="AE44" s="27" t="str">
        <f>IF(คะแนนคุณลักษณะ!Z45="","",คะแนนคุณลักษณะ!Z45)</f>
        <v/>
      </c>
      <c r="AF44" s="27" t="str">
        <f>IF(คะแนนคุณลักษณะ!AA45="","",คะแนนคุณลักษณะ!AA45)</f>
        <v/>
      </c>
      <c r="AG44" s="27" t="str">
        <f>IF(คะแนนคุณลักษณะ!AB45="","",คะแนนคุณลักษณะ!AB45)</f>
        <v/>
      </c>
      <c r="AH44" s="87" t="str">
        <f t="shared" si="37"/>
        <v/>
      </c>
      <c r="AI44" s="136" t="str">
        <f t="shared" si="4"/>
        <v/>
      </c>
      <c r="AJ44" s="136" t="str">
        <f t="shared" si="5"/>
        <v/>
      </c>
      <c r="AK44" s="27" t="str">
        <f>IF(คะแนนคุณลักษณะ!AC45="","",คะแนนคุณลักษณะ!AC45)</f>
        <v/>
      </c>
      <c r="AL44" s="27" t="str">
        <f>IF(คะแนนคุณลักษณะ!AD45="","",คะแนนคุณลักษณะ!AD45)</f>
        <v/>
      </c>
      <c r="AM44" s="27" t="str">
        <f>IF(คะแนนคุณลักษณะ!AE45="","",คะแนนคุณลักษณะ!AE45)</f>
        <v/>
      </c>
      <c r="AN44" s="27" t="str">
        <f>IF(คะแนนคุณลักษณะ!AF45="","",คะแนนคุณลักษณะ!AF45)</f>
        <v/>
      </c>
      <c r="AO44" s="27" t="str">
        <f>IF(คะแนนคุณลักษณะ!AG45="","",คะแนนคุณลักษณะ!AG45)</f>
        <v/>
      </c>
      <c r="AP44" s="27" t="str">
        <f>IF(คะแนนคุณลักษณะ!AH45="","",คะแนนคุณลักษณะ!AH45)</f>
        <v/>
      </c>
      <c r="AQ44" s="27" t="str">
        <f>IF(คะแนนคุณลักษณะ!AI45="","",คะแนนคุณลักษณะ!AI45)</f>
        <v/>
      </c>
      <c r="AR44" s="27" t="str">
        <f>IF(คะแนนคุณลักษณะ!AJ45="","",คะแนนคุณลักษณะ!AJ45)</f>
        <v/>
      </c>
      <c r="AS44" s="87" t="str">
        <f t="shared" si="38"/>
        <v/>
      </c>
      <c r="AT44" s="136" t="str">
        <f t="shared" si="6"/>
        <v/>
      </c>
      <c r="AU44" s="136" t="str">
        <f t="shared" si="7"/>
        <v/>
      </c>
      <c r="AV44" s="27" t="str">
        <f>IF(คะแนนคุณลักษณะ!AK45="","",คะแนนคุณลักษณะ!AK45)</f>
        <v/>
      </c>
      <c r="AW44" s="27" t="str">
        <f>IF(คะแนนคุณลักษณะ!AL45="","",คะแนนคุณลักษณะ!AL45)</f>
        <v/>
      </c>
      <c r="AX44" s="27" t="str">
        <f>IF(คะแนนคุณลักษณะ!AM45="","",คะแนนคุณลักษณะ!AM45)</f>
        <v/>
      </c>
      <c r="AY44" s="27" t="str">
        <f>IF(คะแนนคุณลักษณะ!AN45="","",คะแนนคุณลักษณะ!AN45)</f>
        <v/>
      </c>
      <c r="AZ44" s="27" t="str">
        <f>IF(คะแนนคุณลักษณะ!AO45="","",คะแนนคุณลักษณะ!AO45)</f>
        <v/>
      </c>
      <c r="BA44" s="27" t="str">
        <f>IF(คะแนนคุณลักษณะ!AP45="","",คะแนนคุณลักษณะ!AP45)</f>
        <v/>
      </c>
      <c r="BB44" s="27" t="str">
        <f>IF(คะแนนคุณลักษณะ!AQ45="","",คะแนนคุณลักษณะ!AQ45)</f>
        <v/>
      </c>
      <c r="BC44" s="27" t="str">
        <f>IF(คะแนนคุณลักษณะ!AR45="","",คะแนนคุณลักษณะ!AR45)</f>
        <v/>
      </c>
      <c r="BD44" s="87" t="str">
        <f t="shared" si="39"/>
        <v/>
      </c>
      <c r="BE44" s="136" t="str">
        <f t="shared" si="8"/>
        <v/>
      </c>
      <c r="BF44" s="136" t="str">
        <f t="shared" si="9"/>
        <v/>
      </c>
      <c r="BG44" s="27" t="str">
        <f>IF(คะแนนคุณลักษณะ!AS45="","",คะแนนคุณลักษณะ!AS45)</f>
        <v/>
      </c>
      <c r="BH44" s="27" t="str">
        <f>IF(คะแนนคุณลักษณะ!AT45="","",คะแนนคุณลักษณะ!AT45)</f>
        <v/>
      </c>
      <c r="BI44" s="27" t="str">
        <f>IF(คะแนนคุณลักษณะ!AU45="","",คะแนนคุณลักษณะ!AU45)</f>
        <v/>
      </c>
      <c r="BJ44" s="27" t="str">
        <f>IF(คะแนนคุณลักษณะ!AV45="","",คะแนนคุณลักษณะ!AV45)</f>
        <v/>
      </c>
      <c r="BK44" s="27" t="str">
        <f>IF(คะแนนคุณลักษณะ!AW45="","",คะแนนคุณลักษณะ!AW45)</f>
        <v/>
      </c>
      <c r="BL44" s="27" t="str">
        <f>IF(คะแนนคุณลักษณะ!AX45="","",คะแนนคุณลักษณะ!AX45)</f>
        <v/>
      </c>
      <c r="BM44" s="27" t="str">
        <f>IF(คะแนนคุณลักษณะ!AY45="","",คะแนนคุณลักษณะ!AY45)</f>
        <v/>
      </c>
      <c r="BN44" s="27" t="str">
        <f>IF(คะแนนคุณลักษณะ!AZ45="","",คะแนนคุณลักษณะ!AZ45)</f>
        <v/>
      </c>
      <c r="BO44" s="87" t="str">
        <f t="shared" si="40"/>
        <v/>
      </c>
      <c r="BP44" s="136" t="str">
        <f t="shared" si="10"/>
        <v/>
      </c>
      <c r="BQ44" s="136" t="str">
        <f t="shared" si="11"/>
        <v/>
      </c>
      <c r="BR44" s="27" t="str">
        <f>IF(คะแนนคุณลักษณะ!BA45="","",คะแนนคุณลักษณะ!BA45)</f>
        <v/>
      </c>
      <c r="BS44" s="27" t="str">
        <f>IF(คะแนนคุณลักษณะ!BB45="","",คะแนนคุณลักษณะ!BB45)</f>
        <v/>
      </c>
      <c r="BT44" s="27" t="str">
        <f>IF(คะแนนคุณลักษณะ!BC45="","",คะแนนคุณลักษณะ!BC45)</f>
        <v/>
      </c>
      <c r="BU44" s="27" t="str">
        <f>IF(คะแนนคุณลักษณะ!BD45="","",คะแนนคุณลักษณะ!BD45)</f>
        <v/>
      </c>
      <c r="BV44" s="27" t="str">
        <f>IF(คะแนนคุณลักษณะ!BE45="","",คะแนนคุณลักษณะ!BE45)</f>
        <v/>
      </c>
      <c r="BW44" s="27" t="str">
        <f>IF(คะแนนคุณลักษณะ!BF45="","",คะแนนคุณลักษณะ!BF45)</f>
        <v/>
      </c>
      <c r="BX44" s="27" t="str">
        <f>IF(คะแนนคุณลักษณะ!BG45="","",คะแนนคุณลักษณะ!BG45)</f>
        <v/>
      </c>
      <c r="BY44" s="27" t="str">
        <f>IF(คะแนนคุณลักษณะ!BH45="","",คะแนนคุณลักษณะ!BH45)</f>
        <v/>
      </c>
      <c r="BZ44" s="87" t="str">
        <f t="shared" si="41"/>
        <v/>
      </c>
      <c r="CA44" s="136" t="str">
        <f t="shared" si="12"/>
        <v/>
      </c>
      <c r="CB44" s="136" t="str">
        <f t="shared" si="13"/>
        <v/>
      </c>
      <c r="CC44" s="27" t="str">
        <f>IF(คะแนนคุณลักษณะ!BI45="","",คะแนนคุณลักษณะ!BI45)</f>
        <v/>
      </c>
      <c r="CD44" s="27" t="str">
        <f>IF(คะแนนคุณลักษณะ!BJ45="","",คะแนนคุณลักษณะ!BJ45)</f>
        <v/>
      </c>
      <c r="CE44" s="27" t="str">
        <f>IF(คะแนนคุณลักษณะ!BK45="","",คะแนนคุณลักษณะ!BK45)</f>
        <v/>
      </c>
      <c r="CF44" s="27" t="str">
        <f>IF(คะแนนคุณลักษณะ!BL45="","",คะแนนคุณลักษณะ!BL45)</f>
        <v/>
      </c>
      <c r="CG44" s="27" t="str">
        <f>IF(คะแนนคุณลักษณะ!BM45="","",คะแนนคุณลักษณะ!BM45)</f>
        <v/>
      </c>
      <c r="CH44" s="27" t="str">
        <f>IF(คะแนนคุณลักษณะ!BN45="","",คะแนนคุณลักษณะ!BN45)</f>
        <v/>
      </c>
      <c r="CI44" s="27" t="str">
        <f>IF(คะแนนคุณลักษณะ!BO45="","",คะแนนคุณลักษณะ!BO45)</f>
        <v/>
      </c>
      <c r="CJ44" s="27" t="str">
        <f>IF(คะแนนคุณลักษณะ!BP45="","",คะแนนคุณลักษณะ!BP45)</f>
        <v/>
      </c>
      <c r="CK44" s="87" t="str">
        <f t="shared" si="42"/>
        <v/>
      </c>
      <c r="CL44" s="136" t="str">
        <f t="shared" si="14"/>
        <v/>
      </c>
      <c r="CM44" s="136" t="str">
        <f t="shared" si="15"/>
        <v/>
      </c>
      <c r="CN44" s="27" t="str">
        <f>IF(คะแนนคุณลักษณะ!BQ45="","",คะแนนคุณลักษณะ!BQ45)</f>
        <v/>
      </c>
      <c r="CO44" s="27" t="str">
        <f>IF(คะแนนคุณลักษณะ!BR45="","",คะแนนคุณลักษณะ!BR45)</f>
        <v/>
      </c>
      <c r="CP44" s="27" t="str">
        <f>IF(คะแนนคุณลักษณะ!BS45="","",คะแนนคุณลักษณะ!BS45)</f>
        <v/>
      </c>
      <c r="CQ44" s="27" t="str">
        <f>IF(คะแนนคุณลักษณะ!BT45="","",คะแนนคุณลักษณะ!BT45)</f>
        <v/>
      </c>
      <c r="CR44" s="27" t="str">
        <f>IF(คะแนนคุณลักษณะ!BU45="","",คะแนนคุณลักษณะ!BU45)</f>
        <v/>
      </c>
      <c r="CS44" s="27" t="str">
        <f>IF(คะแนนคุณลักษณะ!BV45="","",คะแนนคุณลักษณะ!BV45)</f>
        <v/>
      </c>
      <c r="CT44" s="27" t="str">
        <f>IF(คะแนนคุณลักษณะ!BW45="","",คะแนนคุณลักษณะ!BW45)</f>
        <v/>
      </c>
      <c r="CU44" s="27" t="str">
        <f>IF(คะแนนคุณลักษณะ!BX45="","",คะแนนคุณลักษณะ!BX45)</f>
        <v/>
      </c>
      <c r="CV44" s="87" t="str">
        <f t="shared" si="43"/>
        <v/>
      </c>
      <c r="CW44" s="136" t="str">
        <f t="shared" si="16"/>
        <v/>
      </c>
      <c r="CX44" s="136" t="str">
        <f t="shared" si="17"/>
        <v/>
      </c>
      <c r="CY44" s="388" t="str">
        <f>IF(คะแนนคุณลักษณะ!BY45="","",คะแนนคุณลักษณะ!BY45)</f>
        <v/>
      </c>
      <c r="CZ44" s="388" t="str">
        <f>IF(คะแนนคุณลักษณะ!BZ45="","",คะแนนคุณลักษณะ!BZ45)</f>
        <v/>
      </c>
      <c r="DA44" s="388" t="str">
        <f>IF(คะแนนคุณลักษณะ!CA45="","",คะแนนคุณลักษณะ!CA45)</f>
        <v/>
      </c>
      <c r="DB44" s="388" t="str">
        <f>IF(คะแนนคุณลักษณะ!CB45="","",คะแนนคุณลักษณะ!CB45)</f>
        <v/>
      </c>
      <c r="DC44" s="388" t="str">
        <f>IF(คะแนนคุณลักษณะ!CC45="","",คะแนนคุณลักษณะ!CC45)</f>
        <v/>
      </c>
      <c r="DD44" s="388" t="str">
        <f>IF(คะแนนคุณลักษณะ!CD45="","",คะแนนคุณลักษณะ!CD45)</f>
        <v/>
      </c>
      <c r="DE44" s="388" t="str">
        <f>IF(คะแนนคุณลักษณะ!CE45="","",คะแนนคุณลักษณะ!CE45)</f>
        <v/>
      </c>
      <c r="DF44" s="388" t="str">
        <f>IF(คะแนนคุณลักษณะ!CF45="","",คะแนนคุณลักษณะ!CF45)</f>
        <v/>
      </c>
      <c r="DG44" s="87" t="str">
        <f t="shared" si="44"/>
        <v/>
      </c>
      <c r="DH44" s="136" t="str">
        <f t="shared" si="45"/>
        <v/>
      </c>
      <c r="DI44" s="136" t="str">
        <f t="shared" si="18"/>
        <v/>
      </c>
      <c r="DJ44" s="457" t="str">
        <f>IF(คะแนนคุณลักษณะ!CG45="","",คะแนนคุณลักษณะ!CG45)</f>
        <v/>
      </c>
      <c r="DK44" s="457" t="str">
        <f>IF(คะแนนคุณลักษณะ!CH45="","",คะแนนคุณลักษณะ!CH45)</f>
        <v/>
      </c>
      <c r="DL44" s="457" t="str">
        <f>IF(คะแนนคุณลักษณะ!CI45="","",คะแนนคุณลักษณะ!CI45)</f>
        <v/>
      </c>
      <c r="DM44" s="457" t="str">
        <f>IF(คะแนนคุณลักษณะ!CJ45="","",คะแนนคุณลักษณะ!CJ45)</f>
        <v/>
      </c>
      <c r="DN44" s="457" t="str">
        <f>IF(คะแนนคุณลักษณะ!CK45="","",คะแนนคุณลักษณะ!CK45)</f>
        <v/>
      </c>
      <c r="DO44" s="457" t="str">
        <f>IF(คะแนนคุณลักษณะ!CL45="","",คะแนนคุณลักษณะ!CL45)</f>
        <v/>
      </c>
      <c r="DP44" s="457" t="str">
        <f>IF(คะแนนคุณลักษณะ!CM45="","",คะแนนคุณลักษณะ!CM45)</f>
        <v/>
      </c>
      <c r="DQ44" s="457" t="str">
        <f>IF(คะแนนคุณลักษณะ!CN45="","",คะแนนคุณลักษณะ!CN45)</f>
        <v/>
      </c>
      <c r="DR44" s="87" t="str">
        <f t="shared" si="46"/>
        <v/>
      </c>
      <c r="DS44" s="136" t="str">
        <f t="shared" si="19"/>
        <v/>
      </c>
      <c r="DT44" s="136" t="str">
        <f t="shared" si="20"/>
        <v/>
      </c>
      <c r="DU44" s="457" t="str">
        <f>IF(คะแนนคุณลักษณะ!CO45="","",คะแนนคุณลักษณะ!CO45)</f>
        <v/>
      </c>
      <c r="DV44" s="457" t="str">
        <f>IF(คะแนนคุณลักษณะ!CP45="","",คะแนนคุณลักษณะ!CP45)</f>
        <v/>
      </c>
      <c r="DW44" s="457" t="str">
        <f>IF(คะแนนคุณลักษณะ!CQ45="","",คะแนนคุณลักษณะ!CQ45)</f>
        <v/>
      </c>
      <c r="DX44" s="457" t="str">
        <f>IF(คะแนนคุณลักษณะ!CR45="","",คะแนนคุณลักษณะ!CR45)</f>
        <v/>
      </c>
      <c r="DY44" s="457" t="str">
        <f>IF(คะแนนคุณลักษณะ!CS45="","",คะแนนคุณลักษณะ!CS45)</f>
        <v/>
      </c>
      <c r="DZ44" s="457" t="str">
        <f>IF(คะแนนคุณลักษณะ!CT45="","",คะแนนคุณลักษณะ!CT45)</f>
        <v/>
      </c>
      <c r="EA44" s="457" t="str">
        <f>IF(คะแนนคุณลักษณะ!CU45="","",คะแนนคุณลักษณะ!CU45)</f>
        <v/>
      </c>
      <c r="EB44" s="457" t="str">
        <f>IF(คะแนนคุณลักษณะ!CV45="","",คะแนนคุณลักษณะ!CV45)</f>
        <v/>
      </c>
      <c r="EC44" s="87" t="str">
        <f t="shared" si="47"/>
        <v/>
      </c>
      <c r="ED44" s="136" t="str">
        <f t="shared" si="21"/>
        <v/>
      </c>
      <c r="EE44" s="136" t="str">
        <f t="shared" si="22"/>
        <v/>
      </c>
      <c r="EF44" s="457" t="str">
        <f>IF(คะแนนคุณลักษณะ!CW45="","",คะแนนคุณลักษณะ!CW45)</f>
        <v/>
      </c>
      <c r="EG44" s="457" t="str">
        <f>IF(คะแนนคุณลักษณะ!CX45="","",คะแนนคุณลักษณะ!CX45)</f>
        <v/>
      </c>
      <c r="EH44" s="457" t="str">
        <f>IF(คะแนนคุณลักษณะ!CY45="","",คะแนนคุณลักษณะ!CY45)</f>
        <v/>
      </c>
      <c r="EI44" s="457" t="str">
        <f>IF(คะแนนคุณลักษณะ!CZ45="","",คะแนนคุณลักษณะ!CZ45)</f>
        <v/>
      </c>
      <c r="EJ44" s="457" t="str">
        <f>IF(คะแนนคุณลักษณะ!DA45="","",คะแนนคุณลักษณะ!DA45)</f>
        <v/>
      </c>
      <c r="EK44" s="457" t="str">
        <f>IF(คะแนนคุณลักษณะ!DB45="","",คะแนนคุณลักษณะ!DB45)</f>
        <v/>
      </c>
      <c r="EL44" s="457" t="str">
        <f>IF(คะแนนคุณลักษณะ!DC45="","",คะแนนคุณลักษณะ!DC45)</f>
        <v/>
      </c>
      <c r="EM44" s="457" t="str">
        <f>IF(คะแนนคุณลักษณะ!DD45="","",คะแนนคุณลักษณะ!DD45)</f>
        <v/>
      </c>
      <c r="EN44" s="87" t="str">
        <f t="shared" si="48"/>
        <v/>
      </c>
      <c r="EO44" s="136" t="str">
        <f t="shared" si="23"/>
        <v/>
      </c>
      <c r="EP44" s="136" t="str">
        <f t="shared" si="24"/>
        <v/>
      </c>
      <c r="EQ44" s="457" t="str">
        <f>IF(คะแนนคุณลักษณะ!DE45="","",คะแนนคุณลักษณะ!DE45)</f>
        <v/>
      </c>
      <c r="ER44" s="457" t="str">
        <f>IF(คะแนนคุณลักษณะ!DF45="","",คะแนนคุณลักษณะ!DF45)</f>
        <v/>
      </c>
      <c r="ES44" s="457" t="str">
        <f>IF(คะแนนคุณลักษณะ!DG45="","",คะแนนคุณลักษณะ!DG45)</f>
        <v/>
      </c>
      <c r="ET44" s="457" t="str">
        <f>IF(คะแนนคุณลักษณะ!DH45="","",คะแนนคุณลักษณะ!DH45)</f>
        <v/>
      </c>
      <c r="EU44" s="457" t="str">
        <f>IF(คะแนนคุณลักษณะ!DI45="","",คะแนนคุณลักษณะ!DI45)</f>
        <v/>
      </c>
      <c r="EV44" s="457" t="str">
        <f>IF(คะแนนคุณลักษณะ!DJ45="","",คะแนนคุณลักษณะ!DJ45)</f>
        <v/>
      </c>
      <c r="EW44" s="457" t="str">
        <f>IF(คะแนนคุณลักษณะ!DK45="","",คะแนนคุณลักษณะ!DK45)</f>
        <v/>
      </c>
      <c r="EX44" s="457" t="str">
        <f>IF(คะแนนคุณลักษณะ!DL45="","",คะแนนคุณลักษณะ!DL45)</f>
        <v/>
      </c>
      <c r="EY44" s="87" t="str">
        <f t="shared" si="49"/>
        <v/>
      </c>
      <c r="EZ44" s="136" t="str">
        <f t="shared" si="25"/>
        <v/>
      </c>
      <c r="FA44" s="136" t="str">
        <f t="shared" si="26"/>
        <v/>
      </c>
      <c r="FB44" s="27" t="str">
        <f>IF(คะแนนคุณลักษณะ!DM45="","",คะแนนคุณลักษณะ!DM45)</f>
        <v/>
      </c>
      <c r="FC44" s="27" t="str">
        <f>IF(คะแนนคุณลักษณะ!DN45="","",คะแนนคุณลักษณะ!DN45)</f>
        <v/>
      </c>
      <c r="FD44" s="27" t="str">
        <f>IF(คะแนนคุณลักษณะ!DO45="","",คะแนนคุณลักษณะ!DO45)</f>
        <v/>
      </c>
      <c r="FE44" s="27" t="str">
        <f>IF(คะแนนคุณลักษณะ!DP45="","",คะแนนคุณลักษณะ!DP45)</f>
        <v/>
      </c>
      <c r="FF44" s="27" t="str">
        <f>IF(คะแนนคุณลักษณะ!DQ45="","",คะแนนคุณลักษณะ!DQ45)</f>
        <v/>
      </c>
      <c r="FG44" s="27" t="str">
        <f>IF(คะแนนคุณลักษณะ!DR45="","",คะแนนคุณลักษณะ!DR45)</f>
        <v/>
      </c>
      <c r="FH44" s="27" t="str">
        <f>IF(คะแนนคุณลักษณะ!DS45="","",คะแนนคุณลักษณะ!DS45)</f>
        <v/>
      </c>
      <c r="FI44" s="27" t="str">
        <f>IF(คะแนนคุณลักษณะ!DT45="","",คะแนนคุณลักษณะ!DT45)</f>
        <v/>
      </c>
      <c r="FJ44" s="87" t="str">
        <f t="shared" si="50"/>
        <v/>
      </c>
      <c r="FK44" s="136" t="str">
        <f t="shared" si="27"/>
        <v/>
      </c>
      <c r="FL44" s="136" t="str">
        <f t="shared" si="28"/>
        <v/>
      </c>
      <c r="FM44" s="457" t="str">
        <f t="shared" si="51"/>
        <v/>
      </c>
      <c r="FN44" s="136" t="str">
        <f t="shared" si="29"/>
        <v/>
      </c>
      <c r="FO44" s="457" t="str">
        <f t="shared" si="52"/>
        <v/>
      </c>
      <c r="FP44" s="136" t="str">
        <f t="shared" si="30"/>
        <v/>
      </c>
      <c r="FQ44" s="457" t="str">
        <f t="shared" si="53"/>
        <v/>
      </c>
      <c r="FR44" s="136" t="str">
        <f t="shared" si="31"/>
        <v/>
      </c>
      <c r="FS44" s="457" t="str">
        <f t="shared" si="54"/>
        <v/>
      </c>
      <c r="FT44" s="136" t="str">
        <f t="shared" si="32"/>
        <v/>
      </c>
      <c r="FU44" s="457" t="str">
        <f t="shared" si="55"/>
        <v/>
      </c>
      <c r="FV44" s="136" t="str">
        <f t="shared" si="33"/>
        <v/>
      </c>
      <c r="FW44" s="457" t="str">
        <f t="shared" si="56"/>
        <v/>
      </c>
      <c r="FX44" s="136" t="str">
        <f t="shared" si="34"/>
        <v/>
      </c>
      <c r="FY44" s="457" t="str">
        <f t="shared" si="57"/>
        <v/>
      </c>
      <c r="FZ44" s="136" t="str">
        <f t="shared" si="35"/>
        <v/>
      </c>
      <c r="GA44" s="457" t="str">
        <f t="shared" si="58"/>
        <v/>
      </c>
      <c r="GB44" s="136" t="str">
        <f t="shared" si="59"/>
        <v/>
      </c>
      <c r="GC44" s="87" t="str">
        <f t="shared" si="71"/>
        <v/>
      </c>
      <c r="GD44" s="136" t="str">
        <f>IF(เกณฑ์!F$20="Mode",GQ44,IF(เกณฑ์!F$20="ร้อยละ",GR44,""))</f>
        <v/>
      </c>
      <c r="GE44" s="136" t="str">
        <f t="shared" si="60"/>
        <v/>
      </c>
      <c r="GF44" s="85"/>
      <c r="GI44" s="316" t="str">
        <f t="shared" si="61"/>
        <v/>
      </c>
      <c r="GJ44" s="316" t="str">
        <f t="shared" si="62"/>
        <v/>
      </c>
      <c r="GK44" s="316" t="str">
        <f t="shared" si="63"/>
        <v/>
      </c>
      <c r="GL44" s="316" t="str">
        <f t="shared" si="64"/>
        <v/>
      </c>
      <c r="GM44" s="316" t="str">
        <f t="shared" si="65"/>
        <v/>
      </c>
      <c r="GN44" s="316" t="str">
        <f t="shared" si="66"/>
        <v/>
      </c>
      <c r="GO44" s="316" t="str">
        <f t="shared" si="67"/>
        <v/>
      </c>
      <c r="GP44" s="316" t="str">
        <f t="shared" si="68"/>
        <v/>
      </c>
      <c r="GQ44" s="316" t="str">
        <f>'06-1'!I44</f>
        <v/>
      </c>
      <c r="GR44" s="513" t="str">
        <f t="shared" si="72"/>
        <v/>
      </c>
    </row>
    <row r="45" spans="1:200" s="29" customFormat="1" ht="15.95" customHeight="1">
      <c r="A45" s="130">
        <v>40</v>
      </c>
      <c r="B45" s="26">
        <f>คะแนนสอบ!C45</f>
        <v>0</v>
      </c>
      <c r="C45" s="41">
        <f>คะแนนสอบ!D45</f>
        <v>0</v>
      </c>
      <c r="D45" s="27" t="str">
        <f>IF(คะแนนคุณลักษณะ!E46="","",คะแนนคุณลักษณะ!E46)</f>
        <v/>
      </c>
      <c r="E45" s="27" t="str">
        <f>IF(คะแนนคุณลักษณะ!F46="","",คะแนนคุณลักษณะ!F46)</f>
        <v/>
      </c>
      <c r="F45" s="27" t="str">
        <f>IF(คะแนนคุณลักษณะ!G46="","",คะแนนคุณลักษณะ!G46)</f>
        <v/>
      </c>
      <c r="G45" s="27" t="str">
        <f>IF(คะแนนคุณลักษณะ!H46="","",คะแนนคุณลักษณะ!H46)</f>
        <v/>
      </c>
      <c r="H45" s="27" t="str">
        <f>IF(คะแนนคุณลักษณะ!I46="","",คะแนนคุณลักษณะ!I46)</f>
        <v/>
      </c>
      <c r="I45" s="27" t="str">
        <f>IF(คะแนนคุณลักษณะ!J46="","",คะแนนคุณลักษณะ!J46)</f>
        <v/>
      </c>
      <c r="J45" s="27" t="str">
        <f>IF(คะแนนคุณลักษณะ!K46="","",คะแนนคุณลักษณะ!K46)</f>
        <v/>
      </c>
      <c r="K45" s="27" t="str">
        <f>IF(คะแนนคุณลักษณะ!L46="","",คะแนนคุณลักษณะ!L46)</f>
        <v/>
      </c>
      <c r="L45" s="87" t="str">
        <f t="shared" si="69"/>
        <v/>
      </c>
      <c r="M45" s="136" t="str">
        <f t="shared" si="0"/>
        <v/>
      </c>
      <c r="N45" s="136" t="str">
        <f t="shared" si="1"/>
        <v/>
      </c>
      <c r="O45" s="27" t="str">
        <f>IF(คะแนนคุณลักษณะ!M46="","",คะแนนคุณลักษณะ!M46)</f>
        <v/>
      </c>
      <c r="P45" s="27" t="str">
        <f>IF(คะแนนคุณลักษณะ!N46="","",คะแนนคุณลักษณะ!N46)</f>
        <v/>
      </c>
      <c r="Q45" s="27" t="str">
        <f>IF(คะแนนคุณลักษณะ!O46="","",คะแนนคุณลักษณะ!O46)</f>
        <v/>
      </c>
      <c r="R45" s="27" t="str">
        <f>IF(คะแนนคุณลักษณะ!P46="","",คะแนนคุณลักษณะ!P46)</f>
        <v/>
      </c>
      <c r="S45" s="27" t="str">
        <f>IF(คะแนนคุณลักษณะ!Q46="","",คะแนนคุณลักษณะ!Q46)</f>
        <v/>
      </c>
      <c r="T45" s="27" t="str">
        <f>IF(คะแนนคุณลักษณะ!R46="","",คะแนนคุณลักษณะ!R46)</f>
        <v/>
      </c>
      <c r="U45" s="27" t="str">
        <f>IF(คะแนนคุณลักษณะ!S46="","",คะแนนคุณลักษณะ!S46)</f>
        <v/>
      </c>
      <c r="V45" s="27" t="str">
        <f>IF(คะแนนคุณลักษณะ!T46="","",คะแนนคุณลักษณะ!T46)</f>
        <v/>
      </c>
      <c r="W45" s="87" t="str">
        <f t="shared" si="70"/>
        <v/>
      </c>
      <c r="X45" s="136" t="str">
        <f t="shared" si="2"/>
        <v/>
      </c>
      <c r="Y45" s="136" t="str">
        <f t="shared" si="3"/>
        <v/>
      </c>
      <c r="Z45" s="27" t="str">
        <f>IF(คะแนนคุณลักษณะ!U46="","",คะแนนคุณลักษณะ!U46)</f>
        <v/>
      </c>
      <c r="AA45" s="27" t="str">
        <f>IF(คะแนนคุณลักษณะ!V46="","",คะแนนคุณลักษณะ!V46)</f>
        <v/>
      </c>
      <c r="AB45" s="27" t="str">
        <f>IF(คะแนนคุณลักษณะ!W46="","",คะแนนคุณลักษณะ!W46)</f>
        <v/>
      </c>
      <c r="AC45" s="27" t="str">
        <f>IF(คะแนนคุณลักษณะ!X46="","",คะแนนคุณลักษณะ!X46)</f>
        <v/>
      </c>
      <c r="AD45" s="27" t="str">
        <f>IF(คะแนนคุณลักษณะ!Y46="","",คะแนนคุณลักษณะ!Y46)</f>
        <v/>
      </c>
      <c r="AE45" s="27" t="str">
        <f>IF(คะแนนคุณลักษณะ!Z46="","",คะแนนคุณลักษณะ!Z46)</f>
        <v/>
      </c>
      <c r="AF45" s="27" t="str">
        <f>IF(คะแนนคุณลักษณะ!AA46="","",คะแนนคุณลักษณะ!AA46)</f>
        <v/>
      </c>
      <c r="AG45" s="27" t="str">
        <f>IF(คะแนนคุณลักษณะ!AB46="","",คะแนนคุณลักษณะ!AB46)</f>
        <v/>
      </c>
      <c r="AH45" s="87" t="str">
        <f t="shared" si="37"/>
        <v/>
      </c>
      <c r="AI45" s="136" t="str">
        <f t="shared" si="4"/>
        <v/>
      </c>
      <c r="AJ45" s="136" t="str">
        <f t="shared" si="5"/>
        <v/>
      </c>
      <c r="AK45" s="27" t="str">
        <f>IF(คะแนนคุณลักษณะ!AC46="","",คะแนนคุณลักษณะ!AC46)</f>
        <v/>
      </c>
      <c r="AL45" s="27" t="str">
        <f>IF(คะแนนคุณลักษณะ!AD46="","",คะแนนคุณลักษณะ!AD46)</f>
        <v/>
      </c>
      <c r="AM45" s="27" t="str">
        <f>IF(คะแนนคุณลักษณะ!AE46="","",คะแนนคุณลักษณะ!AE46)</f>
        <v/>
      </c>
      <c r="AN45" s="27" t="str">
        <f>IF(คะแนนคุณลักษณะ!AF46="","",คะแนนคุณลักษณะ!AF46)</f>
        <v/>
      </c>
      <c r="AO45" s="27" t="str">
        <f>IF(คะแนนคุณลักษณะ!AG46="","",คะแนนคุณลักษณะ!AG46)</f>
        <v/>
      </c>
      <c r="AP45" s="27" t="str">
        <f>IF(คะแนนคุณลักษณะ!AH46="","",คะแนนคุณลักษณะ!AH46)</f>
        <v/>
      </c>
      <c r="AQ45" s="27" t="str">
        <f>IF(คะแนนคุณลักษณะ!AI46="","",คะแนนคุณลักษณะ!AI46)</f>
        <v/>
      </c>
      <c r="AR45" s="27" t="str">
        <f>IF(คะแนนคุณลักษณะ!AJ46="","",คะแนนคุณลักษณะ!AJ46)</f>
        <v/>
      </c>
      <c r="AS45" s="87" t="str">
        <f t="shared" si="38"/>
        <v/>
      </c>
      <c r="AT45" s="136" t="str">
        <f t="shared" si="6"/>
        <v/>
      </c>
      <c r="AU45" s="136" t="str">
        <f t="shared" si="7"/>
        <v/>
      </c>
      <c r="AV45" s="27" t="str">
        <f>IF(คะแนนคุณลักษณะ!AK46="","",คะแนนคุณลักษณะ!AK46)</f>
        <v/>
      </c>
      <c r="AW45" s="27" t="str">
        <f>IF(คะแนนคุณลักษณะ!AL46="","",คะแนนคุณลักษณะ!AL46)</f>
        <v/>
      </c>
      <c r="AX45" s="27" t="str">
        <f>IF(คะแนนคุณลักษณะ!AM46="","",คะแนนคุณลักษณะ!AM46)</f>
        <v/>
      </c>
      <c r="AY45" s="27" t="str">
        <f>IF(คะแนนคุณลักษณะ!AN46="","",คะแนนคุณลักษณะ!AN46)</f>
        <v/>
      </c>
      <c r="AZ45" s="27" t="str">
        <f>IF(คะแนนคุณลักษณะ!AO46="","",คะแนนคุณลักษณะ!AO46)</f>
        <v/>
      </c>
      <c r="BA45" s="27" t="str">
        <f>IF(คะแนนคุณลักษณะ!AP46="","",คะแนนคุณลักษณะ!AP46)</f>
        <v/>
      </c>
      <c r="BB45" s="27" t="str">
        <f>IF(คะแนนคุณลักษณะ!AQ46="","",คะแนนคุณลักษณะ!AQ46)</f>
        <v/>
      </c>
      <c r="BC45" s="27" t="str">
        <f>IF(คะแนนคุณลักษณะ!AR46="","",คะแนนคุณลักษณะ!AR46)</f>
        <v/>
      </c>
      <c r="BD45" s="87" t="str">
        <f t="shared" si="39"/>
        <v/>
      </c>
      <c r="BE45" s="136" t="str">
        <f t="shared" si="8"/>
        <v/>
      </c>
      <c r="BF45" s="136" t="str">
        <f t="shared" si="9"/>
        <v/>
      </c>
      <c r="BG45" s="27" t="str">
        <f>IF(คะแนนคุณลักษณะ!AS46="","",คะแนนคุณลักษณะ!AS46)</f>
        <v/>
      </c>
      <c r="BH45" s="27" t="str">
        <f>IF(คะแนนคุณลักษณะ!AT46="","",คะแนนคุณลักษณะ!AT46)</f>
        <v/>
      </c>
      <c r="BI45" s="27" t="str">
        <f>IF(คะแนนคุณลักษณะ!AU46="","",คะแนนคุณลักษณะ!AU46)</f>
        <v/>
      </c>
      <c r="BJ45" s="27" t="str">
        <f>IF(คะแนนคุณลักษณะ!AV46="","",คะแนนคุณลักษณะ!AV46)</f>
        <v/>
      </c>
      <c r="BK45" s="27" t="str">
        <f>IF(คะแนนคุณลักษณะ!AW46="","",คะแนนคุณลักษณะ!AW46)</f>
        <v/>
      </c>
      <c r="BL45" s="27" t="str">
        <f>IF(คะแนนคุณลักษณะ!AX46="","",คะแนนคุณลักษณะ!AX46)</f>
        <v/>
      </c>
      <c r="BM45" s="27" t="str">
        <f>IF(คะแนนคุณลักษณะ!AY46="","",คะแนนคุณลักษณะ!AY46)</f>
        <v/>
      </c>
      <c r="BN45" s="27" t="str">
        <f>IF(คะแนนคุณลักษณะ!AZ46="","",คะแนนคุณลักษณะ!AZ46)</f>
        <v/>
      </c>
      <c r="BO45" s="87" t="str">
        <f t="shared" si="40"/>
        <v/>
      </c>
      <c r="BP45" s="136" t="str">
        <f t="shared" si="10"/>
        <v/>
      </c>
      <c r="BQ45" s="136" t="str">
        <f t="shared" si="11"/>
        <v/>
      </c>
      <c r="BR45" s="27" t="str">
        <f>IF(คะแนนคุณลักษณะ!BA46="","",คะแนนคุณลักษณะ!BA46)</f>
        <v/>
      </c>
      <c r="BS45" s="27" t="str">
        <f>IF(คะแนนคุณลักษณะ!BB46="","",คะแนนคุณลักษณะ!BB46)</f>
        <v/>
      </c>
      <c r="BT45" s="27" t="str">
        <f>IF(คะแนนคุณลักษณะ!BC46="","",คะแนนคุณลักษณะ!BC46)</f>
        <v/>
      </c>
      <c r="BU45" s="27" t="str">
        <f>IF(คะแนนคุณลักษณะ!BD46="","",คะแนนคุณลักษณะ!BD46)</f>
        <v/>
      </c>
      <c r="BV45" s="27" t="str">
        <f>IF(คะแนนคุณลักษณะ!BE46="","",คะแนนคุณลักษณะ!BE46)</f>
        <v/>
      </c>
      <c r="BW45" s="27" t="str">
        <f>IF(คะแนนคุณลักษณะ!BF46="","",คะแนนคุณลักษณะ!BF46)</f>
        <v/>
      </c>
      <c r="BX45" s="27" t="str">
        <f>IF(คะแนนคุณลักษณะ!BG46="","",คะแนนคุณลักษณะ!BG46)</f>
        <v/>
      </c>
      <c r="BY45" s="27" t="str">
        <f>IF(คะแนนคุณลักษณะ!BH46="","",คะแนนคุณลักษณะ!BH46)</f>
        <v/>
      </c>
      <c r="BZ45" s="87" t="str">
        <f t="shared" si="41"/>
        <v/>
      </c>
      <c r="CA45" s="136" t="str">
        <f t="shared" si="12"/>
        <v/>
      </c>
      <c r="CB45" s="136" t="str">
        <f t="shared" si="13"/>
        <v/>
      </c>
      <c r="CC45" s="27" t="str">
        <f>IF(คะแนนคุณลักษณะ!BI46="","",คะแนนคุณลักษณะ!BI46)</f>
        <v/>
      </c>
      <c r="CD45" s="27" t="str">
        <f>IF(คะแนนคุณลักษณะ!BJ46="","",คะแนนคุณลักษณะ!BJ46)</f>
        <v/>
      </c>
      <c r="CE45" s="27" t="str">
        <f>IF(คะแนนคุณลักษณะ!BK46="","",คะแนนคุณลักษณะ!BK46)</f>
        <v/>
      </c>
      <c r="CF45" s="27" t="str">
        <f>IF(คะแนนคุณลักษณะ!BL46="","",คะแนนคุณลักษณะ!BL46)</f>
        <v/>
      </c>
      <c r="CG45" s="27" t="str">
        <f>IF(คะแนนคุณลักษณะ!BM46="","",คะแนนคุณลักษณะ!BM46)</f>
        <v/>
      </c>
      <c r="CH45" s="27" t="str">
        <f>IF(คะแนนคุณลักษณะ!BN46="","",คะแนนคุณลักษณะ!BN46)</f>
        <v/>
      </c>
      <c r="CI45" s="27" t="str">
        <f>IF(คะแนนคุณลักษณะ!BO46="","",คะแนนคุณลักษณะ!BO46)</f>
        <v/>
      </c>
      <c r="CJ45" s="27" t="str">
        <f>IF(คะแนนคุณลักษณะ!BP46="","",คะแนนคุณลักษณะ!BP46)</f>
        <v/>
      </c>
      <c r="CK45" s="87" t="str">
        <f t="shared" si="42"/>
        <v/>
      </c>
      <c r="CL45" s="136" t="str">
        <f t="shared" si="14"/>
        <v/>
      </c>
      <c r="CM45" s="136" t="str">
        <f t="shared" si="15"/>
        <v/>
      </c>
      <c r="CN45" s="27" t="str">
        <f>IF(คะแนนคุณลักษณะ!BQ46="","",คะแนนคุณลักษณะ!BQ46)</f>
        <v/>
      </c>
      <c r="CO45" s="27" t="str">
        <f>IF(คะแนนคุณลักษณะ!BR46="","",คะแนนคุณลักษณะ!BR46)</f>
        <v/>
      </c>
      <c r="CP45" s="27" t="str">
        <f>IF(คะแนนคุณลักษณะ!BS46="","",คะแนนคุณลักษณะ!BS46)</f>
        <v/>
      </c>
      <c r="CQ45" s="27" t="str">
        <f>IF(คะแนนคุณลักษณะ!BT46="","",คะแนนคุณลักษณะ!BT46)</f>
        <v/>
      </c>
      <c r="CR45" s="27" t="str">
        <f>IF(คะแนนคุณลักษณะ!BU46="","",คะแนนคุณลักษณะ!BU46)</f>
        <v/>
      </c>
      <c r="CS45" s="27" t="str">
        <f>IF(คะแนนคุณลักษณะ!BV46="","",คะแนนคุณลักษณะ!BV46)</f>
        <v/>
      </c>
      <c r="CT45" s="27" t="str">
        <f>IF(คะแนนคุณลักษณะ!BW46="","",คะแนนคุณลักษณะ!BW46)</f>
        <v/>
      </c>
      <c r="CU45" s="27" t="str">
        <f>IF(คะแนนคุณลักษณะ!BX46="","",คะแนนคุณลักษณะ!BX46)</f>
        <v/>
      </c>
      <c r="CV45" s="87" t="str">
        <f t="shared" si="43"/>
        <v/>
      </c>
      <c r="CW45" s="136" t="str">
        <f t="shared" si="16"/>
        <v/>
      </c>
      <c r="CX45" s="136" t="str">
        <f t="shared" si="17"/>
        <v/>
      </c>
      <c r="CY45" s="388" t="str">
        <f>IF(คะแนนคุณลักษณะ!BY46="","",คะแนนคุณลักษณะ!BY46)</f>
        <v/>
      </c>
      <c r="CZ45" s="388" t="str">
        <f>IF(คะแนนคุณลักษณะ!BZ46="","",คะแนนคุณลักษณะ!BZ46)</f>
        <v/>
      </c>
      <c r="DA45" s="388" t="str">
        <f>IF(คะแนนคุณลักษณะ!CA46="","",คะแนนคุณลักษณะ!CA46)</f>
        <v/>
      </c>
      <c r="DB45" s="388" t="str">
        <f>IF(คะแนนคุณลักษณะ!CB46="","",คะแนนคุณลักษณะ!CB46)</f>
        <v/>
      </c>
      <c r="DC45" s="388" t="str">
        <f>IF(คะแนนคุณลักษณะ!CC46="","",คะแนนคุณลักษณะ!CC46)</f>
        <v/>
      </c>
      <c r="DD45" s="388" t="str">
        <f>IF(คะแนนคุณลักษณะ!CD46="","",คะแนนคุณลักษณะ!CD46)</f>
        <v/>
      </c>
      <c r="DE45" s="388" t="str">
        <f>IF(คะแนนคุณลักษณะ!CE46="","",คะแนนคุณลักษณะ!CE46)</f>
        <v/>
      </c>
      <c r="DF45" s="388" t="str">
        <f>IF(คะแนนคุณลักษณะ!CF46="","",คะแนนคุณลักษณะ!CF46)</f>
        <v/>
      </c>
      <c r="DG45" s="87" t="str">
        <f t="shared" si="44"/>
        <v/>
      </c>
      <c r="DH45" s="136" t="str">
        <f t="shared" si="45"/>
        <v/>
      </c>
      <c r="DI45" s="136" t="str">
        <f t="shared" si="18"/>
        <v/>
      </c>
      <c r="DJ45" s="457" t="str">
        <f>IF(คะแนนคุณลักษณะ!CG46="","",คะแนนคุณลักษณะ!CG46)</f>
        <v/>
      </c>
      <c r="DK45" s="457" t="str">
        <f>IF(คะแนนคุณลักษณะ!CH46="","",คะแนนคุณลักษณะ!CH46)</f>
        <v/>
      </c>
      <c r="DL45" s="457" t="str">
        <f>IF(คะแนนคุณลักษณะ!CI46="","",คะแนนคุณลักษณะ!CI46)</f>
        <v/>
      </c>
      <c r="DM45" s="457" t="str">
        <f>IF(คะแนนคุณลักษณะ!CJ46="","",คะแนนคุณลักษณะ!CJ46)</f>
        <v/>
      </c>
      <c r="DN45" s="457" t="str">
        <f>IF(คะแนนคุณลักษณะ!CK46="","",คะแนนคุณลักษณะ!CK46)</f>
        <v/>
      </c>
      <c r="DO45" s="457" t="str">
        <f>IF(คะแนนคุณลักษณะ!CL46="","",คะแนนคุณลักษณะ!CL46)</f>
        <v/>
      </c>
      <c r="DP45" s="457" t="str">
        <f>IF(คะแนนคุณลักษณะ!CM46="","",คะแนนคุณลักษณะ!CM46)</f>
        <v/>
      </c>
      <c r="DQ45" s="457" t="str">
        <f>IF(คะแนนคุณลักษณะ!CN46="","",คะแนนคุณลักษณะ!CN46)</f>
        <v/>
      </c>
      <c r="DR45" s="87" t="str">
        <f t="shared" si="46"/>
        <v/>
      </c>
      <c r="DS45" s="136" t="str">
        <f t="shared" si="19"/>
        <v/>
      </c>
      <c r="DT45" s="136" t="str">
        <f t="shared" si="20"/>
        <v/>
      </c>
      <c r="DU45" s="457" t="str">
        <f>IF(คะแนนคุณลักษณะ!CO46="","",คะแนนคุณลักษณะ!CO46)</f>
        <v/>
      </c>
      <c r="DV45" s="457" t="str">
        <f>IF(คะแนนคุณลักษณะ!CP46="","",คะแนนคุณลักษณะ!CP46)</f>
        <v/>
      </c>
      <c r="DW45" s="457" t="str">
        <f>IF(คะแนนคุณลักษณะ!CQ46="","",คะแนนคุณลักษณะ!CQ46)</f>
        <v/>
      </c>
      <c r="DX45" s="457" t="str">
        <f>IF(คะแนนคุณลักษณะ!CR46="","",คะแนนคุณลักษณะ!CR46)</f>
        <v/>
      </c>
      <c r="DY45" s="457" t="str">
        <f>IF(คะแนนคุณลักษณะ!CS46="","",คะแนนคุณลักษณะ!CS46)</f>
        <v/>
      </c>
      <c r="DZ45" s="457" t="str">
        <f>IF(คะแนนคุณลักษณะ!CT46="","",คะแนนคุณลักษณะ!CT46)</f>
        <v/>
      </c>
      <c r="EA45" s="457" t="str">
        <f>IF(คะแนนคุณลักษณะ!CU46="","",คะแนนคุณลักษณะ!CU46)</f>
        <v/>
      </c>
      <c r="EB45" s="457" t="str">
        <f>IF(คะแนนคุณลักษณะ!CV46="","",คะแนนคุณลักษณะ!CV46)</f>
        <v/>
      </c>
      <c r="EC45" s="87" t="str">
        <f t="shared" si="47"/>
        <v/>
      </c>
      <c r="ED45" s="136" t="str">
        <f t="shared" si="21"/>
        <v/>
      </c>
      <c r="EE45" s="136" t="str">
        <f t="shared" si="22"/>
        <v/>
      </c>
      <c r="EF45" s="457" t="str">
        <f>IF(คะแนนคุณลักษณะ!CW46="","",คะแนนคุณลักษณะ!CW46)</f>
        <v/>
      </c>
      <c r="EG45" s="457" t="str">
        <f>IF(คะแนนคุณลักษณะ!CX46="","",คะแนนคุณลักษณะ!CX46)</f>
        <v/>
      </c>
      <c r="EH45" s="457" t="str">
        <f>IF(คะแนนคุณลักษณะ!CY46="","",คะแนนคุณลักษณะ!CY46)</f>
        <v/>
      </c>
      <c r="EI45" s="457" t="str">
        <f>IF(คะแนนคุณลักษณะ!CZ46="","",คะแนนคุณลักษณะ!CZ46)</f>
        <v/>
      </c>
      <c r="EJ45" s="457" t="str">
        <f>IF(คะแนนคุณลักษณะ!DA46="","",คะแนนคุณลักษณะ!DA46)</f>
        <v/>
      </c>
      <c r="EK45" s="457" t="str">
        <f>IF(คะแนนคุณลักษณะ!DB46="","",คะแนนคุณลักษณะ!DB46)</f>
        <v/>
      </c>
      <c r="EL45" s="457" t="str">
        <f>IF(คะแนนคุณลักษณะ!DC46="","",คะแนนคุณลักษณะ!DC46)</f>
        <v/>
      </c>
      <c r="EM45" s="457" t="str">
        <f>IF(คะแนนคุณลักษณะ!DD46="","",คะแนนคุณลักษณะ!DD46)</f>
        <v/>
      </c>
      <c r="EN45" s="87" t="str">
        <f t="shared" si="48"/>
        <v/>
      </c>
      <c r="EO45" s="136" t="str">
        <f t="shared" si="23"/>
        <v/>
      </c>
      <c r="EP45" s="136" t="str">
        <f t="shared" si="24"/>
        <v/>
      </c>
      <c r="EQ45" s="457" t="str">
        <f>IF(คะแนนคุณลักษณะ!DE46="","",คะแนนคุณลักษณะ!DE46)</f>
        <v/>
      </c>
      <c r="ER45" s="457" t="str">
        <f>IF(คะแนนคุณลักษณะ!DF46="","",คะแนนคุณลักษณะ!DF46)</f>
        <v/>
      </c>
      <c r="ES45" s="457" t="str">
        <f>IF(คะแนนคุณลักษณะ!DG46="","",คะแนนคุณลักษณะ!DG46)</f>
        <v/>
      </c>
      <c r="ET45" s="457" t="str">
        <f>IF(คะแนนคุณลักษณะ!DH46="","",คะแนนคุณลักษณะ!DH46)</f>
        <v/>
      </c>
      <c r="EU45" s="457" t="str">
        <f>IF(คะแนนคุณลักษณะ!DI46="","",คะแนนคุณลักษณะ!DI46)</f>
        <v/>
      </c>
      <c r="EV45" s="457" t="str">
        <f>IF(คะแนนคุณลักษณะ!DJ46="","",คะแนนคุณลักษณะ!DJ46)</f>
        <v/>
      </c>
      <c r="EW45" s="457" t="str">
        <f>IF(คะแนนคุณลักษณะ!DK46="","",คะแนนคุณลักษณะ!DK46)</f>
        <v/>
      </c>
      <c r="EX45" s="457" t="str">
        <f>IF(คะแนนคุณลักษณะ!DL46="","",คะแนนคุณลักษณะ!DL46)</f>
        <v/>
      </c>
      <c r="EY45" s="87" t="str">
        <f t="shared" si="49"/>
        <v/>
      </c>
      <c r="EZ45" s="136" t="str">
        <f t="shared" si="25"/>
        <v/>
      </c>
      <c r="FA45" s="136" t="str">
        <f t="shared" si="26"/>
        <v/>
      </c>
      <c r="FB45" s="27" t="str">
        <f>IF(คะแนนคุณลักษณะ!DM46="","",คะแนนคุณลักษณะ!DM46)</f>
        <v/>
      </c>
      <c r="FC45" s="27" t="str">
        <f>IF(คะแนนคุณลักษณะ!DN46="","",คะแนนคุณลักษณะ!DN46)</f>
        <v/>
      </c>
      <c r="FD45" s="27" t="str">
        <f>IF(คะแนนคุณลักษณะ!DO46="","",คะแนนคุณลักษณะ!DO46)</f>
        <v/>
      </c>
      <c r="FE45" s="27" t="str">
        <f>IF(คะแนนคุณลักษณะ!DP46="","",คะแนนคุณลักษณะ!DP46)</f>
        <v/>
      </c>
      <c r="FF45" s="27" t="str">
        <f>IF(คะแนนคุณลักษณะ!DQ46="","",คะแนนคุณลักษณะ!DQ46)</f>
        <v/>
      </c>
      <c r="FG45" s="27" t="str">
        <f>IF(คะแนนคุณลักษณะ!DR46="","",คะแนนคุณลักษณะ!DR46)</f>
        <v/>
      </c>
      <c r="FH45" s="27" t="str">
        <f>IF(คะแนนคุณลักษณะ!DS46="","",คะแนนคุณลักษณะ!DS46)</f>
        <v/>
      </c>
      <c r="FI45" s="27" t="str">
        <f>IF(คะแนนคุณลักษณะ!DT46="","",คะแนนคุณลักษณะ!DT46)</f>
        <v/>
      </c>
      <c r="FJ45" s="87" t="str">
        <f t="shared" si="50"/>
        <v/>
      </c>
      <c r="FK45" s="136" t="str">
        <f t="shared" si="27"/>
        <v/>
      </c>
      <c r="FL45" s="136" t="str">
        <f t="shared" si="28"/>
        <v/>
      </c>
      <c r="FM45" s="457" t="str">
        <f t="shared" si="51"/>
        <v/>
      </c>
      <c r="FN45" s="136" t="str">
        <f t="shared" si="29"/>
        <v/>
      </c>
      <c r="FO45" s="457" t="str">
        <f t="shared" si="52"/>
        <v/>
      </c>
      <c r="FP45" s="136" t="str">
        <f t="shared" si="30"/>
        <v/>
      </c>
      <c r="FQ45" s="457" t="str">
        <f t="shared" si="53"/>
        <v/>
      </c>
      <c r="FR45" s="136" t="str">
        <f t="shared" si="31"/>
        <v/>
      </c>
      <c r="FS45" s="457" t="str">
        <f t="shared" si="54"/>
        <v/>
      </c>
      <c r="FT45" s="136" t="str">
        <f t="shared" si="32"/>
        <v/>
      </c>
      <c r="FU45" s="457" t="str">
        <f t="shared" si="55"/>
        <v/>
      </c>
      <c r="FV45" s="136" t="str">
        <f t="shared" si="33"/>
        <v/>
      </c>
      <c r="FW45" s="457" t="str">
        <f t="shared" si="56"/>
        <v/>
      </c>
      <c r="FX45" s="136" t="str">
        <f t="shared" si="34"/>
        <v/>
      </c>
      <c r="FY45" s="457" t="str">
        <f t="shared" si="57"/>
        <v/>
      </c>
      <c r="FZ45" s="136" t="str">
        <f t="shared" si="35"/>
        <v/>
      </c>
      <c r="GA45" s="457" t="str">
        <f t="shared" si="58"/>
        <v/>
      </c>
      <c r="GB45" s="136" t="str">
        <f t="shared" si="59"/>
        <v/>
      </c>
      <c r="GC45" s="87" t="str">
        <f t="shared" si="71"/>
        <v/>
      </c>
      <c r="GD45" s="136" t="str">
        <f>IF(เกณฑ์!F$20="Mode",GQ45,IF(เกณฑ์!F$20="ร้อยละ",GR45,""))</f>
        <v/>
      </c>
      <c r="GE45" s="136" t="str">
        <f t="shared" si="60"/>
        <v/>
      </c>
      <c r="GF45" s="85"/>
      <c r="GI45" s="316" t="str">
        <f t="shared" si="61"/>
        <v/>
      </c>
      <c r="GJ45" s="316" t="str">
        <f t="shared" si="62"/>
        <v/>
      </c>
      <c r="GK45" s="316" t="str">
        <f t="shared" si="63"/>
        <v/>
      </c>
      <c r="GL45" s="316" t="str">
        <f t="shared" si="64"/>
        <v/>
      </c>
      <c r="GM45" s="316" t="str">
        <f t="shared" si="65"/>
        <v/>
      </c>
      <c r="GN45" s="316" t="str">
        <f t="shared" si="66"/>
        <v/>
      </c>
      <c r="GO45" s="316" t="str">
        <f t="shared" si="67"/>
        <v/>
      </c>
      <c r="GP45" s="316" t="str">
        <f t="shared" si="68"/>
        <v/>
      </c>
      <c r="GQ45" s="316" t="str">
        <f>'06-1'!I45</f>
        <v/>
      </c>
      <c r="GR45" s="513" t="str">
        <f t="shared" si="72"/>
        <v/>
      </c>
    </row>
    <row r="46" spans="1:200" s="29" customFormat="1" ht="15.95" customHeight="1">
      <c r="A46" s="130">
        <v>41</v>
      </c>
      <c r="B46" s="26">
        <f>คะแนนสอบ!C46</f>
        <v>0</v>
      </c>
      <c r="C46" s="41">
        <f>คะแนนสอบ!D46</f>
        <v>0</v>
      </c>
      <c r="D46" s="27" t="str">
        <f>IF(คะแนนคุณลักษณะ!E47="","",คะแนนคุณลักษณะ!E47)</f>
        <v/>
      </c>
      <c r="E46" s="27" t="str">
        <f>IF(คะแนนคุณลักษณะ!F47="","",คะแนนคุณลักษณะ!F47)</f>
        <v/>
      </c>
      <c r="F46" s="27" t="str">
        <f>IF(คะแนนคุณลักษณะ!G47="","",คะแนนคุณลักษณะ!G47)</f>
        <v/>
      </c>
      <c r="G46" s="27" t="str">
        <f>IF(คะแนนคุณลักษณะ!H47="","",คะแนนคุณลักษณะ!H47)</f>
        <v/>
      </c>
      <c r="H46" s="27" t="str">
        <f>IF(คะแนนคุณลักษณะ!I47="","",คะแนนคุณลักษณะ!I47)</f>
        <v/>
      </c>
      <c r="I46" s="27" t="str">
        <f>IF(คะแนนคุณลักษณะ!J47="","",คะแนนคุณลักษณะ!J47)</f>
        <v/>
      </c>
      <c r="J46" s="27" t="str">
        <f>IF(คะแนนคุณลักษณะ!K47="","",คะแนนคุณลักษณะ!K47)</f>
        <v/>
      </c>
      <c r="K46" s="27" t="str">
        <f>IF(คะแนนคุณลักษณะ!L47="","",คะแนนคุณลักษณะ!L47)</f>
        <v/>
      </c>
      <c r="L46" s="87" t="str">
        <f t="shared" si="69"/>
        <v/>
      </c>
      <c r="M46" s="136" t="str">
        <f t="shared" si="0"/>
        <v/>
      </c>
      <c r="N46" s="136" t="str">
        <f t="shared" si="1"/>
        <v/>
      </c>
      <c r="O46" s="27" t="str">
        <f>IF(คะแนนคุณลักษณะ!M47="","",คะแนนคุณลักษณะ!M47)</f>
        <v/>
      </c>
      <c r="P46" s="27" t="str">
        <f>IF(คะแนนคุณลักษณะ!N47="","",คะแนนคุณลักษณะ!N47)</f>
        <v/>
      </c>
      <c r="Q46" s="27" t="str">
        <f>IF(คะแนนคุณลักษณะ!O47="","",คะแนนคุณลักษณะ!O47)</f>
        <v/>
      </c>
      <c r="R46" s="27" t="str">
        <f>IF(คะแนนคุณลักษณะ!P47="","",คะแนนคุณลักษณะ!P47)</f>
        <v/>
      </c>
      <c r="S46" s="27" t="str">
        <f>IF(คะแนนคุณลักษณะ!Q47="","",คะแนนคุณลักษณะ!Q47)</f>
        <v/>
      </c>
      <c r="T46" s="27" t="str">
        <f>IF(คะแนนคุณลักษณะ!R47="","",คะแนนคุณลักษณะ!R47)</f>
        <v/>
      </c>
      <c r="U46" s="27" t="str">
        <f>IF(คะแนนคุณลักษณะ!S47="","",คะแนนคุณลักษณะ!S47)</f>
        <v/>
      </c>
      <c r="V46" s="27" t="str">
        <f>IF(คะแนนคุณลักษณะ!T47="","",คะแนนคุณลักษณะ!T47)</f>
        <v/>
      </c>
      <c r="W46" s="87" t="str">
        <f t="shared" si="70"/>
        <v/>
      </c>
      <c r="X46" s="136" t="str">
        <f t="shared" si="2"/>
        <v/>
      </c>
      <c r="Y46" s="136" t="str">
        <f t="shared" si="3"/>
        <v/>
      </c>
      <c r="Z46" s="27" t="str">
        <f>IF(คะแนนคุณลักษณะ!U47="","",คะแนนคุณลักษณะ!U47)</f>
        <v/>
      </c>
      <c r="AA46" s="27" t="str">
        <f>IF(คะแนนคุณลักษณะ!V47="","",คะแนนคุณลักษณะ!V47)</f>
        <v/>
      </c>
      <c r="AB46" s="27" t="str">
        <f>IF(คะแนนคุณลักษณะ!W47="","",คะแนนคุณลักษณะ!W47)</f>
        <v/>
      </c>
      <c r="AC46" s="27" t="str">
        <f>IF(คะแนนคุณลักษณะ!X47="","",คะแนนคุณลักษณะ!X47)</f>
        <v/>
      </c>
      <c r="AD46" s="27" t="str">
        <f>IF(คะแนนคุณลักษณะ!Y47="","",คะแนนคุณลักษณะ!Y47)</f>
        <v/>
      </c>
      <c r="AE46" s="27" t="str">
        <f>IF(คะแนนคุณลักษณะ!Z47="","",คะแนนคุณลักษณะ!Z47)</f>
        <v/>
      </c>
      <c r="AF46" s="27" t="str">
        <f>IF(คะแนนคุณลักษณะ!AA47="","",คะแนนคุณลักษณะ!AA47)</f>
        <v/>
      </c>
      <c r="AG46" s="27" t="str">
        <f>IF(คะแนนคุณลักษณะ!AB47="","",คะแนนคุณลักษณะ!AB47)</f>
        <v/>
      </c>
      <c r="AH46" s="87" t="str">
        <f t="shared" si="37"/>
        <v/>
      </c>
      <c r="AI46" s="136" t="str">
        <f t="shared" si="4"/>
        <v/>
      </c>
      <c r="AJ46" s="136" t="str">
        <f t="shared" si="5"/>
        <v/>
      </c>
      <c r="AK46" s="27" t="str">
        <f>IF(คะแนนคุณลักษณะ!AC47="","",คะแนนคุณลักษณะ!AC47)</f>
        <v/>
      </c>
      <c r="AL46" s="27" t="str">
        <f>IF(คะแนนคุณลักษณะ!AD47="","",คะแนนคุณลักษณะ!AD47)</f>
        <v/>
      </c>
      <c r="AM46" s="27" t="str">
        <f>IF(คะแนนคุณลักษณะ!AE47="","",คะแนนคุณลักษณะ!AE47)</f>
        <v/>
      </c>
      <c r="AN46" s="27" t="str">
        <f>IF(คะแนนคุณลักษณะ!AF47="","",คะแนนคุณลักษณะ!AF47)</f>
        <v/>
      </c>
      <c r="AO46" s="27" t="str">
        <f>IF(คะแนนคุณลักษณะ!AG47="","",คะแนนคุณลักษณะ!AG47)</f>
        <v/>
      </c>
      <c r="AP46" s="27" t="str">
        <f>IF(คะแนนคุณลักษณะ!AH47="","",คะแนนคุณลักษณะ!AH47)</f>
        <v/>
      </c>
      <c r="AQ46" s="27" t="str">
        <f>IF(คะแนนคุณลักษณะ!AI47="","",คะแนนคุณลักษณะ!AI47)</f>
        <v/>
      </c>
      <c r="AR46" s="27" t="str">
        <f>IF(คะแนนคุณลักษณะ!AJ47="","",คะแนนคุณลักษณะ!AJ47)</f>
        <v/>
      </c>
      <c r="AS46" s="87" t="str">
        <f t="shared" si="38"/>
        <v/>
      </c>
      <c r="AT46" s="136" t="str">
        <f t="shared" si="6"/>
        <v/>
      </c>
      <c r="AU46" s="136" t="str">
        <f t="shared" si="7"/>
        <v/>
      </c>
      <c r="AV46" s="27" t="str">
        <f>IF(คะแนนคุณลักษณะ!AK47="","",คะแนนคุณลักษณะ!AK47)</f>
        <v/>
      </c>
      <c r="AW46" s="27" t="str">
        <f>IF(คะแนนคุณลักษณะ!AL47="","",คะแนนคุณลักษณะ!AL47)</f>
        <v/>
      </c>
      <c r="AX46" s="27" t="str">
        <f>IF(คะแนนคุณลักษณะ!AM47="","",คะแนนคุณลักษณะ!AM47)</f>
        <v/>
      </c>
      <c r="AY46" s="27" t="str">
        <f>IF(คะแนนคุณลักษณะ!AN47="","",คะแนนคุณลักษณะ!AN47)</f>
        <v/>
      </c>
      <c r="AZ46" s="27" t="str">
        <f>IF(คะแนนคุณลักษณะ!AO47="","",คะแนนคุณลักษณะ!AO47)</f>
        <v/>
      </c>
      <c r="BA46" s="27" t="str">
        <f>IF(คะแนนคุณลักษณะ!AP47="","",คะแนนคุณลักษณะ!AP47)</f>
        <v/>
      </c>
      <c r="BB46" s="27" t="str">
        <f>IF(คะแนนคุณลักษณะ!AQ47="","",คะแนนคุณลักษณะ!AQ47)</f>
        <v/>
      </c>
      <c r="BC46" s="27" t="str">
        <f>IF(คะแนนคุณลักษณะ!AR47="","",คะแนนคุณลักษณะ!AR47)</f>
        <v/>
      </c>
      <c r="BD46" s="87" t="str">
        <f t="shared" si="39"/>
        <v/>
      </c>
      <c r="BE46" s="136" t="str">
        <f t="shared" si="8"/>
        <v/>
      </c>
      <c r="BF46" s="136" t="str">
        <f t="shared" si="9"/>
        <v/>
      </c>
      <c r="BG46" s="27" t="str">
        <f>IF(คะแนนคุณลักษณะ!AS47="","",คะแนนคุณลักษณะ!AS47)</f>
        <v/>
      </c>
      <c r="BH46" s="27" t="str">
        <f>IF(คะแนนคุณลักษณะ!AT47="","",คะแนนคุณลักษณะ!AT47)</f>
        <v/>
      </c>
      <c r="BI46" s="27" t="str">
        <f>IF(คะแนนคุณลักษณะ!AU47="","",คะแนนคุณลักษณะ!AU47)</f>
        <v/>
      </c>
      <c r="BJ46" s="27" t="str">
        <f>IF(คะแนนคุณลักษณะ!AV47="","",คะแนนคุณลักษณะ!AV47)</f>
        <v/>
      </c>
      <c r="BK46" s="27" t="str">
        <f>IF(คะแนนคุณลักษณะ!AW47="","",คะแนนคุณลักษณะ!AW47)</f>
        <v/>
      </c>
      <c r="BL46" s="27" t="str">
        <f>IF(คะแนนคุณลักษณะ!AX47="","",คะแนนคุณลักษณะ!AX47)</f>
        <v/>
      </c>
      <c r="BM46" s="27" t="str">
        <f>IF(คะแนนคุณลักษณะ!AY47="","",คะแนนคุณลักษณะ!AY47)</f>
        <v/>
      </c>
      <c r="BN46" s="27" t="str">
        <f>IF(คะแนนคุณลักษณะ!AZ47="","",คะแนนคุณลักษณะ!AZ47)</f>
        <v/>
      </c>
      <c r="BO46" s="87" t="str">
        <f t="shared" si="40"/>
        <v/>
      </c>
      <c r="BP46" s="136" t="str">
        <f t="shared" si="10"/>
        <v/>
      </c>
      <c r="BQ46" s="136" t="str">
        <f t="shared" si="11"/>
        <v/>
      </c>
      <c r="BR46" s="27" t="str">
        <f>IF(คะแนนคุณลักษณะ!BA47="","",คะแนนคุณลักษณะ!BA47)</f>
        <v/>
      </c>
      <c r="BS46" s="27" t="str">
        <f>IF(คะแนนคุณลักษณะ!BB47="","",คะแนนคุณลักษณะ!BB47)</f>
        <v/>
      </c>
      <c r="BT46" s="27" t="str">
        <f>IF(คะแนนคุณลักษณะ!BC47="","",คะแนนคุณลักษณะ!BC47)</f>
        <v/>
      </c>
      <c r="BU46" s="27" t="str">
        <f>IF(คะแนนคุณลักษณะ!BD47="","",คะแนนคุณลักษณะ!BD47)</f>
        <v/>
      </c>
      <c r="BV46" s="27" t="str">
        <f>IF(คะแนนคุณลักษณะ!BE47="","",คะแนนคุณลักษณะ!BE47)</f>
        <v/>
      </c>
      <c r="BW46" s="27" t="str">
        <f>IF(คะแนนคุณลักษณะ!BF47="","",คะแนนคุณลักษณะ!BF47)</f>
        <v/>
      </c>
      <c r="BX46" s="27" t="str">
        <f>IF(คะแนนคุณลักษณะ!BG47="","",คะแนนคุณลักษณะ!BG47)</f>
        <v/>
      </c>
      <c r="BY46" s="27" t="str">
        <f>IF(คะแนนคุณลักษณะ!BH47="","",คะแนนคุณลักษณะ!BH47)</f>
        <v/>
      </c>
      <c r="BZ46" s="87" t="str">
        <f t="shared" si="41"/>
        <v/>
      </c>
      <c r="CA46" s="136" t="str">
        <f t="shared" si="12"/>
        <v/>
      </c>
      <c r="CB46" s="136" t="str">
        <f t="shared" si="13"/>
        <v/>
      </c>
      <c r="CC46" s="27" t="str">
        <f>IF(คะแนนคุณลักษณะ!BI47="","",คะแนนคุณลักษณะ!BI47)</f>
        <v/>
      </c>
      <c r="CD46" s="27" t="str">
        <f>IF(คะแนนคุณลักษณะ!BJ47="","",คะแนนคุณลักษณะ!BJ47)</f>
        <v/>
      </c>
      <c r="CE46" s="27" t="str">
        <f>IF(คะแนนคุณลักษณะ!BK47="","",คะแนนคุณลักษณะ!BK47)</f>
        <v/>
      </c>
      <c r="CF46" s="27" t="str">
        <f>IF(คะแนนคุณลักษณะ!BL47="","",คะแนนคุณลักษณะ!BL47)</f>
        <v/>
      </c>
      <c r="CG46" s="27" t="str">
        <f>IF(คะแนนคุณลักษณะ!BM47="","",คะแนนคุณลักษณะ!BM47)</f>
        <v/>
      </c>
      <c r="CH46" s="27" t="str">
        <f>IF(คะแนนคุณลักษณะ!BN47="","",คะแนนคุณลักษณะ!BN47)</f>
        <v/>
      </c>
      <c r="CI46" s="27" t="str">
        <f>IF(คะแนนคุณลักษณะ!BO47="","",คะแนนคุณลักษณะ!BO47)</f>
        <v/>
      </c>
      <c r="CJ46" s="27" t="str">
        <f>IF(คะแนนคุณลักษณะ!BP47="","",คะแนนคุณลักษณะ!BP47)</f>
        <v/>
      </c>
      <c r="CK46" s="87" t="str">
        <f t="shared" si="42"/>
        <v/>
      </c>
      <c r="CL46" s="136" t="str">
        <f t="shared" si="14"/>
        <v/>
      </c>
      <c r="CM46" s="136" t="str">
        <f t="shared" si="15"/>
        <v/>
      </c>
      <c r="CN46" s="27" t="str">
        <f>IF(คะแนนคุณลักษณะ!BQ47="","",คะแนนคุณลักษณะ!BQ47)</f>
        <v/>
      </c>
      <c r="CO46" s="27" t="str">
        <f>IF(คะแนนคุณลักษณะ!BR47="","",คะแนนคุณลักษณะ!BR47)</f>
        <v/>
      </c>
      <c r="CP46" s="27" t="str">
        <f>IF(คะแนนคุณลักษณะ!BS47="","",คะแนนคุณลักษณะ!BS47)</f>
        <v/>
      </c>
      <c r="CQ46" s="27" t="str">
        <f>IF(คะแนนคุณลักษณะ!BT47="","",คะแนนคุณลักษณะ!BT47)</f>
        <v/>
      </c>
      <c r="CR46" s="27" t="str">
        <f>IF(คะแนนคุณลักษณะ!BU47="","",คะแนนคุณลักษณะ!BU47)</f>
        <v/>
      </c>
      <c r="CS46" s="27" t="str">
        <f>IF(คะแนนคุณลักษณะ!BV47="","",คะแนนคุณลักษณะ!BV47)</f>
        <v/>
      </c>
      <c r="CT46" s="27" t="str">
        <f>IF(คะแนนคุณลักษณะ!BW47="","",คะแนนคุณลักษณะ!BW47)</f>
        <v/>
      </c>
      <c r="CU46" s="27" t="str">
        <f>IF(คะแนนคุณลักษณะ!BX47="","",คะแนนคุณลักษณะ!BX47)</f>
        <v/>
      </c>
      <c r="CV46" s="87" t="str">
        <f t="shared" si="43"/>
        <v/>
      </c>
      <c r="CW46" s="136" t="str">
        <f t="shared" si="16"/>
        <v/>
      </c>
      <c r="CX46" s="136" t="str">
        <f t="shared" si="17"/>
        <v/>
      </c>
      <c r="CY46" s="388" t="str">
        <f>IF(คะแนนคุณลักษณะ!BY47="","",คะแนนคุณลักษณะ!BY47)</f>
        <v/>
      </c>
      <c r="CZ46" s="388" t="str">
        <f>IF(คะแนนคุณลักษณะ!BZ47="","",คะแนนคุณลักษณะ!BZ47)</f>
        <v/>
      </c>
      <c r="DA46" s="388" t="str">
        <f>IF(คะแนนคุณลักษณะ!CA47="","",คะแนนคุณลักษณะ!CA47)</f>
        <v/>
      </c>
      <c r="DB46" s="388" t="str">
        <f>IF(คะแนนคุณลักษณะ!CB47="","",คะแนนคุณลักษณะ!CB47)</f>
        <v/>
      </c>
      <c r="DC46" s="388" t="str">
        <f>IF(คะแนนคุณลักษณะ!CC47="","",คะแนนคุณลักษณะ!CC47)</f>
        <v/>
      </c>
      <c r="DD46" s="388" t="str">
        <f>IF(คะแนนคุณลักษณะ!CD47="","",คะแนนคุณลักษณะ!CD47)</f>
        <v/>
      </c>
      <c r="DE46" s="388" t="str">
        <f>IF(คะแนนคุณลักษณะ!CE47="","",คะแนนคุณลักษณะ!CE47)</f>
        <v/>
      </c>
      <c r="DF46" s="388" t="str">
        <f>IF(คะแนนคุณลักษณะ!CF47="","",คะแนนคุณลักษณะ!CF47)</f>
        <v/>
      </c>
      <c r="DG46" s="87" t="str">
        <f t="shared" si="44"/>
        <v/>
      </c>
      <c r="DH46" s="136" t="str">
        <f t="shared" si="45"/>
        <v/>
      </c>
      <c r="DI46" s="136" t="str">
        <f t="shared" si="18"/>
        <v/>
      </c>
      <c r="DJ46" s="457" t="str">
        <f>IF(คะแนนคุณลักษณะ!CG47="","",คะแนนคุณลักษณะ!CG47)</f>
        <v/>
      </c>
      <c r="DK46" s="457" t="str">
        <f>IF(คะแนนคุณลักษณะ!CH47="","",คะแนนคุณลักษณะ!CH47)</f>
        <v/>
      </c>
      <c r="DL46" s="457" t="str">
        <f>IF(คะแนนคุณลักษณะ!CI47="","",คะแนนคุณลักษณะ!CI47)</f>
        <v/>
      </c>
      <c r="DM46" s="457" t="str">
        <f>IF(คะแนนคุณลักษณะ!CJ47="","",คะแนนคุณลักษณะ!CJ47)</f>
        <v/>
      </c>
      <c r="DN46" s="457" t="str">
        <f>IF(คะแนนคุณลักษณะ!CK47="","",คะแนนคุณลักษณะ!CK47)</f>
        <v/>
      </c>
      <c r="DO46" s="457" t="str">
        <f>IF(คะแนนคุณลักษณะ!CL47="","",คะแนนคุณลักษณะ!CL47)</f>
        <v/>
      </c>
      <c r="DP46" s="457" t="str">
        <f>IF(คะแนนคุณลักษณะ!CM47="","",คะแนนคุณลักษณะ!CM47)</f>
        <v/>
      </c>
      <c r="DQ46" s="457" t="str">
        <f>IF(คะแนนคุณลักษณะ!CN47="","",คะแนนคุณลักษณะ!CN47)</f>
        <v/>
      </c>
      <c r="DR46" s="87" t="str">
        <f t="shared" si="46"/>
        <v/>
      </c>
      <c r="DS46" s="136" t="str">
        <f t="shared" si="19"/>
        <v/>
      </c>
      <c r="DT46" s="136" t="str">
        <f t="shared" si="20"/>
        <v/>
      </c>
      <c r="DU46" s="457" t="str">
        <f>IF(คะแนนคุณลักษณะ!CO47="","",คะแนนคุณลักษณะ!CO47)</f>
        <v/>
      </c>
      <c r="DV46" s="457" t="str">
        <f>IF(คะแนนคุณลักษณะ!CP47="","",คะแนนคุณลักษณะ!CP47)</f>
        <v/>
      </c>
      <c r="DW46" s="457" t="str">
        <f>IF(คะแนนคุณลักษณะ!CQ47="","",คะแนนคุณลักษณะ!CQ47)</f>
        <v/>
      </c>
      <c r="DX46" s="457" t="str">
        <f>IF(คะแนนคุณลักษณะ!CR47="","",คะแนนคุณลักษณะ!CR47)</f>
        <v/>
      </c>
      <c r="DY46" s="457" t="str">
        <f>IF(คะแนนคุณลักษณะ!CS47="","",คะแนนคุณลักษณะ!CS47)</f>
        <v/>
      </c>
      <c r="DZ46" s="457" t="str">
        <f>IF(คะแนนคุณลักษณะ!CT47="","",คะแนนคุณลักษณะ!CT47)</f>
        <v/>
      </c>
      <c r="EA46" s="457" t="str">
        <f>IF(คะแนนคุณลักษณะ!CU47="","",คะแนนคุณลักษณะ!CU47)</f>
        <v/>
      </c>
      <c r="EB46" s="457" t="str">
        <f>IF(คะแนนคุณลักษณะ!CV47="","",คะแนนคุณลักษณะ!CV47)</f>
        <v/>
      </c>
      <c r="EC46" s="87" t="str">
        <f t="shared" si="47"/>
        <v/>
      </c>
      <c r="ED46" s="136" t="str">
        <f t="shared" si="21"/>
        <v/>
      </c>
      <c r="EE46" s="136" t="str">
        <f t="shared" si="22"/>
        <v/>
      </c>
      <c r="EF46" s="457" t="str">
        <f>IF(คะแนนคุณลักษณะ!CW47="","",คะแนนคุณลักษณะ!CW47)</f>
        <v/>
      </c>
      <c r="EG46" s="457" t="str">
        <f>IF(คะแนนคุณลักษณะ!CX47="","",คะแนนคุณลักษณะ!CX47)</f>
        <v/>
      </c>
      <c r="EH46" s="457" t="str">
        <f>IF(คะแนนคุณลักษณะ!CY47="","",คะแนนคุณลักษณะ!CY47)</f>
        <v/>
      </c>
      <c r="EI46" s="457" t="str">
        <f>IF(คะแนนคุณลักษณะ!CZ47="","",คะแนนคุณลักษณะ!CZ47)</f>
        <v/>
      </c>
      <c r="EJ46" s="457" t="str">
        <f>IF(คะแนนคุณลักษณะ!DA47="","",คะแนนคุณลักษณะ!DA47)</f>
        <v/>
      </c>
      <c r="EK46" s="457" t="str">
        <f>IF(คะแนนคุณลักษณะ!DB47="","",คะแนนคุณลักษณะ!DB47)</f>
        <v/>
      </c>
      <c r="EL46" s="457" t="str">
        <f>IF(คะแนนคุณลักษณะ!DC47="","",คะแนนคุณลักษณะ!DC47)</f>
        <v/>
      </c>
      <c r="EM46" s="457" t="str">
        <f>IF(คะแนนคุณลักษณะ!DD47="","",คะแนนคุณลักษณะ!DD47)</f>
        <v/>
      </c>
      <c r="EN46" s="87" t="str">
        <f t="shared" si="48"/>
        <v/>
      </c>
      <c r="EO46" s="136" t="str">
        <f t="shared" si="23"/>
        <v/>
      </c>
      <c r="EP46" s="136" t="str">
        <f t="shared" si="24"/>
        <v/>
      </c>
      <c r="EQ46" s="457" t="str">
        <f>IF(คะแนนคุณลักษณะ!DE47="","",คะแนนคุณลักษณะ!DE47)</f>
        <v/>
      </c>
      <c r="ER46" s="457" t="str">
        <f>IF(คะแนนคุณลักษณะ!DF47="","",คะแนนคุณลักษณะ!DF47)</f>
        <v/>
      </c>
      <c r="ES46" s="457" t="str">
        <f>IF(คะแนนคุณลักษณะ!DG47="","",คะแนนคุณลักษณะ!DG47)</f>
        <v/>
      </c>
      <c r="ET46" s="457" t="str">
        <f>IF(คะแนนคุณลักษณะ!DH47="","",คะแนนคุณลักษณะ!DH47)</f>
        <v/>
      </c>
      <c r="EU46" s="457" t="str">
        <f>IF(คะแนนคุณลักษณะ!DI47="","",คะแนนคุณลักษณะ!DI47)</f>
        <v/>
      </c>
      <c r="EV46" s="457" t="str">
        <f>IF(คะแนนคุณลักษณะ!DJ47="","",คะแนนคุณลักษณะ!DJ47)</f>
        <v/>
      </c>
      <c r="EW46" s="457" t="str">
        <f>IF(คะแนนคุณลักษณะ!DK47="","",คะแนนคุณลักษณะ!DK47)</f>
        <v/>
      </c>
      <c r="EX46" s="457" t="str">
        <f>IF(คะแนนคุณลักษณะ!DL47="","",คะแนนคุณลักษณะ!DL47)</f>
        <v/>
      </c>
      <c r="EY46" s="87" t="str">
        <f t="shared" si="49"/>
        <v/>
      </c>
      <c r="EZ46" s="136" t="str">
        <f t="shared" si="25"/>
        <v/>
      </c>
      <c r="FA46" s="136" t="str">
        <f t="shared" si="26"/>
        <v/>
      </c>
      <c r="FB46" s="27" t="str">
        <f>IF(คะแนนคุณลักษณะ!DM47="","",คะแนนคุณลักษณะ!DM47)</f>
        <v/>
      </c>
      <c r="FC46" s="27" t="str">
        <f>IF(คะแนนคุณลักษณะ!DN47="","",คะแนนคุณลักษณะ!DN47)</f>
        <v/>
      </c>
      <c r="FD46" s="27" t="str">
        <f>IF(คะแนนคุณลักษณะ!DO47="","",คะแนนคุณลักษณะ!DO47)</f>
        <v/>
      </c>
      <c r="FE46" s="27" t="str">
        <f>IF(คะแนนคุณลักษณะ!DP47="","",คะแนนคุณลักษณะ!DP47)</f>
        <v/>
      </c>
      <c r="FF46" s="27" t="str">
        <f>IF(คะแนนคุณลักษณะ!DQ47="","",คะแนนคุณลักษณะ!DQ47)</f>
        <v/>
      </c>
      <c r="FG46" s="27" t="str">
        <f>IF(คะแนนคุณลักษณะ!DR47="","",คะแนนคุณลักษณะ!DR47)</f>
        <v/>
      </c>
      <c r="FH46" s="27" t="str">
        <f>IF(คะแนนคุณลักษณะ!DS47="","",คะแนนคุณลักษณะ!DS47)</f>
        <v/>
      </c>
      <c r="FI46" s="27" t="str">
        <f>IF(คะแนนคุณลักษณะ!DT47="","",คะแนนคุณลักษณะ!DT47)</f>
        <v/>
      </c>
      <c r="FJ46" s="87" t="str">
        <f t="shared" si="50"/>
        <v/>
      </c>
      <c r="FK46" s="136" t="str">
        <f t="shared" si="27"/>
        <v/>
      </c>
      <c r="FL46" s="136" t="str">
        <f t="shared" si="28"/>
        <v/>
      </c>
      <c r="FM46" s="457" t="str">
        <f t="shared" si="51"/>
        <v/>
      </c>
      <c r="FN46" s="136" t="str">
        <f t="shared" si="29"/>
        <v/>
      </c>
      <c r="FO46" s="457" t="str">
        <f t="shared" si="52"/>
        <v/>
      </c>
      <c r="FP46" s="136" t="str">
        <f t="shared" si="30"/>
        <v/>
      </c>
      <c r="FQ46" s="457" t="str">
        <f t="shared" si="53"/>
        <v/>
      </c>
      <c r="FR46" s="136" t="str">
        <f t="shared" si="31"/>
        <v/>
      </c>
      <c r="FS46" s="457" t="str">
        <f t="shared" si="54"/>
        <v/>
      </c>
      <c r="FT46" s="136" t="str">
        <f t="shared" si="32"/>
        <v/>
      </c>
      <c r="FU46" s="457" t="str">
        <f t="shared" si="55"/>
        <v/>
      </c>
      <c r="FV46" s="136" t="str">
        <f t="shared" si="33"/>
        <v/>
      </c>
      <c r="FW46" s="457" t="str">
        <f t="shared" si="56"/>
        <v/>
      </c>
      <c r="FX46" s="136" t="str">
        <f t="shared" si="34"/>
        <v/>
      </c>
      <c r="FY46" s="457" t="str">
        <f t="shared" si="57"/>
        <v/>
      </c>
      <c r="FZ46" s="136" t="str">
        <f t="shared" si="35"/>
        <v/>
      </c>
      <c r="GA46" s="457" t="str">
        <f t="shared" si="58"/>
        <v/>
      </c>
      <c r="GB46" s="136" t="str">
        <f t="shared" si="59"/>
        <v/>
      </c>
      <c r="GC46" s="87" t="str">
        <f t="shared" si="71"/>
        <v/>
      </c>
      <c r="GD46" s="136" t="str">
        <f>IF(เกณฑ์!F$20="Mode",GQ46,IF(เกณฑ์!F$20="ร้อยละ",GR46,""))</f>
        <v/>
      </c>
      <c r="GE46" s="136" t="str">
        <f t="shared" si="60"/>
        <v/>
      </c>
      <c r="GF46" s="85"/>
      <c r="GI46" s="316" t="str">
        <f t="shared" si="61"/>
        <v/>
      </c>
      <c r="GJ46" s="316" t="str">
        <f t="shared" si="62"/>
        <v/>
      </c>
      <c r="GK46" s="316" t="str">
        <f t="shared" si="63"/>
        <v/>
      </c>
      <c r="GL46" s="316" t="str">
        <f t="shared" si="64"/>
        <v/>
      </c>
      <c r="GM46" s="316" t="str">
        <f t="shared" si="65"/>
        <v/>
      </c>
      <c r="GN46" s="316" t="str">
        <f t="shared" si="66"/>
        <v/>
      </c>
      <c r="GO46" s="316" t="str">
        <f t="shared" si="67"/>
        <v/>
      </c>
      <c r="GP46" s="316" t="str">
        <f t="shared" si="68"/>
        <v/>
      </c>
      <c r="GQ46" s="316" t="str">
        <f>'06-1'!I46</f>
        <v/>
      </c>
      <c r="GR46" s="513" t="str">
        <f t="shared" si="72"/>
        <v/>
      </c>
    </row>
    <row r="47" spans="1:200" s="29" customFormat="1" ht="15.95" customHeight="1">
      <c r="A47" s="130">
        <v>42</v>
      </c>
      <c r="B47" s="26">
        <f>คะแนนสอบ!C47</f>
        <v>0</v>
      </c>
      <c r="C47" s="41">
        <f>คะแนนสอบ!D47</f>
        <v>0</v>
      </c>
      <c r="D47" s="27" t="str">
        <f>IF(คะแนนคุณลักษณะ!E48="","",คะแนนคุณลักษณะ!E48)</f>
        <v/>
      </c>
      <c r="E47" s="27" t="str">
        <f>IF(คะแนนคุณลักษณะ!F48="","",คะแนนคุณลักษณะ!F48)</f>
        <v/>
      </c>
      <c r="F47" s="27" t="str">
        <f>IF(คะแนนคุณลักษณะ!G48="","",คะแนนคุณลักษณะ!G48)</f>
        <v/>
      </c>
      <c r="G47" s="27" t="str">
        <f>IF(คะแนนคุณลักษณะ!H48="","",คะแนนคุณลักษณะ!H48)</f>
        <v/>
      </c>
      <c r="H47" s="27" t="str">
        <f>IF(คะแนนคุณลักษณะ!I48="","",คะแนนคุณลักษณะ!I48)</f>
        <v/>
      </c>
      <c r="I47" s="27" t="str">
        <f>IF(คะแนนคุณลักษณะ!J48="","",คะแนนคุณลักษณะ!J48)</f>
        <v/>
      </c>
      <c r="J47" s="27" t="str">
        <f>IF(คะแนนคุณลักษณะ!K48="","",คะแนนคุณลักษณะ!K48)</f>
        <v/>
      </c>
      <c r="K47" s="27" t="str">
        <f>IF(คะแนนคุณลักษณะ!L48="","",คะแนนคุณลักษณะ!L48)</f>
        <v/>
      </c>
      <c r="L47" s="87" t="str">
        <f t="shared" si="69"/>
        <v/>
      </c>
      <c r="M47" s="136" t="str">
        <f t="shared" si="0"/>
        <v/>
      </c>
      <c r="N47" s="136" t="str">
        <f t="shared" si="1"/>
        <v/>
      </c>
      <c r="O47" s="27" t="str">
        <f>IF(คะแนนคุณลักษณะ!M48="","",คะแนนคุณลักษณะ!M48)</f>
        <v/>
      </c>
      <c r="P47" s="27" t="str">
        <f>IF(คะแนนคุณลักษณะ!N48="","",คะแนนคุณลักษณะ!N48)</f>
        <v/>
      </c>
      <c r="Q47" s="27" t="str">
        <f>IF(คะแนนคุณลักษณะ!O48="","",คะแนนคุณลักษณะ!O48)</f>
        <v/>
      </c>
      <c r="R47" s="27" t="str">
        <f>IF(คะแนนคุณลักษณะ!P48="","",คะแนนคุณลักษณะ!P48)</f>
        <v/>
      </c>
      <c r="S47" s="27" t="str">
        <f>IF(คะแนนคุณลักษณะ!Q48="","",คะแนนคุณลักษณะ!Q48)</f>
        <v/>
      </c>
      <c r="T47" s="27" t="str">
        <f>IF(คะแนนคุณลักษณะ!R48="","",คะแนนคุณลักษณะ!R48)</f>
        <v/>
      </c>
      <c r="U47" s="27" t="str">
        <f>IF(คะแนนคุณลักษณะ!S48="","",คะแนนคุณลักษณะ!S48)</f>
        <v/>
      </c>
      <c r="V47" s="27" t="str">
        <f>IF(คะแนนคุณลักษณะ!T48="","",คะแนนคุณลักษณะ!T48)</f>
        <v/>
      </c>
      <c r="W47" s="87" t="str">
        <f t="shared" si="70"/>
        <v/>
      </c>
      <c r="X47" s="136" t="str">
        <f t="shared" si="2"/>
        <v/>
      </c>
      <c r="Y47" s="136" t="str">
        <f t="shared" si="3"/>
        <v/>
      </c>
      <c r="Z47" s="27" t="str">
        <f>IF(คะแนนคุณลักษณะ!U48="","",คะแนนคุณลักษณะ!U48)</f>
        <v/>
      </c>
      <c r="AA47" s="27" t="str">
        <f>IF(คะแนนคุณลักษณะ!V48="","",คะแนนคุณลักษณะ!V48)</f>
        <v/>
      </c>
      <c r="AB47" s="27" t="str">
        <f>IF(คะแนนคุณลักษณะ!W48="","",คะแนนคุณลักษณะ!W48)</f>
        <v/>
      </c>
      <c r="AC47" s="27" t="str">
        <f>IF(คะแนนคุณลักษณะ!X48="","",คะแนนคุณลักษณะ!X48)</f>
        <v/>
      </c>
      <c r="AD47" s="27" t="str">
        <f>IF(คะแนนคุณลักษณะ!Y48="","",คะแนนคุณลักษณะ!Y48)</f>
        <v/>
      </c>
      <c r="AE47" s="27" t="str">
        <f>IF(คะแนนคุณลักษณะ!Z48="","",คะแนนคุณลักษณะ!Z48)</f>
        <v/>
      </c>
      <c r="AF47" s="27" t="str">
        <f>IF(คะแนนคุณลักษณะ!AA48="","",คะแนนคุณลักษณะ!AA48)</f>
        <v/>
      </c>
      <c r="AG47" s="27" t="str">
        <f>IF(คะแนนคุณลักษณะ!AB48="","",คะแนนคุณลักษณะ!AB48)</f>
        <v/>
      </c>
      <c r="AH47" s="87" t="str">
        <f t="shared" si="37"/>
        <v/>
      </c>
      <c r="AI47" s="136" t="str">
        <f t="shared" si="4"/>
        <v/>
      </c>
      <c r="AJ47" s="136" t="str">
        <f t="shared" si="5"/>
        <v/>
      </c>
      <c r="AK47" s="27" t="str">
        <f>IF(คะแนนคุณลักษณะ!AC48="","",คะแนนคุณลักษณะ!AC48)</f>
        <v/>
      </c>
      <c r="AL47" s="27" t="str">
        <f>IF(คะแนนคุณลักษณะ!AD48="","",คะแนนคุณลักษณะ!AD48)</f>
        <v/>
      </c>
      <c r="AM47" s="27" t="str">
        <f>IF(คะแนนคุณลักษณะ!AE48="","",คะแนนคุณลักษณะ!AE48)</f>
        <v/>
      </c>
      <c r="AN47" s="27" t="str">
        <f>IF(คะแนนคุณลักษณะ!AF48="","",คะแนนคุณลักษณะ!AF48)</f>
        <v/>
      </c>
      <c r="AO47" s="27" t="str">
        <f>IF(คะแนนคุณลักษณะ!AG48="","",คะแนนคุณลักษณะ!AG48)</f>
        <v/>
      </c>
      <c r="AP47" s="27" t="str">
        <f>IF(คะแนนคุณลักษณะ!AH48="","",คะแนนคุณลักษณะ!AH48)</f>
        <v/>
      </c>
      <c r="AQ47" s="27" t="str">
        <f>IF(คะแนนคุณลักษณะ!AI48="","",คะแนนคุณลักษณะ!AI48)</f>
        <v/>
      </c>
      <c r="AR47" s="27" t="str">
        <f>IF(คะแนนคุณลักษณะ!AJ48="","",คะแนนคุณลักษณะ!AJ48)</f>
        <v/>
      </c>
      <c r="AS47" s="87" t="str">
        <f t="shared" si="38"/>
        <v/>
      </c>
      <c r="AT47" s="136" t="str">
        <f t="shared" si="6"/>
        <v/>
      </c>
      <c r="AU47" s="136" t="str">
        <f t="shared" si="7"/>
        <v/>
      </c>
      <c r="AV47" s="27" t="str">
        <f>IF(คะแนนคุณลักษณะ!AK48="","",คะแนนคุณลักษณะ!AK48)</f>
        <v/>
      </c>
      <c r="AW47" s="27" t="str">
        <f>IF(คะแนนคุณลักษณะ!AL48="","",คะแนนคุณลักษณะ!AL48)</f>
        <v/>
      </c>
      <c r="AX47" s="27" t="str">
        <f>IF(คะแนนคุณลักษณะ!AM48="","",คะแนนคุณลักษณะ!AM48)</f>
        <v/>
      </c>
      <c r="AY47" s="27" t="str">
        <f>IF(คะแนนคุณลักษณะ!AN48="","",คะแนนคุณลักษณะ!AN48)</f>
        <v/>
      </c>
      <c r="AZ47" s="27" t="str">
        <f>IF(คะแนนคุณลักษณะ!AO48="","",คะแนนคุณลักษณะ!AO48)</f>
        <v/>
      </c>
      <c r="BA47" s="27" t="str">
        <f>IF(คะแนนคุณลักษณะ!AP48="","",คะแนนคุณลักษณะ!AP48)</f>
        <v/>
      </c>
      <c r="BB47" s="27" t="str">
        <f>IF(คะแนนคุณลักษณะ!AQ48="","",คะแนนคุณลักษณะ!AQ48)</f>
        <v/>
      </c>
      <c r="BC47" s="27" t="str">
        <f>IF(คะแนนคุณลักษณะ!AR48="","",คะแนนคุณลักษณะ!AR48)</f>
        <v/>
      </c>
      <c r="BD47" s="87" t="str">
        <f t="shared" si="39"/>
        <v/>
      </c>
      <c r="BE47" s="136" t="str">
        <f t="shared" si="8"/>
        <v/>
      </c>
      <c r="BF47" s="136" t="str">
        <f t="shared" si="9"/>
        <v/>
      </c>
      <c r="BG47" s="27" t="str">
        <f>IF(คะแนนคุณลักษณะ!AS48="","",คะแนนคุณลักษณะ!AS48)</f>
        <v/>
      </c>
      <c r="BH47" s="27" t="str">
        <f>IF(คะแนนคุณลักษณะ!AT48="","",คะแนนคุณลักษณะ!AT48)</f>
        <v/>
      </c>
      <c r="BI47" s="27" t="str">
        <f>IF(คะแนนคุณลักษณะ!AU48="","",คะแนนคุณลักษณะ!AU48)</f>
        <v/>
      </c>
      <c r="BJ47" s="27" t="str">
        <f>IF(คะแนนคุณลักษณะ!AV48="","",คะแนนคุณลักษณะ!AV48)</f>
        <v/>
      </c>
      <c r="BK47" s="27" t="str">
        <f>IF(คะแนนคุณลักษณะ!AW48="","",คะแนนคุณลักษณะ!AW48)</f>
        <v/>
      </c>
      <c r="BL47" s="27" t="str">
        <f>IF(คะแนนคุณลักษณะ!AX48="","",คะแนนคุณลักษณะ!AX48)</f>
        <v/>
      </c>
      <c r="BM47" s="27" t="str">
        <f>IF(คะแนนคุณลักษณะ!AY48="","",คะแนนคุณลักษณะ!AY48)</f>
        <v/>
      </c>
      <c r="BN47" s="27" t="str">
        <f>IF(คะแนนคุณลักษณะ!AZ48="","",คะแนนคุณลักษณะ!AZ48)</f>
        <v/>
      </c>
      <c r="BO47" s="87" t="str">
        <f t="shared" si="40"/>
        <v/>
      </c>
      <c r="BP47" s="136" t="str">
        <f t="shared" si="10"/>
        <v/>
      </c>
      <c r="BQ47" s="136" t="str">
        <f t="shared" si="11"/>
        <v/>
      </c>
      <c r="BR47" s="27" t="str">
        <f>IF(คะแนนคุณลักษณะ!BA48="","",คะแนนคุณลักษณะ!BA48)</f>
        <v/>
      </c>
      <c r="BS47" s="27" t="str">
        <f>IF(คะแนนคุณลักษณะ!BB48="","",คะแนนคุณลักษณะ!BB48)</f>
        <v/>
      </c>
      <c r="BT47" s="27" t="str">
        <f>IF(คะแนนคุณลักษณะ!BC48="","",คะแนนคุณลักษณะ!BC48)</f>
        <v/>
      </c>
      <c r="BU47" s="27" t="str">
        <f>IF(คะแนนคุณลักษณะ!BD48="","",คะแนนคุณลักษณะ!BD48)</f>
        <v/>
      </c>
      <c r="BV47" s="27" t="str">
        <f>IF(คะแนนคุณลักษณะ!BE48="","",คะแนนคุณลักษณะ!BE48)</f>
        <v/>
      </c>
      <c r="BW47" s="27" t="str">
        <f>IF(คะแนนคุณลักษณะ!BF48="","",คะแนนคุณลักษณะ!BF48)</f>
        <v/>
      </c>
      <c r="BX47" s="27" t="str">
        <f>IF(คะแนนคุณลักษณะ!BG48="","",คะแนนคุณลักษณะ!BG48)</f>
        <v/>
      </c>
      <c r="BY47" s="27" t="str">
        <f>IF(คะแนนคุณลักษณะ!BH48="","",คะแนนคุณลักษณะ!BH48)</f>
        <v/>
      </c>
      <c r="BZ47" s="87" t="str">
        <f t="shared" si="41"/>
        <v/>
      </c>
      <c r="CA47" s="136" t="str">
        <f t="shared" si="12"/>
        <v/>
      </c>
      <c r="CB47" s="136" t="str">
        <f t="shared" si="13"/>
        <v/>
      </c>
      <c r="CC47" s="27" t="str">
        <f>IF(คะแนนคุณลักษณะ!BI48="","",คะแนนคุณลักษณะ!BI48)</f>
        <v/>
      </c>
      <c r="CD47" s="27" t="str">
        <f>IF(คะแนนคุณลักษณะ!BJ48="","",คะแนนคุณลักษณะ!BJ48)</f>
        <v/>
      </c>
      <c r="CE47" s="27" t="str">
        <f>IF(คะแนนคุณลักษณะ!BK48="","",คะแนนคุณลักษณะ!BK48)</f>
        <v/>
      </c>
      <c r="CF47" s="27" t="str">
        <f>IF(คะแนนคุณลักษณะ!BL48="","",คะแนนคุณลักษณะ!BL48)</f>
        <v/>
      </c>
      <c r="CG47" s="27" t="str">
        <f>IF(คะแนนคุณลักษณะ!BM48="","",คะแนนคุณลักษณะ!BM48)</f>
        <v/>
      </c>
      <c r="CH47" s="27" t="str">
        <f>IF(คะแนนคุณลักษณะ!BN48="","",คะแนนคุณลักษณะ!BN48)</f>
        <v/>
      </c>
      <c r="CI47" s="27" t="str">
        <f>IF(คะแนนคุณลักษณะ!BO48="","",คะแนนคุณลักษณะ!BO48)</f>
        <v/>
      </c>
      <c r="CJ47" s="27" t="str">
        <f>IF(คะแนนคุณลักษณะ!BP48="","",คะแนนคุณลักษณะ!BP48)</f>
        <v/>
      </c>
      <c r="CK47" s="87" t="str">
        <f t="shared" si="42"/>
        <v/>
      </c>
      <c r="CL47" s="136" t="str">
        <f t="shared" si="14"/>
        <v/>
      </c>
      <c r="CM47" s="136" t="str">
        <f t="shared" si="15"/>
        <v/>
      </c>
      <c r="CN47" s="27" t="str">
        <f>IF(คะแนนคุณลักษณะ!BQ48="","",คะแนนคุณลักษณะ!BQ48)</f>
        <v/>
      </c>
      <c r="CO47" s="27" t="str">
        <f>IF(คะแนนคุณลักษณะ!BR48="","",คะแนนคุณลักษณะ!BR48)</f>
        <v/>
      </c>
      <c r="CP47" s="27" t="str">
        <f>IF(คะแนนคุณลักษณะ!BS48="","",คะแนนคุณลักษณะ!BS48)</f>
        <v/>
      </c>
      <c r="CQ47" s="27" t="str">
        <f>IF(คะแนนคุณลักษณะ!BT48="","",คะแนนคุณลักษณะ!BT48)</f>
        <v/>
      </c>
      <c r="CR47" s="27" t="str">
        <f>IF(คะแนนคุณลักษณะ!BU48="","",คะแนนคุณลักษณะ!BU48)</f>
        <v/>
      </c>
      <c r="CS47" s="27" t="str">
        <f>IF(คะแนนคุณลักษณะ!BV48="","",คะแนนคุณลักษณะ!BV48)</f>
        <v/>
      </c>
      <c r="CT47" s="27" t="str">
        <f>IF(คะแนนคุณลักษณะ!BW48="","",คะแนนคุณลักษณะ!BW48)</f>
        <v/>
      </c>
      <c r="CU47" s="27" t="str">
        <f>IF(คะแนนคุณลักษณะ!BX48="","",คะแนนคุณลักษณะ!BX48)</f>
        <v/>
      </c>
      <c r="CV47" s="87" t="str">
        <f t="shared" si="43"/>
        <v/>
      </c>
      <c r="CW47" s="136" t="str">
        <f t="shared" si="16"/>
        <v/>
      </c>
      <c r="CX47" s="136" t="str">
        <f t="shared" si="17"/>
        <v/>
      </c>
      <c r="CY47" s="388" t="str">
        <f>IF(คะแนนคุณลักษณะ!BY48="","",คะแนนคุณลักษณะ!BY48)</f>
        <v/>
      </c>
      <c r="CZ47" s="388" t="str">
        <f>IF(คะแนนคุณลักษณะ!BZ48="","",คะแนนคุณลักษณะ!BZ48)</f>
        <v/>
      </c>
      <c r="DA47" s="388" t="str">
        <f>IF(คะแนนคุณลักษณะ!CA48="","",คะแนนคุณลักษณะ!CA48)</f>
        <v/>
      </c>
      <c r="DB47" s="388" t="str">
        <f>IF(คะแนนคุณลักษณะ!CB48="","",คะแนนคุณลักษณะ!CB48)</f>
        <v/>
      </c>
      <c r="DC47" s="388" t="str">
        <f>IF(คะแนนคุณลักษณะ!CC48="","",คะแนนคุณลักษณะ!CC48)</f>
        <v/>
      </c>
      <c r="DD47" s="388" t="str">
        <f>IF(คะแนนคุณลักษณะ!CD48="","",คะแนนคุณลักษณะ!CD48)</f>
        <v/>
      </c>
      <c r="DE47" s="388" t="str">
        <f>IF(คะแนนคุณลักษณะ!CE48="","",คะแนนคุณลักษณะ!CE48)</f>
        <v/>
      </c>
      <c r="DF47" s="388" t="str">
        <f>IF(คะแนนคุณลักษณะ!CF48="","",คะแนนคุณลักษณะ!CF48)</f>
        <v/>
      </c>
      <c r="DG47" s="87" t="str">
        <f t="shared" si="44"/>
        <v/>
      </c>
      <c r="DH47" s="136" t="str">
        <f t="shared" si="45"/>
        <v/>
      </c>
      <c r="DI47" s="136" t="str">
        <f t="shared" si="18"/>
        <v/>
      </c>
      <c r="DJ47" s="457" t="str">
        <f>IF(คะแนนคุณลักษณะ!CG48="","",คะแนนคุณลักษณะ!CG48)</f>
        <v/>
      </c>
      <c r="DK47" s="457" t="str">
        <f>IF(คะแนนคุณลักษณะ!CH48="","",คะแนนคุณลักษณะ!CH48)</f>
        <v/>
      </c>
      <c r="DL47" s="457" t="str">
        <f>IF(คะแนนคุณลักษณะ!CI48="","",คะแนนคุณลักษณะ!CI48)</f>
        <v/>
      </c>
      <c r="DM47" s="457" t="str">
        <f>IF(คะแนนคุณลักษณะ!CJ48="","",คะแนนคุณลักษณะ!CJ48)</f>
        <v/>
      </c>
      <c r="DN47" s="457" t="str">
        <f>IF(คะแนนคุณลักษณะ!CK48="","",คะแนนคุณลักษณะ!CK48)</f>
        <v/>
      </c>
      <c r="DO47" s="457" t="str">
        <f>IF(คะแนนคุณลักษณะ!CL48="","",คะแนนคุณลักษณะ!CL48)</f>
        <v/>
      </c>
      <c r="DP47" s="457" t="str">
        <f>IF(คะแนนคุณลักษณะ!CM48="","",คะแนนคุณลักษณะ!CM48)</f>
        <v/>
      </c>
      <c r="DQ47" s="457" t="str">
        <f>IF(คะแนนคุณลักษณะ!CN48="","",คะแนนคุณลักษณะ!CN48)</f>
        <v/>
      </c>
      <c r="DR47" s="87" t="str">
        <f t="shared" si="46"/>
        <v/>
      </c>
      <c r="DS47" s="136" t="str">
        <f t="shared" si="19"/>
        <v/>
      </c>
      <c r="DT47" s="136" t="str">
        <f t="shared" si="20"/>
        <v/>
      </c>
      <c r="DU47" s="457" t="str">
        <f>IF(คะแนนคุณลักษณะ!CO48="","",คะแนนคุณลักษณะ!CO48)</f>
        <v/>
      </c>
      <c r="DV47" s="457" t="str">
        <f>IF(คะแนนคุณลักษณะ!CP48="","",คะแนนคุณลักษณะ!CP48)</f>
        <v/>
      </c>
      <c r="DW47" s="457" t="str">
        <f>IF(คะแนนคุณลักษณะ!CQ48="","",คะแนนคุณลักษณะ!CQ48)</f>
        <v/>
      </c>
      <c r="DX47" s="457" t="str">
        <f>IF(คะแนนคุณลักษณะ!CR48="","",คะแนนคุณลักษณะ!CR48)</f>
        <v/>
      </c>
      <c r="DY47" s="457" t="str">
        <f>IF(คะแนนคุณลักษณะ!CS48="","",คะแนนคุณลักษณะ!CS48)</f>
        <v/>
      </c>
      <c r="DZ47" s="457" t="str">
        <f>IF(คะแนนคุณลักษณะ!CT48="","",คะแนนคุณลักษณะ!CT48)</f>
        <v/>
      </c>
      <c r="EA47" s="457" t="str">
        <f>IF(คะแนนคุณลักษณะ!CU48="","",คะแนนคุณลักษณะ!CU48)</f>
        <v/>
      </c>
      <c r="EB47" s="457" t="str">
        <f>IF(คะแนนคุณลักษณะ!CV48="","",คะแนนคุณลักษณะ!CV48)</f>
        <v/>
      </c>
      <c r="EC47" s="87" t="str">
        <f t="shared" si="47"/>
        <v/>
      </c>
      <c r="ED47" s="136" t="str">
        <f t="shared" si="21"/>
        <v/>
      </c>
      <c r="EE47" s="136" t="str">
        <f t="shared" si="22"/>
        <v/>
      </c>
      <c r="EF47" s="457" t="str">
        <f>IF(คะแนนคุณลักษณะ!CW48="","",คะแนนคุณลักษณะ!CW48)</f>
        <v/>
      </c>
      <c r="EG47" s="457" t="str">
        <f>IF(คะแนนคุณลักษณะ!CX48="","",คะแนนคุณลักษณะ!CX48)</f>
        <v/>
      </c>
      <c r="EH47" s="457" t="str">
        <f>IF(คะแนนคุณลักษณะ!CY48="","",คะแนนคุณลักษณะ!CY48)</f>
        <v/>
      </c>
      <c r="EI47" s="457" t="str">
        <f>IF(คะแนนคุณลักษณะ!CZ48="","",คะแนนคุณลักษณะ!CZ48)</f>
        <v/>
      </c>
      <c r="EJ47" s="457" t="str">
        <f>IF(คะแนนคุณลักษณะ!DA48="","",คะแนนคุณลักษณะ!DA48)</f>
        <v/>
      </c>
      <c r="EK47" s="457" t="str">
        <f>IF(คะแนนคุณลักษณะ!DB48="","",คะแนนคุณลักษณะ!DB48)</f>
        <v/>
      </c>
      <c r="EL47" s="457" t="str">
        <f>IF(คะแนนคุณลักษณะ!DC48="","",คะแนนคุณลักษณะ!DC48)</f>
        <v/>
      </c>
      <c r="EM47" s="457" t="str">
        <f>IF(คะแนนคุณลักษณะ!DD48="","",คะแนนคุณลักษณะ!DD48)</f>
        <v/>
      </c>
      <c r="EN47" s="87" t="str">
        <f t="shared" si="48"/>
        <v/>
      </c>
      <c r="EO47" s="136" t="str">
        <f t="shared" si="23"/>
        <v/>
      </c>
      <c r="EP47" s="136" t="str">
        <f t="shared" si="24"/>
        <v/>
      </c>
      <c r="EQ47" s="457" t="str">
        <f>IF(คะแนนคุณลักษณะ!DE48="","",คะแนนคุณลักษณะ!DE48)</f>
        <v/>
      </c>
      <c r="ER47" s="457" t="str">
        <f>IF(คะแนนคุณลักษณะ!DF48="","",คะแนนคุณลักษณะ!DF48)</f>
        <v/>
      </c>
      <c r="ES47" s="457" t="str">
        <f>IF(คะแนนคุณลักษณะ!DG48="","",คะแนนคุณลักษณะ!DG48)</f>
        <v/>
      </c>
      <c r="ET47" s="457" t="str">
        <f>IF(คะแนนคุณลักษณะ!DH48="","",คะแนนคุณลักษณะ!DH48)</f>
        <v/>
      </c>
      <c r="EU47" s="457" t="str">
        <f>IF(คะแนนคุณลักษณะ!DI48="","",คะแนนคุณลักษณะ!DI48)</f>
        <v/>
      </c>
      <c r="EV47" s="457" t="str">
        <f>IF(คะแนนคุณลักษณะ!DJ48="","",คะแนนคุณลักษณะ!DJ48)</f>
        <v/>
      </c>
      <c r="EW47" s="457" t="str">
        <f>IF(คะแนนคุณลักษณะ!DK48="","",คะแนนคุณลักษณะ!DK48)</f>
        <v/>
      </c>
      <c r="EX47" s="457" t="str">
        <f>IF(คะแนนคุณลักษณะ!DL48="","",คะแนนคุณลักษณะ!DL48)</f>
        <v/>
      </c>
      <c r="EY47" s="87" t="str">
        <f t="shared" si="49"/>
        <v/>
      </c>
      <c r="EZ47" s="136" t="str">
        <f t="shared" si="25"/>
        <v/>
      </c>
      <c r="FA47" s="136" t="str">
        <f t="shared" si="26"/>
        <v/>
      </c>
      <c r="FB47" s="27" t="str">
        <f>IF(คะแนนคุณลักษณะ!DM48="","",คะแนนคุณลักษณะ!DM48)</f>
        <v/>
      </c>
      <c r="FC47" s="27" t="str">
        <f>IF(คะแนนคุณลักษณะ!DN48="","",คะแนนคุณลักษณะ!DN48)</f>
        <v/>
      </c>
      <c r="FD47" s="27" t="str">
        <f>IF(คะแนนคุณลักษณะ!DO48="","",คะแนนคุณลักษณะ!DO48)</f>
        <v/>
      </c>
      <c r="FE47" s="27" t="str">
        <f>IF(คะแนนคุณลักษณะ!DP48="","",คะแนนคุณลักษณะ!DP48)</f>
        <v/>
      </c>
      <c r="FF47" s="27" t="str">
        <f>IF(คะแนนคุณลักษณะ!DQ48="","",คะแนนคุณลักษณะ!DQ48)</f>
        <v/>
      </c>
      <c r="FG47" s="27" t="str">
        <f>IF(คะแนนคุณลักษณะ!DR48="","",คะแนนคุณลักษณะ!DR48)</f>
        <v/>
      </c>
      <c r="FH47" s="27" t="str">
        <f>IF(คะแนนคุณลักษณะ!DS48="","",คะแนนคุณลักษณะ!DS48)</f>
        <v/>
      </c>
      <c r="FI47" s="27" t="str">
        <f>IF(คะแนนคุณลักษณะ!DT48="","",คะแนนคุณลักษณะ!DT48)</f>
        <v/>
      </c>
      <c r="FJ47" s="87" t="str">
        <f t="shared" si="50"/>
        <v/>
      </c>
      <c r="FK47" s="136" t="str">
        <f t="shared" si="27"/>
        <v/>
      </c>
      <c r="FL47" s="136" t="str">
        <f t="shared" si="28"/>
        <v/>
      </c>
      <c r="FM47" s="457" t="str">
        <f t="shared" si="51"/>
        <v/>
      </c>
      <c r="FN47" s="136" t="str">
        <f t="shared" si="29"/>
        <v/>
      </c>
      <c r="FO47" s="457" t="str">
        <f t="shared" si="52"/>
        <v/>
      </c>
      <c r="FP47" s="136" t="str">
        <f t="shared" si="30"/>
        <v/>
      </c>
      <c r="FQ47" s="457" t="str">
        <f t="shared" si="53"/>
        <v/>
      </c>
      <c r="FR47" s="136" t="str">
        <f t="shared" si="31"/>
        <v/>
      </c>
      <c r="FS47" s="457" t="str">
        <f t="shared" si="54"/>
        <v/>
      </c>
      <c r="FT47" s="136" t="str">
        <f t="shared" si="32"/>
        <v/>
      </c>
      <c r="FU47" s="457" t="str">
        <f t="shared" si="55"/>
        <v/>
      </c>
      <c r="FV47" s="136" t="str">
        <f t="shared" si="33"/>
        <v/>
      </c>
      <c r="FW47" s="457" t="str">
        <f t="shared" si="56"/>
        <v/>
      </c>
      <c r="FX47" s="136" t="str">
        <f t="shared" si="34"/>
        <v/>
      </c>
      <c r="FY47" s="457" t="str">
        <f t="shared" si="57"/>
        <v/>
      </c>
      <c r="FZ47" s="136" t="str">
        <f t="shared" si="35"/>
        <v/>
      </c>
      <c r="GA47" s="457" t="str">
        <f t="shared" si="58"/>
        <v/>
      </c>
      <c r="GB47" s="136" t="str">
        <f t="shared" si="59"/>
        <v/>
      </c>
      <c r="GC47" s="87" t="str">
        <f t="shared" si="71"/>
        <v/>
      </c>
      <c r="GD47" s="136" t="str">
        <f>IF(เกณฑ์!F$20="Mode",GQ47,IF(เกณฑ์!F$20="ร้อยละ",GR47,""))</f>
        <v/>
      </c>
      <c r="GE47" s="136" t="str">
        <f t="shared" si="60"/>
        <v/>
      </c>
      <c r="GF47" s="85"/>
      <c r="GI47" s="316" t="str">
        <f t="shared" si="61"/>
        <v/>
      </c>
      <c r="GJ47" s="316" t="str">
        <f t="shared" si="62"/>
        <v/>
      </c>
      <c r="GK47" s="316" t="str">
        <f t="shared" si="63"/>
        <v/>
      </c>
      <c r="GL47" s="316" t="str">
        <f t="shared" si="64"/>
        <v/>
      </c>
      <c r="GM47" s="316" t="str">
        <f t="shared" si="65"/>
        <v/>
      </c>
      <c r="GN47" s="316" t="str">
        <f t="shared" si="66"/>
        <v/>
      </c>
      <c r="GO47" s="316" t="str">
        <f t="shared" si="67"/>
        <v/>
      </c>
      <c r="GP47" s="316" t="str">
        <f t="shared" si="68"/>
        <v/>
      </c>
      <c r="GQ47" s="316" t="str">
        <f>'06-1'!I47</f>
        <v/>
      </c>
      <c r="GR47" s="513" t="str">
        <f t="shared" si="72"/>
        <v/>
      </c>
    </row>
    <row r="48" spans="1:200" s="29" customFormat="1" ht="15.95" customHeight="1">
      <c r="A48" s="130">
        <v>43</v>
      </c>
      <c r="B48" s="26">
        <f>คะแนนสอบ!C48</f>
        <v>0</v>
      </c>
      <c r="C48" s="41">
        <f>คะแนนสอบ!D48</f>
        <v>0</v>
      </c>
      <c r="D48" s="27" t="str">
        <f>IF(คะแนนคุณลักษณะ!E49="","",คะแนนคุณลักษณะ!E49)</f>
        <v/>
      </c>
      <c r="E48" s="27" t="str">
        <f>IF(คะแนนคุณลักษณะ!F49="","",คะแนนคุณลักษณะ!F49)</f>
        <v/>
      </c>
      <c r="F48" s="27" t="str">
        <f>IF(คะแนนคุณลักษณะ!G49="","",คะแนนคุณลักษณะ!G49)</f>
        <v/>
      </c>
      <c r="G48" s="27" t="str">
        <f>IF(คะแนนคุณลักษณะ!H49="","",คะแนนคุณลักษณะ!H49)</f>
        <v/>
      </c>
      <c r="H48" s="27" t="str">
        <f>IF(คะแนนคุณลักษณะ!I49="","",คะแนนคุณลักษณะ!I49)</f>
        <v/>
      </c>
      <c r="I48" s="27" t="str">
        <f>IF(คะแนนคุณลักษณะ!J49="","",คะแนนคุณลักษณะ!J49)</f>
        <v/>
      </c>
      <c r="J48" s="27" t="str">
        <f>IF(คะแนนคุณลักษณะ!K49="","",คะแนนคุณลักษณะ!K49)</f>
        <v/>
      </c>
      <c r="K48" s="27" t="str">
        <f>IF(คะแนนคุณลักษณะ!L49="","",คะแนนคุณลักษณะ!L49)</f>
        <v/>
      </c>
      <c r="L48" s="87" t="str">
        <f t="shared" si="69"/>
        <v/>
      </c>
      <c r="M48" s="136" t="str">
        <f t="shared" si="0"/>
        <v/>
      </c>
      <c r="N48" s="136" t="str">
        <f t="shared" si="1"/>
        <v/>
      </c>
      <c r="O48" s="27" t="str">
        <f>IF(คะแนนคุณลักษณะ!M49="","",คะแนนคุณลักษณะ!M49)</f>
        <v/>
      </c>
      <c r="P48" s="27" t="str">
        <f>IF(คะแนนคุณลักษณะ!N49="","",คะแนนคุณลักษณะ!N49)</f>
        <v/>
      </c>
      <c r="Q48" s="27" t="str">
        <f>IF(คะแนนคุณลักษณะ!O49="","",คะแนนคุณลักษณะ!O49)</f>
        <v/>
      </c>
      <c r="R48" s="27" t="str">
        <f>IF(คะแนนคุณลักษณะ!P49="","",คะแนนคุณลักษณะ!P49)</f>
        <v/>
      </c>
      <c r="S48" s="27" t="str">
        <f>IF(คะแนนคุณลักษณะ!Q49="","",คะแนนคุณลักษณะ!Q49)</f>
        <v/>
      </c>
      <c r="T48" s="27" t="str">
        <f>IF(คะแนนคุณลักษณะ!R49="","",คะแนนคุณลักษณะ!R49)</f>
        <v/>
      </c>
      <c r="U48" s="27" t="str">
        <f>IF(คะแนนคุณลักษณะ!S49="","",คะแนนคุณลักษณะ!S49)</f>
        <v/>
      </c>
      <c r="V48" s="27" t="str">
        <f>IF(คะแนนคุณลักษณะ!T49="","",คะแนนคุณลักษณะ!T49)</f>
        <v/>
      </c>
      <c r="W48" s="87" t="str">
        <f t="shared" si="70"/>
        <v/>
      </c>
      <c r="X48" s="136" t="str">
        <f t="shared" si="2"/>
        <v/>
      </c>
      <c r="Y48" s="136" t="str">
        <f t="shared" si="3"/>
        <v/>
      </c>
      <c r="Z48" s="27" t="str">
        <f>IF(คะแนนคุณลักษณะ!U49="","",คะแนนคุณลักษณะ!U49)</f>
        <v/>
      </c>
      <c r="AA48" s="27" t="str">
        <f>IF(คะแนนคุณลักษณะ!V49="","",คะแนนคุณลักษณะ!V49)</f>
        <v/>
      </c>
      <c r="AB48" s="27" t="str">
        <f>IF(คะแนนคุณลักษณะ!W49="","",คะแนนคุณลักษณะ!W49)</f>
        <v/>
      </c>
      <c r="AC48" s="27" t="str">
        <f>IF(คะแนนคุณลักษณะ!X49="","",คะแนนคุณลักษณะ!X49)</f>
        <v/>
      </c>
      <c r="AD48" s="27" t="str">
        <f>IF(คะแนนคุณลักษณะ!Y49="","",คะแนนคุณลักษณะ!Y49)</f>
        <v/>
      </c>
      <c r="AE48" s="27" t="str">
        <f>IF(คะแนนคุณลักษณะ!Z49="","",คะแนนคุณลักษณะ!Z49)</f>
        <v/>
      </c>
      <c r="AF48" s="27" t="str">
        <f>IF(คะแนนคุณลักษณะ!AA49="","",คะแนนคุณลักษณะ!AA49)</f>
        <v/>
      </c>
      <c r="AG48" s="27" t="str">
        <f>IF(คะแนนคุณลักษณะ!AB49="","",คะแนนคุณลักษณะ!AB49)</f>
        <v/>
      </c>
      <c r="AH48" s="87" t="str">
        <f t="shared" si="37"/>
        <v/>
      </c>
      <c r="AI48" s="136" t="str">
        <f t="shared" si="4"/>
        <v/>
      </c>
      <c r="AJ48" s="136" t="str">
        <f t="shared" si="5"/>
        <v/>
      </c>
      <c r="AK48" s="27" t="str">
        <f>IF(คะแนนคุณลักษณะ!AC49="","",คะแนนคุณลักษณะ!AC49)</f>
        <v/>
      </c>
      <c r="AL48" s="27" t="str">
        <f>IF(คะแนนคุณลักษณะ!AD49="","",คะแนนคุณลักษณะ!AD49)</f>
        <v/>
      </c>
      <c r="AM48" s="27" t="str">
        <f>IF(คะแนนคุณลักษณะ!AE49="","",คะแนนคุณลักษณะ!AE49)</f>
        <v/>
      </c>
      <c r="AN48" s="27" t="str">
        <f>IF(คะแนนคุณลักษณะ!AF49="","",คะแนนคุณลักษณะ!AF49)</f>
        <v/>
      </c>
      <c r="AO48" s="27" t="str">
        <f>IF(คะแนนคุณลักษณะ!AG49="","",คะแนนคุณลักษณะ!AG49)</f>
        <v/>
      </c>
      <c r="AP48" s="27" t="str">
        <f>IF(คะแนนคุณลักษณะ!AH49="","",คะแนนคุณลักษณะ!AH49)</f>
        <v/>
      </c>
      <c r="AQ48" s="27" t="str">
        <f>IF(คะแนนคุณลักษณะ!AI49="","",คะแนนคุณลักษณะ!AI49)</f>
        <v/>
      </c>
      <c r="AR48" s="27" t="str">
        <f>IF(คะแนนคุณลักษณะ!AJ49="","",คะแนนคุณลักษณะ!AJ49)</f>
        <v/>
      </c>
      <c r="AS48" s="87" t="str">
        <f t="shared" si="38"/>
        <v/>
      </c>
      <c r="AT48" s="136" t="str">
        <f t="shared" si="6"/>
        <v/>
      </c>
      <c r="AU48" s="136" t="str">
        <f t="shared" si="7"/>
        <v/>
      </c>
      <c r="AV48" s="27" t="str">
        <f>IF(คะแนนคุณลักษณะ!AK49="","",คะแนนคุณลักษณะ!AK49)</f>
        <v/>
      </c>
      <c r="AW48" s="27" t="str">
        <f>IF(คะแนนคุณลักษณะ!AL49="","",คะแนนคุณลักษณะ!AL49)</f>
        <v/>
      </c>
      <c r="AX48" s="27" t="str">
        <f>IF(คะแนนคุณลักษณะ!AM49="","",คะแนนคุณลักษณะ!AM49)</f>
        <v/>
      </c>
      <c r="AY48" s="27" t="str">
        <f>IF(คะแนนคุณลักษณะ!AN49="","",คะแนนคุณลักษณะ!AN49)</f>
        <v/>
      </c>
      <c r="AZ48" s="27" t="str">
        <f>IF(คะแนนคุณลักษณะ!AO49="","",คะแนนคุณลักษณะ!AO49)</f>
        <v/>
      </c>
      <c r="BA48" s="27" t="str">
        <f>IF(คะแนนคุณลักษณะ!AP49="","",คะแนนคุณลักษณะ!AP49)</f>
        <v/>
      </c>
      <c r="BB48" s="27" t="str">
        <f>IF(คะแนนคุณลักษณะ!AQ49="","",คะแนนคุณลักษณะ!AQ49)</f>
        <v/>
      </c>
      <c r="BC48" s="27" t="str">
        <f>IF(คะแนนคุณลักษณะ!AR49="","",คะแนนคุณลักษณะ!AR49)</f>
        <v/>
      </c>
      <c r="BD48" s="87" t="str">
        <f t="shared" si="39"/>
        <v/>
      </c>
      <c r="BE48" s="136" t="str">
        <f t="shared" si="8"/>
        <v/>
      </c>
      <c r="BF48" s="136" t="str">
        <f t="shared" si="9"/>
        <v/>
      </c>
      <c r="BG48" s="27" t="str">
        <f>IF(คะแนนคุณลักษณะ!AS49="","",คะแนนคุณลักษณะ!AS49)</f>
        <v/>
      </c>
      <c r="BH48" s="27" t="str">
        <f>IF(คะแนนคุณลักษณะ!AT49="","",คะแนนคุณลักษณะ!AT49)</f>
        <v/>
      </c>
      <c r="BI48" s="27" t="str">
        <f>IF(คะแนนคุณลักษณะ!AU49="","",คะแนนคุณลักษณะ!AU49)</f>
        <v/>
      </c>
      <c r="BJ48" s="27" t="str">
        <f>IF(คะแนนคุณลักษณะ!AV49="","",คะแนนคุณลักษณะ!AV49)</f>
        <v/>
      </c>
      <c r="BK48" s="27" t="str">
        <f>IF(คะแนนคุณลักษณะ!AW49="","",คะแนนคุณลักษณะ!AW49)</f>
        <v/>
      </c>
      <c r="BL48" s="27" t="str">
        <f>IF(คะแนนคุณลักษณะ!AX49="","",คะแนนคุณลักษณะ!AX49)</f>
        <v/>
      </c>
      <c r="BM48" s="27" t="str">
        <f>IF(คะแนนคุณลักษณะ!AY49="","",คะแนนคุณลักษณะ!AY49)</f>
        <v/>
      </c>
      <c r="BN48" s="27" t="str">
        <f>IF(คะแนนคุณลักษณะ!AZ49="","",คะแนนคุณลักษณะ!AZ49)</f>
        <v/>
      </c>
      <c r="BO48" s="87" t="str">
        <f t="shared" si="40"/>
        <v/>
      </c>
      <c r="BP48" s="136" t="str">
        <f t="shared" si="10"/>
        <v/>
      </c>
      <c r="BQ48" s="136" t="str">
        <f t="shared" si="11"/>
        <v/>
      </c>
      <c r="BR48" s="27" t="str">
        <f>IF(คะแนนคุณลักษณะ!BA49="","",คะแนนคุณลักษณะ!BA49)</f>
        <v/>
      </c>
      <c r="BS48" s="27" t="str">
        <f>IF(คะแนนคุณลักษณะ!BB49="","",คะแนนคุณลักษณะ!BB49)</f>
        <v/>
      </c>
      <c r="BT48" s="27" t="str">
        <f>IF(คะแนนคุณลักษณะ!BC49="","",คะแนนคุณลักษณะ!BC49)</f>
        <v/>
      </c>
      <c r="BU48" s="27" t="str">
        <f>IF(คะแนนคุณลักษณะ!BD49="","",คะแนนคุณลักษณะ!BD49)</f>
        <v/>
      </c>
      <c r="BV48" s="27" t="str">
        <f>IF(คะแนนคุณลักษณะ!BE49="","",คะแนนคุณลักษณะ!BE49)</f>
        <v/>
      </c>
      <c r="BW48" s="27" t="str">
        <f>IF(คะแนนคุณลักษณะ!BF49="","",คะแนนคุณลักษณะ!BF49)</f>
        <v/>
      </c>
      <c r="BX48" s="27" t="str">
        <f>IF(คะแนนคุณลักษณะ!BG49="","",คะแนนคุณลักษณะ!BG49)</f>
        <v/>
      </c>
      <c r="BY48" s="27" t="str">
        <f>IF(คะแนนคุณลักษณะ!BH49="","",คะแนนคุณลักษณะ!BH49)</f>
        <v/>
      </c>
      <c r="BZ48" s="87" t="str">
        <f t="shared" si="41"/>
        <v/>
      </c>
      <c r="CA48" s="136" t="str">
        <f t="shared" si="12"/>
        <v/>
      </c>
      <c r="CB48" s="136" t="str">
        <f t="shared" si="13"/>
        <v/>
      </c>
      <c r="CC48" s="27" t="str">
        <f>IF(คะแนนคุณลักษณะ!BI49="","",คะแนนคุณลักษณะ!BI49)</f>
        <v/>
      </c>
      <c r="CD48" s="27" t="str">
        <f>IF(คะแนนคุณลักษณะ!BJ49="","",คะแนนคุณลักษณะ!BJ49)</f>
        <v/>
      </c>
      <c r="CE48" s="27" t="str">
        <f>IF(คะแนนคุณลักษณะ!BK49="","",คะแนนคุณลักษณะ!BK49)</f>
        <v/>
      </c>
      <c r="CF48" s="27" t="str">
        <f>IF(คะแนนคุณลักษณะ!BL49="","",คะแนนคุณลักษณะ!BL49)</f>
        <v/>
      </c>
      <c r="CG48" s="27" t="str">
        <f>IF(คะแนนคุณลักษณะ!BM49="","",คะแนนคุณลักษณะ!BM49)</f>
        <v/>
      </c>
      <c r="CH48" s="27" t="str">
        <f>IF(คะแนนคุณลักษณะ!BN49="","",คะแนนคุณลักษณะ!BN49)</f>
        <v/>
      </c>
      <c r="CI48" s="27" t="str">
        <f>IF(คะแนนคุณลักษณะ!BO49="","",คะแนนคุณลักษณะ!BO49)</f>
        <v/>
      </c>
      <c r="CJ48" s="27" t="str">
        <f>IF(คะแนนคุณลักษณะ!BP49="","",คะแนนคุณลักษณะ!BP49)</f>
        <v/>
      </c>
      <c r="CK48" s="87" t="str">
        <f t="shared" si="42"/>
        <v/>
      </c>
      <c r="CL48" s="136" t="str">
        <f t="shared" si="14"/>
        <v/>
      </c>
      <c r="CM48" s="136" t="str">
        <f t="shared" si="15"/>
        <v/>
      </c>
      <c r="CN48" s="27" t="str">
        <f>IF(คะแนนคุณลักษณะ!BQ49="","",คะแนนคุณลักษณะ!BQ49)</f>
        <v/>
      </c>
      <c r="CO48" s="27" t="str">
        <f>IF(คะแนนคุณลักษณะ!BR49="","",คะแนนคุณลักษณะ!BR49)</f>
        <v/>
      </c>
      <c r="CP48" s="27" t="str">
        <f>IF(คะแนนคุณลักษณะ!BS49="","",คะแนนคุณลักษณะ!BS49)</f>
        <v/>
      </c>
      <c r="CQ48" s="27" t="str">
        <f>IF(คะแนนคุณลักษณะ!BT49="","",คะแนนคุณลักษณะ!BT49)</f>
        <v/>
      </c>
      <c r="CR48" s="27" t="str">
        <f>IF(คะแนนคุณลักษณะ!BU49="","",คะแนนคุณลักษณะ!BU49)</f>
        <v/>
      </c>
      <c r="CS48" s="27" t="str">
        <f>IF(คะแนนคุณลักษณะ!BV49="","",คะแนนคุณลักษณะ!BV49)</f>
        <v/>
      </c>
      <c r="CT48" s="27" t="str">
        <f>IF(คะแนนคุณลักษณะ!BW49="","",คะแนนคุณลักษณะ!BW49)</f>
        <v/>
      </c>
      <c r="CU48" s="27" t="str">
        <f>IF(คะแนนคุณลักษณะ!BX49="","",คะแนนคุณลักษณะ!BX49)</f>
        <v/>
      </c>
      <c r="CV48" s="87" t="str">
        <f t="shared" si="43"/>
        <v/>
      </c>
      <c r="CW48" s="136" t="str">
        <f t="shared" si="16"/>
        <v/>
      </c>
      <c r="CX48" s="136" t="str">
        <f t="shared" si="17"/>
        <v/>
      </c>
      <c r="CY48" s="388" t="str">
        <f>IF(คะแนนคุณลักษณะ!BY49="","",คะแนนคุณลักษณะ!BY49)</f>
        <v/>
      </c>
      <c r="CZ48" s="388" t="str">
        <f>IF(คะแนนคุณลักษณะ!BZ49="","",คะแนนคุณลักษณะ!BZ49)</f>
        <v/>
      </c>
      <c r="DA48" s="388" t="str">
        <f>IF(คะแนนคุณลักษณะ!CA49="","",คะแนนคุณลักษณะ!CA49)</f>
        <v/>
      </c>
      <c r="DB48" s="388" t="str">
        <f>IF(คะแนนคุณลักษณะ!CB49="","",คะแนนคุณลักษณะ!CB49)</f>
        <v/>
      </c>
      <c r="DC48" s="388" t="str">
        <f>IF(คะแนนคุณลักษณะ!CC49="","",คะแนนคุณลักษณะ!CC49)</f>
        <v/>
      </c>
      <c r="DD48" s="388" t="str">
        <f>IF(คะแนนคุณลักษณะ!CD49="","",คะแนนคุณลักษณะ!CD49)</f>
        <v/>
      </c>
      <c r="DE48" s="388" t="str">
        <f>IF(คะแนนคุณลักษณะ!CE49="","",คะแนนคุณลักษณะ!CE49)</f>
        <v/>
      </c>
      <c r="DF48" s="388" t="str">
        <f>IF(คะแนนคุณลักษณะ!CF49="","",คะแนนคุณลักษณะ!CF49)</f>
        <v/>
      </c>
      <c r="DG48" s="87" t="str">
        <f t="shared" si="44"/>
        <v/>
      </c>
      <c r="DH48" s="136" t="str">
        <f t="shared" si="45"/>
        <v/>
      </c>
      <c r="DI48" s="136" t="str">
        <f t="shared" si="18"/>
        <v/>
      </c>
      <c r="DJ48" s="457" t="str">
        <f>IF(คะแนนคุณลักษณะ!CG49="","",คะแนนคุณลักษณะ!CG49)</f>
        <v/>
      </c>
      <c r="DK48" s="457" t="str">
        <f>IF(คะแนนคุณลักษณะ!CH49="","",คะแนนคุณลักษณะ!CH49)</f>
        <v/>
      </c>
      <c r="DL48" s="457" t="str">
        <f>IF(คะแนนคุณลักษณะ!CI49="","",คะแนนคุณลักษณะ!CI49)</f>
        <v/>
      </c>
      <c r="DM48" s="457" t="str">
        <f>IF(คะแนนคุณลักษณะ!CJ49="","",คะแนนคุณลักษณะ!CJ49)</f>
        <v/>
      </c>
      <c r="DN48" s="457" t="str">
        <f>IF(คะแนนคุณลักษณะ!CK49="","",คะแนนคุณลักษณะ!CK49)</f>
        <v/>
      </c>
      <c r="DO48" s="457" t="str">
        <f>IF(คะแนนคุณลักษณะ!CL49="","",คะแนนคุณลักษณะ!CL49)</f>
        <v/>
      </c>
      <c r="DP48" s="457" t="str">
        <f>IF(คะแนนคุณลักษณะ!CM49="","",คะแนนคุณลักษณะ!CM49)</f>
        <v/>
      </c>
      <c r="DQ48" s="457" t="str">
        <f>IF(คะแนนคุณลักษณะ!CN49="","",คะแนนคุณลักษณะ!CN49)</f>
        <v/>
      </c>
      <c r="DR48" s="87" t="str">
        <f t="shared" si="46"/>
        <v/>
      </c>
      <c r="DS48" s="136" t="str">
        <f t="shared" si="19"/>
        <v/>
      </c>
      <c r="DT48" s="136" t="str">
        <f t="shared" si="20"/>
        <v/>
      </c>
      <c r="DU48" s="457" t="str">
        <f>IF(คะแนนคุณลักษณะ!CO49="","",คะแนนคุณลักษณะ!CO49)</f>
        <v/>
      </c>
      <c r="DV48" s="457" t="str">
        <f>IF(คะแนนคุณลักษณะ!CP49="","",คะแนนคุณลักษณะ!CP49)</f>
        <v/>
      </c>
      <c r="DW48" s="457" t="str">
        <f>IF(คะแนนคุณลักษณะ!CQ49="","",คะแนนคุณลักษณะ!CQ49)</f>
        <v/>
      </c>
      <c r="DX48" s="457" t="str">
        <f>IF(คะแนนคุณลักษณะ!CR49="","",คะแนนคุณลักษณะ!CR49)</f>
        <v/>
      </c>
      <c r="DY48" s="457" t="str">
        <f>IF(คะแนนคุณลักษณะ!CS49="","",คะแนนคุณลักษณะ!CS49)</f>
        <v/>
      </c>
      <c r="DZ48" s="457" t="str">
        <f>IF(คะแนนคุณลักษณะ!CT49="","",คะแนนคุณลักษณะ!CT49)</f>
        <v/>
      </c>
      <c r="EA48" s="457" t="str">
        <f>IF(คะแนนคุณลักษณะ!CU49="","",คะแนนคุณลักษณะ!CU49)</f>
        <v/>
      </c>
      <c r="EB48" s="457" t="str">
        <f>IF(คะแนนคุณลักษณะ!CV49="","",คะแนนคุณลักษณะ!CV49)</f>
        <v/>
      </c>
      <c r="EC48" s="87" t="str">
        <f t="shared" si="47"/>
        <v/>
      </c>
      <c r="ED48" s="136" t="str">
        <f t="shared" si="21"/>
        <v/>
      </c>
      <c r="EE48" s="136" t="str">
        <f t="shared" si="22"/>
        <v/>
      </c>
      <c r="EF48" s="457" t="str">
        <f>IF(คะแนนคุณลักษณะ!CW49="","",คะแนนคุณลักษณะ!CW49)</f>
        <v/>
      </c>
      <c r="EG48" s="457" t="str">
        <f>IF(คะแนนคุณลักษณะ!CX49="","",คะแนนคุณลักษณะ!CX49)</f>
        <v/>
      </c>
      <c r="EH48" s="457" t="str">
        <f>IF(คะแนนคุณลักษณะ!CY49="","",คะแนนคุณลักษณะ!CY49)</f>
        <v/>
      </c>
      <c r="EI48" s="457" t="str">
        <f>IF(คะแนนคุณลักษณะ!CZ49="","",คะแนนคุณลักษณะ!CZ49)</f>
        <v/>
      </c>
      <c r="EJ48" s="457" t="str">
        <f>IF(คะแนนคุณลักษณะ!DA49="","",คะแนนคุณลักษณะ!DA49)</f>
        <v/>
      </c>
      <c r="EK48" s="457" t="str">
        <f>IF(คะแนนคุณลักษณะ!DB49="","",คะแนนคุณลักษณะ!DB49)</f>
        <v/>
      </c>
      <c r="EL48" s="457" t="str">
        <f>IF(คะแนนคุณลักษณะ!DC49="","",คะแนนคุณลักษณะ!DC49)</f>
        <v/>
      </c>
      <c r="EM48" s="457" t="str">
        <f>IF(คะแนนคุณลักษณะ!DD49="","",คะแนนคุณลักษณะ!DD49)</f>
        <v/>
      </c>
      <c r="EN48" s="87" t="str">
        <f t="shared" si="48"/>
        <v/>
      </c>
      <c r="EO48" s="136" t="str">
        <f t="shared" si="23"/>
        <v/>
      </c>
      <c r="EP48" s="136" t="str">
        <f t="shared" si="24"/>
        <v/>
      </c>
      <c r="EQ48" s="457" t="str">
        <f>IF(คะแนนคุณลักษณะ!DE49="","",คะแนนคุณลักษณะ!DE49)</f>
        <v/>
      </c>
      <c r="ER48" s="457" t="str">
        <f>IF(คะแนนคุณลักษณะ!DF49="","",คะแนนคุณลักษณะ!DF49)</f>
        <v/>
      </c>
      <c r="ES48" s="457" t="str">
        <f>IF(คะแนนคุณลักษณะ!DG49="","",คะแนนคุณลักษณะ!DG49)</f>
        <v/>
      </c>
      <c r="ET48" s="457" t="str">
        <f>IF(คะแนนคุณลักษณะ!DH49="","",คะแนนคุณลักษณะ!DH49)</f>
        <v/>
      </c>
      <c r="EU48" s="457" t="str">
        <f>IF(คะแนนคุณลักษณะ!DI49="","",คะแนนคุณลักษณะ!DI49)</f>
        <v/>
      </c>
      <c r="EV48" s="457" t="str">
        <f>IF(คะแนนคุณลักษณะ!DJ49="","",คะแนนคุณลักษณะ!DJ49)</f>
        <v/>
      </c>
      <c r="EW48" s="457" t="str">
        <f>IF(คะแนนคุณลักษณะ!DK49="","",คะแนนคุณลักษณะ!DK49)</f>
        <v/>
      </c>
      <c r="EX48" s="457" t="str">
        <f>IF(คะแนนคุณลักษณะ!DL49="","",คะแนนคุณลักษณะ!DL49)</f>
        <v/>
      </c>
      <c r="EY48" s="87" t="str">
        <f t="shared" si="49"/>
        <v/>
      </c>
      <c r="EZ48" s="136" t="str">
        <f t="shared" si="25"/>
        <v/>
      </c>
      <c r="FA48" s="136" t="str">
        <f t="shared" si="26"/>
        <v/>
      </c>
      <c r="FB48" s="27" t="str">
        <f>IF(คะแนนคุณลักษณะ!DM49="","",คะแนนคุณลักษณะ!DM49)</f>
        <v/>
      </c>
      <c r="FC48" s="27" t="str">
        <f>IF(คะแนนคุณลักษณะ!DN49="","",คะแนนคุณลักษณะ!DN49)</f>
        <v/>
      </c>
      <c r="FD48" s="27" t="str">
        <f>IF(คะแนนคุณลักษณะ!DO49="","",คะแนนคุณลักษณะ!DO49)</f>
        <v/>
      </c>
      <c r="FE48" s="27" t="str">
        <f>IF(คะแนนคุณลักษณะ!DP49="","",คะแนนคุณลักษณะ!DP49)</f>
        <v/>
      </c>
      <c r="FF48" s="27" t="str">
        <f>IF(คะแนนคุณลักษณะ!DQ49="","",คะแนนคุณลักษณะ!DQ49)</f>
        <v/>
      </c>
      <c r="FG48" s="27" t="str">
        <f>IF(คะแนนคุณลักษณะ!DR49="","",คะแนนคุณลักษณะ!DR49)</f>
        <v/>
      </c>
      <c r="FH48" s="27" t="str">
        <f>IF(คะแนนคุณลักษณะ!DS49="","",คะแนนคุณลักษณะ!DS49)</f>
        <v/>
      </c>
      <c r="FI48" s="27" t="str">
        <f>IF(คะแนนคุณลักษณะ!DT49="","",คะแนนคุณลักษณะ!DT49)</f>
        <v/>
      </c>
      <c r="FJ48" s="87" t="str">
        <f t="shared" si="50"/>
        <v/>
      </c>
      <c r="FK48" s="136" t="str">
        <f t="shared" si="27"/>
        <v/>
      </c>
      <c r="FL48" s="136" t="str">
        <f t="shared" si="28"/>
        <v/>
      </c>
      <c r="FM48" s="457" t="str">
        <f t="shared" si="51"/>
        <v/>
      </c>
      <c r="FN48" s="136" t="str">
        <f t="shared" si="29"/>
        <v/>
      </c>
      <c r="FO48" s="457" t="str">
        <f t="shared" si="52"/>
        <v/>
      </c>
      <c r="FP48" s="136" t="str">
        <f t="shared" si="30"/>
        <v/>
      </c>
      <c r="FQ48" s="457" t="str">
        <f t="shared" si="53"/>
        <v/>
      </c>
      <c r="FR48" s="136" t="str">
        <f t="shared" si="31"/>
        <v/>
      </c>
      <c r="FS48" s="457" t="str">
        <f t="shared" si="54"/>
        <v/>
      </c>
      <c r="FT48" s="136" t="str">
        <f t="shared" si="32"/>
        <v/>
      </c>
      <c r="FU48" s="457" t="str">
        <f t="shared" si="55"/>
        <v/>
      </c>
      <c r="FV48" s="136" t="str">
        <f t="shared" si="33"/>
        <v/>
      </c>
      <c r="FW48" s="457" t="str">
        <f t="shared" si="56"/>
        <v/>
      </c>
      <c r="FX48" s="136" t="str">
        <f t="shared" si="34"/>
        <v/>
      </c>
      <c r="FY48" s="457" t="str">
        <f t="shared" si="57"/>
        <v/>
      </c>
      <c r="FZ48" s="136" t="str">
        <f t="shared" si="35"/>
        <v/>
      </c>
      <c r="GA48" s="457" t="str">
        <f t="shared" si="58"/>
        <v/>
      </c>
      <c r="GB48" s="136" t="str">
        <f t="shared" si="59"/>
        <v/>
      </c>
      <c r="GC48" s="87" t="str">
        <f t="shared" si="71"/>
        <v/>
      </c>
      <c r="GD48" s="136" t="str">
        <f>IF(เกณฑ์!F$20="Mode",GQ48,IF(เกณฑ์!F$20="ร้อยละ",GR48,""))</f>
        <v/>
      </c>
      <c r="GE48" s="136" t="str">
        <f t="shared" si="60"/>
        <v/>
      </c>
      <c r="GF48" s="85"/>
      <c r="GI48" s="316" t="str">
        <f t="shared" si="61"/>
        <v/>
      </c>
      <c r="GJ48" s="316" t="str">
        <f t="shared" si="62"/>
        <v/>
      </c>
      <c r="GK48" s="316" t="str">
        <f t="shared" si="63"/>
        <v/>
      </c>
      <c r="GL48" s="316" t="str">
        <f t="shared" si="64"/>
        <v/>
      </c>
      <c r="GM48" s="316" t="str">
        <f t="shared" si="65"/>
        <v/>
      </c>
      <c r="GN48" s="316" t="str">
        <f t="shared" si="66"/>
        <v/>
      </c>
      <c r="GO48" s="316" t="str">
        <f t="shared" si="67"/>
        <v/>
      </c>
      <c r="GP48" s="316" t="str">
        <f t="shared" si="68"/>
        <v/>
      </c>
      <c r="GQ48" s="316" t="str">
        <f>'06-1'!I48</f>
        <v/>
      </c>
      <c r="GR48" s="513" t="str">
        <f t="shared" si="72"/>
        <v/>
      </c>
    </row>
    <row r="49" spans="1:200" s="29" customFormat="1" ht="15.95" customHeight="1">
      <c r="A49" s="130">
        <v>44</v>
      </c>
      <c r="B49" s="26">
        <f>คะแนนสอบ!C49</f>
        <v>0</v>
      </c>
      <c r="C49" s="41">
        <f>คะแนนสอบ!D49</f>
        <v>0</v>
      </c>
      <c r="D49" s="27" t="str">
        <f>IF(คะแนนคุณลักษณะ!E50="","",คะแนนคุณลักษณะ!E50)</f>
        <v/>
      </c>
      <c r="E49" s="27" t="str">
        <f>IF(คะแนนคุณลักษณะ!F50="","",คะแนนคุณลักษณะ!F50)</f>
        <v/>
      </c>
      <c r="F49" s="27" t="str">
        <f>IF(คะแนนคุณลักษณะ!G50="","",คะแนนคุณลักษณะ!G50)</f>
        <v/>
      </c>
      <c r="G49" s="27" t="str">
        <f>IF(คะแนนคุณลักษณะ!H50="","",คะแนนคุณลักษณะ!H50)</f>
        <v/>
      </c>
      <c r="H49" s="27" t="str">
        <f>IF(คะแนนคุณลักษณะ!I50="","",คะแนนคุณลักษณะ!I50)</f>
        <v/>
      </c>
      <c r="I49" s="27" t="str">
        <f>IF(คะแนนคุณลักษณะ!J50="","",คะแนนคุณลักษณะ!J50)</f>
        <v/>
      </c>
      <c r="J49" s="27" t="str">
        <f>IF(คะแนนคุณลักษณะ!K50="","",คะแนนคุณลักษณะ!K50)</f>
        <v/>
      </c>
      <c r="K49" s="27" t="str">
        <f>IF(คะแนนคุณลักษณะ!L50="","",คะแนนคุณลักษณะ!L50)</f>
        <v/>
      </c>
      <c r="L49" s="87" t="str">
        <f t="shared" si="69"/>
        <v/>
      </c>
      <c r="M49" s="136" t="str">
        <f t="shared" si="0"/>
        <v/>
      </c>
      <c r="N49" s="136" t="str">
        <f t="shared" si="1"/>
        <v/>
      </c>
      <c r="O49" s="27" t="str">
        <f>IF(คะแนนคุณลักษณะ!M50="","",คะแนนคุณลักษณะ!M50)</f>
        <v/>
      </c>
      <c r="P49" s="27" t="str">
        <f>IF(คะแนนคุณลักษณะ!N50="","",คะแนนคุณลักษณะ!N50)</f>
        <v/>
      </c>
      <c r="Q49" s="27" t="str">
        <f>IF(คะแนนคุณลักษณะ!O50="","",คะแนนคุณลักษณะ!O50)</f>
        <v/>
      </c>
      <c r="R49" s="27" t="str">
        <f>IF(คะแนนคุณลักษณะ!P50="","",คะแนนคุณลักษณะ!P50)</f>
        <v/>
      </c>
      <c r="S49" s="27" t="str">
        <f>IF(คะแนนคุณลักษณะ!Q50="","",คะแนนคุณลักษณะ!Q50)</f>
        <v/>
      </c>
      <c r="T49" s="27" t="str">
        <f>IF(คะแนนคุณลักษณะ!R50="","",คะแนนคุณลักษณะ!R50)</f>
        <v/>
      </c>
      <c r="U49" s="27" t="str">
        <f>IF(คะแนนคุณลักษณะ!S50="","",คะแนนคุณลักษณะ!S50)</f>
        <v/>
      </c>
      <c r="V49" s="27" t="str">
        <f>IF(คะแนนคุณลักษณะ!T50="","",คะแนนคุณลักษณะ!T50)</f>
        <v/>
      </c>
      <c r="W49" s="87" t="str">
        <f t="shared" si="70"/>
        <v/>
      </c>
      <c r="X49" s="136" t="str">
        <f t="shared" si="2"/>
        <v/>
      </c>
      <c r="Y49" s="136" t="str">
        <f t="shared" si="3"/>
        <v/>
      </c>
      <c r="Z49" s="27" t="str">
        <f>IF(คะแนนคุณลักษณะ!U50="","",คะแนนคุณลักษณะ!U50)</f>
        <v/>
      </c>
      <c r="AA49" s="27" t="str">
        <f>IF(คะแนนคุณลักษณะ!V50="","",คะแนนคุณลักษณะ!V50)</f>
        <v/>
      </c>
      <c r="AB49" s="27" t="str">
        <f>IF(คะแนนคุณลักษณะ!W50="","",คะแนนคุณลักษณะ!W50)</f>
        <v/>
      </c>
      <c r="AC49" s="27" t="str">
        <f>IF(คะแนนคุณลักษณะ!X50="","",คะแนนคุณลักษณะ!X50)</f>
        <v/>
      </c>
      <c r="AD49" s="27" t="str">
        <f>IF(คะแนนคุณลักษณะ!Y50="","",คะแนนคุณลักษณะ!Y50)</f>
        <v/>
      </c>
      <c r="AE49" s="27" t="str">
        <f>IF(คะแนนคุณลักษณะ!Z50="","",คะแนนคุณลักษณะ!Z50)</f>
        <v/>
      </c>
      <c r="AF49" s="27" t="str">
        <f>IF(คะแนนคุณลักษณะ!AA50="","",คะแนนคุณลักษณะ!AA50)</f>
        <v/>
      </c>
      <c r="AG49" s="27" t="str">
        <f>IF(คะแนนคุณลักษณะ!AB50="","",คะแนนคุณลักษณะ!AB50)</f>
        <v/>
      </c>
      <c r="AH49" s="87" t="str">
        <f t="shared" si="37"/>
        <v/>
      </c>
      <c r="AI49" s="136" t="str">
        <f t="shared" si="4"/>
        <v/>
      </c>
      <c r="AJ49" s="136" t="str">
        <f t="shared" si="5"/>
        <v/>
      </c>
      <c r="AK49" s="27" t="str">
        <f>IF(คะแนนคุณลักษณะ!AC50="","",คะแนนคุณลักษณะ!AC50)</f>
        <v/>
      </c>
      <c r="AL49" s="27" t="str">
        <f>IF(คะแนนคุณลักษณะ!AD50="","",คะแนนคุณลักษณะ!AD50)</f>
        <v/>
      </c>
      <c r="AM49" s="27" t="str">
        <f>IF(คะแนนคุณลักษณะ!AE50="","",คะแนนคุณลักษณะ!AE50)</f>
        <v/>
      </c>
      <c r="AN49" s="27" t="str">
        <f>IF(คะแนนคุณลักษณะ!AF50="","",คะแนนคุณลักษณะ!AF50)</f>
        <v/>
      </c>
      <c r="AO49" s="27" t="str">
        <f>IF(คะแนนคุณลักษณะ!AG50="","",คะแนนคุณลักษณะ!AG50)</f>
        <v/>
      </c>
      <c r="AP49" s="27" t="str">
        <f>IF(คะแนนคุณลักษณะ!AH50="","",คะแนนคุณลักษณะ!AH50)</f>
        <v/>
      </c>
      <c r="AQ49" s="27" t="str">
        <f>IF(คะแนนคุณลักษณะ!AI50="","",คะแนนคุณลักษณะ!AI50)</f>
        <v/>
      </c>
      <c r="AR49" s="27" t="str">
        <f>IF(คะแนนคุณลักษณะ!AJ50="","",คะแนนคุณลักษณะ!AJ50)</f>
        <v/>
      </c>
      <c r="AS49" s="87" t="str">
        <f t="shared" si="38"/>
        <v/>
      </c>
      <c r="AT49" s="136" t="str">
        <f t="shared" si="6"/>
        <v/>
      </c>
      <c r="AU49" s="136" t="str">
        <f t="shared" si="7"/>
        <v/>
      </c>
      <c r="AV49" s="27" t="str">
        <f>IF(คะแนนคุณลักษณะ!AK50="","",คะแนนคุณลักษณะ!AK50)</f>
        <v/>
      </c>
      <c r="AW49" s="27" t="str">
        <f>IF(คะแนนคุณลักษณะ!AL50="","",คะแนนคุณลักษณะ!AL50)</f>
        <v/>
      </c>
      <c r="AX49" s="27" t="str">
        <f>IF(คะแนนคุณลักษณะ!AM50="","",คะแนนคุณลักษณะ!AM50)</f>
        <v/>
      </c>
      <c r="AY49" s="27" t="str">
        <f>IF(คะแนนคุณลักษณะ!AN50="","",คะแนนคุณลักษณะ!AN50)</f>
        <v/>
      </c>
      <c r="AZ49" s="27" t="str">
        <f>IF(คะแนนคุณลักษณะ!AO50="","",คะแนนคุณลักษณะ!AO50)</f>
        <v/>
      </c>
      <c r="BA49" s="27" t="str">
        <f>IF(คะแนนคุณลักษณะ!AP50="","",คะแนนคุณลักษณะ!AP50)</f>
        <v/>
      </c>
      <c r="BB49" s="27" t="str">
        <f>IF(คะแนนคุณลักษณะ!AQ50="","",คะแนนคุณลักษณะ!AQ50)</f>
        <v/>
      </c>
      <c r="BC49" s="27" t="str">
        <f>IF(คะแนนคุณลักษณะ!AR50="","",คะแนนคุณลักษณะ!AR50)</f>
        <v/>
      </c>
      <c r="BD49" s="87" t="str">
        <f t="shared" si="39"/>
        <v/>
      </c>
      <c r="BE49" s="136" t="str">
        <f t="shared" si="8"/>
        <v/>
      </c>
      <c r="BF49" s="136" t="str">
        <f t="shared" si="9"/>
        <v/>
      </c>
      <c r="BG49" s="27" t="str">
        <f>IF(คะแนนคุณลักษณะ!AS50="","",คะแนนคุณลักษณะ!AS50)</f>
        <v/>
      </c>
      <c r="BH49" s="27" t="str">
        <f>IF(คะแนนคุณลักษณะ!AT50="","",คะแนนคุณลักษณะ!AT50)</f>
        <v/>
      </c>
      <c r="BI49" s="27" t="str">
        <f>IF(คะแนนคุณลักษณะ!AU50="","",คะแนนคุณลักษณะ!AU50)</f>
        <v/>
      </c>
      <c r="BJ49" s="27" t="str">
        <f>IF(คะแนนคุณลักษณะ!AV50="","",คะแนนคุณลักษณะ!AV50)</f>
        <v/>
      </c>
      <c r="BK49" s="27" t="str">
        <f>IF(คะแนนคุณลักษณะ!AW50="","",คะแนนคุณลักษณะ!AW50)</f>
        <v/>
      </c>
      <c r="BL49" s="27" t="str">
        <f>IF(คะแนนคุณลักษณะ!AX50="","",คะแนนคุณลักษณะ!AX50)</f>
        <v/>
      </c>
      <c r="BM49" s="27" t="str">
        <f>IF(คะแนนคุณลักษณะ!AY50="","",คะแนนคุณลักษณะ!AY50)</f>
        <v/>
      </c>
      <c r="BN49" s="27" t="str">
        <f>IF(คะแนนคุณลักษณะ!AZ50="","",คะแนนคุณลักษณะ!AZ50)</f>
        <v/>
      </c>
      <c r="BO49" s="87" t="str">
        <f t="shared" si="40"/>
        <v/>
      </c>
      <c r="BP49" s="136" t="str">
        <f t="shared" si="10"/>
        <v/>
      </c>
      <c r="BQ49" s="136" t="str">
        <f t="shared" si="11"/>
        <v/>
      </c>
      <c r="BR49" s="27" t="str">
        <f>IF(คะแนนคุณลักษณะ!BA50="","",คะแนนคุณลักษณะ!BA50)</f>
        <v/>
      </c>
      <c r="BS49" s="27" t="str">
        <f>IF(คะแนนคุณลักษณะ!BB50="","",คะแนนคุณลักษณะ!BB50)</f>
        <v/>
      </c>
      <c r="BT49" s="27" t="str">
        <f>IF(คะแนนคุณลักษณะ!BC50="","",คะแนนคุณลักษณะ!BC50)</f>
        <v/>
      </c>
      <c r="BU49" s="27" t="str">
        <f>IF(คะแนนคุณลักษณะ!BD50="","",คะแนนคุณลักษณะ!BD50)</f>
        <v/>
      </c>
      <c r="BV49" s="27" t="str">
        <f>IF(คะแนนคุณลักษณะ!BE50="","",คะแนนคุณลักษณะ!BE50)</f>
        <v/>
      </c>
      <c r="BW49" s="27" t="str">
        <f>IF(คะแนนคุณลักษณะ!BF50="","",คะแนนคุณลักษณะ!BF50)</f>
        <v/>
      </c>
      <c r="BX49" s="27" t="str">
        <f>IF(คะแนนคุณลักษณะ!BG50="","",คะแนนคุณลักษณะ!BG50)</f>
        <v/>
      </c>
      <c r="BY49" s="27" t="str">
        <f>IF(คะแนนคุณลักษณะ!BH50="","",คะแนนคุณลักษณะ!BH50)</f>
        <v/>
      </c>
      <c r="BZ49" s="87" t="str">
        <f t="shared" si="41"/>
        <v/>
      </c>
      <c r="CA49" s="136" t="str">
        <f t="shared" si="12"/>
        <v/>
      </c>
      <c r="CB49" s="136" t="str">
        <f t="shared" si="13"/>
        <v/>
      </c>
      <c r="CC49" s="27" t="str">
        <f>IF(คะแนนคุณลักษณะ!BI50="","",คะแนนคุณลักษณะ!BI50)</f>
        <v/>
      </c>
      <c r="CD49" s="27" t="str">
        <f>IF(คะแนนคุณลักษณะ!BJ50="","",คะแนนคุณลักษณะ!BJ50)</f>
        <v/>
      </c>
      <c r="CE49" s="27" t="str">
        <f>IF(คะแนนคุณลักษณะ!BK50="","",คะแนนคุณลักษณะ!BK50)</f>
        <v/>
      </c>
      <c r="CF49" s="27" t="str">
        <f>IF(คะแนนคุณลักษณะ!BL50="","",คะแนนคุณลักษณะ!BL50)</f>
        <v/>
      </c>
      <c r="CG49" s="27" t="str">
        <f>IF(คะแนนคุณลักษณะ!BM50="","",คะแนนคุณลักษณะ!BM50)</f>
        <v/>
      </c>
      <c r="CH49" s="27" t="str">
        <f>IF(คะแนนคุณลักษณะ!BN50="","",คะแนนคุณลักษณะ!BN50)</f>
        <v/>
      </c>
      <c r="CI49" s="27" t="str">
        <f>IF(คะแนนคุณลักษณะ!BO50="","",คะแนนคุณลักษณะ!BO50)</f>
        <v/>
      </c>
      <c r="CJ49" s="27" t="str">
        <f>IF(คะแนนคุณลักษณะ!BP50="","",คะแนนคุณลักษณะ!BP50)</f>
        <v/>
      </c>
      <c r="CK49" s="87" t="str">
        <f t="shared" si="42"/>
        <v/>
      </c>
      <c r="CL49" s="136" t="str">
        <f t="shared" si="14"/>
        <v/>
      </c>
      <c r="CM49" s="136" t="str">
        <f t="shared" si="15"/>
        <v/>
      </c>
      <c r="CN49" s="27" t="str">
        <f>IF(คะแนนคุณลักษณะ!BQ50="","",คะแนนคุณลักษณะ!BQ50)</f>
        <v/>
      </c>
      <c r="CO49" s="27" t="str">
        <f>IF(คะแนนคุณลักษณะ!BR50="","",คะแนนคุณลักษณะ!BR50)</f>
        <v/>
      </c>
      <c r="CP49" s="27" t="str">
        <f>IF(คะแนนคุณลักษณะ!BS50="","",คะแนนคุณลักษณะ!BS50)</f>
        <v/>
      </c>
      <c r="CQ49" s="27" t="str">
        <f>IF(คะแนนคุณลักษณะ!BT50="","",คะแนนคุณลักษณะ!BT50)</f>
        <v/>
      </c>
      <c r="CR49" s="27" t="str">
        <f>IF(คะแนนคุณลักษณะ!BU50="","",คะแนนคุณลักษณะ!BU50)</f>
        <v/>
      </c>
      <c r="CS49" s="27" t="str">
        <f>IF(คะแนนคุณลักษณะ!BV50="","",คะแนนคุณลักษณะ!BV50)</f>
        <v/>
      </c>
      <c r="CT49" s="27" t="str">
        <f>IF(คะแนนคุณลักษณะ!BW50="","",คะแนนคุณลักษณะ!BW50)</f>
        <v/>
      </c>
      <c r="CU49" s="27" t="str">
        <f>IF(คะแนนคุณลักษณะ!BX50="","",คะแนนคุณลักษณะ!BX50)</f>
        <v/>
      </c>
      <c r="CV49" s="87" t="str">
        <f t="shared" si="43"/>
        <v/>
      </c>
      <c r="CW49" s="136" t="str">
        <f t="shared" si="16"/>
        <v/>
      </c>
      <c r="CX49" s="136" t="str">
        <f t="shared" si="17"/>
        <v/>
      </c>
      <c r="CY49" s="388" t="str">
        <f>IF(คะแนนคุณลักษณะ!BY50="","",คะแนนคุณลักษณะ!BY50)</f>
        <v/>
      </c>
      <c r="CZ49" s="388" t="str">
        <f>IF(คะแนนคุณลักษณะ!BZ50="","",คะแนนคุณลักษณะ!BZ50)</f>
        <v/>
      </c>
      <c r="DA49" s="388" t="str">
        <f>IF(คะแนนคุณลักษณะ!CA50="","",คะแนนคุณลักษณะ!CA50)</f>
        <v/>
      </c>
      <c r="DB49" s="388" t="str">
        <f>IF(คะแนนคุณลักษณะ!CB50="","",คะแนนคุณลักษณะ!CB50)</f>
        <v/>
      </c>
      <c r="DC49" s="388" t="str">
        <f>IF(คะแนนคุณลักษณะ!CC50="","",คะแนนคุณลักษณะ!CC50)</f>
        <v/>
      </c>
      <c r="DD49" s="388" t="str">
        <f>IF(คะแนนคุณลักษณะ!CD50="","",คะแนนคุณลักษณะ!CD50)</f>
        <v/>
      </c>
      <c r="DE49" s="388" t="str">
        <f>IF(คะแนนคุณลักษณะ!CE50="","",คะแนนคุณลักษณะ!CE50)</f>
        <v/>
      </c>
      <c r="DF49" s="388" t="str">
        <f>IF(คะแนนคุณลักษณะ!CF50="","",คะแนนคุณลักษณะ!CF50)</f>
        <v/>
      </c>
      <c r="DG49" s="87" t="str">
        <f t="shared" si="44"/>
        <v/>
      </c>
      <c r="DH49" s="136" t="str">
        <f t="shared" si="45"/>
        <v/>
      </c>
      <c r="DI49" s="136" t="str">
        <f t="shared" si="18"/>
        <v/>
      </c>
      <c r="DJ49" s="457" t="str">
        <f>IF(คะแนนคุณลักษณะ!CG50="","",คะแนนคุณลักษณะ!CG50)</f>
        <v/>
      </c>
      <c r="DK49" s="457" t="str">
        <f>IF(คะแนนคุณลักษณะ!CH50="","",คะแนนคุณลักษณะ!CH50)</f>
        <v/>
      </c>
      <c r="DL49" s="457" t="str">
        <f>IF(คะแนนคุณลักษณะ!CI50="","",คะแนนคุณลักษณะ!CI50)</f>
        <v/>
      </c>
      <c r="DM49" s="457" t="str">
        <f>IF(คะแนนคุณลักษณะ!CJ50="","",คะแนนคุณลักษณะ!CJ50)</f>
        <v/>
      </c>
      <c r="DN49" s="457" t="str">
        <f>IF(คะแนนคุณลักษณะ!CK50="","",คะแนนคุณลักษณะ!CK50)</f>
        <v/>
      </c>
      <c r="DO49" s="457" t="str">
        <f>IF(คะแนนคุณลักษณะ!CL50="","",คะแนนคุณลักษณะ!CL50)</f>
        <v/>
      </c>
      <c r="DP49" s="457" t="str">
        <f>IF(คะแนนคุณลักษณะ!CM50="","",คะแนนคุณลักษณะ!CM50)</f>
        <v/>
      </c>
      <c r="DQ49" s="457" t="str">
        <f>IF(คะแนนคุณลักษณะ!CN50="","",คะแนนคุณลักษณะ!CN50)</f>
        <v/>
      </c>
      <c r="DR49" s="87" t="str">
        <f t="shared" si="46"/>
        <v/>
      </c>
      <c r="DS49" s="136" t="str">
        <f t="shared" si="19"/>
        <v/>
      </c>
      <c r="DT49" s="136" t="str">
        <f t="shared" si="20"/>
        <v/>
      </c>
      <c r="DU49" s="457" t="str">
        <f>IF(คะแนนคุณลักษณะ!CO50="","",คะแนนคุณลักษณะ!CO50)</f>
        <v/>
      </c>
      <c r="DV49" s="457" t="str">
        <f>IF(คะแนนคุณลักษณะ!CP50="","",คะแนนคุณลักษณะ!CP50)</f>
        <v/>
      </c>
      <c r="DW49" s="457" t="str">
        <f>IF(คะแนนคุณลักษณะ!CQ50="","",คะแนนคุณลักษณะ!CQ50)</f>
        <v/>
      </c>
      <c r="DX49" s="457" t="str">
        <f>IF(คะแนนคุณลักษณะ!CR50="","",คะแนนคุณลักษณะ!CR50)</f>
        <v/>
      </c>
      <c r="DY49" s="457" t="str">
        <f>IF(คะแนนคุณลักษณะ!CS50="","",คะแนนคุณลักษณะ!CS50)</f>
        <v/>
      </c>
      <c r="DZ49" s="457" t="str">
        <f>IF(คะแนนคุณลักษณะ!CT50="","",คะแนนคุณลักษณะ!CT50)</f>
        <v/>
      </c>
      <c r="EA49" s="457" t="str">
        <f>IF(คะแนนคุณลักษณะ!CU50="","",คะแนนคุณลักษณะ!CU50)</f>
        <v/>
      </c>
      <c r="EB49" s="457" t="str">
        <f>IF(คะแนนคุณลักษณะ!CV50="","",คะแนนคุณลักษณะ!CV50)</f>
        <v/>
      </c>
      <c r="EC49" s="87" t="str">
        <f t="shared" si="47"/>
        <v/>
      </c>
      <c r="ED49" s="136" t="str">
        <f t="shared" si="21"/>
        <v/>
      </c>
      <c r="EE49" s="136" t="str">
        <f t="shared" si="22"/>
        <v/>
      </c>
      <c r="EF49" s="457" t="str">
        <f>IF(คะแนนคุณลักษณะ!CW50="","",คะแนนคุณลักษณะ!CW50)</f>
        <v/>
      </c>
      <c r="EG49" s="457" t="str">
        <f>IF(คะแนนคุณลักษณะ!CX50="","",คะแนนคุณลักษณะ!CX50)</f>
        <v/>
      </c>
      <c r="EH49" s="457" t="str">
        <f>IF(คะแนนคุณลักษณะ!CY50="","",คะแนนคุณลักษณะ!CY50)</f>
        <v/>
      </c>
      <c r="EI49" s="457" t="str">
        <f>IF(คะแนนคุณลักษณะ!CZ50="","",คะแนนคุณลักษณะ!CZ50)</f>
        <v/>
      </c>
      <c r="EJ49" s="457" t="str">
        <f>IF(คะแนนคุณลักษณะ!DA50="","",คะแนนคุณลักษณะ!DA50)</f>
        <v/>
      </c>
      <c r="EK49" s="457" t="str">
        <f>IF(คะแนนคุณลักษณะ!DB50="","",คะแนนคุณลักษณะ!DB50)</f>
        <v/>
      </c>
      <c r="EL49" s="457" t="str">
        <f>IF(คะแนนคุณลักษณะ!DC50="","",คะแนนคุณลักษณะ!DC50)</f>
        <v/>
      </c>
      <c r="EM49" s="457" t="str">
        <f>IF(คะแนนคุณลักษณะ!DD50="","",คะแนนคุณลักษณะ!DD50)</f>
        <v/>
      </c>
      <c r="EN49" s="87" t="str">
        <f t="shared" si="48"/>
        <v/>
      </c>
      <c r="EO49" s="136" t="str">
        <f t="shared" si="23"/>
        <v/>
      </c>
      <c r="EP49" s="136" t="str">
        <f t="shared" si="24"/>
        <v/>
      </c>
      <c r="EQ49" s="457" t="str">
        <f>IF(คะแนนคุณลักษณะ!DE50="","",คะแนนคุณลักษณะ!DE50)</f>
        <v/>
      </c>
      <c r="ER49" s="457" t="str">
        <f>IF(คะแนนคุณลักษณะ!DF50="","",คะแนนคุณลักษณะ!DF50)</f>
        <v/>
      </c>
      <c r="ES49" s="457" t="str">
        <f>IF(คะแนนคุณลักษณะ!DG50="","",คะแนนคุณลักษณะ!DG50)</f>
        <v/>
      </c>
      <c r="ET49" s="457" t="str">
        <f>IF(คะแนนคุณลักษณะ!DH50="","",คะแนนคุณลักษณะ!DH50)</f>
        <v/>
      </c>
      <c r="EU49" s="457" t="str">
        <f>IF(คะแนนคุณลักษณะ!DI50="","",คะแนนคุณลักษณะ!DI50)</f>
        <v/>
      </c>
      <c r="EV49" s="457" t="str">
        <f>IF(คะแนนคุณลักษณะ!DJ50="","",คะแนนคุณลักษณะ!DJ50)</f>
        <v/>
      </c>
      <c r="EW49" s="457" t="str">
        <f>IF(คะแนนคุณลักษณะ!DK50="","",คะแนนคุณลักษณะ!DK50)</f>
        <v/>
      </c>
      <c r="EX49" s="457" t="str">
        <f>IF(คะแนนคุณลักษณะ!DL50="","",คะแนนคุณลักษณะ!DL50)</f>
        <v/>
      </c>
      <c r="EY49" s="87" t="str">
        <f t="shared" si="49"/>
        <v/>
      </c>
      <c r="EZ49" s="136" t="str">
        <f t="shared" si="25"/>
        <v/>
      </c>
      <c r="FA49" s="136" t="str">
        <f t="shared" si="26"/>
        <v/>
      </c>
      <c r="FB49" s="27" t="str">
        <f>IF(คะแนนคุณลักษณะ!DM50="","",คะแนนคุณลักษณะ!DM50)</f>
        <v/>
      </c>
      <c r="FC49" s="27" t="str">
        <f>IF(คะแนนคุณลักษณะ!DN50="","",คะแนนคุณลักษณะ!DN50)</f>
        <v/>
      </c>
      <c r="FD49" s="27" t="str">
        <f>IF(คะแนนคุณลักษณะ!DO50="","",คะแนนคุณลักษณะ!DO50)</f>
        <v/>
      </c>
      <c r="FE49" s="27" t="str">
        <f>IF(คะแนนคุณลักษณะ!DP50="","",คะแนนคุณลักษณะ!DP50)</f>
        <v/>
      </c>
      <c r="FF49" s="27" t="str">
        <f>IF(คะแนนคุณลักษณะ!DQ50="","",คะแนนคุณลักษณะ!DQ50)</f>
        <v/>
      </c>
      <c r="FG49" s="27" t="str">
        <f>IF(คะแนนคุณลักษณะ!DR50="","",คะแนนคุณลักษณะ!DR50)</f>
        <v/>
      </c>
      <c r="FH49" s="27" t="str">
        <f>IF(คะแนนคุณลักษณะ!DS50="","",คะแนนคุณลักษณะ!DS50)</f>
        <v/>
      </c>
      <c r="FI49" s="27" t="str">
        <f>IF(คะแนนคุณลักษณะ!DT50="","",คะแนนคุณลักษณะ!DT50)</f>
        <v/>
      </c>
      <c r="FJ49" s="87" t="str">
        <f t="shared" si="50"/>
        <v/>
      </c>
      <c r="FK49" s="136" t="str">
        <f t="shared" si="27"/>
        <v/>
      </c>
      <c r="FL49" s="136" t="str">
        <f t="shared" si="28"/>
        <v/>
      </c>
      <c r="FM49" s="457" t="str">
        <f t="shared" si="51"/>
        <v/>
      </c>
      <c r="FN49" s="136" t="str">
        <f t="shared" si="29"/>
        <v/>
      </c>
      <c r="FO49" s="457" t="str">
        <f t="shared" si="52"/>
        <v/>
      </c>
      <c r="FP49" s="136" t="str">
        <f t="shared" si="30"/>
        <v/>
      </c>
      <c r="FQ49" s="457" t="str">
        <f t="shared" si="53"/>
        <v/>
      </c>
      <c r="FR49" s="136" t="str">
        <f t="shared" si="31"/>
        <v/>
      </c>
      <c r="FS49" s="457" t="str">
        <f t="shared" si="54"/>
        <v/>
      </c>
      <c r="FT49" s="136" t="str">
        <f t="shared" si="32"/>
        <v/>
      </c>
      <c r="FU49" s="457" t="str">
        <f t="shared" si="55"/>
        <v/>
      </c>
      <c r="FV49" s="136" t="str">
        <f t="shared" si="33"/>
        <v/>
      </c>
      <c r="FW49" s="457" t="str">
        <f t="shared" si="56"/>
        <v/>
      </c>
      <c r="FX49" s="136" t="str">
        <f t="shared" si="34"/>
        <v/>
      </c>
      <c r="FY49" s="457" t="str">
        <f t="shared" si="57"/>
        <v/>
      </c>
      <c r="FZ49" s="136" t="str">
        <f t="shared" si="35"/>
        <v/>
      </c>
      <c r="GA49" s="457" t="str">
        <f t="shared" si="58"/>
        <v/>
      </c>
      <c r="GB49" s="136" t="str">
        <f t="shared" si="59"/>
        <v/>
      </c>
      <c r="GC49" s="87" t="str">
        <f t="shared" si="71"/>
        <v/>
      </c>
      <c r="GD49" s="136" t="str">
        <f>IF(เกณฑ์!F$20="Mode",GQ49,IF(เกณฑ์!F$20="ร้อยละ",GR49,""))</f>
        <v/>
      </c>
      <c r="GE49" s="136" t="str">
        <f t="shared" si="60"/>
        <v/>
      </c>
      <c r="GF49" s="85"/>
      <c r="GI49" s="316" t="str">
        <f t="shared" si="61"/>
        <v/>
      </c>
      <c r="GJ49" s="316" t="str">
        <f t="shared" si="62"/>
        <v/>
      </c>
      <c r="GK49" s="316" t="str">
        <f t="shared" si="63"/>
        <v/>
      </c>
      <c r="GL49" s="316" t="str">
        <f t="shared" si="64"/>
        <v/>
      </c>
      <c r="GM49" s="316" t="str">
        <f t="shared" si="65"/>
        <v/>
      </c>
      <c r="GN49" s="316" t="str">
        <f t="shared" si="66"/>
        <v/>
      </c>
      <c r="GO49" s="316" t="str">
        <f t="shared" si="67"/>
        <v/>
      </c>
      <c r="GP49" s="316" t="str">
        <f t="shared" si="68"/>
        <v/>
      </c>
      <c r="GQ49" s="316" t="str">
        <f>'06-1'!I49</f>
        <v/>
      </c>
      <c r="GR49" s="513" t="str">
        <f t="shared" si="72"/>
        <v/>
      </c>
    </row>
    <row r="50" spans="1:200" s="29" customFormat="1" ht="15.95" customHeight="1">
      <c r="A50" s="426">
        <v>45</v>
      </c>
      <c r="B50" s="26">
        <f>คะแนนสอบ!C50</f>
        <v>0</v>
      </c>
      <c r="C50" s="41">
        <f>คะแนนสอบ!D50</f>
        <v>0</v>
      </c>
      <c r="D50" s="424" t="str">
        <f>IF(คะแนนคุณลักษณะ!E51="","",คะแนนคุณลักษณะ!E51)</f>
        <v/>
      </c>
      <c r="E50" s="424" t="str">
        <f>IF(คะแนนคุณลักษณะ!F51="","",คะแนนคุณลักษณะ!F51)</f>
        <v/>
      </c>
      <c r="F50" s="424" t="str">
        <f>IF(คะแนนคุณลักษณะ!G51="","",คะแนนคุณลักษณะ!G51)</f>
        <v/>
      </c>
      <c r="G50" s="424" t="str">
        <f>IF(คะแนนคุณลักษณะ!H51="","",คะแนนคุณลักษณะ!H51)</f>
        <v/>
      </c>
      <c r="H50" s="424" t="str">
        <f>IF(คะแนนคุณลักษณะ!I51="","",คะแนนคุณลักษณะ!I51)</f>
        <v/>
      </c>
      <c r="I50" s="424" t="str">
        <f>IF(คะแนนคุณลักษณะ!J51="","",คะแนนคุณลักษณะ!J51)</f>
        <v/>
      </c>
      <c r="J50" s="424" t="str">
        <f>IF(คะแนนคุณลักษณะ!K51="","",คะแนนคุณลักษณะ!K51)</f>
        <v/>
      </c>
      <c r="K50" s="424" t="str">
        <f>IF(คะแนนคุณลักษณะ!L51="","",คะแนนคุณลักษณะ!L51)</f>
        <v/>
      </c>
      <c r="L50" s="87" t="str">
        <f t="shared" ref="L50:L55" si="73">IF(SUM(D50:K50),ROUND(SUM(D50:K50)*100/$L$5,0),"")</f>
        <v/>
      </c>
      <c r="M50" s="136" t="str">
        <f t="shared" ref="M50:M55" si="74">IF(L50="","",VLOOKUP(L50,grad02,5,TRUE))</f>
        <v/>
      </c>
      <c r="N50" s="136" t="str">
        <f t="shared" ref="N50:N55" si="75">IF(L50="","",VLOOKUP(L50,grad02,4,TRUE))</f>
        <v/>
      </c>
      <c r="O50" s="424" t="str">
        <f>IF(คะแนนคุณลักษณะ!M51="","",คะแนนคุณลักษณะ!M51)</f>
        <v/>
      </c>
      <c r="P50" s="424" t="str">
        <f>IF(คะแนนคุณลักษณะ!N51="","",คะแนนคุณลักษณะ!N51)</f>
        <v/>
      </c>
      <c r="Q50" s="424" t="str">
        <f>IF(คะแนนคุณลักษณะ!O51="","",คะแนนคุณลักษณะ!O51)</f>
        <v/>
      </c>
      <c r="R50" s="424" t="str">
        <f>IF(คะแนนคุณลักษณะ!P51="","",คะแนนคุณลักษณะ!P51)</f>
        <v/>
      </c>
      <c r="S50" s="424" t="str">
        <f>IF(คะแนนคุณลักษณะ!Q51="","",คะแนนคุณลักษณะ!Q51)</f>
        <v/>
      </c>
      <c r="T50" s="424" t="str">
        <f>IF(คะแนนคุณลักษณะ!R51="","",คะแนนคุณลักษณะ!R51)</f>
        <v/>
      </c>
      <c r="U50" s="424" t="str">
        <f>IF(คะแนนคุณลักษณะ!S51="","",คะแนนคุณลักษณะ!S51)</f>
        <v/>
      </c>
      <c r="V50" s="424" t="str">
        <f>IF(คะแนนคุณลักษณะ!T51="","",คะแนนคุณลักษณะ!T51)</f>
        <v/>
      </c>
      <c r="W50" s="87" t="str">
        <f t="shared" ref="W50:W55" si="76">IF(SUM(O50:V50),ROUND(SUM(O50:V50)*100/$W$5,0),"")</f>
        <v/>
      </c>
      <c r="X50" s="136" t="str">
        <f t="shared" ref="X50:X55" si="77">IF(W50="","",VLOOKUP(W50,grad02,5,TRUE))</f>
        <v/>
      </c>
      <c r="Y50" s="136" t="str">
        <f t="shared" ref="Y50:Y55" si="78">IF(W50="","",VLOOKUP(W50,grad02,4,TRUE))</f>
        <v/>
      </c>
      <c r="Z50" s="424" t="str">
        <f>IF(คะแนนคุณลักษณะ!U51="","",คะแนนคุณลักษณะ!U51)</f>
        <v/>
      </c>
      <c r="AA50" s="424" t="str">
        <f>IF(คะแนนคุณลักษณะ!V51="","",คะแนนคุณลักษณะ!V51)</f>
        <v/>
      </c>
      <c r="AB50" s="424" t="str">
        <f>IF(คะแนนคุณลักษณะ!W51="","",คะแนนคุณลักษณะ!W51)</f>
        <v/>
      </c>
      <c r="AC50" s="424" t="str">
        <f>IF(คะแนนคุณลักษณะ!X51="","",คะแนนคุณลักษณะ!X51)</f>
        <v/>
      </c>
      <c r="AD50" s="424" t="str">
        <f>IF(คะแนนคุณลักษณะ!Y51="","",คะแนนคุณลักษณะ!Y51)</f>
        <v/>
      </c>
      <c r="AE50" s="424" t="str">
        <f>IF(คะแนนคุณลักษณะ!Z51="","",คะแนนคุณลักษณะ!Z51)</f>
        <v/>
      </c>
      <c r="AF50" s="424" t="str">
        <f>IF(คะแนนคุณลักษณะ!AA51="","",คะแนนคุณลักษณะ!AA51)</f>
        <v/>
      </c>
      <c r="AG50" s="424" t="str">
        <f>IF(คะแนนคุณลักษณะ!AB51="","",คะแนนคุณลักษณะ!AB51)</f>
        <v/>
      </c>
      <c r="AH50" s="87" t="str">
        <f t="shared" ref="AH50:AH55" si="79">IF(SUM(Z50:AG50),ROUND(SUM(Z50:AG50)*100/$AH$5,0),"")</f>
        <v/>
      </c>
      <c r="AI50" s="136" t="str">
        <f t="shared" ref="AI50:AI55" si="80">IF(AH50="","",VLOOKUP(AH50,grad02,5,TRUE))</f>
        <v/>
      </c>
      <c r="AJ50" s="136" t="str">
        <f t="shared" ref="AJ50:AJ55" si="81">IF(AH50="","",VLOOKUP(AH50,grad02,4,TRUE))</f>
        <v/>
      </c>
      <c r="AK50" s="424" t="str">
        <f>IF(คะแนนคุณลักษณะ!AC51="","",คะแนนคุณลักษณะ!AC51)</f>
        <v/>
      </c>
      <c r="AL50" s="424" t="str">
        <f>IF(คะแนนคุณลักษณะ!AD51="","",คะแนนคุณลักษณะ!AD51)</f>
        <v/>
      </c>
      <c r="AM50" s="424" t="str">
        <f>IF(คะแนนคุณลักษณะ!AE51="","",คะแนนคุณลักษณะ!AE51)</f>
        <v/>
      </c>
      <c r="AN50" s="424" t="str">
        <f>IF(คะแนนคุณลักษณะ!AF51="","",คะแนนคุณลักษณะ!AF51)</f>
        <v/>
      </c>
      <c r="AO50" s="424" t="str">
        <f>IF(คะแนนคุณลักษณะ!AG51="","",คะแนนคุณลักษณะ!AG51)</f>
        <v/>
      </c>
      <c r="AP50" s="424" t="str">
        <f>IF(คะแนนคุณลักษณะ!AH51="","",คะแนนคุณลักษณะ!AH51)</f>
        <v/>
      </c>
      <c r="AQ50" s="424" t="str">
        <f>IF(คะแนนคุณลักษณะ!AI51="","",คะแนนคุณลักษณะ!AI51)</f>
        <v/>
      </c>
      <c r="AR50" s="424" t="str">
        <f>IF(คะแนนคุณลักษณะ!AJ51="","",คะแนนคุณลักษณะ!AJ51)</f>
        <v/>
      </c>
      <c r="AS50" s="87" t="str">
        <f t="shared" ref="AS50:AS55" si="82">IF(SUM(AK50:AR50),ROUND(SUM(AK50:AR50)*100/$AS$5,0),"")</f>
        <v/>
      </c>
      <c r="AT50" s="136" t="str">
        <f t="shared" ref="AT50:AT55" si="83">IF(AS50="","",VLOOKUP(AS50,grad02,5,TRUE))</f>
        <v/>
      </c>
      <c r="AU50" s="136" t="str">
        <f t="shared" ref="AU50:AU55" si="84">IF(AS50="","",VLOOKUP(AS50,grad02,4,TRUE))</f>
        <v/>
      </c>
      <c r="AV50" s="424" t="str">
        <f>IF(คะแนนคุณลักษณะ!AK51="","",คะแนนคุณลักษณะ!AK51)</f>
        <v/>
      </c>
      <c r="AW50" s="424" t="str">
        <f>IF(คะแนนคุณลักษณะ!AL51="","",คะแนนคุณลักษณะ!AL51)</f>
        <v/>
      </c>
      <c r="AX50" s="424" t="str">
        <f>IF(คะแนนคุณลักษณะ!AM51="","",คะแนนคุณลักษณะ!AM51)</f>
        <v/>
      </c>
      <c r="AY50" s="424" t="str">
        <f>IF(คะแนนคุณลักษณะ!AN51="","",คะแนนคุณลักษณะ!AN51)</f>
        <v/>
      </c>
      <c r="AZ50" s="424" t="str">
        <f>IF(คะแนนคุณลักษณะ!AO51="","",คะแนนคุณลักษณะ!AO51)</f>
        <v/>
      </c>
      <c r="BA50" s="424" t="str">
        <f>IF(คะแนนคุณลักษณะ!AP51="","",คะแนนคุณลักษณะ!AP51)</f>
        <v/>
      </c>
      <c r="BB50" s="424" t="str">
        <f>IF(คะแนนคุณลักษณะ!AQ51="","",คะแนนคุณลักษณะ!AQ51)</f>
        <v/>
      </c>
      <c r="BC50" s="424" t="str">
        <f>IF(คะแนนคุณลักษณะ!AR51="","",คะแนนคุณลักษณะ!AR51)</f>
        <v/>
      </c>
      <c r="BD50" s="87" t="str">
        <f t="shared" ref="BD50:BD55" si="85">IF(SUM(AV50:BC50),ROUND(SUM(AV50:BC50)*100/$BD$5,0),"")</f>
        <v/>
      </c>
      <c r="BE50" s="136" t="str">
        <f t="shared" ref="BE50:BE55" si="86">IF(BD50="","",VLOOKUP(BD50,grad02,5,TRUE))</f>
        <v/>
      </c>
      <c r="BF50" s="136" t="str">
        <f t="shared" ref="BF50:BF55" si="87">IF(BD50="","",VLOOKUP(BD50,grad02,4,TRUE))</f>
        <v/>
      </c>
      <c r="BG50" s="424" t="str">
        <f>IF(คะแนนคุณลักษณะ!AS51="","",คะแนนคุณลักษณะ!AS51)</f>
        <v/>
      </c>
      <c r="BH50" s="424" t="str">
        <f>IF(คะแนนคุณลักษณะ!AT51="","",คะแนนคุณลักษณะ!AT51)</f>
        <v/>
      </c>
      <c r="BI50" s="424" t="str">
        <f>IF(คะแนนคุณลักษณะ!AU51="","",คะแนนคุณลักษณะ!AU51)</f>
        <v/>
      </c>
      <c r="BJ50" s="424" t="str">
        <f>IF(คะแนนคุณลักษณะ!AV51="","",คะแนนคุณลักษณะ!AV51)</f>
        <v/>
      </c>
      <c r="BK50" s="424" t="str">
        <f>IF(คะแนนคุณลักษณะ!AW51="","",คะแนนคุณลักษณะ!AW51)</f>
        <v/>
      </c>
      <c r="BL50" s="424" t="str">
        <f>IF(คะแนนคุณลักษณะ!AX51="","",คะแนนคุณลักษณะ!AX51)</f>
        <v/>
      </c>
      <c r="BM50" s="424" t="str">
        <f>IF(คะแนนคุณลักษณะ!AY51="","",คะแนนคุณลักษณะ!AY51)</f>
        <v/>
      </c>
      <c r="BN50" s="424" t="str">
        <f>IF(คะแนนคุณลักษณะ!AZ51="","",คะแนนคุณลักษณะ!AZ51)</f>
        <v/>
      </c>
      <c r="BO50" s="87" t="str">
        <f t="shared" ref="BO50:BO55" si="88">IF(SUM(BG50:BN50),ROUND(SUM(BG50:BN50)*100/$BO$5,0),"")</f>
        <v/>
      </c>
      <c r="BP50" s="136" t="str">
        <f t="shared" ref="BP50:BP55" si="89">IF(BO50="","",VLOOKUP(BO50,grad02,5,TRUE))</f>
        <v/>
      </c>
      <c r="BQ50" s="136" t="str">
        <f t="shared" ref="BQ50:BQ55" si="90">IF(BO50="","",VLOOKUP(BO50,grad02,4,TRUE))</f>
        <v/>
      </c>
      <c r="BR50" s="424" t="str">
        <f>IF(คะแนนคุณลักษณะ!BA51="","",คะแนนคุณลักษณะ!BA51)</f>
        <v/>
      </c>
      <c r="BS50" s="424" t="str">
        <f>IF(คะแนนคุณลักษณะ!BB51="","",คะแนนคุณลักษณะ!BB51)</f>
        <v/>
      </c>
      <c r="BT50" s="424" t="str">
        <f>IF(คะแนนคุณลักษณะ!BC51="","",คะแนนคุณลักษณะ!BC51)</f>
        <v/>
      </c>
      <c r="BU50" s="424" t="str">
        <f>IF(คะแนนคุณลักษณะ!BD51="","",คะแนนคุณลักษณะ!BD51)</f>
        <v/>
      </c>
      <c r="BV50" s="424" t="str">
        <f>IF(คะแนนคุณลักษณะ!BE51="","",คะแนนคุณลักษณะ!BE51)</f>
        <v/>
      </c>
      <c r="BW50" s="424" t="str">
        <f>IF(คะแนนคุณลักษณะ!BF51="","",คะแนนคุณลักษณะ!BF51)</f>
        <v/>
      </c>
      <c r="BX50" s="424" t="str">
        <f>IF(คะแนนคุณลักษณะ!BG51="","",คะแนนคุณลักษณะ!BG51)</f>
        <v/>
      </c>
      <c r="BY50" s="424" t="str">
        <f>IF(คะแนนคุณลักษณะ!BH51="","",คะแนนคุณลักษณะ!BH51)</f>
        <v/>
      </c>
      <c r="BZ50" s="87" t="str">
        <f t="shared" ref="BZ50:BZ55" si="91">IF(SUM(BR50:BY50),ROUND(SUM(BR50:BY50)*100/$BZ$5,0),"")</f>
        <v/>
      </c>
      <c r="CA50" s="136" t="str">
        <f t="shared" ref="CA50:CA55" si="92">IF(BZ50="","",VLOOKUP(BZ50,grad02,5,TRUE))</f>
        <v/>
      </c>
      <c r="CB50" s="136" t="str">
        <f t="shared" ref="CB50:CB55" si="93">IF(BZ50="","",VLOOKUP(BZ50,grad02,4,TRUE))</f>
        <v/>
      </c>
      <c r="CC50" s="424" t="str">
        <f>IF(คะแนนคุณลักษณะ!BI51="","",คะแนนคุณลักษณะ!BI51)</f>
        <v/>
      </c>
      <c r="CD50" s="424" t="str">
        <f>IF(คะแนนคุณลักษณะ!BJ51="","",คะแนนคุณลักษณะ!BJ51)</f>
        <v/>
      </c>
      <c r="CE50" s="424" t="str">
        <f>IF(คะแนนคุณลักษณะ!BK51="","",คะแนนคุณลักษณะ!BK51)</f>
        <v/>
      </c>
      <c r="CF50" s="424" t="str">
        <f>IF(คะแนนคุณลักษณะ!BL51="","",คะแนนคุณลักษณะ!BL51)</f>
        <v/>
      </c>
      <c r="CG50" s="424" t="str">
        <f>IF(คะแนนคุณลักษณะ!BM51="","",คะแนนคุณลักษณะ!BM51)</f>
        <v/>
      </c>
      <c r="CH50" s="424" t="str">
        <f>IF(คะแนนคุณลักษณะ!BN51="","",คะแนนคุณลักษณะ!BN51)</f>
        <v/>
      </c>
      <c r="CI50" s="424" t="str">
        <f>IF(คะแนนคุณลักษณะ!BO51="","",คะแนนคุณลักษณะ!BO51)</f>
        <v/>
      </c>
      <c r="CJ50" s="424" t="str">
        <f>IF(คะแนนคุณลักษณะ!BP51="","",คะแนนคุณลักษณะ!BP51)</f>
        <v/>
      </c>
      <c r="CK50" s="87" t="str">
        <f t="shared" ref="CK50:CK55" si="94">IF(SUM(CC50:CJ50),ROUND(SUM(CC50:CJ50)*100/$CK$5,0),"")</f>
        <v/>
      </c>
      <c r="CL50" s="136" t="str">
        <f t="shared" ref="CL50:CL55" si="95">IF(CK50="","",VLOOKUP(CK50,grad02,5,TRUE))</f>
        <v/>
      </c>
      <c r="CM50" s="136" t="str">
        <f t="shared" ref="CM50:CM55" si="96">IF(CK50="","",VLOOKUP(CK50,grad02,4,TRUE))</f>
        <v/>
      </c>
      <c r="CN50" s="424" t="str">
        <f>IF(คะแนนคุณลักษณะ!BQ51="","",คะแนนคุณลักษณะ!BQ51)</f>
        <v/>
      </c>
      <c r="CO50" s="424" t="str">
        <f>IF(คะแนนคุณลักษณะ!BR51="","",คะแนนคุณลักษณะ!BR51)</f>
        <v/>
      </c>
      <c r="CP50" s="424" t="str">
        <f>IF(คะแนนคุณลักษณะ!BS51="","",คะแนนคุณลักษณะ!BS51)</f>
        <v/>
      </c>
      <c r="CQ50" s="424" t="str">
        <f>IF(คะแนนคุณลักษณะ!BT51="","",คะแนนคุณลักษณะ!BT51)</f>
        <v/>
      </c>
      <c r="CR50" s="424" t="str">
        <f>IF(คะแนนคุณลักษณะ!BU51="","",คะแนนคุณลักษณะ!BU51)</f>
        <v/>
      </c>
      <c r="CS50" s="424" t="str">
        <f>IF(คะแนนคุณลักษณะ!BV51="","",คะแนนคุณลักษณะ!BV51)</f>
        <v/>
      </c>
      <c r="CT50" s="424" t="str">
        <f>IF(คะแนนคุณลักษณะ!BW51="","",คะแนนคุณลักษณะ!BW51)</f>
        <v/>
      </c>
      <c r="CU50" s="424" t="str">
        <f>IF(คะแนนคุณลักษณะ!BX51="","",คะแนนคุณลักษณะ!BX51)</f>
        <v/>
      </c>
      <c r="CV50" s="87" t="str">
        <f t="shared" ref="CV50:CV55" si="97">IF(SUM(CN50:CU50),ROUND(SUM(CN50:CU50)*100/$CV$5,0),"")</f>
        <v/>
      </c>
      <c r="CW50" s="136" t="str">
        <f t="shared" ref="CW50:CW55" si="98">IF(CV50="","",VLOOKUP(CV50,grad02,5,TRUE))</f>
        <v/>
      </c>
      <c r="CX50" s="136" t="str">
        <f t="shared" ref="CX50:CX55" si="99">IF(CV50="","",VLOOKUP(CV50,grad02,4,TRUE))</f>
        <v/>
      </c>
      <c r="CY50" s="424" t="str">
        <f>IF(คะแนนคุณลักษณะ!BY51="","",คะแนนคุณลักษณะ!BY51)</f>
        <v/>
      </c>
      <c r="CZ50" s="424" t="str">
        <f>IF(คะแนนคุณลักษณะ!BZ51="","",คะแนนคุณลักษณะ!BZ51)</f>
        <v/>
      </c>
      <c r="DA50" s="424" t="str">
        <f>IF(คะแนนคุณลักษณะ!CA51="","",คะแนนคุณลักษณะ!CA51)</f>
        <v/>
      </c>
      <c r="DB50" s="424" t="str">
        <f>IF(คะแนนคุณลักษณะ!CB51="","",คะแนนคุณลักษณะ!CB51)</f>
        <v/>
      </c>
      <c r="DC50" s="424" t="str">
        <f>IF(คะแนนคุณลักษณะ!CC51="","",คะแนนคุณลักษณะ!CC51)</f>
        <v/>
      </c>
      <c r="DD50" s="424" t="str">
        <f>IF(คะแนนคุณลักษณะ!CD51="","",คะแนนคุณลักษณะ!CD51)</f>
        <v/>
      </c>
      <c r="DE50" s="424" t="str">
        <f>IF(คะแนนคุณลักษณะ!CE51="","",คะแนนคุณลักษณะ!CE51)</f>
        <v/>
      </c>
      <c r="DF50" s="424" t="str">
        <f>IF(คะแนนคุณลักษณะ!CF51="","",คะแนนคุณลักษณะ!CF51)</f>
        <v/>
      </c>
      <c r="DG50" s="87" t="str">
        <f t="shared" ref="DG50:DG55" si="100">IF(SUM(CY50:DF50),ROUND(SUM(CY50:DF50)*100/$DG$5,0),"")</f>
        <v/>
      </c>
      <c r="DH50" s="136" t="str">
        <f t="shared" ref="DH50:DH55" si="101">IF(DG50="","",VLOOKUP(DG50,grad02,5,TRUE))</f>
        <v/>
      </c>
      <c r="DI50" s="136" t="str">
        <f t="shared" ref="DI50:DI55" si="102">IF(DG50="","",VLOOKUP(DG50,grad02,4,TRUE))</f>
        <v/>
      </c>
      <c r="DJ50" s="457" t="str">
        <f>IF(คะแนนคุณลักษณะ!CG51="","",คะแนนคุณลักษณะ!CG51)</f>
        <v/>
      </c>
      <c r="DK50" s="457" t="str">
        <f>IF(คะแนนคุณลักษณะ!CH51="","",คะแนนคุณลักษณะ!CH51)</f>
        <v/>
      </c>
      <c r="DL50" s="457" t="str">
        <f>IF(คะแนนคุณลักษณะ!CI51="","",คะแนนคุณลักษณะ!CI51)</f>
        <v/>
      </c>
      <c r="DM50" s="457" t="str">
        <f>IF(คะแนนคุณลักษณะ!CJ51="","",คะแนนคุณลักษณะ!CJ51)</f>
        <v/>
      </c>
      <c r="DN50" s="457" t="str">
        <f>IF(คะแนนคุณลักษณะ!CK51="","",คะแนนคุณลักษณะ!CK51)</f>
        <v/>
      </c>
      <c r="DO50" s="457" t="str">
        <f>IF(คะแนนคุณลักษณะ!CL51="","",คะแนนคุณลักษณะ!CL51)</f>
        <v/>
      </c>
      <c r="DP50" s="457" t="str">
        <f>IF(คะแนนคุณลักษณะ!CM51="","",คะแนนคุณลักษณะ!CM51)</f>
        <v/>
      </c>
      <c r="DQ50" s="457" t="str">
        <f>IF(คะแนนคุณลักษณะ!CN51="","",คะแนนคุณลักษณะ!CN51)</f>
        <v/>
      </c>
      <c r="DR50" s="87" t="str">
        <f t="shared" si="46"/>
        <v/>
      </c>
      <c r="DS50" s="136" t="str">
        <f t="shared" si="19"/>
        <v/>
      </c>
      <c r="DT50" s="136" t="str">
        <f t="shared" si="20"/>
        <v/>
      </c>
      <c r="DU50" s="457" t="str">
        <f>IF(คะแนนคุณลักษณะ!CO51="","",คะแนนคุณลักษณะ!CO51)</f>
        <v/>
      </c>
      <c r="DV50" s="457" t="str">
        <f>IF(คะแนนคุณลักษณะ!CP51="","",คะแนนคุณลักษณะ!CP51)</f>
        <v/>
      </c>
      <c r="DW50" s="457" t="str">
        <f>IF(คะแนนคุณลักษณะ!CQ51="","",คะแนนคุณลักษณะ!CQ51)</f>
        <v/>
      </c>
      <c r="DX50" s="457" t="str">
        <f>IF(คะแนนคุณลักษณะ!CR51="","",คะแนนคุณลักษณะ!CR51)</f>
        <v/>
      </c>
      <c r="DY50" s="457" t="str">
        <f>IF(คะแนนคุณลักษณะ!CS51="","",คะแนนคุณลักษณะ!CS51)</f>
        <v/>
      </c>
      <c r="DZ50" s="457" t="str">
        <f>IF(คะแนนคุณลักษณะ!CT51="","",คะแนนคุณลักษณะ!CT51)</f>
        <v/>
      </c>
      <c r="EA50" s="457" t="str">
        <f>IF(คะแนนคุณลักษณะ!CU51="","",คะแนนคุณลักษณะ!CU51)</f>
        <v/>
      </c>
      <c r="EB50" s="457" t="str">
        <f>IF(คะแนนคุณลักษณะ!CV51="","",คะแนนคุณลักษณะ!CV51)</f>
        <v/>
      </c>
      <c r="EC50" s="87" t="str">
        <f t="shared" si="47"/>
        <v/>
      </c>
      <c r="ED50" s="136" t="str">
        <f t="shared" si="21"/>
        <v/>
      </c>
      <c r="EE50" s="136" t="str">
        <f t="shared" si="22"/>
        <v/>
      </c>
      <c r="EF50" s="457" t="str">
        <f>IF(คะแนนคุณลักษณะ!CW51="","",คะแนนคุณลักษณะ!CW51)</f>
        <v/>
      </c>
      <c r="EG50" s="457" t="str">
        <f>IF(คะแนนคุณลักษณะ!CX51="","",คะแนนคุณลักษณะ!CX51)</f>
        <v/>
      </c>
      <c r="EH50" s="457" t="str">
        <f>IF(คะแนนคุณลักษณะ!CY51="","",คะแนนคุณลักษณะ!CY51)</f>
        <v/>
      </c>
      <c r="EI50" s="457" t="str">
        <f>IF(คะแนนคุณลักษณะ!CZ51="","",คะแนนคุณลักษณะ!CZ51)</f>
        <v/>
      </c>
      <c r="EJ50" s="457" t="str">
        <f>IF(คะแนนคุณลักษณะ!DA51="","",คะแนนคุณลักษณะ!DA51)</f>
        <v/>
      </c>
      <c r="EK50" s="457" t="str">
        <f>IF(คะแนนคุณลักษณะ!DB51="","",คะแนนคุณลักษณะ!DB51)</f>
        <v/>
      </c>
      <c r="EL50" s="457" t="str">
        <f>IF(คะแนนคุณลักษณะ!DC51="","",คะแนนคุณลักษณะ!DC51)</f>
        <v/>
      </c>
      <c r="EM50" s="457" t="str">
        <f>IF(คะแนนคุณลักษณะ!DD51="","",คะแนนคุณลักษณะ!DD51)</f>
        <v/>
      </c>
      <c r="EN50" s="87" t="str">
        <f t="shared" si="48"/>
        <v/>
      </c>
      <c r="EO50" s="136" t="str">
        <f t="shared" si="23"/>
        <v/>
      </c>
      <c r="EP50" s="136" t="str">
        <f t="shared" si="24"/>
        <v/>
      </c>
      <c r="EQ50" s="457" t="str">
        <f>IF(คะแนนคุณลักษณะ!DE51="","",คะแนนคุณลักษณะ!DE51)</f>
        <v/>
      </c>
      <c r="ER50" s="457" t="str">
        <f>IF(คะแนนคุณลักษณะ!DF51="","",คะแนนคุณลักษณะ!DF51)</f>
        <v/>
      </c>
      <c r="ES50" s="457" t="str">
        <f>IF(คะแนนคุณลักษณะ!DG51="","",คะแนนคุณลักษณะ!DG51)</f>
        <v/>
      </c>
      <c r="ET50" s="457" t="str">
        <f>IF(คะแนนคุณลักษณะ!DH51="","",คะแนนคุณลักษณะ!DH51)</f>
        <v/>
      </c>
      <c r="EU50" s="457" t="str">
        <f>IF(คะแนนคุณลักษณะ!DI51="","",คะแนนคุณลักษณะ!DI51)</f>
        <v/>
      </c>
      <c r="EV50" s="457" t="str">
        <f>IF(คะแนนคุณลักษณะ!DJ51="","",คะแนนคุณลักษณะ!DJ51)</f>
        <v/>
      </c>
      <c r="EW50" s="457" t="str">
        <f>IF(คะแนนคุณลักษณะ!DK51="","",คะแนนคุณลักษณะ!DK51)</f>
        <v/>
      </c>
      <c r="EX50" s="457" t="str">
        <f>IF(คะแนนคุณลักษณะ!DL51="","",คะแนนคุณลักษณะ!DL51)</f>
        <v/>
      </c>
      <c r="EY50" s="87" t="str">
        <f t="shared" si="49"/>
        <v/>
      </c>
      <c r="EZ50" s="136" t="str">
        <f t="shared" si="25"/>
        <v/>
      </c>
      <c r="FA50" s="136" t="str">
        <f t="shared" si="26"/>
        <v/>
      </c>
      <c r="FB50" s="424" t="str">
        <f>IF(คะแนนคุณลักษณะ!DM51="","",คะแนนคุณลักษณะ!DM51)</f>
        <v/>
      </c>
      <c r="FC50" s="424" t="str">
        <f>IF(คะแนนคุณลักษณะ!DN51="","",คะแนนคุณลักษณะ!DN51)</f>
        <v/>
      </c>
      <c r="FD50" s="424" t="str">
        <f>IF(คะแนนคุณลักษณะ!DO51="","",คะแนนคุณลักษณะ!DO51)</f>
        <v/>
      </c>
      <c r="FE50" s="424" t="str">
        <f>IF(คะแนนคุณลักษณะ!DP51="","",คะแนนคุณลักษณะ!DP51)</f>
        <v/>
      </c>
      <c r="FF50" s="424" t="str">
        <f>IF(คะแนนคุณลักษณะ!DQ51="","",คะแนนคุณลักษณะ!DQ51)</f>
        <v/>
      </c>
      <c r="FG50" s="424" t="str">
        <f>IF(คะแนนคุณลักษณะ!DR51="","",คะแนนคุณลักษณะ!DR51)</f>
        <v/>
      </c>
      <c r="FH50" s="424" t="str">
        <f>IF(คะแนนคุณลักษณะ!DS51="","",คะแนนคุณลักษณะ!DS51)</f>
        <v/>
      </c>
      <c r="FI50" s="424" t="str">
        <f>IF(คะแนนคุณลักษณะ!DT51="","",คะแนนคุณลักษณะ!DT51)</f>
        <v/>
      </c>
      <c r="FJ50" s="87" t="str">
        <f t="shared" ref="FJ50:FJ55" si="103">IF(SUM(FB50:FI50),ROUND(SUM(FB50:FI50)*100/$FJ$5,0),"")</f>
        <v/>
      </c>
      <c r="FK50" s="136" t="str">
        <f t="shared" ref="FK50:FK55" si="104">IF(FJ50="","",VLOOKUP(FJ50,grad02,5,TRUE))</f>
        <v/>
      </c>
      <c r="FL50" s="136" t="str">
        <f t="shared" ref="FL50:FL55" si="105">IF(FJ50="","",VLOOKUP(FJ50,grad02,4,TRUE))</f>
        <v/>
      </c>
      <c r="FM50" s="457" t="str">
        <f t="shared" si="51"/>
        <v/>
      </c>
      <c r="FN50" s="136" t="str">
        <f t="shared" ref="FN50:FN55" si="106">IF(FM50="","",VLOOKUP(FM50,grad02,5,TRUE))</f>
        <v/>
      </c>
      <c r="FO50" s="457" t="str">
        <f t="shared" si="52"/>
        <v/>
      </c>
      <c r="FP50" s="136" t="str">
        <f t="shared" ref="FP50:FP55" si="107">IF(FO50="","",VLOOKUP(FO50,grad02,5,TRUE))</f>
        <v/>
      </c>
      <c r="FQ50" s="457" t="str">
        <f t="shared" si="53"/>
        <v/>
      </c>
      <c r="FR50" s="136" t="str">
        <f t="shared" ref="FR50:FR55" si="108">IF(FQ50="","",VLOOKUP(FQ50,grad02,5,TRUE))</f>
        <v/>
      </c>
      <c r="FS50" s="457" t="str">
        <f t="shared" si="54"/>
        <v/>
      </c>
      <c r="FT50" s="136" t="str">
        <f t="shared" ref="FT50:FT55" si="109">IF(FS50="","",VLOOKUP(FS50,grad02,5,TRUE))</f>
        <v/>
      </c>
      <c r="FU50" s="457" t="str">
        <f t="shared" si="55"/>
        <v/>
      </c>
      <c r="FV50" s="136" t="str">
        <f t="shared" ref="FV50:FV55" si="110">IF(FU50="","",VLOOKUP(FU50,grad02,5,TRUE))</f>
        <v/>
      </c>
      <c r="FW50" s="457" t="str">
        <f t="shared" si="56"/>
        <v/>
      </c>
      <c r="FX50" s="136" t="str">
        <f t="shared" ref="FX50:FX55" si="111">IF(FW50="","",VLOOKUP(FW50,grad02,5,TRUE))</f>
        <v/>
      </c>
      <c r="FY50" s="457" t="str">
        <f t="shared" si="57"/>
        <v/>
      </c>
      <c r="FZ50" s="136" t="str">
        <f t="shared" ref="FZ50:FZ55" si="112">IF(FY50="","",VLOOKUP(FY50,grad02,5,TRUE))</f>
        <v/>
      </c>
      <c r="GA50" s="457" t="str">
        <f t="shared" si="58"/>
        <v/>
      </c>
      <c r="GB50" s="136" t="str">
        <f t="shared" ref="GB50:GB55" si="113">IF(GA50="","",VLOOKUP(GA50,grad02,5,TRUE))</f>
        <v/>
      </c>
      <c r="GC50" s="87" t="str">
        <f t="shared" ref="GC50:GC55" si="114">IF(SUM(FM50,FO50,FQ50,FS50,FU50,FW50,FY50,GA50),ROUND(SUM(FM50,FO50,FQ50,FS50,FU50,FW50,FY50,GA50)/$GC$5,0),"")</f>
        <v/>
      </c>
      <c r="GD50" s="136" t="str">
        <f>IF(เกณฑ์!F$20="Mode",GQ50,IF(เกณฑ์!F$20="ร้อยละ",GR50,""))</f>
        <v/>
      </c>
      <c r="GE50" s="136" t="str">
        <f t="shared" ref="GE50:GE55" si="115">IF(GD50="","",IF(GD50=0,"ไม่ผ่าน",IF(GD50=1,"ผ่าน",IF(GD50=2,"ดี","ดีเยี่ยม"))))</f>
        <v/>
      </c>
      <c r="GF50" s="85"/>
      <c r="GI50" s="316" t="str">
        <f t="shared" ref="GI50:GI55" si="116">FN50</f>
        <v/>
      </c>
      <c r="GJ50" s="316" t="str">
        <f t="shared" ref="GJ50:GJ55" si="117">FP50</f>
        <v/>
      </c>
      <c r="GK50" s="316" t="str">
        <f t="shared" ref="GK50:GK55" si="118">FR50</f>
        <v/>
      </c>
      <c r="GL50" s="316" t="str">
        <f t="shared" ref="GL50:GL55" si="119">FT50</f>
        <v/>
      </c>
      <c r="GM50" s="316" t="str">
        <f t="shared" ref="GM50:GM55" si="120">FV50</f>
        <v/>
      </c>
      <c r="GN50" s="316" t="str">
        <f t="shared" ref="GN50:GN55" si="121">FX50</f>
        <v/>
      </c>
      <c r="GO50" s="316" t="str">
        <f t="shared" ref="GO50:GO55" si="122">FZ50</f>
        <v/>
      </c>
      <c r="GP50" s="316" t="str">
        <f t="shared" ref="GP50:GP55" si="123">GB50</f>
        <v/>
      </c>
      <c r="GQ50" s="316" t="str">
        <f>'06-1'!I50</f>
        <v/>
      </c>
      <c r="GR50" s="513" t="str">
        <f t="shared" si="72"/>
        <v/>
      </c>
    </row>
    <row r="51" spans="1:200" s="29" customFormat="1" ht="15.95" customHeight="1">
      <c r="A51" s="426">
        <v>46</v>
      </c>
      <c r="B51" s="26">
        <f>คะแนนสอบ!C51</f>
        <v>0</v>
      </c>
      <c r="C51" s="41">
        <f>คะแนนสอบ!D51</f>
        <v>0</v>
      </c>
      <c r="D51" s="424" t="str">
        <f>IF(คะแนนคุณลักษณะ!E52="","",คะแนนคุณลักษณะ!E52)</f>
        <v/>
      </c>
      <c r="E51" s="424" t="str">
        <f>IF(คะแนนคุณลักษณะ!F52="","",คะแนนคุณลักษณะ!F52)</f>
        <v/>
      </c>
      <c r="F51" s="424" t="str">
        <f>IF(คะแนนคุณลักษณะ!G52="","",คะแนนคุณลักษณะ!G52)</f>
        <v/>
      </c>
      <c r="G51" s="424" t="str">
        <f>IF(คะแนนคุณลักษณะ!H52="","",คะแนนคุณลักษณะ!H52)</f>
        <v/>
      </c>
      <c r="H51" s="424" t="str">
        <f>IF(คะแนนคุณลักษณะ!I52="","",คะแนนคุณลักษณะ!I52)</f>
        <v/>
      </c>
      <c r="I51" s="424" t="str">
        <f>IF(คะแนนคุณลักษณะ!J52="","",คะแนนคุณลักษณะ!J52)</f>
        <v/>
      </c>
      <c r="J51" s="424" t="str">
        <f>IF(คะแนนคุณลักษณะ!K52="","",คะแนนคุณลักษณะ!K52)</f>
        <v/>
      </c>
      <c r="K51" s="424" t="str">
        <f>IF(คะแนนคุณลักษณะ!L52="","",คะแนนคุณลักษณะ!L52)</f>
        <v/>
      </c>
      <c r="L51" s="87" t="str">
        <f t="shared" si="73"/>
        <v/>
      </c>
      <c r="M51" s="136" t="str">
        <f t="shared" si="74"/>
        <v/>
      </c>
      <c r="N51" s="136" t="str">
        <f t="shared" si="75"/>
        <v/>
      </c>
      <c r="O51" s="424" t="str">
        <f>IF(คะแนนคุณลักษณะ!M52="","",คะแนนคุณลักษณะ!M52)</f>
        <v/>
      </c>
      <c r="P51" s="424" t="str">
        <f>IF(คะแนนคุณลักษณะ!N52="","",คะแนนคุณลักษณะ!N52)</f>
        <v/>
      </c>
      <c r="Q51" s="424" t="str">
        <f>IF(คะแนนคุณลักษณะ!O52="","",คะแนนคุณลักษณะ!O52)</f>
        <v/>
      </c>
      <c r="R51" s="424" t="str">
        <f>IF(คะแนนคุณลักษณะ!P52="","",คะแนนคุณลักษณะ!P52)</f>
        <v/>
      </c>
      <c r="S51" s="424" t="str">
        <f>IF(คะแนนคุณลักษณะ!Q52="","",คะแนนคุณลักษณะ!Q52)</f>
        <v/>
      </c>
      <c r="T51" s="424" t="str">
        <f>IF(คะแนนคุณลักษณะ!R52="","",คะแนนคุณลักษณะ!R52)</f>
        <v/>
      </c>
      <c r="U51" s="424" t="str">
        <f>IF(คะแนนคุณลักษณะ!S52="","",คะแนนคุณลักษณะ!S52)</f>
        <v/>
      </c>
      <c r="V51" s="424" t="str">
        <f>IF(คะแนนคุณลักษณะ!T52="","",คะแนนคุณลักษณะ!T52)</f>
        <v/>
      </c>
      <c r="W51" s="87" t="str">
        <f t="shared" si="76"/>
        <v/>
      </c>
      <c r="X51" s="136" t="str">
        <f t="shared" si="77"/>
        <v/>
      </c>
      <c r="Y51" s="136" t="str">
        <f t="shared" si="78"/>
        <v/>
      </c>
      <c r="Z51" s="424" t="str">
        <f>IF(คะแนนคุณลักษณะ!U52="","",คะแนนคุณลักษณะ!U52)</f>
        <v/>
      </c>
      <c r="AA51" s="424" t="str">
        <f>IF(คะแนนคุณลักษณะ!V52="","",คะแนนคุณลักษณะ!V52)</f>
        <v/>
      </c>
      <c r="AB51" s="424" t="str">
        <f>IF(คะแนนคุณลักษณะ!W52="","",คะแนนคุณลักษณะ!W52)</f>
        <v/>
      </c>
      <c r="AC51" s="424" t="str">
        <f>IF(คะแนนคุณลักษณะ!X52="","",คะแนนคุณลักษณะ!X52)</f>
        <v/>
      </c>
      <c r="AD51" s="424" t="str">
        <f>IF(คะแนนคุณลักษณะ!Y52="","",คะแนนคุณลักษณะ!Y52)</f>
        <v/>
      </c>
      <c r="AE51" s="424" t="str">
        <f>IF(คะแนนคุณลักษณะ!Z52="","",คะแนนคุณลักษณะ!Z52)</f>
        <v/>
      </c>
      <c r="AF51" s="424" t="str">
        <f>IF(คะแนนคุณลักษณะ!AA52="","",คะแนนคุณลักษณะ!AA52)</f>
        <v/>
      </c>
      <c r="AG51" s="424" t="str">
        <f>IF(คะแนนคุณลักษณะ!AB52="","",คะแนนคุณลักษณะ!AB52)</f>
        <v/>
      </c>
      <c r="AH51" s="87" t="str">
        <f t="shared" si="79"/>
        <v/>
      </c>
      <c r="AI51" s="136" t="str">
        <f t="shared" si="80"/>
        <v/>
      </c>
      <c r="AJ51" s="136" t="str">
        <f t="shared" si="81"/>
        <v/>
      </c>
      <c r="AK51" s="424" t="str">
        <f>IF(คะแนนคุณลักษณะ!AC52="","",คะแนนคุณลักษณะ!AC52)</f>
        <v/>
      </c>
      <c r="AL51" s="424" t="str">
        <f>IF(คะแนนคุณลักษณะ!AD52="","",คะแนนคุณลักษณะ!AD52)</f>
        <v/>
      </c>
      <c r="AM51" s="424" t="str">
        <f>IF(คะแนนคุณลักษณะ!AE52="","",คะแนนคุณลักษณะ!AE52)</f>
        <v/>
      </c>
      <c r="AN51" s="424" t="str">
        <f>IF(คะแนนคุณลักษณะ!AF52="","",คะแนนคุณลักษณะ!AF52)</f>
        <v/>
      </c>
      <c r="AO51" s="424" t="str">
        <f>IF(คะแนนคุณลักษณะ!AG52="","",คะแนนคุณลักษณะ!AG52)</f>
        <v/>
      </c>
      <c r="AP51" s="424" t="str">
        <f>IF(คะแนนคุณลักษณะ!AH52="","",คะแนนคุณลักษณะ!AH52)</f>
        <v/>
      </c>
      <c r="AQ51" s="424" t="str">
        <f>IF(คะแนนคุณลักษณะ!AI52="","",คะแนนคุณลักษณะ!AI52)</f>
        <v/>
      </c>
      <c r="AR51" s="424" t="str">
        <f>IF(คะแนนคุณลักษณะ!AJ52="","",คะแนนคุณลักษณะ!AJ52)</f>
        <v/>
      </c>
      <c r="AS51" s="87" t="str">
        <f t="shared" si="82"/>
        <v/>
      </c>
      <c r="AT51" s="136" t="str">
        <f t="shared" si="83"/>
        <v/>
      </c>
      <c r="AU51" s="136" t="str">
        <f t="shared" si="84"/>
        <v/>
      </c>
      <c r="AV51" s="424" t="str">
        <f>IF(คะแนนคุณลักษณะ!AK52="","",คะแนนคุณลักษณะ!AK52)</f>
        <v/>
      </c>
      <c r="AW51" s="424" t="str">
        <f>IF(คะแนนคุณลักษณะ!AL52="","",คะแนนคุณลักษณะ!AL52)</f>
        <v/>
      </c>
      <c r="AX51" s="424" t="str">
        <f>IF(คะแนนคุณลักษณะ!AM52="","",คะแนนคุณลักษณะ!AM52)</f>
        <v/>
      </c>
      <c r="AY51" s="424" t="str">
        <f>IF(คะแนนคุณลักษณะ!AN52="","",คะแนนคุณลักษณะ!AN52)</f>
        <v/>
      </c>
      <c r="AZ51" s="424" t="str">
        <f>IF(คะแนนคุณลักษณะ!AO52="","",คะแนนคุณลักษณะ!AO52)</f>
        <v/>
      </c>
      <c r="BA51" s="424" t="str">
        <f>IF(คะแนนคุณลักษณะ!AP52="","",คะแนนคุณลักษณะ!AP52)</f>
        <v/>
      </c>
      <c r="BB51" s="424" t="str">
        <f>IF(คะแนนคุณลักษณะ!AQ52="","",คะแนนคุณลักษณะ!AQ52)</f>
        <v/>
      </c>
      <c r="BC51" s="424" t="str">
        <f>IF(คะแนนคุณลักษณะ!AR52="","",คะแนนคุณลักษณะ!AR52)</f>
        <v/>
      </c>
      <c r="BD51" s="87" t="str">
        <f t="shared" si="85"/>
        <v/>
      </c>
      <c r="BE51" s="136" t="str">
        <f t="shared" si="86"/>
        <v/>
      </c>
      <c r="BF51" s="136" t="str">
        <f t="shared" si="87"/>
        <v/>
      </c>
      <c r="BG51" s="424" t="str">
        <f>IF(คะแนนคุณลักษณะ!AS52="","",คะแนนคุณลักษณะ!AS52)</f>
        <v/>
      </c>
      <c r="BH51" s="424" t="str">
        <f>IF(คะแนนคุณลักษณะ!AT52="","",คะแนนคุณลักษณะ!AT52)</f>
        <v/>
      </c>
      <c r="BI51" s="424" t="str">
        <f>IF(คะแนนคุณลักษณะ!AU52="","",คะแนนคุณลักษณะ!AU52)</f>
        <v/>
      </c>
      <c r="BJ51" s="424" t="str">
        <f>IF(คะแนนคุณลักษณะ!AV52="","",คะแนนคุณลักษณะ!AV52)</f>
        <v/>
      </c>
      <c r="BK51" s="424" t="str">
        <f>IF(คะแนนคุณลักษณะ!AW52="","",คะแนนคุณลักษณะ!AW52)</f>
        <v/>
      </c>
      <c r="BL51" s="424" t="str">
        <f>IF(คะแนนคุณลักษณะ!AX52="","",คะแนนคุณลักษณะ!AX52)</f>
        <v/>
      </c>
      <c r="BM51" s="424" t="str">
        <f>IF(คะแนนคุณลักษณะ!AY52="","",คะแนนคุณลักษณะ!AY52)</f>
        <v/>
      </c>
      <c r="BN51" s="424" t="str">
        <f>IF(คะแนนคุณลักษณะ!AZ52="","",คะแนนคุณลักษณะ!AZ52)</f>
        <v/>
      </c>
      <c r="BO51" s="87" t="str">
        <f t="shared" si="88"/>
        <v/>
      </c>
      <c r="BP51" s="136" t="str">
        <f t="shared" si="89"/>
        <v/>
      </c>
      <c r="BQ51" s="136" t="str">
        <f t="shared" si="90"/>
        <v/>
      </c>
      <c r="BR51" s="424" t="str">
        <f>IF(คะแนนคุณลักษณะ!BA52="","",คะแนนคุณลักษณะ!BA52)</f>
        <v/>
      </c>
      <c r="BS51" s="424" t="str">
        <f>IF(คะแนนคุณลักษณะ!BB52="","",คะแนนคุณลักษณะ!BB52)</f>
        <v/>
      </c>
      <c r="BT51" s="424" t="str">
        <f>IF(คะแนนคุณลักษณะ!BC52="","",คะแนนคุณลักษณะ!BC52)</f>
        <v/>
      </c>
      <c r="BU51" s="424" t="str">
        <f>IF(คะแนนคุณลักษณะ!BD52="","",คะแนนคุณลักษณะ!BD52)</f>
        <v/>
      </c>
      <c r="BV51" s="424" t="str">
        <f>IF(คะแนนคุณลักษณะ!BE52="","",คะแนนคุณลักษณะ!BE52)</f>
        <v/>
      </c>
      <c r="BW51" s="424" t="str">
        <f>IF(คะแนนคุณลักษณะ!BF52="","",คะแนนคุณลักษณะ!BF52)</f>
        <v/>
      </c>
      <c r="BX51" s="424" t="str">
        <f>IF(คะแนนคุณลักษณะ!BG52="","",คะแนนคุณลักษณะ!BG52)</f>
        <v/>
      </c>
      <c r="BY51" s="424" t="str">
        <f>IF(คะแนนคุณลักษณะ!BH52="","",คะแนนคุณลักษณะ!BH52)</f>
        <v/>
      </c>
      <c r="BZ51" s="87" t="str">
        <f t="shared" si="91"/>
        <v/>
      </c>
      <c r="CA51" s="136" t="str">
        <f t="shared" si="92"/>
        <v/>
      </c>
      <c r="CB51" s="136" t="str">
        <f t="shared" si="93"/>
        <v/>
      </c>
      <c r="CC51" s="424" t="str">
        <f>IF(คะแนนคุณลักษณะ!BI52="","",คะแนนคุณลักษณะ!BI52)</f>
        <v/>
      </c>
      <c r="CD51" s="424" t="str">
        <f>IF(คะแนนคุณลักษณะ!BJ52="","",คะแนนคุณลักษณะ!BJ52)</f>
        <v/>
      </c>
      <c r="CE51" s="424" t="str">
        <f>IF(คะแนนคุณลักษณะ!BK52="","",คะแนนคุณลักษณะ!BK52)</f>
        <v/>
      </c>
      <c r="CF51" s="424" t="str">
        <f>IF(คะแนนคุณลักษณะ!BL52="","",คะแนนคุณลักษณะ!BL52)</f>
        <v/>
      </c>
      <c r="CG51" s="424" t="str">
        <f>IF(คะแนนคุณลักษณะ!BM52="","",คะแนนคุณลักษณะ!BM52)</f>
        <v/>
      </c>
      <c r="CH51" s="424" t="str">
        <f>IF(คะแนนคุณลักษณะ!BN52="","",คะแนนคุณลักษณะ!BN52)</f>
        <v/>
      </c>
      <c r="CI51" s="424" t="str">
        <f>IF(คะแนนคุณลักษณะ!BO52="","",คะแนนคุณลักษณะ!BO52)</f>
        <v/>
      </c>
      <c r="CJ51" s="424" t="str">
        <f>IF(คะแนนคุณลักษณะ!BP52="","",คะแนนคุณลักษณะ!BP52)</f>
        <v/>
      </c>
      <c r="CK51" s="87" t="str">
        <f t="shared" si="94"/>
        <v/>
      </c>
      <c r="CL51" s="136" t="str">
        <f t="shared" si="95"/>
        <v/>
      </c>
      <c r="CM51" s="136" t="str">
        <f t="shared" si="96"/>
        <v/>
      </c>
      <c r="CN51" s="424" t="str">
        <f>IF(คะแนนคุณลักษณะ!BQ52="","",คะแนนคุณลักษณะ!BQ52)</f>
        <v/>
      </c>
      <c r="CO51" s="424" t="str">
        <f>IF(คะแนนคุณลักษณะ!BR52="","",คะแนนคุณลักษณะ!BR52)</f>
        <v/>
      </c>
      <c r="CP51" s="424" t="str">
        <f>IF(คะแนนคุณลักษณะ!BS52="","",คะแนนคุณลักษณะ!BS52)</f>
        <v/>
      </c>
      <c r="CQ51" s="424" t="str">
        <f>IF(คะแนนคุณลักษณะ!BT52="","",คะแนนคุณลักษณะ!BT52)</f>
        <v/>
      </c>
      <c r="CR51" s="424" t="str">
        <f>IF(คะแนนคุณลักษณะ!BU52="","",คะแนนคุณลักษณะ!BU52)</f>
        <v/>
      </c>
      <c r="CS51" s="424" t="str">
        <f>IF(คะแนนคุณลักษณะ!BV52="","",คะแนนคุณลักษณะ!BV52)</f>
        <v/>
      </c>
      <c r="CT51" s="424" t="str">
        <f>IF(คะแนนคุณลักษณะ!BW52="","",คะแนนคุณลักษณะ!BW52)</f>
        <v/>
      </c>
      <c r="CU51" s="424" t="str">
        <f>IF(คะแนนคุณลักษณะ!BX52="","",คะแนนคุณลักษณะ!BX52)</f>
        <v/>
      </c>
      <c r="CV51" s="87" t="str">
        <f t="shared" si="97"/>
        <v/>
      </c>
      <c r="CW51" s="136" t="str">
        <f t="shared" si="98"/>
        <v/>
      </c>
      <c r="CX51" s="136" t="str">
        <f t="shared" si="99"/>
        <v/>
      </c>
      <c r="CY51" s="424" t="str">
        <f>IF(คะแนนคุณลักษณะ!BY52="","",คะแนนคุณลักษณะ!BY52)</f>
        <v/>
      </c>
      <c r="CZ51" s="424" t="str">
        <f>IF(คะแนนคุณลักษณะ!BZ52="","",คะแนนคุณลักษณะ!BZ52)</f>
        <v/>
      </c>
      <c r="DA51" s="424" t="str">
        <f>IF(คะแนนคุณลักษณะ!CA52="","",คะแนนคุณลักษณะ!CA52)</f>
        <v/>
      </c>
      <c r="DB51" s="424" t="str">
        <f>IF(คะแนนคุณลักษณะ!CB52="","",คะแนนคุณลักษณะ!CB52)</f>
        <v/>
      </c>
      <c r="DC51" s="424" t="str">
        <f>IF(คะแนนคุณลักษณะ!CC52="","",คะแนนคุณลักษณะ!CC52)</f>
        <v/>
      </c>
      <c r="DD51" s="424" t="str">
        <f>IF(คะแนนคุณลักษณะ!CD52="","",คะแนนคุณลักษณะ!CD52)</f>
        <v/>
      </c>
      <c r="DE51" s="424" t="str">
        <f>IF(คะแนนคุณลักษณะ!CE52="","",คะแนนคุณลักษณะ!CE52)</f>
        <v/>
      </c>
      <c r="DF51" s="424" t="str">
        <f>IF(คะแนนคุณลักษณะ!CF52="","",คะแนนคุณลักษณะ!CF52)</f>
        <v/>
      </c>
      <c r="DG51" s="87" t="str">
        <f t="shared" si="100"/>
        <v/>
      </c>
      <c r="DH51" s="136" t="str">
        <f t="shared" si="101"/>
        <v/>
      </c>
      <c r="DI51" s="136" t="str">
        <f t="shared" si="102"/>
        <v/>
      </c>
      <c r="DJ51" s="457" t="str">
        <f>IF(คะแนนคุณลักษณะ!CG52="","",คะแนนคุณลักษณะ!CG52)</f>
        <v/>
      </c>
      <c r="DK51" s="457" t="str">
        <f>IF(คะแนนคุณลักษณะ!CH52="","",คะแนนคุณลักษณะ!CH52)</f>
        <v/>
      </c>
      <c r="DL51" s="457" t="str">
        <f>IF(คะแนนคุณลักษณะ!CI52="","",คะแนนคุณลักษณะ!CI52)</f>
        <v/>
      </c>
      <c r="DM51" s="457" t="str">
        <f>IF(คะแนนคุณลักษณะ!CJ52="","",คะแนนคุณลักษณะ!CJ52)</f>
        <v/>
      </c>
      <c r="DN51" s="457" t="str">
        <f>IF(คะแนนคุณลักษณะ!CK52="","",คะแนนคุณลักษณะ!CK52)</f>
        <v/>
      </c>
      <c r="DO51" s="457" t="str">
        <f>IF(คะแนนคุณลักษณะ!CL52="","",คะแนนคุณลักษณะ!CL52)</f>
        <v/>
      </c>
      <c r="DP51" s="457" t="str">
        <f>IF(คะแนนคุณลักษณะ!CM52="","",คะแนนคุณลักษณะ!CM52)</f>
        <v/>
      </c>
      <c r="DQ51" s="457" t="str">
        <f>IF(คะแนนคุณลักษณะ!CN52="","",คะแนนคุณลักษณะ!CN52)</f>
        <v/>
      </c>
      <c r="DR51" s="87" t="str">
        <f t="shared" si="46"/>
        <v/>
      </c>
      <c r="DS51" s="136" t="str">
        <f t="shared" si="19"/>
        <v/>
      </c>
      <c r="DT51" s="136" t="str">
        <f t="shared" si="20"/>
        <v/>
      </c>
      <c r="DU51" s="457" t="str">
        <f>IF(คะแนนคุณลักษณะ!CO52="","",คะแนนคุณลักษณะ!CO52)</f>
        <v/>
      </c>
      <c r="DV51" s="457" t="str">
        <f>IF(คะแนนคุณลักษณะ!CP52="","",คะแนนคุณลักษณะ!CP52)</f>
        <v/>
      </c>
      <c r="DW51" s="457" t="str">
        <f>IF(คะแนนคุณลักษณะ!CQ52="","",คะแนนคุณลักษณะ!CQ52)</f>
        <v/>
      </c>
      <c r="DX51" s="457" t="str">
        <f>IF(คะแนนคุณลักษณะ!CR52="","",คะแนนคุณลักษณะ!CR52)</f>
        <v/>
      </c>
      <c r="DY51" s="457" t="str">
        <f>IF(คะแนนคุณลักษณะ!CS52="","",คะแนนคุณลักษณะ!CS52)</f>
        <v/>
      </c>
      <c r="DZ51" s="457" t="str">
        <f>IF(คะแนนคุณลักษณะ!CT52="","",คะแนนคุณลักษณะ!CT52)</f>
        <v/>
      </c>
      <c r="EA51" s="457" t="str">
        <f>IF(คะแนนคุณลักษณะ!CU52="","",คะแนนคุณลักษณะ!CU52)</f>
        <v/>
      </c>
      <c r="EB51" s="457" t="str">
        <f>IF(คะแนนคุณลักษณะ!CV52="","",คะแนนคุณลักษณะ!CV52)</f>
        <v/>
      </c>
      <c r="EC51" s="87" t="str">
        <f t="shared" si="47"/>
        <v/>
      </c>
      <c r="ED51" s="136" t="str">
        <f t="shared" si="21"/>
        <v/>
      </c>
      <c r="EE51" s="136" t="str">
        <f t="shared" si="22"/>
        <v/>
      </c>
      <c r="EF51" s="457" t="str">
        <f>IF(คะแนนคุณลักษณะ!CW52="","",คะแนนคุณลักษณะ!CW52)</f>
        <v/>
      </c>
      <c r="EG51" s="457" t="str">
        <f>IF(คะแนนคุณลักษณะ!CX52="","",คะแนนคุณลักษณะ!CX52)</f>
        <v/>
      </c>
      <c r="EH51" s="457" t="str">
        <f>IF(คะแนนคุณลักษณะ!CY52="","",คะแนนคุณลักษณะ!CY52)</f>
        <v/>
      </c>
      <c r="EI51" s="457" t="str">
        <f>IF(คะแนนคุณลักษณะ!CZ52="","",คะแนนคุณลักษณะ!CZ52)</f>
        <v/>
      </c>
      <c r="EJ51" s="457" t="str">
        <f>IF(คะแนนคุณลักษณะ!DA52="","",คะแนนคุณลักษณะ!DA52)</f>
        <v/>
      </c>
      <c r="EK51" s="457" t="str">
        <f>IF(คะแนนคุณลักษณะ!DB52="","",คะแนนคุณลักษณะ!DB52)</f>
        <v/>
      </c>
      <c r="EL51" s="457" t="str">
        <f>IF(คะแนนคุณลักษณะ!DC52="","",คะแนนคุณลักษณะ!DC52)</f>
        <v/>
      </c>
      <c r="EM51" s="457" t="str">
        <f>IF(คะแนนคุณลักษณะ!DD52="","",คะแนนคุณลักษณะ!DD52)</f>
        <v/>
      </c>
      <c r="EN51" s="87" t="str">
        <f t="shared" si="48"/>
        <v/>
      </c>
      <c r="EO51" s="136" t="str">
        <f t="shared" si="23"/>
        <v/>
      </c>
      <c r="EP51" s="136" t="str">
        <f t="shared" si="24"/>
        <v/>
      </c>
      <c r="EQ51" s="457" t="str">
        <f>IF(คะแนนคุณลักษณะ!DE52="","",คะแนนคุณลักษณะ!DE52)</f>
        <v/>
      </c>
      <c r="ER51" s="457" t="str">
        <f>IF(คะแนนคุณลักษณะ!DF52="","",คะแนนคุณลักษณะ!DF52)</f>
        <v/>
      </c>
      <c r="ES51" s="457" t="str">
        <f>IF(คะแนนคุณลักษณะ!DG52="","",คะแนนคุณลักษณะ!DG52)</f>
        <v/>
      </c>
      <c r="ET51" s="457" t="str">
        <f>IF(คะแนนคุณลักษณะ!DH52="","",คะแนนคุณลักษณะ!DH52)</f>
        <v/>
      </c>
      <c r="EU51" s="457" t="str">
        <f>IF(คะแนนคุณลักษณะ!DI52="","",คะแนนคุณลักษณะ!DI52)</f>
        <v/>
      </c>
      <c r="EV51" s="457" t="str">
        <f>IF(คะแนนคุณลักษณะ!DJ52="","",คะแนนคุณลักษณะ!DJ52)</f>
        <v/>
      </c>
      <c r="EW51" s="457" t="str">
        <f>IF(คะแนนคุณลักษณะ!DK52="","",คะแนนคุณลักษณะ!DK52)</f>
        <v/>
      </c>
      <c r="EX51" s="457" t="str">
        <f>IF(คะแนนคุณลักษณะ!DL52="","",คะแนนคุณลักษณะ!DL52)</f>
        <v/>
      </c>
      <c r="EY51" s="87" t="str">
        <f t="shared" si="49"/>
        <v/>
      </c>
      <c r="EZ51" s="136" t="str">
        <f t="shared" si="25"/>
        <v/>
      </c>
      <c r="FA51" s="136" t="str">
        <f t="shared" si="26"/>
        <v/>
      </c>
      <c r="FB51" s="424" t="str">
        <f>IF(คะแนนคุณลักษณะ!DM52="","",คะแนนคุณลักษณะ!DM52)</f>
        <v/>
      </c>
      <c r="FC51" s="424" t="str">
        <f>IF(คะแนนคุณลักษณะ!DN52="","",คะแนนคุณลักษณะ!DN52)</f>
        <v/>
      </c>
      <c r="FD51" s="424" t="str">
        <f>IF(คะแนนคุณลักษณะ!DO52="","",คะแนนคุณลักษณะ!DO52)</f>
        <v/>
      </c>
      <c r="FE51" s="424" t="str">
        <f>IF(คะแนนคุณลักษณะ!DP52="","",คะแนนคุณลักษณะ!DP52)</f>
        <v/>
      </c>
      <c r="FF51" s="424" t="str">
        <f>IF(คะแนนคุณลักษณะ!DQ52="","",คะแนนคุณลักษณะ!DQ52)</f>
        <v/>
      </c>
      <c r="FG51" s="424" t="str">
        <f>IF(คะแนนคุณลักษณะ!DR52="","",คะแนนคุณลักษณะ!DR52)</f>
        <v/>
      </c>
      <c r="FH51" s="424" t="str">
        <f>IF(คะแนนคุณลักษณะ!DS52="","",คะแนนคุณลักษณะ!DS52)</f>
        <v/>
      </c>
      <c r="FI51" s="424" t="str">
        <f>IF(คะแนนคุณลักษณะ!DT52="","",คะแนนคุณลักษณะ!DT52)</f>
        <v/>
      </c>
      <c r="FJ51" s="87" t="str">
        <f t="shared" si="103"/>
        <v/>
      </c>
      <c r="FK51" s="136" t="str">
        <f t="shared" si="104"/>
        <v/>
      </c>
      <c r="FL51" s="136" t="str">
        <f t="shared" si="105"/>
        <v/>
      </c>
      <c r="FM51" s="457" t="str">
        <f t="shared" si="51"/>
        <v/>
      </c>
      <c r="FN51" s="136" t="str">
        <f t="shared" si="106"/>
        <v/>
      </c>
      <c r="FO51" s="457" t="str">
        <f t="shared" si="52"/>
        <v/>
      </c>
      <c r="FP51" s="136" t="str">
        <f t="shared" si="107"/>
        <v/>
      </c>
      <c r="FQ51" s="457" t="str">
        <f t="shared" si="53"/>
        <v/>
      </c>
      <c r="FR51" s="136" t="str">
        <f t="shared" si="108"/>
        <v/>
      </c>
      <c r="FS51" s="457" t="str">
        <f t="shared" si="54"/>
        <v/>
      </c>
      <c r="FT51" s="136" t="str">
        <f t="shared" si="109"/>
        <v/>
      </c>
      <c r="FU51" s="457" t="str">
        <f t="shared" si="55"/>
        <v/>
      </c>
      <c r="FV51" s="136" t="str">
        <f t="shared" si="110"/>
        <v/>
      </c>
      <c r="FW51" s="457" t="str">
        <f t="shared" si="56"/>
        <v/>
      </c>
      <c r="FX51" s="136" t="str">
        <f t="shared" si="111"/>
        <v/>
      </c>
      <c r="FY51" s="457" t="str">
        <f t="shared" si="57"/>
        <v/>
      </c>
      <c r="FZ51" s="136" t="str">
        <f t="shared" si="112"/>
        <v/>
      </c>
      <c r="GA51" s="457" t="str">
        <f t="shared" si="58"/>
        <v/>
      </c>
      <c r="GB51" s="136" t="str">
        <f t="shared" si="113"/>
        <v/>
      </c>
      <c r="GC51" s="87" t="str">
        <f t="shared" si="114"/>
        <v/>
      </c>
      <c r="GD51" s="136" t="str">
        <f>IF(เกณฑ์!F$20="Mode",GQ51,IF(เกณฑ์!F$20="ร้อยละ",GR51,""))</f>
        <v/>
      </c>
      <c r="GE51" s="136" t="str">
        <f t="shared" si="115"/>
        <v/>
      </c>
      <c r="GF51" s="85"/>
      <c r="GI51" s="316" t="str">
        <f t="shared" si="116"/>
        <v/>
      </c>
      <c r="GJ51" s="316" t="str">
        <f t="shared" si="117"/>
        <v/>
      </c>
      <c r="GK51" s="316" t="str">
        <f t="shared" si="118"/>
        <v/>
      </c>
      <c r="GL51" s="316" t="str">
        <f t="shared" si="119"/>
        <v/>
      </c>
      <c r="GM51" s="316" t="str">
        <f t="shared" si="120"/>
        <v/>
      </c>
      <c r="GN51" s="316" t="str">
        <f t="shared" si="121"/>
        <v/>
      </c>
      <c r="GO51" s="316" t="str">
        <f t="shared" si="122"/>
        <v/>
      </c>
      <c r="GP51" s="316" t="str">
        <f t="shared" si="123"/>
        <v/>
      </c>
      <c r="GQ51" s="316" t="str">
        <f>'06-1'!I51</f>
        <v/>
      </c>
      <c r="GR51" s="513" t="str">
        <f t="shared" si="72"/>
        <v/>
      </c>
    </row>
    <row r="52" spans="1:200" s="29" customFormat="1" ht="15.95" customHeight="1">
      <c r="A52" s="426">
        <v>47</v>
      </c>
      <c r="B52" s="26">
        <f>คะแนนสอบ!C52</f>
        <v>0</v>
      </c>
      <c r="C52" s="41">
        <f>คะแนนสอบ!D52</f>
        <v>0</v>
      </c>
      <c r="D52" s="424" t="str">
        <f>IF(คะแนนคุณลักษณะ!E53="","",คะแนนคุณลักษณะ!E53)</f>
        <v/>
      </c>
      <c r="E52" s="424" t="str">
        <f>IF(คะแนนคุณลักษณะ!F53="","",คะแนนคุณลักษณะ!F53)</f>
        <v/>
      </c>
      <c r="F52" s="424" t="str">
        <f>IF(คะแนนคุณลักษณะ!G53="","",คะแนนคุณลักษณะ!G53)</f>
        <v/>
      </c>
      <c r="G52" s="424" t="str">
        <f>IF(คะแนนคุณลักษณะ!H53="","",คะแนนคุณลักษณะ!H53)</f>
        <v/>
      </c>
      <c r="H52" s="424" t="str">
        <f>IF(คะแนนคุณลักษณะ!I53="","",คะแนนคุณลักษณะ!I53)</f>
        <v/>
      </c>
      <c r="I52" s="424" t="str">
        <f>IF(คะแนนคุณลักษณะ!J53="","",คะแนนคุณลักษณะ!J53)</f>
        <v/>
      </c>
      <c r="J52" s="424" t="str">
        <f>IF(คะแนนคุณลักษณะ!K53="","",คะแนนคุณลักษณะ!K53)</f>
        <v/>
      </c>
      <c r="K52" s="424" t="str">
        <f>IF(คะแนนคุณลักษณะ!L53="","",คะแนนคุณลักษณะ!L53)</f>
        <v/>
      </c>
      <c r="L52" s="87" t="str">
        <f t="shared" si="73"/>
        <v/>
      </c>
      <c r="M52" s="136" t="str">
        <f t="shared" si="74"/>
        <v/>
      </c>
      <c r="N52" s="136" t="str">
        <f t="shared" si="75"/>
        <v/>
      </c>
      <c r="O52" s="424" t="str">
        <f>IF(คะแนนคุณลักษณะ!M53="","",คะแนนคุณลักษณะ!M53)</f>
        <v/>
      </c>
      <c r="P52" s="424" t="str">
        <f>IF(คะแนนคุณลักษณะ!N53="","",คะแนนคุณลักษณะ!N53)</f>
        <v/>
      </c>
      <c r="Q52" s="424" t="str">
        <f>IF(คะแนนคุณลักษณะ!O53="","",คะแนนคุณลักษณะ!O53)</f>
        <v/>
      </c>
      <c r="R52" s="424" t="str">
        <f>IF(คะแนนคุณลักษณะ!P53="","",คะแนนคุณลักษณะ!P53)</f>
        <v/>
      </c>
      <c r="S52" s="424" t="str">
        <f>IF(คะแนนคุณลักษณะ!Q53="","",คะแนนคุณลักษณะ!Q53)</f>
        <v/>
      </c>
      <c r="T52" s="424" t="str">
        <f>IF(คะแนนคุณลักษณะ!R53="","",คะแนนคุณลักษณะ!R53)</f>
        <v/>
      </c>
      <c r="U52" s="424" t="str">
        <f>IF(คะแนนคุณลักษณะ!S53="","",คะแนนคุณลักษณะ!S53)</f>
        <v/>
      </c>
      <c r="V52" s="424" t="str">
        <f>IF(คะแนนคุณลักษณะ!T53="","",คะแนนคุณลักษณะ!T53)</f>
        <v/>
      </c>
      <c r="W52" s="87" t="str">
        <f t="shared" si="76"/>
        <v/>
      </c>
      <c r="X52" s="136" t="str">
        <f t="shared" si="77"/>
        <v/>
      </c>
      <c r="Y52" s="136" t="str">
        <f t="shared" si="78"/>
        <v/>
      </c>
      <c r="Z52" s="424" t="str">
        <f>IF(คะแนนคุณลักษณะ!U53="","",คะแนนคุณลักษณะ!U53)</f>
        <v/>
      </c>
      <c r="AA52" s="424" t="str">
        <f>IF(คะแนนคุณลักษณะ!V53="","",คะแนนคุณลักษณะ!V53)</f>
        <v/>
      </c>
      <c r="AB52" s="424" t="str">
        <f>IF(คะแนนคุณลักษณะ!W53="","",คะแนนคุณลักษณะ!W53)</f>
        <v/>
      </c>
      <c r="AC52" s="424" t="str">
        <f>IF(คะแนนคุณลักษณะ!X53="","",คะแนนคุณลักษณะ!X53)</f>
        <v/>
      </c>
      <c r="AD52" s="424" t="str">
        <f>IF(คะแนนคุณลักษณะ!Y53="","",คะแนนคุณลักษณะ!Y53)</f>
        <v/>
      </c>
      <c r="AE52" s="424" t="str">
        <f>IF(คะแนนคุณลักษณะ!Z53="","",คะแนนคุณลักษณะ!Z53)</f>
        <v/>
      </c>
      <c r="AF52" s="424" t="str">
        <f>IF(คะแนนคุณลักษณะ!AA53="","",คะแนนคุณลักษณะ!AA53)</f>
        <v/>
      </c>
      <c r="AG52" s="424" t="str">
        <f>IF(คะแนนคุณลักษณะ!AB53="","",คะแนนคุณลักษณะ!AB53)</f>
        <v/>
      </c>
      <c r="AH52" s="87" t="str">
        <f t="shared" si="79"/>
        <v/>
      </c>
      <c r="AI52" s="136" t="str">
        <f t="shared" si="80"/>
        <v/>
      </c>
      <c r="AJ52" s="136" t="str">
        <f t="shared" si="81"/>
        <v/>
      </c>
      <c r="AK52" s="424" t="str">
        <f>IF(คะแนนคุณลักษณะ!AC53="","",คะแนนคุณลักษณะ!AC53)</f>
        <v/>
      </c>
      <c r="AL52" s="424" t="str">
        <f>IF(คะแนนคุณลักษณะ!AD53="","",คะแนนคุณลักษณะ!AD53)</f>
        <v/>
      </c>
      <c r="AM52" s="424" t="str">
        <f>IF(คะแนนคุณลักษณะ!AE53="","",คะแนนคุณลักษณะ!AE53)</f>
        <v/>
      </c>
      <c r="AN52" s="424" t="str">
        <f>IF(คะแนนคุณลักษณะ!AF53="","",คะแนนคุณลักษณะ!AF53)</f>
        <v/>
      </c>
      <c r="AO52" s="424" t="str">
        <f>IF(คะแนนคุณลักษณะ!AG53="","",คะแนนคุณลักษณะ!AG53)</f>
        <v/>
      </c>
      <c r="AP52" s="424" t="str">
        <f>IF(คะแนนคุณลักษณะ!AH53="","",คะแนนคุณลักษณะ!AH53)</f>
        <v/>
      </c>
      <c r="AQ52" s="424" t="str">
        <f>IF(คะแนนคุณลักษณะ!AI53="","",คะแนนคุณลักษณะ!AI53)</f>
        <v/>
      </c>
      <c r="AR52" s="424" t="str">
        <f>IF(คะแนนคุณลักษณะ!AJ53="","",คะแนนคุณลักษณะ!AJ53)</f>
        <v/>
      </c>
      <c r="AS52" s="87" t="str">
        <f t="shared" si="82"/>
        <v/>
      </c>
      <c r="AT52" s="136" t="str">
        <f t="shared" si="83"/>
        <v/>
      </c>
      <c r="AU52" s="136" t="str">
        <f t="shared" si="84"/>
        <v/>
      </c>
      <c r="AV52" s="424" t="str">
        <f>IF(คะแนนคุณลักษณะ!AK53="","",คะแนนคุณลักษณะ!AK53)</f>
        <v/>
      </c>
      <c r="AW52" s="424" t="str">
        <f>IF(คะแนนคุณลักษณะ!AL53="","",คะแนนคุณลักษณะ!AL53)</f>
        <v/>
      </c>
      <c r="AX52" s="424" t="str">
        <f>IF(คะแนนคุณลักษณะ!AM53="","",คะแนนคุณลักษณะ!AM53)</f>
        <v/>
      </c>
      <c r="AY52" s="424" t="str">
        <f>IF(คะแนนคุณลักษณะ!AN53="","",คะแนนคุณลักษณะ!AN53)</f>
        <v/>
      </c>
      <c r="AZ52" s="424" t="str">
        <f>IF(คะแนนคุณลักษณะ!AO53="","",คะแนนคุณลักษณะ!AO53)</f>
        <v/>
      </c>
      <c r="BA52" s="424" t="str">
        <f>IF(คะแนนคุณลักษณะ!AP53="","",คะแนนคุณลักษณะ!AP53)</f>
        <v/>
      </c>
      <c r="BB52" s="424" t="str">
        <f>IF(คะแนนคุณลักษณะ!AQ53="","",คะแนนคุณลักษณะ!AQ53)</f>
        <v/>
      </c>
      <c r="BC52" s="424" t="str">
        <f>IF(คะแนนคุณลักษณะ!AR53="","",คะแนนคุณลักษณะ!AR53)</f>
        <v/>
      </c>
      <c r="BD52" s="87" t="str">
        <f t="shared" si="85"/>
        <v/>
      </c>
      <c r="BE52" s="136" t="str">
        <f t="shared" si="86"/>
        <v/>
      </c>
      <c r="BF52" s="136" t="str">
        <f t="shared" si="87"/>
        <v/>
      </c>
      <c r="BG52" s="424" t="str">
        <f>IF(คะแนนคุณลักษณะ!AS53="","",คะแนนคุณลักษณะ!AS53)</f>
        <v/>
      </c>
      <c r="BH52" s="424" t="str">
        <f>IF(คะแนนคุณลักษณะ!AT53="","",คะแนนคุณลักษณะ!AT53)</f>
        <v/>
      </c>
      <c r="BI52" s="424" t="str">
        <f>IF(คะแนนคุณลักษณะ!AU53="","",คะแนนคุณลักษณะ!AU53)</f>
        <v/>
      </c>
      <c r="BJ52" s="424" t="str">
        <f>IF(คะแนนคุณลักษณะ!AV53="","",คะแนนคุณลักษณะ!AV53)</f>
        <v/>
      </c>
      <c r="BK52" s="424" t="str">
        <f>IF(คะแนนคุณลักษณะ!AW53="","",คะแนนคุณลักษณะ!AW53)</f>
        <v/>
      </c>
      <c r="BL52" s="424" t="str">
        <f>IF(คะแนนคุณลักษณะ!AX53="","",คะแนนคุณลักษณะ!AX53)</f>
        <v/>
      </c>
      <c r="BM52" s="424" t="str">
        <f>IF(คะแนนคุณลักษณะ!AY53="","",คะแนนคุณลักษณะ!AY53)</f>
        <v/>
      </c>
      <c r="BN52" s="424" t="str">
        <f>IF(คะแนนคุณลักษณะ!AZ53="","",คะแนนคุณลักษณะ!AZ53)</f>
        <v/>
      </c>
      <c r="BO52" s="87" t="str">
        <f t="shared" si="88"/>
        <v/>
      </c>
      <c r="BP52" s="136" t="str">
        <f t="shared" si="89"/>
        <v/>
      </c>
      <c r="BQ52" s="136" t="str">
        <f t="shared" si="90"/>
        <v/>
      </c>
      <c r="BR52" s="424" t="str">
        <f>IF(คะแนนคุณลักษณะ!BA53="","",คะแนนคุณลักษณะ!BA53)</f>
        <v/>
      </c>
      <c r="BS52" s="424" t="str">
        <f>IF(คะแนนคุณลักษณะ!BB53="","",คะแนนคุณลักษณะ!BB53)</f>
        <v/>
      </c>
      <c r="BT52" s="424" t="str">
        <f>IF(คะแนนคุณลักษณะ!BC53="","",คะแนนคุณลักษณะ!BC53)</f>
        <v/>
      </c>
      <c r="BU52" s="424" t="str">
        <f>IF(คะแนนคุณลักษณะ!BD53="","",คะแนนคุณลักษณะ!BD53)</f>
        <v/>
      </c>
      <c r="BV52" s="424" t="str">
        <f>IF(คะแนนคุณลักษณะ!BE53="","",คะแนนคุณลักษณะ!BE53)</f>
        <v/>
      </c>
      <c r="BW52" s="424" t="str">
        <f>IF(คะแนนคุณลักษณะ!BF53="","",คะแนนคุณลักษณะ!BF53)</f>
        <v/>
      </c>
      <c r="BX52" s="424" t="str">
        <f>IF(คะแนนคุณลักษณะ!BG53="","",คะแนนคุณลักษณะ!BG53)</f>
        <v/>
      </c>
      <c r="BY52" s="424" t="str">
        <f>IF(คะแนนคุณลักษณะ!BH53="","",คะแนนคุณลักษณะ!BH53)</f>
        <v/>
      </c>
      <c r="BZ52" s="87" t="str">
        <f t="shared" si="91"/>
        <v/>
      </c>
      <c r="CA52" s="136" t="str">
        <f t="shared" si="92"/>
        <v/>
      </c>
      <c r="CB52" s="136" t="str">
        <f t="shared" si="93"/>
        <v/>
      </c>
      <c r="CC52" s="424" t="str">
        <f>IF(คะแนนคุณลักษณะ!BI53="","",คะแนนคุณลักษณะ!BI53)</f>
        <v/>
      </c>
      <c r="CD52" s="424" t="str">
        <f>IF(คะแนนคุณลักษณะ!BJ53="","",คะแนนคุณลักษณะ!BJ53)</f>
        <v/>
      </c>
      <c r="CE52" s="424" t="str">
        <f>IF(คะแนนคุณลักษณะ!BK53="","",คะแนนคุณลักษณะ!BK53)</f>
        <v/>
      </c>
      <c r="CF52" s="424" t="str">
        <f>IF(คะแนนคุณลักษณะ!BL53="","",คะแนนคุณลักษณะ!BL53)</f>
        <v/>
      </c>
      <c r="CG52" s="424" t="str">
        <f>IF(คะแนนคุณลักษณะ!BM53="","",คะแนนคุณลักษณะ!BM53)</f>
        <v/>
      </c>
      <c r="CH52" s="424" t="str">
        <f>IF(คะแนนคุณลักษณะ!BN53="","",คะแนนคุณลักษณะ!BN53)</f>
        <v/>
      </c>
      <c r="CI52" s="424" t="str">
        <f>IF(คะแนนคุณลักษณะ!BO53="","",คะแนนคุณลักษณะ!BO53)</f>
        <v/>
      </c>
      <c r="CJ52" s="424" t="str">
        <f>IF(คะแนนคุณลักษณะ!BP53="","",คะแนนคุณลักษณะ!BP53)</f>
        <v/>
      </c>
      <c r="CK52" s="87" t="str">
        <f t="shared" si="94"/>
        <v/>
      </c>
      <c r="CL52" s="136" t="str">
        <f t="shared" si="95"/>
        <v/>
      </c>
      <c r="CM52" s="136" t="str">
        <f t="shared" si="96"/>
        <v/>
      </c>
      <c r="CN52" s="424" t="str">
        <f>IF(คะแนนคุณลักษณะ!BQ53="","",คะแนนคุณลักษณะ!BQ53)</f>
        <v/>
      </c>
      <c r="CO52" s="424" t="str">
        <f>IF(คะแนนคุณลักษณะ!BR53="","",คะแนนคุณลักษณะ!BR53)</f>
        <v/>
      </c>
      <c r="CP52" s="424" t="str">
        <f>IF(คะแนนคุณลักษณะ!BS53="","",คะแนนคุณลักษณะ!BS53)</f>
        <v/>
      </c>
      <c r="CQ52" s="424" t="str">
        <f>IF(คะแนนคุณลักษณะ!BT53="","",คะแนนคุณลักษณะ!BT53)</f>
        <v/>
      </c>
      <c r="CR52" s="424" t="str">
        <f>IF(คะแนนคุณลักษณะ!BU53="","",คะแนนคุณลักษณะ!BU53)</f>
        <v/>
      </c>
      <c r="CS52" s="424" t="str">
        <f>IF(คะแนนคุณลักษณะ!BV53="","",คะแนนคุณลักษณะ!BV53)</f>
        <v/>
      </c>
      <c r="CT52" s="424" t="str">
        <f>IF(คะแนนคุณลักษณะ!BW53="","",คะแนนคุณลักษณะ!BW53)</f>
        <v/>
      </c>
      <c r="CU52" s="424" t="str">
        <f>IF(คะแนนคุณลักษณะ!BX53="","",คะแนนคุณลักษณะ!BX53)</f>
        <v/>
      </c>
      <c r="CV52" s="87" t="str">
        <f t="shared" si="97"/>
        <v/>
      </c>
      <c r="CW52" s="136" t="str">
        <f t="shared" si="98"/>
        <v/>
      </c>
      <c r="CX52" s="136" t="str">
        <f t="shared" si="99"/>
        <v/>
      </c>
      <c r="CY52" s="424" t="str">
        <f>IF(คะแนนคุณลักษณะ!BY53="","",คะแนนคุณลักษณะ!BY53)</f>
        <v/>
      </c>
      <c r="CZ52" s="424" t="str">
        <f>IF(คะแนนคุณลักษณะ!BZ53="","",คะแนนคุณลักษณะ!BZ53)</f>
        <v/>
      </c>
      <c r="DA52" s="424" t="str">
        <f>IF(คะแนนคุณลักษณะ!CA53="","",คะแนนคุณลักษณะ!CA53)</f>
        <v/>
      </c>
      <c r="DB52" s="424" t="str">
        <f>IF(คะแนนคุณลักษณะ!CB53="","",คะแนนคุณลักษณะ!CB53)</f>
        <v/>
      </c>
      <c r="DC52" s="424" t="str">
        <f>IF(คะแนนคุณลักษณะ!CC53="","",คะแนนคุณลักษณะ!CC53)</f>
        <v/>
      </c>
      <c r="DD52" s="424" t="str">
        <f>IF(คะแนนคุณลักษณะ!CD53="","",คะแนนคุณลักษณะ!CD53)</f>
        <v/>
      </c>
      <c r="DE52" s="424" t="str">
        <f>IF(คะแนนคุณลักษณะ!CE53="","",คะแนนคุณลักษณะ!CE53)</f>
        <v/>
      </c>
      <c r="DF52" s="424" t="str">
        <f>IF(คะแนนคุณลักษณะ!CF53="","",คะแนนคุณลักษณะ!CF53)</f>
        <v/>
      </c>
      <c r="DG52" s="87" t="str">
        <f t="shared" si="100"/>
        <v/>
      </c>
      <c r="DH52" s="136" t="str">
        <f t="shared" si="101"/>
        <v/>
      </c>
      <c r="DI52" s="136" t="str">
        <f t="shared" si="102"/>
        <v/>
      </c>
      <c r="DJ52" s="457" t="str">
        <f>IF(คะแนนคุณลักษณะ!CG53="","",คะแนนคุณลักษณะ!CG53)</f>
        <v/>
      </c>
      <c r="DK52" s="457" t="str">
        <f>IF(คะแนนคุณลักษณะ!CH53="","",คะแนนคุณลักษณะ!CH53)</f>
        <v/>
      </c>
      <c r="DL52" s="457" t="str">
        <f>IF(คะแนนคุณลักษณะ!CI53="","",คะแนนคุณลักษณะ!CI53)</f>
        <v/>
      </c>
      <c r="DM52" s="457" t="str">
        <f>IF(คะแนนคุณลักษณะ!CJ53="","",คะแนนคุณลักษณะ!CJ53)</f>
        <v/>
      </c>
      <c r="DN52" s="457" t="str">
        <f>IF(คะแนนคุณลักษณะ!CK53="","",คะแนนคุณลักษณะ!CK53)</f>
        <v/>
      </c>
      <c r="DO52" s="457" t="str">
        <f>IF(คะแนนคุณลักษณะ!CL53="","",คะแนนคุณลักษณะ!CL53)</f>
        <v/>
      </c>
      <c r="DP52" s="457" t="str">
        <f>IF(คะแนนคุณลักษณะ!CM53="","",คะแนนคุณลักษณะ!CM53)</f>
        <v/>
      </c>
      <c r="DQ52" s="457" t="str">
        <f>IF(คะแนนคุณลักษณะ!CN53="","",คะแนนคุณลักษณะ!CN53)</f>
        <v/>
      </c>
      <c r="DR52" s="87" t="str">
        <f t="shared" si="46"/>
        <v/>
      </c>
      <c r="DS52" s="136" t="str">
        <f t="shared" si="19"/>
        <v/>
      </c>
      <c r="DT52" s="136" t="str">
        <f t="shared" si="20"/>
        <v/>
      </c>
      <c r="DU52" s="457" t="str">
        <f>IF(คะแนนคุณลักษณะ!CO53="","",คะแนนคุณลักษณะ!CO53)</f>
        <v/>
      </c>
      <c r="DV52" s="457" t="str">
        <f>IF(คะแนนคุณลักษณะ!CP53="","",คะแนนคุณลักษณะ!CP53)</f>
        <v/>
      </c>
      <c r="DW52" s="457" t="str">
        <f>IF(คะแนนคุณลักษณะ!CQ53="","",คะแนนคุณลักษณะ!CQ53)</f>
        <v/>
      </c>
      <c r="DX52" s="457" t="str">
        <f>IF(คะแนนคุณลักษณะ!CR53="","",คะแนนคุณลักษณะ!CR53)</f>
        <v/>
      </c>
      <c r="DY52" s="457" t="str">
        <f>IF(คะแนนคุณลักษณะ!CS53="","",คะแนนคุณลักษณะ!CS53)</f>
        <v/>
      </c>
      <c r="DZ52" s="457" t="str">
        <f>IF(คะแนนคุณลักษณะ!CT53="","",คะแนนคุณลักษณะ!CT53)</f>
        <v/>
      </c>
      <c r="EA52" s="457" t="str">
        <f>IF(คะแนนคุณลักษณะ!CU53="","",คะแนนคุณลักษณะ!CU53)</f>
        <v/>
      </c>
      <c r="EB52" s="457" t="str">
        <f>IF(คะแนนคุณลักษณะ!CV53="","",คะแนนคุณลักษณะ!CV53)</f>
        <v/>
      </c>
      <c r="EC52" s="87" t="str">
        <f t="shared" si="47"/>
        <v/>
      </c>
      <c r="ED52" s="136" t="str">
        <f t="shared" si="21"/>
        <v/>
      </c>
      <c r="EE52" s="136" t="str">
        <f t="shared" si="22"/>
        <v/>
      </c>
      <c r="EF52" s="457" t="str">
        <f>IF(คะแนนคุณลักษณะ!CW53="","",คะแนนคุณลักษณะ!CW53)</f>
        <v/>
      </c>
      <c r="EG52" s="457" t="str">
        <f>IF(คะแนนคุณลักษณะ!CX53="","",คะแนนคุณลักษณะ!CX53)</f>
        <v/>
      </c>
      <c r="EH52" s="457" t="str">
        <f>IF(คะแนนคุณลักษณะ!CY53="","",คะแนนคุณลักษณะ!CY53)</f>
        <v/>
      </c>
      <c r="EI52" s="457" t="str">
        <f>IF(คะแนนคุณลักษณะ!CZ53="","",คะแนนคุณลักษณะ!CZ53)</f>
        <v/>
      </c>
      <c r="EJ52" s="457" t="str">
        <f>IF(คะแนนคุณลักษณะ!DA53="","",คะแนนคุณลักษณะ!DA53)</f>
        <v/>
      </c>
      <c r="EK52" s="457" t="str">
        <f>IF(คะแนนคุณลักษณะ!DB53="","",คะแนนคุณลักษณะ!DB53)</f>
        <v/>
      </c>
      <c r="EL52" s="457" t="str">
        <f>IF(คะแนนคุณลักษณะ!DC53="","",คะแนนคุณลักษณะ!DC53)</f>
        <v/>
      </c>
      <c r="EM52" s="457" t="str">
        <f>IF(คะแนนคุณลักษณะ!DD53="","",คะแนนคุณลักษณะ!DD53)</f>
        <v/>
      </c>
      <c r="EN52" s="87" t="str">
        <f t="shared" si="48"/>
        <v/>
      </c>
      <c r="EO52" s="136" t="str">
        <f t="shared" si="23"/>
        <v/>
      </c>
      <c r="EP52" s="136" t="str">
        <f t="shared" si="24"/>
        <v/>
      </c>
      <c r="EQ52" s="457" t="str">
        <f>IF(คะแนนคุณลักษณะ!DE53="","",คะแนนคุณลักษณะ!DE53)</f>
        <v/>
      </c>
      <c r="ER52" s="457" t="str">
        <f>IF(คะแนนคุณลักษณะ!DF53="","",คะแนนคุณลักษณะ!DF53)</f>
        <v/>
      </c>
      <c r="ES52" s="457" t="str">
        <f>IF(คะแนนคุณลักษณะ!DG53="","",คะแนนคุณลักษณะ!DG53)</f>
        <v/>
      </c>
      <c r="ET52" s="457" t="str">
        <f>IF(คะแนนคุณลักษณะ!DH53="","",คะแนนคุณลักษณะ!DH53)</f>
        <v/>
      </c>
      <c r="EU52" s="457" t="str">
        <f>IF(คะแนนคุณลักษณะ!DI53="","",คะแนนคุณลักษณะ!DI53)</f>
        <v/>
      </c>
      <c r="EV52" s="457" t="str">
        <f>IF(คะแนนคุณลักษณะ!DJ53="","",คะแนนคุณลักษณะ!DJ53)</f>
        <v/>
      </c>
      <c r="EW52" s="457" t="str">
        <f>IF(คะแนนคุณลักษณะ!DK53="","",คะแนนคุณลักษณะ!DK53)</f>
        <v/>
      </c>
      <c r="EX52" s="457" t="str">
        <f>IF(คะแนนคุณลักษณะ!DL53="","",คะแนนคุณลักษณะ!DL53)</f>
        <v/>
      </c>
      <c r="EY52" s="87" t="str">
        <f t="shared" si="49"/>
        <v/>
      </c>
      <c r="EZ52" s="136" t="str">
        <f t="shared" si="25"/>
        <v/>
      </c>
      <c r="FA52" s="136" t="str">
        <f t="shared" si="26"/>
        <v/>
      </c>
      <c r="FB52" s="424" t="str">
        <f>IF(คะแนนคุณลักษณะ!DM53="","",คะแนนคุณลักษณะ!DM53)</f>
        <v/>
      </c>
      <c r="FC52" s="424" t="str">
        <f>IF(คะแนนคุณลักษณะ!DN53="","",คะแนนคุณลักษณะ!DN53)</f>
        <v/>
      </c>
      <c r="FD52" s="424" t="str">
        <f>IF(คะแนนคุณลักษณะ!DO53="","",คะแนนคุณลักษณะ!DO53)</f>
        <v/>
      </c>
      <c r="FE52" s="424" t="str">
        <f>IF(คะแนนคุณลักษณะ!DP53="","",คะแนนคุณลักษณะ!DP53)</f>
        <v/>
      </c>
      <c r="FF52" s="424" t="str">
        <f>IF(คะแนนคุณลักษณะ!DQ53="","",คะแนนคุณลักษณะ!DQ53)</f>
        <v/>
      </c>
      <c r="FG52" s="424" t="str">
        <f>IF(คะแนนคุณลักษณะ!DR53="","",คะแนนคุณลักษณะ!DR53)</f>
        <v/>
      </c>
      <c r="FH52" s="424" t="str">
        <f>IF(คะแนนคุณลักษณะ!DS53="","",คะแนนคุณลักษณะ!DS53)</f>
        <v/>
      </c>
      <c r="FI52" s="424" t="str">
        <f>IF(คะแนนคุณลักษณะ!DT53="","",คะแนนคุณลักษณะ!DT53)</f>
        <v/>
      </c>
      <c r="FJ52" s="87" t="str">
        <f t="shared" si="103"/>
        <v/>
      </c>
      <c r="FK52" s="136" t="str">
        <f t="shared" si="104"/>
        <v/>
      </c>
      <c r="FL52" s="136" t="str">
        <f t="shared" si="105"/>
        <v/>
      </c>
      <c r="FM52" s="457" t="str">
        <f t="shared" si="51"/>
        <v/>
      </c>
      <c r="FN52" s="136" t="str">
        <f t="shared" si="106"/>
        <v/>
      </c>
      <c r="FO52" s="457" t="str">
        <f t="shared" si="52"/>
        <v/>
      </c>
      <c r="FP52" s="136" t="str">
        <f t="shared" si="107"/>
        <v/>
      </c>
      <c r="FQ52" s="457" t="str">
        <f t="shared" si="53"/>
        <v/>
      </c>
      <c r="FR52" s="136" t="str">
        <f t="shared" si="108"/>
        <v/>
      </c>
      <c r="FS52" s="457" t="str">
        <f t="shared" si="54"/>
        <v/>
      </c>
      <c r="FT52" s="136" t="str">
        <f t="shared" si="109"/>
        <v/>
      </c>
      <c r="FU52" s="457" t="str">
        <f t="shared" si="55"/>
        <v/>
      </c>
      <c r="FV52" s="136" t="str">
        <f t="shared" si="110"/>
        <v/>
      </c>
      <c r="FW52" s="457" t="str">
        <f t="shared" si="56"/>
        <v/>
      </c>
      <c r="FX52" s="136" t="str">
        <f t="shared" si="111"/>
        <v/>
      </c>
      <c r="FY52" s="457" t="str">
        <f t="shared" si="57"/>
        <v/>
      </c>
      <c r="FZ52" s="136" t="str">
        <f t="shared" si="112"/>
        <v/>
      </c>
      <c r="GA52" s="457" t="str">
        <f t="shared" si="58"/>
        <v/>
      </c>
      <c r="GB52" s="136" t="str">
        <f t="shared" si="113"/>
        <v/>
      </c>
      <c r="GC52" s="87" t="str">
        <f t="shared" si="114"/>
        <v/>
      </c>
      <c r="GD52" s="136" t="str">
        <f>IF(เกณฑ์!F$20="Mode",GQ52,IF(เกณฑ์!F$20="ร้อยละ",GR52,""))</f>
        <v/>
      </c>
      <c r="GE52" s="136" t="str">
        <f t="shared" si="115"/>
        <v/>
      </c>
      <c r="GF52" s="85"/>
      <c r="GI52" s="316" t="str">
        <f t="shared" si="116"/>
        <v/>
      </c>
      <c r="GJ52" s="316" t="str">
        <f t="shared" si="117"/>
        <v/>
      </c>
      <c r="GK52" s="316" t="str">
        <f t="shared" si="118"/>
        <v/>
      </c>
      <c r="GL52" s="316" t="str">
        <f t="shared" si="119"/>
        <v/>
      </c>
      <c r="GM52" s="316" t="str">
        <f t="shared" si="120"/>
        <v/>
      </c>
      <c r="GN52" s="316" t="str">
        <f t="shared" si="121"/>
        <v/>
      </c>
      <c r="GO52" s="316" t="str">
        <f t="shared" si="122"/>
        <v/>
      </c>
      <c r="GP52" s="316" t="str">
        <f t="shared" si="123"/>
        <v/>
      </c>
      <c r="GQ52" s="316" t="str">
        <f>'06-1'!I52</f>
        <v/>
      </c>
      <c r="GR52" s="513" t="str">
        <f t="shared" si="72"/>
        <v/>
      </c>
    </row>
    <row r="53" spans="1:200" s="29" customFormat="1" ht="15.95" customHeight="1">
      <c r="A53" s="426">
        <v>48</v>
      </c>
      <c r="B53" s="26">
        <f>คะแนนสอบ!C53</f>
        <v>0</v>
      </c>
      <c r="C53" s="41">
        <f>คะแนนสอบ!D53</f>
        <v>0</v>
      </c>
      <c r="D53" s="424" t="str">
        <f>IF(คะแนนคุณลักษณะ!E54="","",คะแนนคุณลักษณะ!E54)</f>
        <v/>
      </c>
      <c r="E53" s="424" t="str">
        <f>IF(คะแนนคุณลักษณะ!F54="","",คะแนนคุณลักษณะ!F54)</f>
        <v/>
      </c>
      <c r="F53" s="424" t="str">
        <f>IF(คะแนนคุณลักษณะ!G54="","",คะแนนคุณลักษณะ!G54)</f>
        <v/>
      </c>
      <c r="G53" s="424" t="str">
        <f>IF(คะแนนคุณลักษณะ!H54="","",คะแนนคุณลักษณะ!H54)</f>
        <v/>
      </c>
      <c r="H53" s="424" t="str">
        <f>IF(คะแนนคุณลักษณะ!I54="","",คะแนนคุณลักษณะ!I54)</f>
        <v/>
      </c>
      <c r="I53" s="424" t="str">
        <f>IF(คะแนนคุณลักษณะ!J54="","",คะแนนคุณลักษณะ!J54)</f>
        <v/>
      </c>
      <c r="J53" s="424" t="str">
        <f>IF(คะแนนคุณลักษณะ!K54="","",คะแนนคุณลักษณะ!K54)</f>
        <v/>
      </c>
      <c r="K53" s="424" t="str">
        <f>IF(คะแนนคุณลักษณะ!L54="","",คะแนนคุณลักษณะ!L54)</f>
        <v/>
      </c>
      <c r="L53" s="87" t="str">
        <f t="shared" si="73"/>
        <v/>
      </c>
      <c r="M53" s="136" t="str">
        <f t="shared" si="74"/>
        <v/>
      </c>
      <c r="N53" s="136" t="str">
        <f t="shared" si="75"/>
        <v/>
      </c>
      <c r="O53" s="424" t="str">
        <f>IF(คะแนนคุณลักษณะ!M54="","",คะแนนคุณลักษณะ!M54)</f>
        <v/>
      </c>
      <c r="P53" s="424" t="str">
        <f>IF(คะแนนคุณลักษณะ!N54="","",คะแนนคุณลักษณะ!N54)</f>
        <v/>
      </c>
      <c r="Q53" s="424" t="str">
        <f>IF(คะแนนคุณลักษณะ!O54="","",คะแนนคุณลักษณะ!O54)</f>
        <v/>
      </c>
      <c r="R53" s="424" t="str">
        <f>IF(คะแนนคุณลักษณะ!P54="","",คะแนนคุณลักษณะ!P54)</f>
        <v/>
      </c>
      <c r="S53" s="424" t="str">
        <f>IF(คะแนนคุณลักษณะ!Q54="","",คะแนนคุณลักษณะ!Q54)</f>
        <v/>
      </c>
      <c r="T53" s="424" t="str">
        <f>IF(คะแนนคุณลักษณะ!R54="","",คะแนนคุณลักษณะ!R54)</f>
        <v/>
      </c>
      <c r="U53" s="424" t="str">
        <f>IF(คะแนนคุณลักษณะ!S54="","",คะแนนคุณลักษณะ!S54)</f>
        <v/>
      </c>
      <c r="V53" s="424" t="str">
        <f>IF(คะแนนคุณลักษณะ!T54="","",คะแนนคุณลักษณะ!T54)</f>
        <v/>
      </c>
      <c r="W53" s="87" t="str">
        <f t="shared" si="76"/>
        <v/>
      </c>
      <c r="X53" s="136" t="str">
        <f t="shared" si="77"/>
        <v/>
      </c>
      <c r="Y53" s="136" t="str">
        <f t="shared" si="78"/>
        <v/>
      </c>
      <c r="Z53" s="424" t="str">
        <f>IF(คะแนนคุณลักษณะ!U54="","",คะแนนคุณลักษณะ!U54)</f>
        <v/>
      </c>
      <c r="AA53" s="424" t="str">
        <f>IF(คะแนนคุณลักษณะ!V54="","",คะแนนคุณลักษณะ!V54)</f>
        <v/>
      </c>
      <c r="AB53" s="424" t="str">
        <f>IF(คะแนนคุณลักษณะ!W54="","",คะแนนคุณลักษณะ!W54)</f>
        <v/>
      </c>
      <c r="AC53" s="424" t="str">
        <f>IF(คะแนนคุณลักษณะ!X54="","",คะแนนคุณลักษณะ!X54)</f>
        <v/>
      </c>
      <c r="AD53" s="424" t="str">
        <f>IF(คะแนนคุณลักษณะ!Y54="","",คะแนนคุณลักษณะ!Y54)</f>
        <v/>
      </c>
      <c r="AE53" s="424" t="str">
        <f>IF(คะแนนคุณลักษณะ!Z54="","",คะแนนคุณลักษณะ!Z54)</f>
        <v/>
      </c>
      <c r="AF53" s="424" t="str">
        <f>IF(คะแนนคุณลักษณะ!AA54="","",คะแนนคุณลักษณะ!AA54)</f>
        <v/>
      </c>
      <c r="AG53" s="424" t="str">
        <f>IF(คะแนนคุณลักษณะ!AB54="","",คะแนนคุณลักษณะ!AB54)</f>
        <v/>
      </c>
      <c r="AH53" s="87" t="str">
        <f t="shared" si="79"/>
        <v/>
      </c>
      <c r="AI53" s="136" t="str">
        <f t="shared" si="80"/>
        <v/>
      </c>
      <c r="AJ53" s="136" t="str">
        <f t="shared" si="81"/>
        <v/>
      </c>
      <c r="AK53" s="424" t="str">
        <f>IF(คะแนนคุณลักษณะ!AC54="","",คะแนนคุณลักษณะ!AC54)</f>
        <v/>
      </c>
      <c r="AL53" s="424" t="str">
        <f>IF(คะแนนคุณลักษณะ!AD54="","",คะแนนคุณลักษณะ!AD54)</f>
        <v/>
      </c>
      <c r="AM53" s="424" t="str">
        <f>IF(คะแนนคุณลักษณะ!AE54="","",คะแนนคุณลักษณะ!AE54)</f>
        <v/>
      </c>
      <c r="AN53" s="424" t="str">
        <f>IF(คะแนนคุณลักษณะ!AF54="","",คะแนนคุณลักษณะ!AF54)</f>
        <v/>
      </c>
      <c r="AO53" s="424" t="str">
        <f>IF(คะแนนคุณลักษณะ!AG54="","",คะแนนคุณลักษณะ!AG54)</f>
        <v/>
      </c>
      <c r="AP53" s="424" t="str">
        <f>IF(คะแนนคุณลักษณะ!AH54="","",คะแนนคุณลักษณะ!AH54)</f>
        <v/>
      </c>
      <c r="AQ53" s="424" t="str">
        <f>IF(คะแนนคุณลักษณะ!AI54="","",คะแนนคุณลักษณะ!AI54)</f>
        <v/>
      </c>
      <c r="AR53" s="424" t="str">
        <f>IF(คะแนนคุณลักษณะ!AJ54="","",คะแนนคุณลักษณะ!AJ54)</f>
        <v/>
      </c>
      <c r="AS53" s="87" t="str">
        <f t="shared" si="82"/>
        <v/>
      </c>
      <c r="AT53" s="136" t="str">
        <f t="shared" si="83"/>
        <v/>
      </c>
      <c r="AU53" s="136" t="str">
        <f t="shared" si="84"/>
        <v/>
      </c>
      <c r="AV53" s="424" t="str">
        <f>IF(คะแนนคุณลักษณะ!AK54="","",คะแนนคุณลักษณะ!AK54)</f>
        <v/>
      </c>
      <c r="AW53" s="424" t="str">
        <f>IF(คะแนนคุณลักษณะ!AL54="","",คะแนนคุณลักษณะ!AL54)</f>
        <v/>
      </c>
      <c r="AX53" s="424" t="str">
        <f>IF(คะแนนคุณลักษณะ!AM54="","",คะแนนคุณลักษณะ!AM54)</f>
        <v/>
      </c>
      <c r="AY53" s="424" t="str">
        <f>IF(คะแนนคุณลักษณะ!AN54="","",คะแนนคุณลักษณะ!AN54)</f>
        <v/>
      </c>
      <c r="AZ53" s="424" t="str">
        <f>IF(คะแนนคุณลักษณะ!AO54="","",คะแนนคุณลักษณะ!AO54)</f>
        <v/>
      </c>
      <c r="BA53" s="424" t="str">
        <f>IF(คะแนนคุณลักษณะ!AP54="","",คะแนนคุณลักษณะ!AP54)</f>
        <v/>
      </c>
      <c r="BB53" s="424" t="str">
        <f>IF(คะแนนคุณลักษณะ!AQ54="","",คะแนนคุณลักษณะ!AQ54)</f>
        <v/>
      </c>
      <c r="BC53" s="424" t="str">
        <f>IF(คะแนนคุณลักษณะ!AR54="","",คะแนนคุณลักษณะ!AR54)</f>
        <v/>
      </c>
      <c r="BD53" s="87" t="str">
        <f t="shared" si="85"/>
        <v/>
      </c>
      <c r="BE53" s="136" t="str">
        <f t="shared" si="86"/>
        <v/>
      </c>
      <c r="BF53" s="136" t="str">
        <f t="shared" si="87"/>
        <v/>
      </c>
      <c r="BG53" s="424" t="str">
        <f>IF(คะแนนคุณลักษณะ!AS54="","",คะแนนคุณลักษณะ!AS54)</f>
        <v/>
      </c>
      <c r="BH53" s="424" t="str">
        <f>IF(คะแนนคุณลักษณะ!AT54="","",คะแนนคุณลักษณะ!AT54)</f>
        <v/>
      </c>
      <c r="BI53" s="424" t="str">
        <f>IF(คะแนนคุณลักษณะ!AU54="","",คะแนนคุณลักษณะ!AU54)</f>
        <v/>
      </c>
      <c r="BJ53" s="424" t="str">
        <f>IF(คะแนนคุณลักษณะ!AV54="","",คะแนนคุณลักษณะ!AV54)</f>
        <v/>
      </c>
      <c r="BK53" s="424" t="str">
        <f>IF(คะแนนคุณลักษณะ!AW54="","",คะแนนคุณลักษณะ!AW54)</f>
        <v/>
      </c>
      <c r="BL53" s="424" t="str">
        <f>IF(คะแนนคุณลักษณะ!AX54="","",คะแนนคุณลักษณะ!AX54)</f>
        <v/>
      </c>
      <c r="BM53" s="424" t="str">
        <f>IF(คะแนนคุณลักษณะ!AY54="","",คะแนนคุณลักษณะ!AY54)</f>
        <v/>
      </c>
      <c r="BN53" s="424" t="str">
        <f>IF(คะแนนคุณลักษณะ!AZ54="","",คะแนนคุณลักษณะ!AZ54)</f>
        <v/>
      </c>
      <c r="BO53" s="87" t="str">
        <f t="shared" si="88"/>
        <v/>
      </c>
      <c r="BP53" s="136" t="str">
        <f t="shared" si="89"/>
        <v/>
      </c>
      <c r="BQ53" s="136" t="str">
        <f t="shared" si="90"/>
        <v/>
      </c>
      <c r="BR53" s="424" t="str">
        <f>IF(คะแนนคุณลักษณะ!BA54="","",คะแนนคุณลักษณะ!BA54)</f>
        <v/>
      </c>
      <c r="BS53" s="424" t="str">
        <f>IF(คะแนนคุณลักษณะ!BB54="","",คะแนนคุณลักษณะ!BB54)</f>
        <v/>
      </c>
      <c r="BT53" s="424" t="str">
        <f>IF(คะแนนคุณลักษณะ!BC54="","",คะแนนคุณลักษณะ!BC54)</f>
        <v/>
      </c>
      <c r="BU53" s="424" t="str">
        <f>IF(คะแนนคุณลักษณะ!BD54="","",คะแนนคุณลักษณะ!BD54)</f>
        <v/>
      </c>
      <c r="BV53" s="424" t="str">
        <f>IF(คะแนนคุณลักษณะ!BE54="","",คะแนนคุณลักษณะ!BE54)</f>
        <v/>
      </c>
      <c r="BW53" s="424" t="str">
        <f>IF(คะแนนคุณลักษณะ!BF54="","",คะแนนคุณลักษณะ!BF54)</f>
        <v/>
      </c>
      <c r="BX53" s="424" t="str">
        <f>IF(คะแนนคุณลักษณะ!BG54="","",คะแนนคุณลักษณะ!BG54)</f>
        <v/>
      </c>
      <c r="BY53" s="424" t="str">
        <f>IF(คะแนนคุณลักษณะ!BH54="","",คะแนนคุณลักษณะ!BH54)</f>
        <v/>
      </c>
      <c r="BZ53" s="87" t="str">
        <f t="shared" si="91"/>
        <v/>
      </c>
      <c r="CA53" s="136" t="str">
        <f t="shared" si="92"/>
        <v/>
      </c>
      <c r="CB53" s="136" t="str">
        <f t="shared" si="93"/>
        <v/>
      </c>
      <c r="CC53" s="424" t="str">
        <f>IF(คะแนนคุณลักษณะ!BI54="","",คะแนนคุณลักษณะ!BI54)</f>
        <v/>
      </c>
      <c r="CD53" s="424" t="str">
        <f>IF(คะแนนคุณลักษณะ!BJ54="","",คะแนนคุณลักษณะ!BJ54)</f>
        <v/>
      </c>
      <c r="CE53" s="424" t="str">
        <f>IF(คะแนนคุณลักษณะ!BK54="","",คะแนนคุณลักษณะ!BK54)</f>
        <v/>
      </c>
      <c r="CF53" s="424" t="str">
        <f>IF(คะแนนคุณลักษณะ!BL54="","",คะแนนคุณลักษณะ!BL54)</f>
        <v/>
      </c>
      <c r="CG53" s="424" t="str">
        <f>IF(คะแนนคุณลักษณะ!BM54="","",คะแนนคุณลักษณะ!BM54)</f>
        <v/>
      </c>
      <c r="CH53" s="424" t="str">
        <f>IF(คะแนนคุณลักษณะ!BN54="","",คะแนนคุณลักษณะ!BN54)</f>
        <v/>
      </c>
      <c r="CI53" s="424" t="str">
        <f>IF(คะแนนคุณลักษณะ!BO54="","",คะแนนคุณลักษณะ!BO54)</f>
        <v/>
      </c>
      <c r="CJ53" s="424" t="str">
        <f>IF(คะแนนคุณลักษณะ!BP54="","",คะแนนคุณลักษณะ!BP54)</f>
        <v/>
      </c>
      <c r="CK53" s="87" t="str">
        <f t="shared" si="94"/>
        <v/>
      </c>
      <c r="CL53" s="136" t="str">
        <f t="shared" si="95"/>
        <v/>
      </c>
      <c r="CM53" s="136" t="str">
        <f t="shared" si="96"/>
        <v/>
      </c>
      <c r="CN53" s="424" t="str">
        <f>IF(คะแนนคุณลักษณะ!BQ54="","",คะแนนคุณลักษณะ!BQ54)</f>
        <v/>
      </c>
      <c r="CO53" s="424" t="str">
        <f>IF(คะแนนคุณลักษณะ!BR54="","",คะแนนคุณลักษณะ!BR54)</f>
        <v/>
      </c>
      <c r="CP53" s="424" t="str">
        <f>IF(คะแนนคุณลักษณะ!BS54="","",คะแนนคุณลักษณะ!BS54)</f>
        <v/>
      </c>
      <c r="CQ53" s="424" t="str">
        <f>IF(คะแนนคุณลักษณะ!BT54="","",คะแนนคุณลักษณะ!BT54)</f>
        <v/>
      </c>
      <c r="CR53" s="424" t="str">
        <f>IF(คะแนนคุณลักษณะ!BU54="","",คะแนนคุณลักษณะ!BU54)</f>
        <v/>
      </c>
      <c r="CS53" s="424" t="str">
        <f>IF(คะแนนคุณลักษณะ!BV54="","",คะแนนคุณลักษณะ!BV54)</f>
        <v/>
      </c>
      <c r="CT53" s="424" t="str">
        <f>IF(คะแนนคุณลักษณะ!BW54="","",คะแนนคุณลักษณะ!BW54)</f>
        <v/>
      </c>
      <c r="CU53" s="424" t="str">
        <f>IF(คะแนนคุณลักษณะ!BX54="","",คะแนนคุณลักษณะ!BX54)</f>
        <v/>
      </c>
      <c r="CV53" s="87" t="str">
        <f t="shared" si="97"/>
        <v/>
      </c>
      <c r="CW53" s="136" t="str">
        <f t="shared" si="98"/>
        <v/>
      </c>
      <c r="CX53" s="136" t="str">
        <f t="shared" si="99"/>
        <v/>
      </c>
      <c r="CY53" s="424" t="str">
        <f>IF(คะแนนคุณลักษณะ!BY54="","",คะแนนคุณลักษณะ!BY54)</f>
        <v/>
      </c>
      <c r="CZ53" s="424" t="str">
        <f>IF(คะแนนคุณลักษณะ!BZ54="","",คะแนนคุณลักษณะ!BZ54)</f>
        <v/>
      </c>
      <c r="DA53" s="424" t="str">
        <f>IF(คะแนนคุณลักษณะ!CA54="","",คะแนนคุณลักษณะ!CA54)</f>
        <v/>
      </c>
      <c r="DB53" s="424" t="str">
        <f>IF(คะแนนคุณลักษณะ!CB54="","",คะแนนคุณลักษณะ!CB54)</f>
        <v/>
      </c>
      <c r="DC53" s="424" t="str">
        <f>IF(คะแนนคุณลักษณะ!CC54="","",คะแนนคุณลักษณะ!CC54)</f>
        <v/>
      </c>
      <c r="DD53" s="424" t="str">
        <f>IF(คะแนนคุณลักษณะ!CD54="","",คะแนนคุณลักษณะ!CD54)</f>
        <v/>
      </c>
      <c r="DE53" s="424" t="str">
        <f>IF(คะแนนคุณลักษณะ!CE54="","",คะแนนคุณลักษณะ!CE54)</f>
        <v/>
      </c>
      <c r="DF53" s="424" t="str">
        <f>IF(คะแนนคุณลักษณะ!CF54="","",คะแนนคุณลักษณะ!CF54)</f>
        <v/>
      </c>
      <c r="DG53" s="87" t="str">
        <f t="shared" si="100"/>
        <v/>
      </c>
      <c r="DH53" s="136" t="str">
        <f t="shared" si="101"/>
        <v/>
      </c>
      <c r="DI53" s="136" t="str">
        <f t="shared" si="102"/>
        <v/>
      </c>
      <c r="DJ53" s="457" t="str">
        <f>IF(คะแนนคุณลักษณะ!CG54="","",คะแนนคุณลักษณะ!CG54)</f>
        <v/>
      </c>
      <c r="DK53" s="457" t="str">
        <f>IF(คะแนนคุณลักษณะ!CH54="","",คะแนนคุณลักษณะ!CH54)</f>
        <v/>
      </c>
      <c r="DL53" s="457" t="str">
        <f>IF(คะแนนคุณลักษณะ!CI54="","",คะแนนคุณลักษณะ!CI54)</f>
        <v/>
      </c>
      <c r="DM53" s="457" t="str">
        <f>IF(คะแนนคุณลักษณะ!CJ54="","",คะแนนคุณลักษณะ!CJ54)</f>
        <v/>
      </c>
      <c r="DN53" s="457" t="str">
        <f>IF(คะแนนคุณลักษณะ!CK54="","",คะแนนคุณลักษณะ!CK54)</f>
        <v/>
      </c>
      <c r="DO53" s="457" t="str">
        <f>IF(คะแนนคุณลักษณะ!CL54="","",คะแนนคุณลักษณะ!CL54)</f>
        <v/>
      </c>
      <c r="DP53" s="457" t="str">
        <f>IF(คะแนนคุณลักษณะ!CM54="","",คะแนนคุณลักษณะ!CM54)</f>
        <v/>
      </c>
      <c r="DQ53" s="457" t="str">
        <f>IF(คะแนนคุณลักษณะ!CN54="","",คะแนนคุณลักษณะ!CN54)</f>
        <v/>
      </c>
      <c r="DR53" s="87" t="str">
        <f t="shared" si="46"/>
        <v/>
      </c>
      <c r="DS53" s="136" t="str">
        <f t="shared" si="19"/>
        <v/>
      </c>
      <c r="DT53" s="136" t="str">
        <f t="shared" si="20"/>
        <v/>
      </c>
      <c r="DU53" s="457" t="str">
        <f>IF(คะแนนคุณลักษณะ!CO54="","",คะแนนคุณลักษณะ!CO54)</f>
        <v/>
      </c>
      <c r="DV53" s="457" t="str">
        <f>IF(คะแนนคุณลักษณะ!CP54="","",คะแนนคุณลักษณะ!CP54)</f>
        <v/>
      </c>
      <c r="DW53" s="457" t="str">
        <f>IF(คะแนนคุณลักษณะ!CQ54="","",คะแนนคุณลักษณะ!CQ54)</f>
        <v/>
      </c>
      <c r="DX53" s="457" t="str">
        <f>IF(คะแนนคุณลักษณะ!CR54="","",คะแนนคุณลักษณะ!CR54)</f>
        <v/>
      </c>
      <c r="DY53" s="457" t="str">
        <f>IF(คะแนนคุณลักษณะ!CS54="","",คะแนนคุณลักษณะ!CS54)</f>
        <v/>
      </c>
      <c r="DZ53" s="457" t="str">
        <f>IF(คะแนนคุณลักษณะ!CT54="","",คะแนนคุณลักษณะ!CT54)</f>
        <v/>
      </c>
      <c r="EA53" s="457" t="str">
        <f>IF(คะแนนคุณลักษณะ!CU54="","",คะแนนคุณลักษณะ!CU54)</f>
        <v/>
      </c>
      <c r="EB53" s="457" t="str">
        <f>IF(คะแนนคุณลักษณะ!CV54="","",คะแนนคุณลักษณะ!CV54)</f>
        <v/>
      </c>
      <c r="EC53" s="87" t="str">
        <f t="shared" si="47"/>
        <v/>
      </c>
      <c r="ED53" s="136" t="str">
        <f t="shared" si="21"/>
        <v/>
      </c>
      <c r="EE53" s="136" t="str">
        <f t="shared" si="22"/>
        <v/>
      </c>
      <c r="EF53" s="457" t="str">
        <f>IF(คะแนนคุณลักษณะ!CW54="","",คะแนนคุณลักษณะ!CW54)</f>
        <v/>
      </c>
      <c r="EG53" s="457" t="str">
        <f>IF(คะแนนคุณลักษณะ!CX54="","",คะแนนคุณลักษณะ!CX54)</f>
        <v/>
      </c>
      <c r="EH53" s="457" t="str">
        <f>IF(คะแนนคุณลักษณะ!CY54="","",คะแนนคุณลักษณะ!CY54)</f>
        <v/>
      </c>
      <c r="EI53" s="457" t="str">
        <f>IF(คะแนนคุณลักษณะ!CZ54="","",คะแนนคุณลักษณะ!CZ54)</f>
        <v/>
      </c>
      <c r="EJ53" s="457" t="str">
        <f>IF(คะแนนคุณลักษณะ!DA54="","",คะแนนคุณลักษณะ!DA54)</f>
        <v/>
      </c>
      <c r="EK53" s="457" t="str">
        <f>IF(คะแนนคุณลักษณะ!DB54="","",คะแนนคุณลักษณะ!DB54)</f>
        <v/>
      </c>
      <c r="EL53" s="457" t="str">
        <f>IF(คะแนนคุณลักษณะ!DC54="","",คะแนนคุณลักษณะ!DC54)</f>
        <v/>
      </c>
      <c r="EM53" s="457" t="str">
        <f>IF(คะแนนคุณลักษณะ!DD54="","",คะแนนคุณลักษณะ!DD54)</f>
        <v/>
      </c>
      <c r="EN53" s="87" t="str">
        <f t="shared" si="48"/>
        <v/>
      </c>
      <c r="EO53" s="136" t="str">
        <f t="shared" si="23"/>
        <v/>
      </c>
      <c r="EP53" s="136" t="str">
        <f t="shared" si="24"/>
        <v/>
      </c>
      <c r="EQ53" s="457" t="str">
        <f>IF(คะแนนคุณลักษณะ!DE54="","",คะแนนคุณลักษณะ!DE54)</f>
        <v/>
      </c>
      <c r="ER53" s="457" t="str">
        <f>IF(คะแนนคุณลักษณะ!DF54="","",คะแนนคุณลักษณะ!DF54)</f>
        <v/>
      </c>
      <c r="ES53" s="457" t="str">
        <f>IF(คะแนนคุณลักษณะ!DG54="","",คะแนนคุณลักษณะ!DG54)</f>
        <v/>
      </c>
      <c r="ET53" s="457" t="str">
        <f>IF(คะแนนคุณลักษณะ!DH54="","",คะแนนคุณลักษณะ!DH54)</f>
        <v/>
      </c>
      <c r="EU53" s="457" t="str">
        <f>IF(คะแนนคุณลักษณะ!DI54="","",คะแนนคุณลักษณะ!DI54)</f>
        <v/>
      </c>
      <c r="EV53" s="457" t="str">
        <f>IF(คะแนนคุณลักษณะ!DJ54="","",คะแนนคุณลักษณะ!DJ54)</f>
        <v/>
      </c>
      <c r="EW53" s="457" t="str">
        <f>IF(คะแนนคุณลักษณะ!DK54="","",คะแนนคุณลักษณะ!DK54)</f>
        <v/>
      </c>
      <c r="EX53" s="457" t="str">
        <f>IF(คะแนนคุณลักษณะ!DL54="","",คะแนนคุณลักษณะ!DL54)</f>
        <v/>
      </c>
      <c r="EY53" s="87" t="str">
        <f t="shared" si="49"/>
        <v/>
      </c>
      <c r="EZ53" s="136" t="str">
        <f t="shared" si="25"/>
        <v/>
      </c>
      <c r="FA53" s="136" t="str">
        <f t="shared" si="26"/>
        <v/>
      </c>
      <c r="FB53" s="424" t="str">
        <f>IF(คะแนนคุณลักษณะ!DM54="","",คะแนนคุณลักษณะ!DM54)</f>
        <v/>
      </c>
      <c r="FC53" s="424" t="str">
        <f>IF(คะแนนคุณลักษณะ!DN54="","",คะแนนคุณลักษณะ!DN54)</f>
        <v/>
      </c>
      <c r="FD53" s="424" t="str">
        <f>IF(คะแนนคุณลักษณะ!DO54="","",คะแนนคุณลักษณะ!DO54)</f>
        <v/>
      </c>
      <c r="FE53" s="424" t="str">
        <f>IF(คะแนนคุณลักษณะ!DP54="","",คะแนนคุณลักษณะ!DP54)</f>
        <v/>
      </c>
      <c r="FF53" s="424" t="str">
        <f>IF(คะแนนคุณลักษณะ!DQ54="","",คะแนนคุณลักษณะ!DQ54)</f>
        <v/>
      </c>
      <c r="FG53" s="424" t="str">
        <f>IF(คะแนนคุณลักษณะ!DR54="","",คะแนนคุณลักษณะ!DR54)</f>
        <v/>
      </c>
      <c r="FH53" s="424" t="str">
        <f>IF(คะแนนคุณลักษณะ!DS54="","",คะแนนคุณลักษณะ!DS54)</f>
        <v/>
      </c>
      <c r="FI53" s="424" t="str">
        <f>IF(คะแนนคุณลักษณะ!DT54="","",คะแนนคุณลักษณะ!DT54)</f>
        <v/>
      </c>
      <c r="FJ53" s="87" t="str">
        <f t="shared" si="103"/>
        <v/>
      </c>
      <c r="FK53" s="136" t="str">
        <f t="shared" si="104"/>
        <v/>
      </c>
      <c r="FL53" s="136" t="str">
        <f t="shared" si="105"/>
        <v/>
      </c>
      <c r="FM53" s="457" t="str">
        <f t="shared" si="51"/>
        <v/>
      </c>
      <c r="FN53" s="136" t="str">
        <f t="shared" si="106"/>
        <v/>
      </c>
      <c r="FO53" s="457" t="str">
        <f t="shared" si="52"/>
        <v/>
      </c>
      <c r="FP53" s="136" t="str">
        <f t="shared" si="107"/>
        <v/>
      </c>
      <c r="FQ53" s="457" t="str">
        <f t="shared" si="53"/>
        <v/>
      </c>
      <c r="FR53" s="136" t="str">
        <f t="shared" si="108"/>
        <v/>
      </c>
      <c r="FS53" s="457" t="str">
        <f t="shared" si="54"/>
        <v/>
      </c>
      <c r="FT53" s="136" t="str">
        <f t="shared" si="109"/>
        <v/>
      </c>
      <c r="FU53" s="457" t="str">
        <f t="shared" si="55"/>
        <v/>
      </c>
      <c r="FV53" s="136" t="str">
        <f t="shared" si="110"/>
        <v/>
      </c>
      <c r="FW53" s="457" t="str">
        <f t="shared" si="56"/>
        <v/>
      </c>
      <c r="FX53" s="136" t="str">
        <f t="shared" si="111"/>
        <v/>
      </c>
      <c r="FY53" s="457" t="str">
        <f t="shared" si="57"/>
        <v/>
      </c>
      <c r="FZ53" s="136" t="str">
        <f t="shared" si="112"/>
        <v/>
      </c>
      <c r="GA53" s="457" t="str">
        <f t="shared" si="58"/>
        <v/>
      </c>
      <c r="GB53" s="136" t="str">
        <f t="shared" si="113"/>
        <v/>
      </c>
      <c r="GC53" s="87" t="str">
        <f t="shared" si="114"/>
        <v/>
      </c>
      <c r="GD53" s="136" t="str">
        <f>IF(เกณฑ์!F$20="Mode",GQ53,IF(เกณฑ์!F$20="ร้อยละ",GR53,""))</f>
        <v/>
      </c>
      <c r="GE53" s="136" t="str">
        <f t="shared" si="115"/>
        <v/>
      </c>
      <c r="GF53" s="85"/>
      <c r="GI53" s="316" t="str">
        <f t="shared" si="116"/>
        <v/>
      </c>
      <c r="GJ53" s="316" t="str">
        <f t="shared" si="117"/>
        <v/>
      </c>
      <c r="GK53" s="316" t="str">
        <f t="shared" si="118"/>
        <v/>
      </c>
      <c r="GL53" s="316" t="str">
        <f t="shared" si="119"/>
        <v/>
      </c>
      <c r="GM53" s="316" t="str">
        <f t="shared" si="120"/>
        <v/>
      </c>
      <c r="GN53" s="316" t="str">
        <f t="shared" si="121"/>
        <v/>
      </c>
      <c r="GO53" s="316" t="str">
        <f t="shared" si="122"/>
        <v/>
      </c>
      <c r="GP53" s="316" t="str">
        <f t="shared" si="123"/>
        <v/>
      </c>
      <c r="GQ53" s="316" t="str">
        <f>'06-1'!I53</f>
        <v/>
      </c>
      <c r="GR53" s="513" t="str">
        <f t="shared" si="72"/>
        <v/>
      </c>
    </row>
    <row r="54" spans="1:200" s="29" customFormat="1" ht="15.95" customHeight="1">
      <c r="A54" s="426">
        <v>49</v>
      </c>
      <c r="B54" s="26">
        <f>คะแนนสอบ!C54</f>
        <v>0</v>
      </c>
      <c r="C54" s="41">
        <f>คะแนนสอบ!D54</f>
        <v>0</v>
      </c>
      <c r="D54" s="424" t="str">
        <f>IF(คะแนนคุณลักษณะ!E55="","",คะแนนคุณลักษณะ!E55)</f>
        <v/>
      </c>
      <c r="E54" s="424" t="str">
        <f>IF(คะแนนคุณลักษณะ!F55="","",คะแนนคุณลักษณะ!F55)</f>
        <v/>
      </c>
      <c r="F54" s="424" t="str">
        <f>IF(คะแนนคุณลักษณะ!G55="","",คะแนนคุณลักษณะ!G55)</f>
        <v/>
      </c>
      <c r="G54" s="424" t="str">
        <f>IF(คะแนนคุณลักษณะ!H55="","",คะแนนคุณลักษณะ!H55)</f>
        <v/>
      </c>
      <c r="H54" s="424" t="str">
        <f>IF(คะแนนคุณลักษณะ!I55="","",คะแนนคุณลักษณะ!I55)</f>
        <v/>
      </c>
      <c r="I54" s="424" t="str">
        <f>IF(คะแนนคุณลักษณะ!J55="","",คะแนนคุณลักษณะ!J55)</f>
        <v/>
      </c>
      <c r="J54" s="424" t="str">
        <f>IF(คะแนนคุณลักษณะ!K55="","",คะแนนคุณลักษณะ!K55)</f>
        <v/>
      </c>
      <c r="K54" s="424" t="str">
        <f>IF(คะแนนคุณลักษณะ!L55="","",คะแนนคุณลักษณะ!L55)</f>
        <v/>
      </c>
      <c r="L54" s="87" t="str">
        <f t="shared" si="73"/>
        <v/>
      </c>
      <c r="M54" s="136" t="str">
        <f t="shared" si="74"/>
        <v/>
      </c>
      <c r="N54" s="136" t="str">
        <f t="shared" si="75"/>
        <v/>
      </c>
      <c r="O54" s="424" t="str">
        <f>IF(คะแนนคุณลักษณะ!M55="","",คะแนนคุณลักษณะ!M55)</f>
        <v/>
      </c>
      <c r="P54" s="424" t="str">
        <f>IF(คะแนนคุณลักษณะ!N55="","",คะแนนคุณลักษณะ!N55)</f>
        <v/>
      </c>
      <c r="Q54" s="424" t="str">
        <f>IF(คะแนนคุณลักษณะ!O55="","",คะแนนคุณลักษณะ!O55)</f>
        <v/>
      </c>
      <c r="R54" s="424" t="str">
        <f>IF(คะแนนคุณลักษณะ!P55="","",คะแนนคุณลักษณะ!P55)</f>
        <v/>
      </c>
      <c r="S54" s="424" t="str">
        <f>IF(คะแนนคุณลักษณะ!Q55="","",คะแนนคุณลักษณะ!Q55)</f>
        <v/>
      </c>
      <c r="T54" s="424" t="str">
        <f>IF(คะแนนคุณลักษณะ!R55="","",คะแนนคุณลักษณะ!R55)</f>
        <v/>
      </c>
      <c r="U54" s="424" t="str">
        <f>IF(คะแนนคุณลักษณะ!S55="","",คะแนนคุณลักษณะ!S55)</f>
        <v/>
      </c>
      <c r="V54" s="424" t="str">
        <f>IF(คะแนนคุณลักษณะ!T55="","",คะแนนคุณลักษณะ!T55)</f>
        <v/>
      </c>
      <c r="W54" s="87" t="str">
        <f t="shared" si="76"/>
        <v/>
      </c>
      <c r="X54" s="136" t="str">
        <f t="shared" si="77"/>
        <v/>
      </c>
      <c r="Y54" s="136" t="str">
        <f t="shared" si="78"/>
        <v/>
      </c>
      <c r="Z54" s="424" t="str">
        <f>IF(คะแนนคุณลักษณะ!U55="","",คะแนนคุณลักษณะ!U55)</f>
        <v/>
      </c>
      <c r="AA54" s="424" t="str">
        <f>IF(คะแนนคุณลักษณะ!V55="","",คะแนนคุณลักษณะ!V55)</f>
        <v/>
      </c>
      <c r="AB54" s="424" t="str">
        <f>IF(คะแนนคุณลักษณะ!W55="","",คะแนนคุณลักษณะ!W55)</f>
        <v/>
      </c>
      <c r="AC54" s="424" t="str">
        <f>IF(คะแนนคุณลักษณะ!X55="","",คะแนนคุณลักษณะ!X55)</f>
        <v/>
      </c>
      <c r="AD54" s="424" t="str">
        <f>IF(คะแนนคุณลักษณะ!Y55="","",คะแนนคุณลักษณะ!Y55)</f>
        <v/>
      </c>
      <c r="AE54" s="424" t="str">
        <f>IF(คะแนนคุณลักษณะ!Z55="","",คะแนนคุณลักษณะ!Z55)</f>
        <v/>
      </c>
      <c r="AF54" s="424" t="str">
        <f>IF(คะแนนคุณลักษณะ!AA55="","",คะแนนคุณลักษณะ!AA55)</f>
        <v/>
      </c>
      <c r="AG54" s="424" t="str">
        <f>IF(คะแนนคุณลักษณะ!AB55="","",คะแนนคุณลักษณะ!AB55)</f>
        <v/>
      </c>
      <c r="AH54" s="87" t="str">
        <f t="shared" si="79"/>
        <v/>
      </c>
      <c r="AI54" s="136" t="str">
        <f t="shared" si="80"/>
        <v/>
      </c>
      <c r="AJ54" s="136" t="str">
        <f t="shared" si="81"/>
        <v/>
      </c>
      <c r="AK54" s="424" t="str">
        <f>IF(คะแนนคุณลักษณะ!AC55="","",คะแนนคุณลักษณะ!AC55)</f>
        <v/>
      </c>
      <c r="AL54" s="424" t="str">
        <f>IF(คะแนนคุณลักษณะ!AD55="","",คะแนนคุณลักษณะ!AD55)</f>
        <v/>
      </c>
      <c r="AM54" s="424" t="str">
        <f>IF(คะแนนคุณลักษณะ!AE55="","",คะแนนคุณลักษณะ!AE55)</f>
        <v/>
      </c>
      <c r="AN54" s="424" t="str">
        <f>IF(คะแนนคุณลักษณะ!AF55="","",คะแนนคุณลักษณะ!AF55)</f>
        <v/>
      </c>
      <c r="AO54" s="424" t="str">
        <f>IF(คะแนนคุณลักษณะ!AG55="","",คะแนนคุณลักษณะ!AG55)</f>
        <v/>
      </c>
      <c r="AP54" s="424" t="str">
        <f>IF(คะแนนคุณลักษณะ!AH55="","",คะแนนคุณลักษณะ!AH55)</f>
        <v/>
      </c>
      <c r="AQ54" s="424" t="str">
        <f>IF(คะแนนคุณลักษณะ!AI55="","",คะแนนคุณลักษณะ!AI55)</f>
        <v/>
      </c>
      <c r="AR54" s="424" t="str">
        <f>IF(คะแนนคุณลักษณะ!AJ55="","",คะแนนคุณลักษณะ!AJ55)</f>
        <v/>
      </c>
      <c r="AS54" s="87" t="str">
        <f t="shared" si="82"/>
        <v/>
      </c>
      <c r="AT54" s="136" t="str">
        <f t="shared" si="83"/>
        <v/>
      </c>
      <c r="AU54" s="136" t="str">
        <f t="shared" si="84"/>
        <v/>
      </c>
      <c r="AV54" s="424" t="str">
        <f>IF(คะแนนคุณลักษณะ!AK55="","",คะแนนคุณลักษณะ!AK55)</f>
        <v/>
      </c>
      <c r="AW54" s="424" t="str">
        <f>IF(คะแนนคุณลักษณะ!AL55="","",คะแนนคุณลักษณะ!AL55)</f>
        <v/>
      </c>
      <c r="AX54" s="424" t="str">
        <f>IF(คะแนนคุณลักษณะ!AM55="","",คะแนนคุณลักษณะ!AM55)</f>
        <v/>
      </c>
      <c r="AY54" s="424" t="str">
        <f>IF(คะแนนคุณลักษณะ!AN55="","",คะแนนคุณลักษณะ!AN55)</f>
        <v/>
      </c>
      <c r="AZ54" s="424" t="str">
        <f>IF(คะแนนคุณลักษณะ!AO55="","",คะแนนคุณลักษณะ!AO55)</f>
        <v/>
      </c>
      <c r="BA54" s="424" t="str">
        <f>IF(คะแนนคุณลักษณะ!AP55="","",คะแนนคุณลักษณะ!AP55)</f>
        <v/>
      </c>
      <c r="BB54" s="424" t="str">
        <f>IF(คะแนนคุณลักษณะ!AQ55="","",คะแนนคุณลักษณะ!AQ55)</f>
        <v/>
      </c>
      <c r="BC54" s="424" t="str">
        <f>IF(คะแนนคุณลักษณะ!AR55="","",คะแนนคุณลักษณะ!AR55)</f>
        <v/>
      </c>
      <c r="BD54" s="87" t="str">
        <f t="shared" si="85"/>
        <v/>
      </c>
      <c r="BE54" s="136" t="str">
        <f t="shared" si="86"/>
        <v/>
      </c>
      <c r="BF54" s="136" t="str">
        <f t="shared" si="87"/>
        <v/>
      </c>
      <c r="BG54" s="424" t="str">
        <f>IF(คะแนนคุณลักษณะ!AS55="","",คะแนนคุณลักษณะ!AS55)</f>
        <v/>
      </c>
      <c r="BH54" s="424" t="str">
        <f>IF(คะแนนคุณลักษณะ!AT55="","",คะแนนคุณลักษณะ!AT55)</f>
        <v/>
      </c>
      <c r="BI54" s="424" t="str">
        <f>IF(คะแนนคุณลักษณะ!AU55="","",คะแนนคุณลักษณะ!AU55)</f>
        <v/>
      </c>
      <c r="BJ54" s="424" t="str">
        <f>IF(คะแนนคุณลักษณะ!AV55="","",คะแนนคุณลักษณะ!AV55)</f>
        <v/>
      </c>
      <c r="BK54" s="424" t="str">
        <f>IF(คะแนนคุณลักษณะ!AW55="","",คะแนนคุณลักษณะ!AW55)</f>
        <v/>
      </c>
      <c r="BL54" s="424" t="str">
        <f>IF(คะแนนคุณลักษณะ!AX55="","",คะแนนคุณลักษณะ!AX55)</f>
        <v/>
      </c>
      <c r="BM54" s="424" t="str">
        <f>IF(คะแนนคุณลักษณะ!AY55="","",คะแนนคุณลักษณะ!AY55)</f>
        <v/>
      </c>
      <c r="BN54" s="424" t="str">
        <f>IF(คะแนนคุณลักษณะ!AZ55="","",คะแนนคุณลักษณะ!AZ55)</f>
        <v/>
      </c>
      <c r="BO54" s="87" t="str">
        <f t="shared" si="88"/>
        <v/>
      </c>
      <c r="BP54" s="136" t="str">
        <f t="shared" si="89"/>
        <v/>
      </c>
      <c r="BQ54" s="136" t="str">
        <f t="shared" si="90"/>
        <v/>
      </c>
      <c r="BR54" s="424" t="str">
        <f>IF(คะแนนคุณลักษณะ!BA55="","",คะแนนคุณลักษณะ!BA55)</f>
        <v/>
      </c>
      <c r="BS54" s="424" t="str">
        <f>IF(คะแนนคุณลักษณะ!BB55="","",คะแนนคุณลักษณะ!BB55)</f>
        <v/>
      </c>
      <c r="BT54" s="424" t="str">
        <f>IF(คะแนนคุณลักษณะ!BC55="","",คะแนนคุณลักษณะ!BC55)</f>
        <v/>
      </c>
      <c r="BU54" s="424" t="str">
        <f>IF(คะแนนคุณลักษณะ!BD55="","",คะแนนคุณลักษณะ!BD55)</f>
        <v/>
      </c>
      <c r="BV54" s="424" t="str">
        <f>IF(คะแนนคุณลักษณะ!BE55="","",คะแนนคุณลักษณะ!BE55)</f>
        <v/>
      </c>
      <c r="BW54" s="424" t="str">
        <f>IF(คะแนนคุณลักษณะ!BF55="","",คะแนนคุณลักษณะ!BF55)</f>
        <v/>
      </c>
      <c r="BX54" s="424" t="str">
        <f>IF(คะแนนคุณลักษณะ!BG55="","",คะแนนคุณลักษณะ!BG55)</f>
        <v/>
      </c>
      <c r="BY54" s="424" t="str">
        <f>IF(คะแนนคุณลักษณะ!BH55="","",คะแนนคุณลักษณะ!BH55)</f>
        <v/>
      </c>
      <c r="BZ54" s="87" t="str">
        <f t="shared" si="91"/>
        <v/>
      </c>
      <c r="CA54" s="136" t="str">
        <f t="shared" si="92"/>
        <v/>
      </c>
      <c r="CB54" s="136" t="str">
        <f t="shared" si="93"/>
        <v/>
      </c>
      <c r="CC54" s="424" t="str">
        <f>IF(คะแนนคุณลักษณะ!BI55="","",คะแนนคุณลักษณะ!BI55)</f>
        <v/>
      </c>
      <c r="CD54" s="424" t="str">
        <f>IF(คะแนนคุณลักษณะ!BJ55="","",คะแนนคุณลักษณะ!BJ55)</f>
        <v/>
      </c>
      <c r="CE54" s="424" t="str">
        <f>IF(คะแนนคุณลักษณะ!BK55="","",คะแนนคุณลักษณะ!BK55)</f>
        <v/>
      </c>
      <c r="CF54" s="424" t="str">
        <f>IF(คะแนนคุณลักษณะ!BL55="","",คะแนนคุณลักษณะ!BL55)</f>
        <v/>
      </c>
      <c r="CG54" s="424" t="str">
        <f>IF(คะแนนคุณลักษณะ!BM55="","",คะแนนคุณลักษณะ!BM55)</f>
        <v/>
      </c>
      <c r="CH54" s="424" t="str">
        <f>IF(คะแนนคุณลักษณะ!BN55="","",คะแนนคุณลักษณะ!BN55)</f>
        <v/>
      </c>
      <c r="CI54" s="424" t="str">
        <f>IF(คะแนนคุณลักษณะ!BO55="","",คะแนนคุณลักษณะ!BO55)</f>
        <v/>
      </c>
      <c r="CJ54" s="424" t="str">
        <f>IF(คะแนนคุณลักษณะ!BP55="","",คะแนนคุณลักษณะ!BP55)</f>
        <v/>
      </c>
      <c r="CK54" s="87" t="str">
        <f t="shared" si="94"/>
        <v/>
      </c>
      <c r="CL54" s="136" t="str">
        <f t="shared" si="95"/>
        <v/>
      </c>
      <c r="CM54" s="136" t="str">
        <f t="shared" si="96"/>
        <v/>
      </c>
      <c r="CN54" s="424" t="str">
        <f>IF(คะแนนคุณลักษณะ!BQ55="","",คะแนนคุณลักษณะ!BQ55)</f>
        <v/>
      </c>
      <c r="CO54" s="424" t="str">
        <f>IF(คะแนนคุณลักษณะ!BR55="","",คะแนนคุณลักษณะ!BR55)</f>
        <v/>
      </c>
      <c r="CP54" s="424" t="str">
        <f>IF(คะแนนคุณลักษณะ!BS55="","",คะแนนคุณลักษณะ!BS55)</f>
        <v/>
      </c>
      <c r="CQ54" s="424" t="str">
        <f>IF(คะแนนคุณลักษณะ!BT55="","",คะแนนคุณลักษณะ!BT55)</f>
        <v/>
      </c>
      <c r="CR54" s="424" t="str">
        <f>IF(คะแนนคุณลักษณะ!BU55="","",คะแนนคุณลักษณะ!BU55)</f>
        <v/>
      </c>
      <c r="CS54" s="424" t="str">
        <f>IF(คะแนนคุณลักษณะ!BV55="","",คะแนนคุณลักษณะ!BV55)</f>
        <v/>
      </c>
      <c r="CT54" s="424" t="str">
        <f>IF(คะแนนคุณลักษณะ!BW55="","",คะแนนคุณลักษณะ!BW55)</f>
        <v/>
      </c>
      <c r="CU54" s="424" t="str">
        <f>IF(คะแนนคุณลักษณะ!BX55="","",คะแนนคุณลักษณะ!BX55)</f>
        <v/>
      </c>
      <c r="CV54" s="87" t="str">
        <f t="shared" si="97"/>
        <v/>
      </c>
      <c r="CW54" s="136" t="str">
        <f t="shared" si="98"/>
        <v/>
      </c>
      <c r="CX54" s="136" t="str">
        <f t="shared" si="99"/>
        <v/>
      </c>
      <c r="CY54" s="424" t="str">
        <f>IF(คะแนนคุณลักษณะ!BY55="","",คะแนนคุณลักษณะ!BY55)</f>
        <v/>
      </c>
      <c r="CZ54" s="424" t="str">
        <f>IF(คะแนนคุณลักษณะ!BZ55="","",คะแนนคุณลักษณะ!BZ55)</f>
        <v/>
      </c>
      <c r="DA54" s="424" t="str">
        <f>IF(คะแนนคุณลักษณะ!CA55="","",คะแนนคุณลักษณะ!CA55)</f>
        <v/>
      </c>
      <c r="DB54" s="424" t="str">
        <f>IF(คะแนนคุณลักษณะ!CB55="","",คะแนนคุณลักษณะ!CB55)</f>
        <v/>
      </c>
      <c r="DC54" s="424" t="str">
        <f>IF(คะแนนคุณลักษณะ!CC55="","",คะแนนคุณลักษณะ!CC55)</f>
        <v/>
      </c>
      <c r="DD54" s="424" t="str">
        <f>IF(คะแนนคุณลักษณะ!CD55="","",คะแนนคุณลักษณะ!CD55)</f>
        <v/>
      </c>
      <c r="DE54" s="424" t="str">
        <f>IF(คะแนนคุณลักษณะ!CE55="","",คะแนนคุณลักษณะ!CE55)</f>
        <v/>
      </c>
      <c r="DF54" s="424" t="str">
        <f>IF(คะแนนคุณลักษณะ!CF55="","",คะแนนคุณลักษณะ!CF55)</f>
        <v/>
      </c>
      <c r="DG54" s="87" t="str">
        <f t="shared" si="100"/>
        <v/>
      </c>
      <c r="DH54" s="136" t="str">
        <f t="shared" si="101"/>
        <v/>
      </c>
      <c r="DI54" s="136" t="str">
        <f t="shared" si="102"/>
        <v/>
      </c>
      <c r="DJ54" s="457" t="str">
        <f>IF(คะแนนคุณลักษณะ!CG55="","",คะแนนคุณลักษณะ!CG55)</f>
        <v/>
      </c>
      <c r="DK54" s="457" t="str">
        <f>IF(คะแนนคุณลักษณะ!CH55="","",คะแนนคุณลักษณะ!CH55)</f>
        <v/>
      </c>
      <c r="DL54" s="457" t="str">
        <f>IF(คะแนนคุณลักษณะ!CI55="","",คะแนนคุณลักษณะ!CI55)</f>
        <v/>
      </c>
      <c r="DM54" s="457" t="str">
        <f>IF(คะแนนคุณลักษณะ!CJ55="","",คะแนนคุณลักษณะ!CJ55)</f>
        <v/>
      </c>
      <c r="DN54" s="457" t="str">
        <f>IF(คะแนนคุณลักษณะ!CK55="","",คะแนนคุณลักษณะ!CK55)</f>
        <v/>
      </c>
      <c r="DO54" s="457" t="str">
        <f>IF(คะแนนคุณลักษณะ!CL55="","",คะแนนคุณลักษณะ!CL55)</f>
        <v/>
      </c>
      <c r="DP54" s="457" t="str">
        <f>IF(คะแนนคุณลักษณะ!CM55="","",คะแนนคุณลักษณะ!CM55)</f>
        <v/>
      </c>
      <c r="DQ54" s="457" t="str">
        <f>IF(คะแนนคุณลักษณะ!CN55="","",คะแนนคุณลักษณะ!CN55)</f>
        <v/>
      </c>
      <c r="DR54" s="87" t="str">
        <f t="shared" si="46"/>
        <v/>
      </c>
      <c r="DS54" s="136" t="str">
        <f t="shared" si="19"/>
        <v/>
      </c>
      <c r="DT54" s="136" t="str">
        <f t="shared" si="20"/>
        <v/>
      </c>
      <c r="DU54" s="457" t="str">
        <f>IF(คะแนนคุณลักษณะ!CO55="","",คะแนนคุณลักษณะ!CO55)</f>
        <v/>
      </c>
      <c r="DV54" s="457" t="str">
        <f>IF(คะแนนคุณลักษณะ!CP55="","",คะแนนคุณลักษณะ!CP55)</f>
        <v/>
      </c>
      <c r="DW54" s="457" t="str">
        <f>IF(คะแนนคุณลักษณะ!CQ55="","",คะแนนคุณลักษณะ!CQ55)</f>
        <v/>
      </c>
      <c r="DX54" s="457" t="str">
        <f>IF(คะแนนคุณลักษณะ!CR55="","",คะแนนคุณลักษณะ!CR55)</f>
        <v/>
      </c>
      <c r="DY54" s="457" t="str">
        <f>IF(คะแนนคุณลักษณะ!CS55="","",คะแนนคุณลักษณะ!CS55)</f>
        <v/>
      </c>
      <c r="DZ54" s="457" t="str">
        <f>IF(คะแนนคุณลักษณะ!CT55="","",คะแนนคุณลักษณะ!CT55)</f>
        <v/>
      </c>
      <c r="EA54" s="457" t="str">
        <f>IF(คะแนนคุณลักษณะ!CU55="","",คะแนนคุณลักษณะ!CU55)</f>
        <v/>
      </c>
      <c r="EB54" s="457" t="str">
        <f>IF(คะแนนคุณลักษณะ!CV55="","",คะแนนคุณลักษณะ!CV55)</f>
        <v/>
      </c>
      <c r="EC54" s="87" t="str">
        <f t="shared" si="47"/>
        <v/>
      </c>
      <c r="ED54" s="136" t="str">
        <f t="shared" si="21"/>
        <v/>
      </c>
      <c r="EE54" s="136" t="str">
        <f t="shared" si="22"/>
        <v/>
      </c>
      <c r="EF54" s="457" t="str">
        <f>IF(คะแนนคุณลักษณะ!CW55="","",คะแนนคุณลักษณะ!CW55)</f>
        <v/>
      </c>
      <c r="EG54" s="457" t="str">
        <f>IF(คะแนนคุณลักษณะ!CX55="","",คะแนนคุณลักษณะ!CX55)</f>
        <v/>
      </c>
      <c r="EH54" s="457" t="str">
        <f>IF(คะแนนคุณลักษณะ!CY55="","",คะแนนคุณลักษณะ!CY55)</f>
        <v/>
      </c>
      <c r="EI54" s="457" t="str">
        <f>IF(คะแนนคุณลักษณะ!CZ55="","",คะแนนคุณลักษณะ!CZ55)</f>
        <v/>
      </c>
      <c r="EJ54" s="457" t="str">
        <f>IF(คะแนนคุณลักษณะ!DA55="","",คะแนนคุณลักษณะ!DA55)</f>
        <v/>
      </c>
      <c r="EK54" s="457" t="str">
        <f>IF(คะแนนคุณลักษณะ!DB55="","",คะแนนคุณลักษณะ!DB55)</f>
        <v/>
      </c>
      <c r="EL54" s="457" t="str">
        <f>IF(คะแนนคุณลักษณะ!DC55="","",คะแนนคุณลักษณะ!DC55)</f>
        <v/>
      </c>
      <c r="EM54" s="457" t="str">
        <f>IF(คะแนนคุณลักษณะ!DD55="","",คะแนนคุณลักษณะ!DD55)</f>
        <v/>
      </c>
      <c r="EN54" s="87" t="str">
        <f t="shared" si="48"/>
        <v/>
      </c>
      <c r="EO54" s="136" t="str">
        <f t="shared" si="23"/>
        <v/>
      </c>
      <c r="EP54" s="136" t="str">
        <f t="shared" si="24"/>
        <v/>
      </c>
      <c r="EQ54" s="457" t="str">
        <f>IF(คะแนนคุณลักษณะ!DE55="","",คะแนนคุณลักษณะ!DE55)</f>
        <v/>
      </c>
      <c r="ER54" s="457" t="str">
        <f>IF(คะแนนคุณลักษณะ!DF55="","",คะแนนคุณลักษณะ!DF55)</f>
        <v/>
      </c>
      <c r="ES54" s="457" t="str">
        <f>IF(คะแนนคุณลักษณะ!DG55="","",คะแนนคุณลักษณะ!DG55)</f>
        <v/>
      </c>
      <c r="ET54" s="457" t="str">
        <f>IF(คะแนนคุณลักษณะ!DH55="","",คะแนนคุณลักษณะ!DH55)</f>
        <v/>
      </c>
      <c r="EU54" s="457" t="str">
        <f>IF(คะแนนคุณลักษณะ!DI55="","",คะแนนคุณลักษณะ!DI55)</f>
        <v/>
      </c>
      <c r="EV54" s="457" t="str">
        <f>IF(คะแนนคุณลักษณะ!DJ55="","",คะแนนคุณลักษณะ!DJ55)</f>
        <v/>
      </c>
      <c r="EW54" s="457" t="str">
        <f>IF(คะแนนคุณลักษณะ!DK55="","",คะแนนคุณลักษณะ!DK55)</f>
        <v/>
      </c>
      <c r="EX54" s="457" t="str">
        <f>IF(คะแนนคุณลักษณะ!DL55="","",คะแนนคุณลักษณะ!DL55)</f>
        <v/>
      </c>
      <c r="EY54" s="87" t="str">
        <f t="shared" si="49"/>
        <v/>
      </c>
      <c r="EZ54" s="136" t="str">
        <f t="shared" si="25"/>
        <v/>
      </c>
      <c r="FA54" s="136" t="str">
        <f t="shared" si="26"/>
        <v/>
      </c>
      <c r="FB54" s="424" t="str">
        <f>IF(คะแนนคุณลักษณะ!DM55="","",คะแนนคุณลักษณะ!DM55)</f>
        <v/>
      </c>
      <c r="FC54" s="424" t="str">
        <f>IF(คะแนนคุณลักษณะ!DN55="","",คะแนนคุณลักษณะ!DN55)</f>
        <v/>
      </c>
      <c r="FD54" s="424" t="str">
        <f>IF(คะแนนคุณลักษณะ!DO55="","",คะแนนคุณลักษณะ!DO55)</f>
        <v/>
      </c>
      <c r="FE54" s="424" t="str">
        <f>IF(คะแนนคุณลักษณะ!DP55="","",คะแนนคุณลักษณะ!DP55)</f>
        <v/>
      </c>
      <c r="FF54" s="424" t="str">
        <f>IF(คะแนนคุณลักษณะ!DQ55="","",คะแนนคุณลักษณะ!DQ55)</f>
        <v/>
      </c>
      <c r="FG54" s="424" t="str">
        <f>IF(คะแนนคุณลักษณะ!DR55="","",คะแนนคุณลักษณะ!DR55)</f>
        <v/>
      </c>
      <c r="FH54" s="424" t="str">
        <f>IF(คะแนนคุณลักษณะ!DS55="","",คะแนนคุณลักษณะ!DS55)</f>
        <v/>
      </c>
      <c r="FI54" s="424" t="str">
        <f>IF(คะแนนคุณลักษณะ!DT55="","",คะแนนคุณลักษณะ!DT55)</f>
        <v/>
      </c>
      <c r="FJ54" s="87" t="str">
        <f t="shared" si="103"/>
        <v/>
      </c>
      <c r="FK54" s="136" t="str">
        <f t="shared" si="104"/>
        <v/>
      </c>
      <c r="FL54" s="136" t="str">
        <f t="shared" si="105"/>
        <v/>
      </c>
      <c r="FM54" s="457" t="str">
        <f t="shared" si="51"/>
        <v/>
      </c>
      <c r="FN54" s="136" t="str">
        <f t="shared" si="106"/>
        <v/>
      </c>
      <c r="FO54" s="457" t="str">
        <f t="shared" si="52"/>
        <v/>
      </c>
      <c r="FP54" s="136" t="str">
        <f t="shared" si="107"/>
        <v/>
      </c>
      <c r="FQ54" s="457" t="str">
        <f t="shared" si="53"/>
        <v/>
      </c>
      <c r="FR54" s="136" t="str">
        <f t="shared" si="108"/>
        <v/>
      </c>
      <c r="FS54" s="457" t="str">
        <f t="shared" si="54"/>
        <v/>
      </c>
      <c r="FT54" s="136" t="str">
        <f t="shared" si="109"/>
        <v/>
      </c>
      <c r="FU54" s="457" t="str">
        <f t="shared" si="55"/>
        <v/>
      </c>
      <c r="FV54" s="136" t="str">
        <f t="shared" si="110"/>
        <v/>
      </c>
      <c r="FW54" s="457" t="str">
        <f t="shared" si="56"/>
        <v/>
      </c>
      <c r="FX54" s="136" t="str">
        <f t="shared" si="111"/>
        <v/>
      </c>
      <c r="FY54" s="457" t="str">
        <f t="shared" si="57"/>
        <v/>
      </c>
      <c r="FZ54" s="136" t="str">
        <f t="shared" si="112"/>
        <v/>
      </c>
      <c r="GA54" s="457" t="str">
        <f t="shared" si="58"/>
        <v/>
      </c>
      <c r="GB54" s="136" t="str">
        <f t="shared" si="113"/>
        <v/>
      </c>
      <c r="GC54" s="87" t="str">
        <f t="shared" si="114"/>
        <v/>
      </c>
      <c r="GD54" s="136" t="str">
        <f>IF(เกณฑ์!F$20="Mode",GQ54,IF(เกณฑ์!F$20="ร้อยละ",GR54,""))</f>
        <v/>
      </c>
      <c r="GE54" s="136" t="str">
        <f t="shared" si="115"/>
        <v/>
      </c>
      <c r="GF54" s="85"/>
      <c r="GI54" s="316" t="str">
        <f t="shared" si="116"/>
        <v/>
      </c>
      <c r="GJ54" s="316" t="str">
        <f t="shared" si="117"/>
        <v/>
      </c>
      <c r="GK54" s="316" t="str">
        <f t="shared" si="118"/>
        <v/>
      </c>
      <c r="GL54" s="316" t="str">
        <f t="shared" si="119"/>
        <v/>
      </c>
      <c r="GM54" s="316" t="str">
        <f t="shared" si="120"/>
        <v/>
      </c>
      <c r="GN54" s="316" t="str">
        <f t="shared" si="121"/>
        <v/>
      </c>
      <c r="GO54" s="316" t="str">
        <f t="shared" si="122"/>
        <v/>
      </c>
      <c r="GP54" s="316" t="str">
        <f t="shared" si="123"/>
        <v/>
      </c>
      <c r="GQ54" s="316" t="str">
        <f>'06-1'!I54</f>
        <v/>
      </c>
      <c r="GR54" s="513" t="str">
        <f t="shared" si="72"/>
        <v/>
      </c>
    </row>
    <row r="55" spans="1:200" s="29" customFormat="1" ht="15.95" customHeight="1">
      <c r="A55" s="426">
        <v>50</v>
      </c>
      <c r="B55" s="26">
        <f>คะแนนสอบ!C55</f>
        <v>0</v>
      </c>
      <c r="C55" s="41">
        <f>คะแนนสอบ!D55</f>
        <v>0</v>
      </c>
      <c r="D55" s="424" t="str">
        <f>IF(คะแนนคุณลักษณะ!E56="","",คะแนนคุณลักษณะ!E56)</f>
        <v/>
      </c>
      <c r="E55" s="424" t="str">
        <f>IF(คะแนนคุณลักษณะ!F56="","",คะแนนคุณลักษณะ!F56)</f>
        <v/>
      </c>
      <c r="F55" s="424" t="str">
        <f>IF(คะแนนคุณลักษณะ!G56="","",คะแนนคุณลักษณะ!G56)</f>
        <v/>
      </c>
      <c r="G55" s="424" t="str">
        <f>IF(คะแนนคุณลักษณะ!H56="","",คะแนนคุณลักษณะ!H56)</f>
        <v/>
      </c>
      <c r="H55" s="424" t="str">
        <f>IF(คะแนนคุณลักษณะ!I56="","",คะแนนคุณลักษณะ!I56)</f>
        <v/>
      </c>
      <c r="I55" s="424" t="str">
        <f>IF(คะแนนคุณลักษณะ!J56="","",คะแนนคุณลักษณะ!J56)</f>
        <v/>
      </c>
      <c r="J55" s="424" t="str">
        <f>IF(คะแนนคุณลักษณะ!K56="","",คะแนนคุณลักษณะ!K56)</f>
        <v/>
      </c>
      <c r="K55" s="424" t="str">
        <f>IF(คะแนนคุณลักษณะ!L56="","",คะแนนคุณลักษณะ!L56)</f>
        <v/>
      </c>
      <c r="L55" s="87" t="str">
        <f t="shared" si="73"/>
        <v/>
      </c>
      <c r="M55" s="136" t="str">
        <f t="shared" si="74"/>
        <v/>
      </c>
      <c r="N55" s="136" t="str">
        <f t="shared" si="75"/>
        <v/>
      </c>
      <c r="O55" s="424" t="str">
        <f>IF(คะแนนคุณลักษณะ!M56="","",คะแนนคุณลักษณะ!M56)</f>
        <v/>
      </c>
      <c r="P55" s="424" t="str">
        <f>IF(คะแนนคุณลักษณะ!N56="","",คะแนนคุณลักษณะ!N56)</f>
        <v/>
      </c>
      <c r="Q55" s="424" t="str">
        <f>IF(คะแนนคุณลักษณะ!O56="","",คะแนนคุณลักษณะ!O56)</f>
        <v/>
      </c>
      <c r="R55" s="424" t="str">
        <f>IF(คะแนนคุณลักษณะ!P56="","",คะแนนคุณลักษณะ!P56)</f>
        <v/>
      </c>
      <c r="S55" s="424" t="str">
        <f>IF(คะแนนคุณลักษณะ!Q56="","",คะแนนคุณลักษณะ!Q56)</f>
        <v/>
      </c>
      <c r="T55" s="424" t="str">
        <f>IF(คะแนนคุณลักษณะ!R56="","",คะแนนคุณลักษณะ!R56)</f>
        <v/>
      </c>
      <c r="U55" s="424" t="str">
        <f>IF(คะแนนคุณลักษณะ!S56="","",คะแนนคุณลักษณะ!S56)</f>
        <v/>
      </c>
      <c r="V55" s="424" t="str">
        <f>IF(คะแนนคุณลักษณะ!T56="","",คะแนนคุณลักษณะ!T56)</f>
        <v/>
      </c>
      <c r="W55" s="87" t="str">
        <f t="shared" si="76"/>
        <v/>
      </c>
      <c r="X55" s="136" t="str">
        <f t="shared" si="77"/>
        <v/>
      </c>
      <c r="Y55" s="136" t="str">
        <f t="shared" si="78"/>
        <v/>
      </c>
      <c r="Z55" s="424" t="str">
        <f>IF(คะแนนคุณลักษณะ!U56="","",คะแนนคุณลักษณะ!U56)</f>
        <v/>
      </c>
      <c r="AA55" s="424" t="str">
        <f>IF(คะแนนคุณลักษณะ!V56="","",คะแนนคุณลักษณะ!V56)</f>
        <v/>
      </c>
      <c r="AB55" s="424" t="str">
        <f>IF(คะแนนคุณลักษณะ!W56="","",คะแนนคุณลักษณะ!W56)</f>
        <v/>
      </c>
      <c r="AC55" s="424" t="str">
        <f>IF(คะแนนคุณลักษณะ!X56="","",คะแนนคุณลักษณะ!X56)</f>
        <v/>
      </c>
      <c r="AD55" s="424" t="str">
        <f>IF(คะแนนคุณลักษณะ!Y56="","",คะแนนคุณลักษณะ!Y56)</f>
        <v/>
      </c>
      <c r="AE55" s="424" t="str">
        <f>IF(คะแนนคุณลักษณะ!Z56="","",คะแนนคุณลักษณะ!Z56)</f>
        <v/>
      </c>
      <c r="AF55" s="424" t="str">
        <f>IF(คะแนนคุณลักษณะ!AA56="","",คะแนนคุณลักษณะ!AA56)</f>
        <v/>
      </c>
      <c r="AG55" s="424" t="str">
        <f>IF(คะแนนคุณลักษณะ!AB56="","",คะแนนคุณลักษณะ!AB56)</f>
        <v/>
      </c>
      <c r="AH55" s="87" t="str">
        <f t="shared" si="79"/>
        <v/>
      </c>
      <c r="AI55" s="136" t="str">
        <f t="shared" si="80"/>
        <v/>
      </c>
      <c r="AJ55" s="136" t="str">
        <f t="shared" si="81"/>
        <v/>
      </c>
      <c r="AK55" s="424" t="str">
        <f>IF(คะแนนคุณลักษณะ!AC56="","",คะแนนคุณลักษณะ!AC56)</f>
        <v/>
      </c>
      <c r="AL55" s="424" t="str">
        <f>IF(คะแนนคุณลักษณะ!AD56="","",คะแนนคุณลักษณะ!AD56)</f>
        <v/>
      </c>
      <c r="AM55" s="424" t="str">
        <f>IF(คะแนนคุณลักษณะ!AE56="","",คะแนนคุณลักษณะ!AE56)</f>
        <v/>
      </c>
      <c r="AN55" s="424" t="str">
        <f>IF(คะแนนคุณลักษณะ!AF56="","",คะแนนคุณลักษณะ!AF56)</f>
        <v/>
      </c>
      <c r="AO55" s="424" t="str">
        <f>IF(คะแนนคุณลักษณะ!AG56="","",คะแนนคุณลักษณะ!AG56)</f>
        <v/>
      </c>
      <c r="AP55" s="424" t="str">
        <f>IF(คะแนนคุณลักษณะ!AH56="","",คะแนนคุณลักษณะ!AH56)</f>
        <v/>
      </c>
      <c r="AQ55" s="424" t="str">
        <f>IF(คะแนนคุณลักษณะ!AI56="","",คะแนนคุณลักษณะ!AI56)</f>
        <v/>
      </c>
      <c r="AR55" s="424" t="str">
        <f>IF(คะแนนคุณลักษณะ!AJ56="","",คะแนนคุณลักษณะ!AJ56)</f>
        <v/>
      </c>
      <c r="AS55" s="87" t="str">
        <f t="shared" si="82"/>
        <v/>
      </c>
      <c r="AT55" s="136" t="str">
        <f t="shared" si="83"/>
        <v/>
      </c>
      <c r="AU55" s="136" t="str">
        <f t="shared" si="84"/>
        <v/>
      </c>
      <c r="AV55" s="424" t="str">
        <f>IF(คะแนนคุณลักษณะ!AK56="","",คะแนนคุณลักษณะ!AK56)</f>
        <v/>
      </c>
      <c r="AW55" s="424" t="str">
        <f>IF(คะแนนคุณลักษณะ!AL56="","",คะแนนคุณลักษณะ!AL56)</f>
        <v/>
      </c>
      <c r="AX55" s="424" t="str">
        <f>IF(คะแนนคุณลักษณะ!AM56="","",คะแนนคุณลักษณะ!AM56)</f>
        <v/>
      </c>
      <c r="AY55" s="424" t="str">
        <f>IF(คะแนนคุณลักษณะ!AN56="","",คะแนนคุณลักษณะ!AN56)</f>
        <v/>
      </c>
      <c r="AZ55" s="424" t="str">
        <f>IF(คะแนนคุณลักษณะ!AO56="","",คะแนนคุณลักษณะ!AO56)</f>
        <v/>
      </c>
      <c r="BA55" s="424" t="str">
        <f>IF(คะแนนคุณลักษณะ!AP56="","",คะแนนคุณลักษณะ!AP56)</f>
        <v/>
      </c>
      <c r="BB55" s="424" t="str">
        <f>IF(คะแนนคุณลักษณะ!AQ56="","",คะแนนคุณลักษณะ!AQ56)</f>
        <v/>
      </c>
      <c r="BC55" s="424" t="str">
        <f>IF(คะแนนคุณลักษณะ!AR56="","",คะแนนคุณลักษณะ!AR56)</f>
        <v/>
      </c>
      <c r="BD55" s="87" t="str">
        <f t="shared" si="85"/>
        <v/>
      </c>
      <c r="BE55" s="136" t="str">
        <f t="shared" si="86"/>
        <v/>
      </c>
      <c r="BF55" s="136" t="str">
        <f t="shared" si="87"/>
        <v/>
      </c>
      <c r="BG55" s="424" t="str">
        <f>IF(คะแนนคุณลักษณะ!AS56="","",คะแนนคุณลักษณะ!AS56)</f>
        <v/>
      </c>
      <c r="BH55" s="424" t="str">
        <f>IF(คะแนนคุณลักษณะ!AT56="","",คะแนนคุณลักษณะ!AT56)</f>
        <v/>
      </c>
      <c r="BI55" s="424" t="str">
        <f>IF(คะแนนคุณลักษณะ!AU56="","",คะแนนคุณลักษณะ!AU56)</f>
        <v/>
      </c>
      <c r="BJ55" s="424" t="str">
        <f>IF(คะแนนคุณลักษณะ!AV56="","",คะแนนคุณลักษณะ!AV56)</f>
        <v/>
      </c>
      <c r="BK55" s="424" t="str">
        <f>IF(คะแนนคุณลักษณะ!AW56="","",คะแนนคุณลักษณะ!AW56)</f>
        <v/>
      </c>
      <c r="BL55" s="424" t="str">
        <f>IF(คะแนนคุณลักษณะ!AX56="","",คะแนนคุณลักษณะ!AX56)</f>
        <v/>
      </c>
      <c r="BM55" s="424" t="str">
        <f>IF(คะแนนคุณลักษณะ!AY56="","",คะแนนคุณลักษณะ!AY56)</f>
        <v/>
      </c>
      <c r="BN55" s="424" t="str">
        <f>IF(คะแนนคุณลักษณะ!AZ56="","",คะแนนคุณลักษณะ!AZ56)</f>
        <v/>
      </c>
      <c r="BO55" s="87" t="str">
        <f t="shared" si="88"/>
        <v/>
      </c>
      <c r="BP55" s="136" t="str">
        <f t="shared" si="89"/>
        <v/>
      </c>
      <c r="BQ55" s="136" t="str">
        <f t="shared" si="90"/>
        <v/>
      </c>
      <c r="BR55" s="424" t="str">
        <f>IF(คะแนนคุณลักษณะ!BA56="","",คะแนนคุณลักษณะ!BA56)</f>
        <v/>
      </c>
      <c r="BS55" s="424" t="str">
        <f>IF(คะแนนคุณลักษณะ!BB56="","",คะแนนคุณลักษณะ!BB56)</f>
        <v/>
      </c>
      <c r="BT55" s="424" t="str">
        <f>IF(คะแนนคุณลักษณะ!BC56="","",คะแนนคุณลักษณะ!BC56)</f>
        <v/>
      </c>
      <c r="BU55" s="424" t="str">
        <f>IF(คะแนนคุณลักษณะ!BD56="","",คะแนนคุณลักษณะ!BD56)</f>
        <v/>
      </c>
      <c r="BV55" s="424" t="str">
        <f>IF(คะแนนคุณลักษณะ!BE56="","",คะแนนคุณลักษณะ!BE56)</f>
        <v/>
      </c>
      <c r="BW55" s="424" t="str">
        <f>IF(คะแนนคุณลักษณะ!BF56="","",คะแนนคุณลักษณะ!BF56)</f>
        <v/>
      </c>
      <c r="BX55" s="424" t="str">
        <f>IF(คะแนนคุณลักษณะ!BG56="","",คะแนนคุณลักษณะ!BG56)</f>
        <v/>
      </c>
      <c r="BY55" s="424" t="str">
        <f>IF(คะแนนคุณลักษณะ!BH56="","",คะแนนคุณลักษณะ!BH56)</f>
        <v/>
      </c>
      <c r="BZ55" s="87" t="str">
        <f t="shared" si="91"/>
        <v/>
      </c>
      <c r="CA55" s="136" t="str">
        <f t="shared" si="92"/>
        <v/>
      </c>
      <c r="CB55" s="136" t="str">
        <f t="shared" si="93"/>
        <v/>
      </c>
      <c r="CC55" s="424" t="str">
        <f>IF(คะแนนคุณลักษณะ!BI56="","",คะแนนคุณลักษณะ!BI56)</f>
        <v/>
      </c>
      <c r="CD55" s="424" t="str">
        <f>IF(คะแนนคุณลักษณะ!BJ56="","",คะแนนคุณลักษณะ!BJ56)</f>
        <v/>
      </c>
      <c r="CE55" s="424" t="str">
        <f>IF(คะแนนคุณลักษณะ!BK56="","",คะแนนคุณลักษณะ!BK56)</f>
        <v/>
      </c>
      <c r="CF55" s="424" t="str">
        <f>IF(คะแนนคุณลักษณะ!BL56="","",คะแนนคุณลักษณะ!BL56)</f>
        <v/>
      </c>
      <c r="CG55" s="424" t="str">
        <f>IF(คะแนนคุณลักษณะ!BM56="","",คะแนนคุณลักษณะ!BM56)</f>
        <v/>
      </c>
      <c r="CH55" s="424" t="str">
        <f>IF(คะแนนคุณลักษณะ!BN56="","",คะแนนคุณลักษณะ!BN56)</f>
        <v/>
      </c>
      <c r="CI55" s="424" t="str">
        <f>IF(คะแนนคุณลักษณะ!BO56="","",คะแนนคุณลักษณะ!BO56)</f>
        <v/>
      </c>
      <c r="CJ55" s="424" t="str">
        <f>IF(คะแนนคุณลักษณะ!BP56="","",คะแนนคุณลักษณะ!BP56)</f>
        <v/>
      </c>
      <c r="CK55" s="87" t="str">
        <f t="shared" si="94"/>
        <v/>
      </c>
      <c r="CL55" s="136" t="str">
        <f t="shared" si="95"/>
        <v/>
      </c>
      <c r="CM55" s="136" t="str">
        <f t="shared" si="96"/>
        <v/>
      </c>
      <c r="CN55" s="424" t="str">
        <f>IF(คะแนนคุณลักษณะ!BQ56="","",คะแนนคุณลักษณะ!BQ56)</f>
        <v/>
      </c>
      <c r="CO55" s="424" t="str">
        <f>IF(คะแนนคุณลักษณะ!BR56="","",คะแนนคุณลักษณะ!BR56)</f>
        <v/>
      </c>
      <c r="CP55" s="424" t="str">
        <f>IF(คะแนนคุณลักษณะ!BS56="","",คะแนนคุณลักษณะ!BS56)</f>
        <v/>
      </c>
      <c r="CQ55" s="424" t="str">
        <f>IF(คะแนนคุณลักษณะ!BT56="","",คะแนนคุณลักษณะ!BT56)</f>
        <v/>
      </c>
      <c r="CR55" s="424" t="str">
        <f>IF(คะแนนคุณลักษณะ!BU56="","",คะแนนคุณลักษณะ!BU56)</f>
        <v/>
      </c>
      <c r="CS55" s="424" t="str">
        <f>IF(คะแนนคุณลักษณะ!BV56="","",คะแนนคุณลักษณะ!BV56)</f>
        <v/>
      </c>
      <c r="CT55" s="424" t="str">
        <f>IF(คะแนนคุณลักษณะ!BW56="","",คะแนนคุณลักษณะ!BW56)</f>
        <v/>
      </c>
      <c r="CU55" s="424" t="str">
        <f>IF(คะแนนคุณลักษณะ!BX56="","",คะแนนคุณลักษณะ!BX56)</f>
        <v/>
      </c>
      <c r="CV55" s="87" t="str">
        <f t="shared" si="97"/>
        <v/>
      </c>
      <c r="CW55" s="136" t="str">
        <f t="shared" si="98"/>
        <v/>
      </c>
      <c r="CX55" s="136" t="str">
        <f t="shared" si="99"/>
        <v/>
      </c>
      <c r="CY55" s="424" t="str">
        <f>IF(คะแนนคุณลักษณะ!BY56="","",คะแนนคุณลักษณะ!BY56)</f>
        <v/>
      </c>
      <c r="CZ55" s="424" t="str">
        <f>IF(คะแนนคุณลักษณะ!BZ56="","",คะแนนคุณลักษณะ!BZ56)</f>
        <v/>
      </c>
      <c r="DA55" s="424" t="str">
        <f>IF(คะแนนคุณลักษณะ!CA56="","",คะแนนคุณลักษณะ!CA56)</f>
        <v/>
      </c>
      <c r="DB55" s="424" t="str">
        <f>IF(คะแนนคุณลักษณะ!CB56="","",คะแนนคุณลักษณะ!CB56)</f>
        <v/>
      </c>
      <c r="DC55" s="424" t="str">
        <f>IF(คะแนนคุณลักษณะ!CC56="","",คะแนนคุณลักษณะ!CC56)</f>
        <v/>
      </c>
      <c r="DD55" s="424" t="str">
        <f>IF(คะแนนคุณลักษณะ!CD56="","",คะแนนคุณลักษณะ!CD56)</f>
        <v/>
      </c>
      <c r="DE55" s="424" t="str">
        <f>IF(คะแนนคุณลักษณะ!CE56="","",คะแนนคุณลักษณะ!CE56)</f>
        <v/>
      </c>
      <c r="DF55" s="424" t="str">
        <f>IF(คะแนนคุณลักษณะ!CF56="","",คะแนนคุณลักษณะ!CF56)</f>
        <v/>
      </c>
      <c r="DG55" s="87" t="str">
        <f t="shared" si="100"/>
        <v/>
      </c>
      <c r="DH55" s="136" t="str">
        <f t="shared" si="101"/>
        <v/>
      </c>
      <c r="DI55" s="136" t="str">
        <f t="shared" si="102"/>
        <v/>
      </c>
      <c r="DJ55" s="457" t="str">
        <f>IF(คะแนนคุณลักษณะ!CG56="","",คะแนนคุณลักษณะ!CG56)</f>
        <v/>
      </c>
      <c r="DK55" s="457" t="str">
        <f>IF(คะแนนคุณลักษณะ!CH56="","",คะแนนคุณลักษณะ!CH56)</f>
        <v/>
      </c>
      <c r="DL55" s="457" t="str">
        <f>IF(คะแนนคุณลักษณะ!CI56="","",คะแนนคุณลักษณะ!CI56)</f>
        <v/>
      </c>
      <c r="DM55" s="457" t="str">
        <f>IF(คะแนนคุณลักษณะ!CJ56="","",คะแนนคุณลักษณะ!CJ56)</f>
        <v/>
      </c>
      <c r="DN55" s="457" t="str">
        <f>IF(คะแนนคุณลักษณะ!CK56="","",คะแนนคุณลักษณะ!CK56)</f>
        <v/>
      </c>
      <c r="DO55" s="457" t="str">
        <f>IF(คะแนนคุณลักษณะ!CL56="","",คะแนนคุณลักษณะ!CL56)</f>
        <v/>
      </c>
      <c r="DP55" s="457" t="str">
        <f>IF(คะแนนคุณลักษณะ!CM56="","",คะแนนคุณลักษณะ!CM56)</f>
        <v/>
      </c>
      <c r="DQ55" s="457" t="str">
        <f>IF(คะแนนคุณลักษณะ!CN56="","",คะแนนคุณลักษณะ!CN56)</f>
        <v/>
      </c>
      <c r="DR55" s="87" t="str">
        <f t="shared" si="46"/>
        <v/>
      </c>
      <c r="DS55" s="136" t="str">
        <f t="shared" si="19"/>
        <v/>
      </c>
      <c r="DT55" s="136" t="str">
        <f t="shared" si="20"/>
        <v/>
      </c>
      <c r="DU55" s="457" t="str">
        <f>IF(คะแนนคุณลักษณะ!CO56="","",คะแนนคุณลักษณะ!CO56)</f>
        <v/>
      </c>
      <c r="DV55" s="457" t="str">
        <f>IF(คะแนนคุณลักษณะ!CP56="","",คะแนนคุณลักษณะ!CP56)</f>
        <v/>
      </c>
      <c r="DW55" s="457" t="str">
        <f>IF(คะแนนคุณลักษณะ!CQ56="","",คะแนนคุณลักษณะ!CQ56)</f>
        <v/>
      </c>
      <c r="DX55" s="457" t="str">
        <f>IF(คะแนนคุณลักษณะ!CR56="","",คะแนนคุณลักษณะ!CR56)</f>
        <v/>
      </c>
      <c r="DY55" s="457" t="str">
        <f>IF(คะแนนคุณลักษณะ!CS56="","",คะแนนคุณลักษณะ!CS56)</f>
        <v/>
      </c>
      <c r="DZ55" s="457" t="str">
        <f>IF(คะแนนคุณลักษณะ!CT56="","",คะแนนคุณลักษณะ!CT56)</f>
        <v/>
      </c>
      <c r="EA55" s="457" t="str">
        <f>IF(คะแนนคุณลักษณะ!CU56="","",คะแนนคุณลักษณะ!CU56)</f>
        <v/>
      </c>
      <c r="EB55" s="457" t="str">
        <f>IF(คะแนนคุณลักษณะ!CV56="","",คะแนนคุณลักษณะ!CV56)</f>
        <v/>
      </c>
      <c r="EC55" s="87" t="str">
        <f t="shared" si="47"/>
        <v/>
      </c>
      <c r="ED55" s="136" t="str">
        <f t="shared" si="21"/>
        <v/>
      </c>
      <c r="EE55" s="136" t="str">
        <f t="shared" si="22"/>
        <v/>
      </c>
      <c r="EF55" s="457" t="str">
        <f>IF(คะแนนคุณลักษณะ!CW56="","",คะแนนคุณลักษณะ!CW56)</f>
        <v/>
      </c>
      <c r="EG55" s="457" t="str">
        <f>IF(คะแนนคุณลักษณะ!CX56="","",คะแนนคุณลักษณะ!CX56)</f>
        <v/>
      </c>
      <c r="EH55" s="457" t="str">
        <f>IF(คะแนนคุณลักษณะ!CY56="","",คะแนนคุณลักษณะ!CY56)</f>
        <v/>
      </c>
      <c r="EI55" s="457" t="str">
        <f>IF(คะแนนคุณลักษณะ!CZ56="","",คะแนนคุณลักษณะ!CZ56)</f>
        <v/>
      </c>
      <c r="EJ55" s="457" t="str">
        <f>IF(คะแนนคุณลักษณะ!DA56="","",คะแนนคุณลักษณะ!DA56)</f>
        <v/>
      </c>
      <c r="EK55" s="457" t="str">
        <f>IF(คะแนนคุณลักษณะ!DB56="","",คะแนนคุณลักษณะ!DB56)</f>
        <v/>
      </c>
      <c r="EL55" s="457" t="str">
        <f>IF(คะแนนคุณลักษณะ!DC56="","",คะแนนคุณลักษณะ!DC56)</f>
        <v/>
      </c>
      <c r="EM55" s="457" t="str">
        <f>IF(คะแนนคุณลักษณะ!DD56="","",คะแนนคุณลักษณะ!DD56)</f>
        <v/>
      </c>
      <c r="EN55" s="87" t="str">
        <f t="shared" si="48"/>
        <v/>
      </c>
      <c r="EO55" s="136" t="str">
        <f t="shared" si="23"/>
        <v/>
      </c>
      <c r="EP55" s="136" t="str">
        <f t="shared" si="24"/>
        <v/>
      </c>
      <c r="EQ55" s="457" t="str">
        <f>IF(คะแนนคุณลักษณะ!DE56="","",คะแนนคุณลักษณะ!DE56)</f>
        <v/>
      </c>
      <c r="ER55" s="457" t="str">
        <f>IF(คะแนนคุณลักษณะ!DF56="","",คะแนนคุณลักษณะ!DF56)</f>
        <v/>
      </c>
      <c r="ES55" s="457" t="str">
        <f>IF(คะแนนคุณลักษณะ!DG56="","",คะแนนคุณลักษณะ!DG56)</f>
        <v/>
      </c>
      <c r="ET55" s="457" t="str">
        <f>IF(คะแนนคุณลักษณะ!DH56="","",คะแนนคุณลักษณะ!DH56)</f>
        <v/>
      </c>
      <c r="EU55" s="457" t="str">
        <f>IF(คะแนนคุณลักษณะ!DI56="","",คะแนนคุณลักษณะ!DI56)</f>
        <v/>
      </c>
      <c r="EV55" s="457" t="str">
        <f>IF(คะแนนคุณลักษณะ!DJ56="","",คะแนนคุณลักษณะ!DJ56)</f>
        <v/>
      </c>
      <c r="EW55" s="457" t="str">
        <f>IF(คะแนนคุณลักษณะ!DK56="","",คะแนนคุณลักษณะ!DK56)</f>
        <v/>
      </c>
      <c r="EX55" s="457" t="str">
        <f>IF(คะแนนคุณลักษณะ!DL56="","",คะแนนคุณลักษณะ!DL56)</f>
        <v/>
      </c>
      <c r="EY55" s="87" t="str">
        <f t="shared" si="49"/>
        <v/>
      </c>
      <c r="EZ55" s="136" t="str">
        <f t="shared" si="25"/>
        <v/>
      </c>
      <c r="FA55" s="136" t="str">
        <f t="shared" si="26"/>
        <v/>
      </c>
      <c r="FB55" s="424" t="str">
        <f>IF(คะแนนคุณลักษณะ!DM56="","",คะแนนคุณลักษณะ!DM56)</f>
        <v/>
      </c>
      <c r="FC55" s="424" t="str">
        <f>IF(คะแนนคุณลักษณะ!DN56="","",คะแนนคุณลักษณะ!DN56)</f>
        <v/>
      </c>
      <c r="FD55" s="424" t="str">
        <f>IF(คะแนนคุณลักษณะ!DO56="","",คะแนนคุณลักษณะ!DO56)</f>
        <v/>
      </c>
      <c r="FE55" s="424" t="str">
        <f>IF(คะแนนคุณลักษณะ!DP56="","",คะแนนคุณลักษณะ!DP56)</f>
        <v/>
      </c>
      <c r="FF55" s="424" t="str">
        <f>IF(คะแนนคุณลักษณะ!DQ56="","",คะแนนคุณลักษณะ!DQ56)</f>
        <v/>
      </c>
      <c r="FG55" s="424" t="str">
        <f>IF(คะแนนคุณลักษณะ!DR56="","",คะแนนคุณลักษณะ!DR56)</f>
        <v/>
      </c>
      <c r="FH55" s="424" t="str">
        <f>IF(คะแนนคุณลักษณะ!DS56="","",คะแนนคุณลักษณะ!DS56)</f>
        <v/>
      </c>
      <c r="FI55" s="424" t="str">
        <f>IF(คะแนนคุณลักษณะ!DT56="","",คะแนนคุณลักษณะ!DT56)</f>
        <v/>
      </c>
      <c r="FJ55" s="87" t="str">
        <f t="shared" si="103"/>
        <v/>
      </c>
      <c r="FK55" s="136" t="str">
        <f t="shared" si="104"/>
        <v/>
      </c>
      <c r="FL55" s="136" t="str">
        <f t="shared" si="105"/>
        <v/>
      </c>
      <c r="FM55" s="457" t="str">
        <f t="shared" si="51"/>
        <v/>
      </c>
      <c r="FN55" s="136" t="str">
        <f t="shared" si="106"/>
        <v/>
      </c>
      <c r="FO55" s="457" t="str">
        <f t="shared" si="52"/>
        <v/>
      </c>
      <c r="FP55" s="136" t="str">
        <f t="shared" si="107"/>
        <v/>
      </c>
      <c r="FQ55" s="457" t="str">
        <f t="shared" si="53"/>
        <v/>
      </c>
      <c r="FR55" s="136" t="str">
        <f t="shared" si="108"/>
        <v/>
      </c>
      <c r="FS55" s="457" t="str">
        <f t="shared" si="54"/>
        <v/>
      </c>
      <c r="FT55" s="136" t="str">
        <f t="shared" si="109"/>
        <v/>
      </c>
      <c r="FU55" s="457" t="str">
        <f t="shared" si="55"/>
        <v/>
      </c>
      <c r="FV55" s="136" t="str">
        <f t="shared" si="110"/>
        <v/>
      </c>
      <c r="FW55" s="457" t="str">
        <f t="shared" si="56"/>
        <v/>
      </c>
      <c r="FX55" s="136" t="str">
        <f t="shared" si="111"/>
        <v/>
      </c>
      <c r="FY55" s="457" t="str">
        <f t="shared" si="57"/>
        <v/>
      </c>
      <c r="FZ55" s="136" t="str">
        <f t="shared" si="112"/>
        <v/>
      </c>
      <c r="GA55" s="457" t="str">
        <f t="shared" si="58"/>
        <v/>
      </c>
      <c r="GB55" s="136" t="str">
        <f t="shared" si="113"/>
        <v/>
      </c>
      <c r="GC55" s="87" t="str">
        <f t="shared" si="114"/>
        <v/>
      </c>
      <c r="GD55" s="136" t="str">
        <f>IF(เกณฑ์!F$20="Mode",GQ55,IF(เกณฑ์!F$20="ร้อยละ",GR55,""))</f>
        <v/>
      </c>
      <c r="GE55" s="136" t="str">
        <f t="shared" si="115"/>
        <v/>
      </c>
      <c r="GF55" s="85"/>
      <c r="GI55" s="316" t="str">
        <f t="shared" si="116"/>
        <v/>
      </c>
      <c r="GJ55" s="316" t="str">
        <f t="shared" si="117"/>
        <v/>
      </c>
      <c r="GK55" s="316" t="str">
        <f t="shared" si="118"/>
        <v/>
      </c>
      <c r="GL55" s="316" t="str">
        <f t="shared" si="119"/>
        <v/>
      </c>
      <c r="GM55" s="316" t="str">
        <f t="shared" si="120"/>
        <v/>
      </c>
      <c r="GN55" s="316" t="str">
        <f t="shared" si="121"/>
        <v/>
      </c>
      <c r="GO55" s="316" t="str">
        <f t="shared" si="122"/>
        <v/>
      </c>
      <c r="GP55" s="316" t="str">
        <f t="shared" si="123"/>
        <v/>
      </c>
      <c r="GQ55" s="316" t="str">
        <f>'06-1'!I55</f>
        <v/>
      </c>
      <c r="GR55" s="513" t="str">
        <f t="shared" si="72"/>
        <v/>
      </c>
    </row>
    <row r="56" spans="1:200"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I56" s="310"/>
      <c r="GJ56" s="310"/>
      <c r="GK56" s="310"/>
      <c r="GL56" s="310"/>
      <c r="GM56" s="310"/>
      <c r="GN56" s="310"/>
      <c r="GO56" s="310"/>
      <c r="GP56" s="310"/>
      <c r="GQ56" s="310"/>
    </row>
    <row r="57" spans="1:200"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I57" s="310"/>
      <c r="GJ57" s="310"/>
      <c r="GK57" s="310"/>
      <c r="GL57" s="310"/>
      <c r="GM57" s="310"/>
      <c r="GN57" s="310"/>
      <c r="GO57" s="310"/>
      <c r="GP57" s="310"/>
      <c r="GQ57" s="310"/>
    </row>
    <row r="58" spans="1:200">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33"/>
      <c r="BR58" s="133"/>
      <c r="BS58" s="133"/>
      <c r="BT58" s="133"/>
      <c r="BU58" s="133"/>
      <c r="BV58" s="133"/>
      <c r="BW58" s="133"/>
      <c r="BX58" s="133"/>
      <c r="BY58" s="133"/>
      <c r="BZ58" s="133"/>
      <c r="CA58" s="133"/>
      <c r="CB58" s="133"/>
      <c r="CC58" s="133"/>
      <c r="CD58" s="133"/>
      <c r="CE58" s="133"/>
      <c r="CF58" s="133"/>
      <c r="CG58" s="133"/>
      <c r="CH58" s="133"/>
      <c r="CI58" s="133"/>
      <c r="CJ58" s="133"/>
      <c r="CK58" s="133"/>
      <c r="CL58" s="133"/>
      <c r="CM58" s="133"/>
      <c r="CN58" s="133"/>
      <c r="CO58" s="133"/>
      <c r="CP58" s="133"/>
      <c r="CQ58" s="133"/>
      <c r="CR58" s="133"/>
      <c r="CS58" s="133"/>
      <c r="CT58" s="133"/>
      <c r="CU58" s="133"/>
      <c r="CV58" s="133"/>
      <c r="CW58" s="133"/>
      <c r="CX58" s="133"/>
      <c r="CY58" s="386"/>
      <c r="CZ58" s="386"/>
      <c r="DA58" s="386"/>
      <c r="DB58" s="386"/>
      <c r="DC58" s="386"/>
      <c r="DD58" s="386"/>
      <c r="DE58" s="386"/>
      <c r="DF58" s="386"/>
      <c r="DG58" s="386"/>
      <c r="DH58" s="386"/>
      <c r="DI58" s="386"/>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133"/>
      <c r="FC58" s="133"/>
      <c r="FD58" s="133"/>
      <c r="FE58" s="133"/>
      <c r="FF58" s="133"/>
      <c r="FG58" s="133"/>
      <c r="FH58" s="133"/>
      <c r="FI58" s="133"/>
      <c r="FJ58" s="133"/>
      <c r="FK58" s="133"/>
      <c r="FL58" s="133"/>
      <c r="FM58" s="133"/>
      <c r="FN58" s="133"/>
      <c r="FO58" s="133"/>
      <c r="FP58" s="133"/>
      <c r="FQ58" s="133"/>
      <c r="FR58" s="133"/>
      <c r="FS58" s="133"/>
      <c r="FT58" s="133"/>
      <c r="FU58" s="133"/>
      <c r="FV58" s="133"/>
      <c r="FW58" s="133"/>
      <c r="FX58" s="133"/>
      <c r="FY58" s="133"/>
      <c r="FZ58" s="133"/>
      <c r="GA58" s="133"/>
      <c r="GB58" s="133"/>
      <c r="GC58" s="133"/>
      <c r="GD58" s="133"/>
      <c r="GE58" s="133"/>
    </row>
    <row r="59" spans="1:200">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row>
  </sheetData>
  <sheetProtection password="CCC5" sheet="1" objects="1" scenarios="1" selectLockedCells="1"/>
  <mergeCells count="52">
    <mergeCell ref="GQ4:GR4"/>
    <mergeCell ref="EZ4:EZ5"/>
    <mergeCell ref="FA4:FA5"/>
    <mergeCell ref="DT4:DT5"/>
    <mergeCell ref="DU3:EE3"/>
    <mergeCell ref="ED4:ED5"/>
    <mergeCell ref="EE4:EE5"/>
    <mergeCell ref="EF3:EP3"/>
    <mergeCell ref="EO4:EO5"/>
    <mergeCell ref="EP4:EP5"/>
    <mergeCell ref="GE4:GE5"/>
    <mergeCell ref="FM3:GE3"/>
    <mergeCell ref="FK4:FK5"/>
    <mergeCell ref="FL4:FL5"/>
    <mergeCell ref="GD4:GD5"/>
    <mergeCell ref="CA4:CA5"/>
    <mergeCell ref="CB4:CB5"/>
    <mergeCell ref="DH4:DH5"/>
    <mergeCell ref="DI4:DI5"/>
    <mergeCell ref="DS4:DS5"/>
    <mergeCell ref="CL4:CL5"/>
    <mergeCell ref="CM4:CM5"/>
    <mergeCell ref="CW4:CW5"/>
    <mergeCell ref="CX4:CX5"/>
    <mergeCell ref="AK3:AU3"/>
    <mergeCell ref="AV3:BF3"/>
    <mergeCell ref="BG3:BQ3"/>
    <mergeCell ref="BE4:BE5"/>
    <mergeCell ref="BF4:BF5"/>
    <mergeCell ref="BQ4:BQ5"/>
    <mergeCell ref="CC3:CM3"/>
    <mergeCell ref="CN3:CX3"/>
    <mergeCell ref="FB3:FL3"/>
    <mergeCell ref="CY3:DI3"/>
    <mergeCell ref="DJ3:DT3"/>
    <mergeCell ref="EQ3:FA3"/>
    <mergeCell ref="C3:C4"/>
    <mergeCell ref="D3:N3"/>
    <mergeCell ref="BR3:CB3"/>
    <mergeCell ref="A3:A5"/>
    <mergeCell ref="B3:B5"/>
    <mergeCell ref="M4:M5"/>
    <mergeCell ref="N4:N5"/>
    <mergeCell ref="X4:X5"/>
    <mergeCell ref="Y4:Y5"/>
    <mergeCell ref="AI4:AI5"/>
    <mergeCell ref="AJ4:AJ5"/>
    <mergeCell ref="AT4:AT5"/>
    <mergeCell ref="AU4:AU5"/>
    <mergeCell ref="BP4:BP5"/>
    <mergeCell ref="O3:Y3"/>
    <mergeCell ref="Z3:AJ3"/>
  </mergeCells>
  <phoneticPr fontId="12" type="noConversion"/>
  <conditionalFormatting sqref="AS9 AS11 AS13 AS15 AS17 AS19 AS21 AS23 AS25 AS27 AS29 AS31 AS33 AS35 AS37 AS39 AS41 AS43 AS45 AS47 AS7:AU7 W7:Y7 N7 AH7:AJ7 BD7:BF7 BO7:BQ7 BZ7:CB7 FO7 FQ7 FS7 FU7 FW7 FY7 GA7 AS49:AS55 W8:W55 CK7:DQ7 DS7:EB7 ED7:EM7 EO7:EX7 EZ7:FM7">
    <cfRule type="cellIs" dxfId="313" priority="123" stopIfTrue="1" operator="lessThan">
      <formula>1</formula>
    </cfRule>
  </conditionalFormatting>
  <conditionalFormatting sqref="FM6:FM55 FO6:FO55 FQ6:FQ55 FS6:FS55 FU6:FU55 FW6:FW55 FY6:FY55 GA6:GA55">
    <cfRule type="cellIs" dxfId="312" priority="98" stopIfTrue="1" operator="lessThan">
      <formula>35</formula>
    </cfRule>
  </conditionalFormatting>
  <conditionalFormatting sqref="FO6:FO55 FQ6:FQ55 FU6:FU55 FW6:FW55 FY6:FY55 GA6:GA55">
    <cfRule type="cellIs" dxfId="311" priority="97" stopIfTrue="1" operator="lessThan">
      <formula>15</formula>
    </cfRule>
  </conditionalFormatting>
  <conditionalFormatting sqref="FS6:FS55">
    <cfRule type="cellIs" dxfId="310" priority="96" stopIfTrue="1" operator="lessThan">
      <formula>30</formula>
    </cfRule>
  </conditionalFormatting>
  <conditionalFormatting sqref="O5:V55">
    <cfRule type="cellIs" dxfId="309" priority="91" stopIfTrue="1" operator="lessThan">
      <formula>10</formula>
    </cfRule>
  </conditionalFormatting>
  <conditionalFormatting sqref="Z5:AG55">
    <cfRule type="cellIs" dxfId="308" priority="90" stopIfTrue="1" operator="lessThan">
      <formula>10</formula>
    </cfRule>
  </conditionalFormatting>
  <conditionalFormatting sqref="AK5:AR55">
    <cfRule type="cellIs" dxfId="307" priority="89" stopIfTrue="1" operator="lessThan">
      <formula>10</formula>
    </cfRule>
  </conditionalFormatting>
  <conditionalFormatting sqref="AV5:BC55">
    <cfRule type="cellIs" dxfId="306" priority="88" stopIfTrue="1" operator="lessThan">
      <formula>10</formula>
    </cfRule>
  </conditionalFormatting>
  <conditionalFormatting sqref="BG5:BN55">
    <cfRule type="cellIs" dxfId="305" priority="87" stopIfTrue="1" operator="lessThan">
      <formula>10</formula>
    </cfRule>
  </conditionalFormatting>
  <conditionalFormatting sqref="BR5:BY55">
    <cfRule type="cellIs" dxfId="304" priority="86" stopIfTrue="1" operator="lessThan">
      <formula>10</formula>
    </cfRule>
  </conditionalFormatting>
  <conditionalFormatting sqref="CC5:CJ55">
    <cfRule type="cellIs" dxfId="303" priority="85" stopIfTrue="1" operator="lessThan">
      <formula>10</formula>
    </cfRule>
  </conditionalFormatting>
  <conditionalFormatting sqref="O5:V55">
    <cfRule type="cellIs" dxfId="302" priority="84" stopIfTrue="1" operator="lessThan">
      <formula>10</formula>
    </cfRule>
  </conditionalFormatting>
  <conditionalFormatting sqref="Z5:AG55">
    <cfRule type="cellIs" dxfId="301" priority="83" stopIfTrue="1" operator="lessThan">
      <formula>10</formula>
    </cfRule>
  </conditionalFormatting>
  <conditionalFormatting sqref="Z5:AG55">
    <cfRule type="cellIs" dxfId="300" priority="82" stopIfTrue="1" operator="lessThan">
      <formula>10</formula>
    </cfRule>
  </conditionalFormatting>
  <conditionalFormatting sqref="AK5:AR55">
    <cfRule type="cellIs" dxfId="299" priority="81" stopIfTrue="1" operator="lessThan">
      <formula>10</formula>
    </cfRule>
  </conditionalFormatting>
  <conditionalFormatting sqref="AK5:AR55">
    <cfRule type="cellIs" dxfId="298" priority="80" stopIfTrue="1" operator="lessThan">
      <formula>10</formula>
    </cfRule>
  </conditionalFormatting>
  <conditionalFormatting sqref="AK5:AR55">
    <cfRule type="cellIs" dxfId="297" priority="79" stopIfTrue="1" operator="lessThan">
      <formula>10</formula>
    </cfRule>
  </conditionalFormatting>
  <conditionalFormatting sqref="AV5:BC55">
    <cfRule type="cellIs" dxfId="296" priority="78" stopIfTrue="1" operator="lessThan">
      <formula>10</formula>
    </cfRule>
  </conditionalFormatting>
  <conditionalFormatting sqref="AV5:BC55">
    <cfRule type="cellIs" dxfId="295" priority="77" stopIfTrue="1" operator="lessThan">
      <formula>10</formula>
    </cfRule>
  </conditionalFormatting>
  <conditionalFormatting sqref="AV5:BC55">
    <cfRule type="cellIs" dxfId="294" priority="76" stopIfTrue="1" operator="lessThan">
      <formula>10</formula>
    </cfRule>
  </conditionalFormatting>
  <conditionalFormatting sqref="AV5:BC55">
    <cfRule type="cellIs" dxfId="293" priority="75" stopIfTrue="1" operator="lessThan">
      <formula>10</formula>
    </cfRule>
  </conditionalFormatting>
  <conditionalFormatting sqref="BG5:BN55">
    <cfRule type="cellIs" dxfId="292" priority="74" stopIfTrue="1" operator="lessThan">
      <formula>10</formula>
    </cfRule>
  </conditionalFormatting>
  <conditionalFormatting sqref="BG5:BN55">
    <cfRule type="cellIs" dxfId="291" priority="73" stopIfTrue="1" operator="lessThan">
      <formula>10</formula>
    </cfRule>
  </conditionalFormatting>
  <conditionalFormatting sqref="BG5:BN55">
    <cfRule type="cellIs" dxfId="290" priority="72" stopIfTrue="1" operator="lessThan">
      <formula>10</formula>
    </cfRule>
  </conditionalFormatting>
  <conditionalFormatting sqref="BG5:BN55">
    <cfRule type="cellIs" dxfId="289" priority="71" stopIfTrue="1" operator="lessThan">
      <formula>10</formula>
    </cfRule>
  </conditionalFormatting>
  <conditionalFormatting sqref="BG5:BN55">
    <cfRule type="cellIs" dxfId="288" priority="70" stopIfTrue="1" operator="lessThan">
      <formula>10</formula>
    </cfRule>
  </conditionalFormatting>
  <conditionalFormatting sqref="BR5:BY55">
    <cfRule type="cellIs" dxfId="287" priority="69" stopIfTrue="1" operator="lessThan">
      <formula>10</formula>
    </cfRule>
  </conditionalFormatting>
  <conditionalFormatting sqref="BR5:BY55">
    <cfRule type="cellIs" dxfId="286" priority="68" stopIfTrue="1" operator="lessThan">
      <formula>10</formula>
    </cfRule>
  </conditionalFormatting>
  <conditionalFormatting sqref="BR5:BY55">
    <cfRule type="cellIs" dxfId="285" priority="67" stopIfTrue="1" operator="lessThan">
      <formula>10</formula>
    </cfRule>
  </conditionalFormatting>
  <conditionalFormatting sqref="BR5:BY55">
    <cfRule type="cellIs" dxfId="284" priority="66" stopIfTrue="1" operator="lessThan">
      <formula>10</formula>
    </cfRule>
  </conditionalFormatting>
  <conditionalFormatting sqref="BR5:BY55">
    <cfRule type="cellIs" dxfId="283" priority="65" stopIfTrue="1" operator="lessThan">
      <formula>10</formula>
    </cfRule>
  </conditionalFormatting>
  <conditionalFormatting sqref="BR5:BY55">
    <cfRule type="cellIs" dxfId="282" priority="64" stopIfTrue="1" operator="lessThan">
      <formula>10</formula>
    </cfRule>
  </conditionalFormatting>
  <conditionalFormatting sqref="CC5:CJ55">
    <cfRule type="cellIs" dxfId="281" priority="63" stopIfTrue="1" operator="lessThan">
      <formula>10</formula>
    </cfRule>
  </conditionalFormatting>
  <conditionalFormatting sqref="CC5:CJ55">
    <cfRule type="cellIs" dxfId="280" priority="62" stopIfTrue="1" operator="lessThan">
      <formula>10</formula>
    </cfRule>
  </conditionalFormatting>
  <conditionalFormatting sqref="CC5:CJ55">
    <cfRule type="cellIs" dxfId="279" priority="61" stopIfTrue="1" operator="lessThan">
      <formula>10</formula>
    </cfRule>
  </conditionalFormatting>
  <conditionalFormatting sqref="CC5:CJ55">
    <cfRule type="cellIs" dxfId="278" priority="60" stopIfTrue="1" operator="lessThan">
      <formula>10</formula>
    </cfRule>
  </conditionalFormatting>
  <conditionalFormatting sqref="CC5:CJ55">
    <cfRule type="cellIs" dxfId="277" priority="59" stopIfTrue="1" operator="lessThan">
      <formula>10</formula>
    </cfRule>
  </conditionalFormatting>
  <conditionalFormatting sqref="CC5:CJ55">
    <cfRule type="cellIs" dxfId="276" priority="58" stopIfTrue="1" operator="lessThan">
      <formula>10</formula>
    </cfRule>
  </conditionalFormatting>
  <conditionalFormatting sqref="CC5:CJ55">
    <cfRule type="cellIs" dxfId="275" priority="57" stopIfTrue="1" operator="lessThan">
      <formula>10</formula>
    </cfRule>
  </conditionalFormatting>
  <conditionalFormatting sqref="CN5:CU55">
    <cfRule type="cellIs" dxfId="274" priority="56" stopIfTrue="1" operator="lessThan">
      <formula>10</formula>
    </cfRule>
  </conditionalFormatting>
  <conditionalFormatting sqref="CN5:CU55">
    <cfRule type="cellIs" dxfId="273" priority="55" stopIfTrue="1" operator="lessThan">
      <formula>10</formula>
    </cfRule>
  </conditionalFormatting>
  <conditionalFormatting sqref="CN5:CU55">
    <cfRule type="cellIs" dxfId="272" priority="54" stopIfTrue="1" operator="lessThan">
      <formula>10</formula>
    </cfRule>
  </conditionalFormatting>
  <conditionalFormatting sqref="CN5:CU55">
    <cfRule type="cellIs" dxfId="271" priority="53" stopIfTrue="1" operator="lessThan">
      <formula>10</formula>
    </cfRule>
  </conditionalFormatting>
  <conditionalFormatting sqref="CN5:CU55">
    <cfRule type="cellIs" dxfId="270" priority="52" stopIfTrue="1" operator="lessThan">
      <formula>10</formula>
    </cfRule>
  </conditionalFormatting>
  <conditionalFormatting sqref="CN5:CU55">
    <cfRule type="cellIs" dxfId="269" priority="51" stopIfTrue="1" operator="lessThan">
      <formula>10</formula>
    </cfRule>
  </conditionalFormatting>
  <conditionalFormatting sqref="CN5:CU55">
    <cfRule type="cellIs" dxfId="268" priority="50" stopIfTrue="1" operator="lessThan">
      <formula>10</formula>
    </cfRule>
  </conditionalFormatting>
  <conditionalFormatting sqref="CN5:CU55">
    <cfRule type="cellIs" dxfId="267" priority="49" stopIfTrue="1" operator="lessThan">
      <formula>10</formula>
    </cfRule>
  </conditionalFormatting>
  <conditionalFormatting sqref="FB5:FI55">
    <cfRule type="cellIs" dxfId="266" priority="48" stopIfTrue="1" operator="lessThan">
      <formula>10</formula>
    </cfRule>
  </conditionalFormatting>
  <conditionalFormatting sqref="FB5:FI55">
    <cfRule type="cellIs" dxfId="265" priority="47" stopIfTrue="1" operator="lessThan">
      <formula>10</formula>
    </cfRule>
  </conditionalFormatting>
  <conditionalFormatting sqref="FB5:FI55">
    <cfRule type="cellIs" dxfId="264" priority="46" stopIfTrue="1" operator="lessThan">
      <formula>10</formula>
    </cfRule>
  </conditionalFormatting>
  <conditionalFormatting sqref="FB5:FI55">
    <cfRule type="cellIs" dxfId="263" priority="45" stopIfTrue="1" operator="lessThan">
      <formula>10</formula>
    </cfRule>
  </conditionalFormatting>
  <conditionalFormatting sqref="FB5:FI55">
    <cfRule type="cellIs" dxfId="262" priority="44" stopIfTrue="1" operator="lessThan">
      <formula>10</formula>
    </cfRule>
  </conditionalFormatting>
  <conditionalFormatting sqref="FB5:FI55">
    <cfRule type="cellIs" dxfId="261" priority="43" stopIfTrue="1" operator="lessThan">
      <formula>10</formula>
    </cfRule>
  </conditionalFormatting>
  <conditionalFormatting sqref="FB5:FI55">
    <cfRule type="cellIs" dxfId="260" priority="42" stopIfTrue="1" operator="lessThan">
      <formula>10</formula>
    </cfRule>
  </conditionalFormatting>
  <conditionalFormatting sqref="FB5:FI55">
    <cfRule type="cellIs" dxfId="259" priority="41" stopIfTrue="1" operator="lessThan">
      <formula>10</formula>
    </cfRule>
  </conditionalFormatting>
  <conditionalFormatting sqref="CY5:DF55">
    <cfRule type="cellIs" dxfId="258" priority="40" stopIfTrue="1" operator="lessThan">
      <formula>10</formula>
    </cfRule>
  </conditionalFormatting>
  <conditionalFormatting sqref="CY5:DF55">
    <cfRule type="cellIs" dxfId="257" priority="39" stopIfTrue="1" operator="lessThan">
      <formula>10</formula>
    </cfRule>
  </conditionalFormatting>
  <conditionalFormatting sqref="CY5:DF55">
    <cfRule type="cellIs" dxfId="256" priority="38" stopIfTrue="1" operator="lessThan">
      <formula>10</formula>
    </cfRule>
  </conditionalFormatting>
  <conditionalFormatting sqref="CY5:DF55">
    <cfRule type="cellIs" dxfId="255" priority="37" stopIfTrue="1" operator="lessThan">
      <formula>10</formula>
    </cfRule>
  </conditionalFormatting>
  <conditionalFormatting sqref="CY5:DF55">
    <cfRule type="cellIs" dxfId="254" priority="36" stopIfTrue="1" operator="lessThan">
      <formula>10</formula>
    </cfRule>
  </conditionalFormatting>
  <conditionalFormatting sqref="CY5:DF55">
    <cfRule type="cellIs" dxfId="253" priority="35" stopIfTrue="1" operator="lessThan">
      <formula>10</formula>
    </cfRule>
  </conditionalFormatting>
  <conditionalFormatting sqref="CY5:DF55">
    <cfRule type="cellIs" dxfId="252" priority="34" stopIfTrue="1" operator="lessThan">
      <formula>10</formula>
    </cfRule>
  </conditionalFormatting>
  <conditionalFormatting sqref="CY5:DF55">
    <cfRule type="cellIs" dxfId="251" priority="33" stopIfTrue="1" operator="lessThan">
      <formula>10</formula>
    </cfRule>
  </conditionalFormatting>
  <conditionalFormatting sqref="DJ5:DQ55">
    <cfRule type="cellIs" dxfId="250" priority="32" stopIfTrue="1" operator="lessThan">
      <formula>10</formula>
    </cfRule>
  </conditionalFormatting>
  <conditionalFormatting sqref="DJ5:DQ55">
    <cfRule type="cellIs" dxfId="249" priority="31" stopIfTrue="1" operator="lessThan">
      <formula>10</formula>
    </cfRule>
  </conditionalFormatting>
  <conditionalFormatting sqref="DJ5:DQ55">
    <cfRule type="cellIs" dxfId="248" priority="30" stopIfTrue="1" operator="lessThan">
      <formula>10</formula>
    </cfRule>
  </conditionalFormatting>
  <conditionalFormatting sqref="DJ5:DQ55">
    <cfRule type="cellIs" dxfId="247" priority="29" stopIfTrue="1" operator="lessThan">
      <formula>10</formula>
    </cfRule>
  </conditionalFormatting>
  <conditionalFormatting sqref="DJ5:DQ55">
    <cfRule type="cellIs" dxfId="246" priority="28" stopIfTrue="1" operator="lessThan">
      <formula>10</formula>
    </cfRule>
  </conditionalFormatting>
  <conditionalFormatting sqref="DJ5:DQ55">
    <cfRule type="cellIs" dxfId="245" priority="27" stopIfTrue="1" operator="lessThan">
      <formula>10</formula>
    </cfRule>
  </conditionalFormatting>
  <conditionalFormatting sqref="DJ5:DQ55">
    <cfRule type="cellIs" dxfId="244" priority="26" stopIfTrue="1" operator="lessThan">
      <formula>10</formula>
    </cfRule>
  </conditionalFormatting>
  <conditionalFormatting sqref="DJ5:DQ55">
    <cfRule type="cellIs" dxfId="243" priority="25" stopIfTrue="1" operator="lessThan">
      <formula>10</formula>
    </cfRule>
  </conditionalFormatting>
  <conditionalFormatting sqref="DU5:EB55">
    <cfRule type="cellIs" dxfId="242" priority="24" stopIfTrue="1" operator="lessThan">
      <formula>10</formula>
    </cfRule>
  </conditionalFormatting>
  <conditionalFormatting sqref="DU5:EB55">
    <cfRule type="cellIs" dxfId="241" priority="23" stopIfTrue="1" operator="lessThan">
      <formula>10</formula>
    </cfRule>
  </conditionalFormatting>
  <conditionalFormatting sqref="DU5:EB55">
    <cfRule type="cellIs" dxfId="240" priority="22" stopIfTrue="1" operator="lessThan">
      <formula>10</formula>
    </cfRule>
  </conditionalFormatting>
  <conditionalFormatting sqref="DU5:EB55">
    <cfRule type="cellIs" dxfId="239" priority="21" stopIfTrue="1" operator="lessThan">
      <formula>10</formula>
    </cfRule>
  </conditionalFormatting>
  <conditionalFormatting sqref="DU5:EB55">
    <cfRule type="cellIs" dxfId="238" priority="20" stopIfTrue="1" operator="lessThan">
      <formula>10</formula>
    </cfRule>
  </conditionalFormatting>
  <conditionalFormatting sqref="DU5:EB55">
    <cfRule type="cellIs" dxfId="237" priority="19" stopIfTrue="1" operator="lessThan">
      <formula>10</formula>
    </cfRule>
  </conditionalFormatting>
  <conditionalFormatting sqref="DU5:EB55">
    <cfRule type="cellIs" dxfId="236" priority="18" stopIfTrue="1" operator="lessThan">
      <formula>10</formula>
    </cfRule>
  </conditionalFormatting>
  <conditionalFormatting sqref="DU5:EB55">
    <cfRule type="cellIs" dxfId="235" priority="17" stopIfTrue="1" operator="lessThan">
      <formula>10</formula>
    </cfRule>
  </conditionalFormatting>
  <conditionalFormatting sqref="EF5:EM55">
    <cfRule type="cellIs" dxfId="234" priority="16" stopIfTrue="1" operator="lessThan">
      <formula>10</formula>
    </cfRule>
  </conditionalFormatting>
  <conditionalFormatting sqref="EF5:EM55">
    <cfRule type="cellIs" dxfId="233" priority="15" stopIfTrue="1" operator="lessThan">
      <formula>10</formula>
    </cfRule>
  </conditionalFormatting>
  <conditionalFormatting sqref="EF5:EM55">
    <cfRule type="cellIs" dxfId="232" priority="14" stopIfTrue="1" operator="lessThan">
      <formula>10</formula>
    </cfRule>
  </conditionalFormatting>
  <conditionalFormatting sqref="EF5:EM55">
    <cfRule type="cellIs" dxfId="231" priority="13" stopIfTrue="1" operator="lessThan">
      <formula>10</formula>
    </cfRule>
  </conditionalFormatting>
  <conditionalFormatting sqref="EF5:EM55">
    <cfRule type="cellIs" dxfId="230" priority="12" stopIfTrue="1" operator="lessThan">
      <formula>10</formula>
    </cfRule>
  </conditionalFormatting>
  <conditionalFormatting sqref="EF5:EM55">
    <cfRule type="cellIs" dxfId="229" priority="11" stopIfTrue="1" operator="lessThan">
      <formula>10</formula>
    </cfRule>
  </conditionalFormatting>
  <conditionalFormatting sqref="EF5:EM55">
    <cfRule type="cellIs" dxfId="228" priority="10" stopIfTrue="1" operator="lessThan">
      <formula>10</formula>
    </cfRule>
  </conditionalFormatting>
  <conditionalFormatting sqref="EF5:EM55">
    <cfRule type="cellIs" dxfId="227" priority="9" stopIfTrue="1" operator="lessThan">
      <formula>10</formula>
    </cfRule>
  </conditionalFormatting>
  <conditionalFormatting sqref="EQ5:EX55">
    <cfRule type="cellIs" dxfId="226" priority="8" stopIfTrue="1" operator="lessThan">
      <formula>10</formula>
    </cfRule>
  </conditionalFormatting>
  <conditionalFormatting sqref="EQ5:EX55">
    <cfRule type="cellIs" dxfId="225" priority="7" stopIfTrue="1" operator="lessThan">
      <formula>10</formula>
    </cfRule>
  </conditionalFormatting>
  <conditionalFormatting sqref="EQ5:EX55">
    <cfRule type="cellIs" dxfId="224" priority="6" stopIfTrue="1" operator="lessThan">
      <formula>10</formula>
    </cfRule>
  </conditionalFormatting>
  <conditionalFormatting sqref="EQ5:EX55">
    <cfRule type="cellIs" dxfId="223" priority="5" stopIfTrue="1" operator="lessThan">
      <formula>10</formula>
    </cfRule>
  </conditionalFormatting>
  <conditionalFormatting sqref="EQ5:EX55">
    <cfRule type="cellIs" dxfId="222" priority="4" stopIfTrue="1" operator="lessThan">
      <formula>10</formula>
    </cfRule>
  </conditionalFormatting>
  <conditionalFormatting sqref="EQ5:EX55">
    <cfRule type="cellIs" dxfId="221" priority="3" stopIfTrue="1" operator="lessThan">
      <formula>10</formula>
    </cfRule>
  </conditionalFormatting>
  <conditionalFormatting sqref="EQ5:EX55">
    <cfRule type="cellIs" dxfId="220" priority="2" stopIfTrue="1" operator="lessThan">
      <formula>10</formula>
    </cfRule>
  </conditionalFormatting>
  <conditionalFormatting sqref="EQ5:EX55">
    <cfRule type="cellIs" dxfId="219" priority="1" stopIfTrue="1" operator="lessThan">
      <formula>10</formula>
    </cfRule>
  </conditionalFormatting>
  <pageMargins left="0.35433070866141736" right="0" top="0.19685039370078741" bottom="0" header="0.51181102362204722" footer="0.11811023622047245"/>
  <pageSetup paperSize="9" orientation="portrait" horizontalDpi="4294967293" r:id="rId1"/>
  <headerFooter alignWithMargins="0">
    <oddFooter>&amp;R&amp;F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J57"/>
  <sheetViews>
    <sheetView showGridLines="0" workbookViewId="0">
      <selection activeCell="R8" sqref="R8"/>
    </sheetView>
  </sheetViews>
  <sheetFormatPr defaultColWidth="9.140625" defaultRowHeight="21.75"/>
  <cols>
    <col min="1" max="8" width="5.42578125" style="565" customWidth="1"/>
    <col min="9" max="9" width="12.42578125" style="565" customWidth="1"/>
    <col min="10" max="10" width="8" style="23" customWidth="1"/>
    <col min="11" max="11" width="5.42578125" style="23" customWidth="1"/>
    <col min="12" max="16384" width="9.140625" style="23"/>
  </cols>
  <sheetData>
    <row r="1" spans="1:10" s="54" customFormat="1" ht="18.95" customHeight="1">
      <c r="A1" s="567"/>
      <c r="B1" s="567"/>
      <c r="C1" s="567"/>
      <c r="D1" s="567"/>
      <c r="E1" s="567"/>
      <c r="F1" s="567"/>
      <c r="G1" s="567"/>
      <c r="H1" s="567"/>
      <c r="I1" s="567"/>
    </row>
    <row r="2" spans="1:10" s="54" customFormat="1" ht="18.95" customHeight="1">
      <c r="A2" s="567"/>
      <c r="B2" s="567"/>
      <c r="C2" s="567"/>
      <c r="D2" s="567"/>
      <c r="E2" s="567"/>
      <c r="F2" s="567"/>
      <c r="G2" s="567"/>
      <c r="H2" s="567"/>
      <c r="I2" s="567"/>
    </row>
    <row r="3" spans="1:10" s="54" customFormat="1" ht="21" customHeight="1">
      <c r="A3" s="567"/>
      <c r="B3" s="567"/>
      <c r="C3" s="567"/>
      <c r="D3" s="567"/>
      <c r="E3" s="567"/>
      <c r="F3" s="567"/>
      <c r="G3" s="567"/>
      <c r="H3" s="567"/>
      <c r="I3" s="567"/>
    </row>
    <row r="4" spans="1:10" s="54" customFormat="1" ht="30.75" customHeight="1">
      <c r="A4" s="465" t="s">
        <v>411</v>
      </c>
      <c r="B4" s="568"/>
      <c r="C4" s="568"/>
      <c r="D4" s="568"/>
      <c r="E4" s="568"/>
      <c r="F4" s="568"/>
      <c r="G4" s="568"/>
      <c r="H4" s="569"/>
      <c r="I4" s="650" t="s">
        <v>410</v>
      </c>
      <c r="J4" s="652"/>
    </row>
    <row r="5" spans="1:10" s="54" customFormat="1" ht="20.25" customHeight="1">
      <c r="A5" s="570" t="s">
        <v>285</v>
      </c>
      <c r="B5" s="570" t="s">
        <v>286</v>
      </c>
      <c r="C5" s="570" t="s">
        <v>287</v>
      </c>
      <c r="D5" s="570" t="s">
        <v>288</v>
      </c>
      <c r="E5" s="570" t="s">
        <v>289</v>
      </c>
      <c r="F5" s="570" t="s">
        <v>290</v>
      </c>
      <c r="G5" s="570" t="s">
        <v>291</v>
      </c>
      <c r="H5" s="570" t="s">
        <v>292</v>
      </c>
      <c r="I5" s="570" t="s">
        <v>293</v>
      </c>
      <c r="J5" s="516"/>
    </row>
    <row r="6" spans="1:10" s="29" customFormat="1" ht="15.95" customHeight="1">
      <c r="A6" s="316">
        <f>'06'!GI6</f>
        <v>0</v>
      </c>
      <c r="B6" s="316">
        <f>'06'!GJ6</f>
        <v>0</v>
      </c>
      <c r="C6" s="316">
        <f>'06'!GK6</f>
        <v>0</v>
      </c>
      <c r="D6" s="316">
        <f>'06'!GL6</f>
        <v>0</v>
      </c>
      <c r="E6" s="316">
        <f>'06'!GM6</f>
        <v>0</v>
      </c>
      <c r="F6" s="316">
        <f>'06'!GN6</f>
        <v>0</v>
      </c>
      <c r="G6" s="316">
        <f>'06'!GO6</f>
        <v>0</v>
      </c>
      <c r="H6" s="316">
        <f>'06'!GP6</f>
        <v>0</v>
      </c>
      <c r="I6" s="316">
        <f>IF(A6="","",MODE(LARGE(A6:H6,COLUMN(A6:H6))))</f>
        <v>0</v>
      </c>
      <c r="J6" s="566"/>
    </row>
    <row r="7" spans="1:10" s="29" customFormat="1" ht="15.95" customHeight="1">
      <c r="A7" s="316">
        <f>'06'!GI7</f>
        <v>0</v>
      </c>
      <c r="B7" s="316">
        <f>'06'!GJ7</f>
        <v>0</v>
      </c>
      <c r="C7" s="316">
        <f>'06'!GK7</f>
        <v>0</v>
      </c>
      <c r="D7" s="316">
        <f>'06'!GL7</f>
        <v>0</v>
      </c>
      <c r="E7" s="316">
        <f>'06'!GM7</f>
        <v>0</v>
      </c>
      <c r="F7" s="316">
        <f>'06'!GN7</f>
        <v>0</v>
      </c>
      <c r="G7" s="316">
        <f>'06'!GO7</f>
        <v>0</v>
      </c>
      <c r="H7" s="316">
        <f>'06'!GP7</f>
        <v>0</v>
      </c>
      <c r="I7" s="316">
        <f t="shared" ref="I7:I55" si="0">IF(A7="","",MODE(LARGE(A7:H7,COLUMN(A7:H7))))</f>
        <v>0</v>
      </c>
      <c r="J7" s="566"/>
    </row>
    <row r="8" spans="1:10" s="29" customFormat="1" ht="15.95" customHeight="1">
      <c r="A8" s="316">
        <f>'06'!GI8</f>
        <v>0</v>
      </c>
      <c r="B8" s="316">
        <f>'06'!GJ8</f>
        <v>0</v>
      </c>
      <c r="C8" s="316">
        <f>'06'!GK8</f>
        <v>0</v>
      </c>
      <c r="D8" s="316">
        <f>'06'!GL8</f>
        <v>0</v>
      </c>
      <c r="E8" s="316">
        <f>'06'!GM8</f>
        <v>0</v>
      </c>
      <c r="F8" s="316">
        <f>'06'!GN8</f>
        <v>0</v>
      </c>
      <c r="G8" s="316">
        <f>'06'!GO8</f>
        <v>0</v>
      </c>
      <c r="H8" s="316">
        <f>'06'!GP8</f>
        <v>0</v>
      </c>
      <c r="I8" s="316">
        <f t="shared" si="0"/>
        <v>0</v>
      </c>
      <c r="J8" s="566"/>
    </row>
    <row r="9" spans="1:10" s="29" customFormat="1" ht="15.95" customHeight="1">
      <c r="A9" s="316">
        <f>'06'!GI9</f>
        <v>0</v>
      </c>
      <c r="B9" s="316">
        <f>'06'!GJ9</f>
        <v>0</v>
      </c>
      <c r="C9" s="316">
        <f>'06'!GK9</f>
        <v>0</v>
      </c>
      <c r="D9" s="316">
        <f>'06'!GL9</f>
        <v>0</v>
      </c>
      <c r="E9" s="316">
        <f>'06'!GM9</f>
        <v>0</v>
      </c>
      <c r="F9" s="316">
        <f>'06'!GN9</f>
        <v>0</v>
      </c>
      <c r="G9" s="316">
        <f>'06'!GO9</f>
        <v>0</v>
      </c>
      <c r="H9" s="316">
        <f>'06'!GP9</f>
        <v>0</v>
      </c>
      <c r="I9" s="316">
        <f t="shared" si="0"/>
        <v>0</v>
      </c>
      <c r="J9" s="566"/>
    </row>
    <row r="10" spans="1:10" s="29" customFormat="1" ht="15.95" customHeight="1">
      <c r="A10" s="316">
        <f>'06'!GI10</f>
        <v>0</v>
      </c>
      <c r="B10" s="316">
        <f>'06'!GJ10</f>
        <v>0</v>
      </c>
      <c r="C10" s="316">
        <f>'06'!GK10</f>
        <v>0</v>
      </c>
      <c r="D10" s="316">
        <f>'06'!GL10</f>
        <v>0</v>
      </c>
      <c r="E10" s="316">
        <f>'06'!GM10</f>
        <v>0</v>
      </c>
      <c r="F10" s="316">
        <f>'06'!GN10</f>
        <v>0</v>
      </c>
      <c r="G10" s="316">
        <f>'06'!GO10</f>
        <v>0</v>
      </c>
      <c r="H10" s="316">
        <f>'06'!GP10</f>
        <v>0</v>
      </c>
      <c r="I10" s="316">
        <f t="shared" si="0"/>
        <v>0</v>
      </c>
      <c r="J10" s="566"/>
    </row>
    <row r="11" spans="1:10" s="29" customFormat="1" ht="15.95" customHeight="1">
      <c r="A11" s="316">
        <f>'06'!GI11</f>
        <v>0</v>
      </c>
      <c r="B11" s="316">
        <f>'06'!GJ11</f>
        <v>0</v>
      </c>
      <c r="C11" s="316">
        <f>'06'!GK11</f>
        <v>0</v>
      </c>
      <c r="D11" s="316">
        <f>'06'!GL11</f>
        <v>0</v>
      </c>
      <c r="E11" s="316">
        <f>'06'!GM11</f>
        <v>0</v>
      </c>
      <c r="F11" s="316">
        <f>'06'!GN11</f>
        <v>0</v>
      </c>
      <c r="G11" s="316">
        <f>'06'!GO11</f>
        <v>0</v>
      </c>
      <c r="H11" s="316">
        <f>'06'!GP11</f>
        <v>0</v>
      </c>
      <c r="I11" s="316">
        <f t="shared" si="0"/>
        <v>0</v>
      </c>
      <c r="J11" s="566"/>
    </row>
    <row r="12" spans="1:10" s="29" customFormat="1" ht="15.95" customHeight="1">
      <c r="A12" s="316">
        <f>'06'!GI12</f>
        <v>0</v>
      </c>
      <c r="B12" s="316">
        <f>'06'!GJ12</f>
        <v>0</v>
      </c>
      <c r="C12" s="316">
        <f>'06'!GK12</f>
        <v>0</v>
      </c>
      <c r="D12" s="316">
        <f>'06'!GL12</f>
        <v>0</v>
      </c>
      <c r="E12" s="316">
        <f>'06'!GM12</f>
        <v>0</v>
      </c>
      <c r="F12" s="316">
        <f>'06'!GN12</f>
        <v>0</v>
      </c>
      <c r="G12" s="316">
        <f>'06'!GO12</f>
        <v>0</v>
      </c>
      <c r="H12" s="316">
        <f>'06'!GP12</f>
        <v>0</v>
      </c>
      <c r="I12" s="316">
        <f t="shared" si="0"/>
        <v>0</v>
      </c>
      <c r="J12" s="566"/>
    </row>
    <row r="13" spans="1:10" s="29" customFormat="1" ht="15.95" customHeight="1">
      <c r="A13" s="316">
        <f>'06'!GI13</f>
        <v>0</v>
      </c>
      <c r="B13" s="316">
        <f>'06'!GJ13</f>
        <v>0</v>
      </c>
      <c r="C13" s="316">
        <f>'06'!GK13</f>
        <v>0</v>
      </c>
      <c r="D13" s="316">
        <f>'06'!GL13</f>
        <v>0</v>
      </c>
      <c r="E13" s="316">
        <f>'06'!GM13</f>
        <v>0</v>
      </c>
      <c r="F13" s="316">
        <f>'06'!GN13</f>
        <v>0</v>
      </c>
      <c r="G13" s="316">
        <f>'06'!GO13</f>
        <v>0</v>
      </c>
      <c r="H13" s="316">
        <f>'06'!GP13</f>
        <v>0</v>
      </c>
      <c r="I13" s="316">
        <f t="shared" si="0"/>
        <v>0</v>
      </c>
      <c r="J13" s="566"/>
    </row>
    <row r="14" spans="1:10" s="29" customFormat="1" ht="15.95" customHeight="1">
      <c r="A14" s="316">
        <f>'06'!GI14</f>
        <v>0</v>
      </c>
      <c r="B14" s="316">
        <f>'06'!GJ14</f>
        <v>0</v>
      </c>
      <c r="C14" s="316">
        <f>'06'!GK14</f>
        <v>0</v>
      </c>
      <c r="D14" s="316">
        <f>'06'!GL14</f>
        <v>0</v>
      </c>
      <c r="E14" s="316">
        <f>'06'!GM14</f>
        <v>0</v>
      </c>
      <c r="F14" s="316">
        <f>'06'!GN14</f>
        <v>0</v>
      </c>
      <c r="G14" s="316">
        <f>'06'!GO14</f>
        <v>0</v>
      </c>
      <c r="H14" s="316">
        <f>'06'!GP14</f>
        <v>0</v>
      </c>
      <c r="I14" s="316">
        <f t="shared" si="0"/>
        <v>0</v>
      </c>
      <c r="J14" s="566"/>
    </row>
    <row r="15" spans="1:10" s="29" customFormat="1" ht="15.95" customHeight="1">
      <c r="A15" s="316">
        <f>'06'!GI15</f>
        <v>0</v>
      </c>
      <c r="B15" s="316">
        <f>'06'!GJ15</f>
        <v>0</v>
      </c>
      <c r="C15" s="316">
        <f>'06'!GK15</f>
        <v>0</v>
      </c>
      <c r="D15" s="316">
        <f>'06'!GL15</f>
        <v>0</v>
      </c>
      <c r="E15" s="316">
        <f>'06'!GM15</f>
        <v>0</v>
      </c>
      <c r="F15" s="316">
        <f>'06'!GN15</f>
        <v>0</v>
      </c>
      <c r="G15" s="316">
        <f>'06'!GO15</f>
        <v>0</v>
      </c>
      <c r="H15" s="316">
        <f>'06'!GP15</f>
        <v>0</v>
      </c>
      <c r="I15" s="316">
        <f t="shared" si="0"/>
        <v>0</v>
      </c>
      <c r="J15" s="566"/>
    </row>
    <row r="16" spans="1:10" s="29" customFormat="1" ht="15.95" customHeight="1">
      <c r="A16" s="316">
        <f>'06'!GI16</f>
        <v>0</v>
      </c>
      <c r="B16" s="316">
        <f>'06'!GJ16</f>
        <v>0</v>
      </c>
      <c r="C16" s="316">
        <f>'06'!GK16</f>
        <v>0</v>
      </c>
      <c r="D16" s="316">
        <f>'06'!GL16</f>
        <v>0</v>
      </c>
      <c r="E16" s="316">
        <f>'06'!GM16</f>
        <v>0</v>
      </c>
      <c r="F16" s="316">
        <f>'06'!GN16</f>
        <v>0</v>
      </c>
      <c r="G16" s="316">
        <f>'06'!GO16</f>
        <v>0</v>
      </c>
      <c r="H16" s="316">
        <f>'06'!GP16</f>
        <v>0</v>
      </c>
      <c r="I16" s="316">
        <f t="shared" si="0"/>
        <v>0</v>
      </c>
      <c r="J16" s="566"/>
    </row>
    <row r="17" spans="1:10" s="29" customFormat="1" ht="15.95" customHeight="1">
      <c r="A17" s="316" t="str">
        <f>'06'!GI17</f>
        <v/>
      </c>
      <c r="B17" s="316" t="str">
        <f>'06'!GJ17</f>
        <v/>
      </c>
      <c r="C17" s="316" t="str">
        <f>'06'!GK17</f>
        <v/>
      </c>
      <c r="D17" s="316" t="str">
        <f>'06'!GL17</f>
        <v/>
      </c>
      <c r="E17" s="316" t="str">
        <f>'06'!GM17</f>
        <v/>
      </c>
      <c r="F17" s="316" t="str">
        <f>'06'!GN17</f>
        <v/>
      </c>
      <c r="G17" s="316" t="str">
        <f>'06'!GO17</f>
        <v/>
      </c>
      <c r="H17" s="316" t="str">
        <f>'06'!GP17</f>
        <v/>
      </c>
      <c r="I17" s="316" t="str">
        <f t="shared" si="0"/>
        <v/>
      </c>
      <c r="J17" s="566"/>
    </row>
    <row r="18" spans="1:10" s="29" customFormat="1" ht="15.95" customHeight="1">
      <c r="A18" s="316" t="str">
        <f>'06'!GI18</f>
        <v/>
      </c>
      <c r="B18" s="316" t="str">
        <f>'06'!GJ18</f>
        <v/>
      </c>
      <c r="C18" s="316" t="str">
        <f>'06'!GK18</f>
        <v/>
      </c>
      <c r="D18" s="316" t="str">
        <f>'06'!GL18</f>
        <v/>
      </c>
      <c r="E18" s="316" t="str">
        <f>'06'!GM18</f>
        <v/>
      </c>
      <c r="F18" s="316" t="str">
        <f>'06'!GN18</f>
        <v/>
      </c>
      <c r="G18" s="316" t="str">
        <f>'06'!GO18</f>
        <v/>
      </c>
      <c r="H18" s="316" t="str">
        <f>'06'!GP18</f>
        <v/>
      </c>
      <c r="I18" s="316" t="str">
        <f t="shared" si="0"/>
        <v/>
      </c>
      <c r="J18" s="566"/>
    </row>
    <row r="19" spans="1:10" s="29" customFormat="1" ht="15.95" customHeight="1">
      <c r="A19" s="316" t="str">
        <f>'06'!GI19</f>
        <v/>
      </c>
      <c r="B19" s="316" t="str">
        <f>'06'!GJ19</f>
        <v/>
      </c>
      <c r="C19" s="316" t="str">
        <f>'06'!GK19</f>
        <v/>
      </c>
      <c r="D19" s="316" t="str">
        <f>'06'!GL19</f>
        <v/>
      </c>
      <c r="E19" s="316" t="str">
        <f>'06'!GM19</f>
        <v/>
      </c>
      <c r="F19" s="316" t="str">
        <f>'06'!GN19</f>
        <v/>
      </c>
      <c r="G19" s="316" t="str">
        <f>'06'!GO19</f>
        <v/>
      </c>
      <c r="H19" s="316" t="str">
        <f>'06'!GP19</f>
        <v/>
      </c>
      <c r="I19" s="316" t="str">
        <f t="shared" si="0"/>
        <v/>
      </c>
      <c r="J19" s="566"/>
    </row>
    <row r="20" spans="1:10" s="29" customFormat="1" ht="15.95" customHeight="1">
      <c r="A20" s="316" t="str">
        <f>'06'!GI20</f>
        <v/>
      </c>
      <c r="B20" s="316" t="str">
        <f>'06'!GJ20</f>
        <v/>
      </c>
      <c r="C20" s="316" t="str">
        <f>'06'!GK20</f>
        <v/>
      </c>
      <c r="D20" s="316" t="str">
        <f>'06'!GL20</f>
        <v/>
      </c>
      <c r="E20" s="316" t="str">
        <f>'06'!GM20</f>
        <v/>
      </c>
      <c r="F20" s="316" t="str">
        <f>'06'!GN20</f>
        <v/>
      </c>
      <c r="G20" s="316" t="str">
        <f>'06'!GO20</f>
        <v/>
      </c>
      <c r="H20" s="316" t="str">
        <f>'06'!GP20</f>
        <v/>
      </c>
      <c r="I20" s="316" t="str">
        <f t="shared" si="0"/>
        <v/>
      </c>
      <c r="J20" s="566"/>
    </row>
    <row r="21" spans="1:10" s="29" customFormat="1" ht="15.95" customHeight="1">
      <c r="A21" s="316" t="str">
        <f>'06'!GI21</f>
        <v/>
      </c>
      <c r="B21" s="316" t="str">
        <f>'06'!GJ21</f>
        <v/>
      </c>
      <c r="C21" s="316" t="str">
        <f>'06'!GK21</f>
        <v/>
      </c>
      <c r="D21" s="316" t="str">
        <f>'06'!GL21</f>
        <v/>
      </c>
      <c r="E21" s="316" t="str">
        <f>'06'!GM21</f>
        <v/>
      </c>
      <c r="F21" s="316" t="str">
        <f>'06'!GN21</f>
        <v/>
      </c>
      <c r="G21" s="316" t="str">
        <f>'06'!GO21</f>
        <v/>
      </c>
      <c r="H21" s="316" t="str">
        <f>'06'!GP21</f>
        <v/>
      </c>
      <c r="I21" s="316" t="str">
        <f t="shared" si="0"/>
        <v/>
      </c>
      <c r="J21" s="566"/>
    </row>
    <row r="22" spans="1:10" s="29" customFormat="1" ht="15.95" customHeight="1">
      <c r="A22" s="316" t="str">
        <f>'06'!GI22</f>
        <v/>
      </c>
      <c r="B22" s="316" t="str">
        <f>'06'!GJ22</f>
        <v/>
      </c>
      <c r="C22" s="316" t="str">
        <f>'06'!GK22</f>
        <v/>
      </c>
      <c r="D22" s="316" t="str">
        <f>'06'!GL22</f>
        <v/>
      </c>
      <c r="E22" s="316" t="str">
        <f>'06'!GM22</f>
        <v/>
      </c>
      <c r="F22" s="316" t="str">
        <f>'06'!GN22</f>
        <v/>
      </c>
      <c r="G22" s="316" t="str">
        <f>'06'!GO22</f>
        <v/>
      </c>
      <c r="H22" s="316" t="str">
        <f>'06'!GP22</f>
        <v/>
      </c>
      <c r="I22" s="316" t="str">
        <f t="shared" si="0"/>
        <v/>
      </c>
      <c r="J22" s="566"/>
    </row>
    <row r="23" spans="1:10" s="29" customFormat="1" ht="15.95" customHeight="1">
      <c r="A23" s="316" t="str">
        <f>'06'!GI23</f>
        <v/>
      </c>
      <c r="B23" s="316" t="str">
        <f>'06'!GJ23</f>
        <v/>
      </c>
      <c r="C23" s="316" t="str">
        <f>'06'!GK23</f>
        <v/>
      </c>
      <c r="D23" s="316" t="str">
        <f>'06'!GL23</f>
        <v/>
      </c>
      <c r="E23" s="316" t="str">
        <f>'06'!GM23</f>
        <v/>
      </c>
      <c r="F23" s="316" t="str">
        <f>'06'!GN23</f>
        <v/>
      </c>
      <c r="G23" s="316" t="str">
        <f>'06'!GO23</f>
        <v/>
      </c>
      <c r="H23" s="316" t="str">
        <f>'06'!GP23</f>
        <v/>
      </c>
      <c r="I23" s="316" t="str">
        <f t="shared" si="0"/>
        <v/>
      </c>
      <c r="J23" s="566"/>
    </row>
    <row r="24" spans="1:10" s="29" customFormat="1" ht="15.95" customHeight="1">
      <c r="A24" s="316" t="str">
        <f>'06'!GI24</f>
        <v/>
      </c>
      <c r="B24" s="316" t="str">
        <f>'06'!GJ24</f>
        <v/>
      </c>
      <c r="C24" s="316" t="str">
        <f>'06'!GK24</f>
        <v/>
      </c>
      <c r="D24" s="316" t="str">
        <f>'06'!GL24</f>
        <v/>
      </c>
      <c r="E24" s="316" t="str">
        <f>'06'!GM24</f>
        <v/>
      </c>
      <c r="F24" s="316" t="str">
        <f>'06'!GN24</f>
        <v/>
      </c>
      <c r="G24" s="316" t="str">
        <f>'06'!GO24</f>
        <v/>
      </c>
      <c r="H24" s="316" t="str">
        <f>'06'!GP24</f>
        <v/>
      </c>
      <c r="I24" s="316" t="str">
        <f t="shared" si="0"/>
        <v/>
      </c>
      <c r="J24" s="566"/>
    </row>
    <row r="25" spans="1:10" s="29" customFormat="1" ht="15.95" customHeight="1">
      <c r="A25" s="316" t="str">
        <f>'06'!GI25</f>
        <v/>
      </c>
      <c r="B25" s="316" t="str">
        <f>'06'!GJ25</f>
        <v/>
      </c>
      <c r="C25" s="316" t="str">
        <f>'06'!GK25</f>
        <v/>
      </c>
      <c r="D25" s="316" t="str">
        <f>'06'!GL25</f>
        <v/>
      </c>
      <c r="E25" s="316" t="str">
        <f>'06'!GM25</f>
        <v/>
      </c>
      <c r="F25" s="316" t="str">
        <f>'06'!GN25</f>
        <v/>
      </c>
      <c r="G25" s="316" t="str">
        <f>'06'!GO25</f>
        <v/>
      </c>
      <c r="H25" s="316" t="str">
        <f>'06'!GP25</f>
        <v/>
      </c>
      <c r="I25" s="316" t="str">
        <f t="shared" si="0"/>
        <v/>
      </c>
      <c r="J25" s="566"/>
    </row>
    <row r="26" spans="1:10" s="29" customFormat="1" ht="15.95" customHeight="1">
      <c r="A26" s="316" t="str">
        <f>'06'!GI26</f>
        <v/>
      </c>
      <c r="B26" s="316" t="str">
        <f>'06'!GJ26</f>
        <v/>
      </c>
      <c r="C26" s="316" t="str">
        <f>'06'!GK26</f>
        <v/>
      </c>
      <c r="D26" s="316" t="str">
        <f>'06'!GL26</f>
        <v/>
      </c>
      <c r="E26" s="316" t="str">
        <f>'06'!GM26</f>
        <v/>
      </c>
      <c r="F26" s="316" t="str">
        <f>'06'!GN26</f>
        <v/>
      </c>
      <c r="G26" s="316" t="str">
        <f>'06'!GO26</f>
        <v/>
      </c>
      <c r="H26" s="316" t="str">
        <f>'06'!GP26</f>
        <v/>
      </c>
      <c r="I26" s="316" t="str">
        <f t="shared" si="0"/>
        <v/>
      </c>
      <c r="J26" s="566"/>
    </row>
    <row r="27" spans="1:10" s="29" customFormat="1" ht="15.95" customHeight="1">
      <c r="A27" s="316" t="str">
        <f>'06'!GI27</f>
        <v/>
      </c>
      <c r="B27" s="316" t="str">
        <f>'06'!GJ27</f>
        <v/>
      </c>
      <c r="C27" s="316" t="str">
        <f>'06'!GK27</f>
        <v/>
      </c>
      <c r="D27" s="316" t="str">
        <f>'06'!GL27</f>
        <v/>
      </c>
      <c r="E27" s="316" t="str">
        <f>'06'!GM27</f>
        <v/>
      </c>
      <c r="F27" s="316" t="str">
        <f>'06'!GN27</f>
        <v/>
      </c>
      <c r="G27" s="316" t="str">
        <f>'06'!GO27</f>
        <v/>
      </c>
      <c r="H27" s="316" t="str">
        <f>'06'!GP27</f>
        <v/>
      </c>
      <c r="I27" s="316" t="str">
        <f t="shared" si="0"/>
        <v/>
      </c>
      <c r="J27" s="566"/>
    </row>
    <row r="28" spans="1:10" s="29" customFormat="1" ht="15.95" customHeight="1">
      <c r="A28" s="316" t="str">
        <f>'06'!GI28</f>
        <v/>
      </c>
      <c r="B28" s="316" t="str">
        <f>'06'!GJ28</f>
        <v/>
      </c>
      <c r="C28" s="316" t="str">
        <f>'06'!GK28</f>
        <v/>
      </c>
      <c r="D28" s="316" t="str">
        <f>'06'!GL28</f>
        <v/>
      </c>
      <c r="E28" s="316" t="str">
        <f>'06'!GM28</f>
        <v/>
      </c>
      <c r="F28" s="316" t="str">
        <f>'06'!GN28</f>
        <v/>
      </c>
      <c r="G28" s="316" t="str">
        <f>'06'!GO28</f>
        <v/>
      </c>
      <c r="H28" s="316" t="str">
        <f>'06'!GP28</f>
        <v/>
      </c>
      <c r="I28" s="316" t="str">
        <f t="shared" si="0"/>
        <v/>
      </c>
      <c r="J28" s="566"/>
    </row>
    <row r="29" spans="1:10" s="29" customFormat="1" ht="15.95" customHeight="1">
      <c r="A29" s="316" t="str">
        <f>'06'!GI29</f>
        <v/>
      </c>
      <c r="B29" s="316" t="str">
        <f>'06'!GJ29</f>
        <v/>
      </c>
      <c r="C29" s="316" t="str">
        <f>'06'!GK29</f>
        <v/>
      </c>
      <c r="D29" s="316" t="str">
        <f>'06'!GL29</f>
        <v/>
      </c>
      <c r="E29" s="316" t="str">
        <f>'06'!GM29</f>
        <v/>
      </c>
      <c r="F29" s="316" t="str">
        <f>'06'!GN29</f>
        <v/>
      </c>
      <c r="G29" s="316" t="str">
        <f>'06'!GO29</f>
        <v/>
      </c>
      <c r="H29" s="316" t="str">
        <f>'06'!GP29</f>
        <v/>
      </c>
      <c r="I29" s="316" t="str">
        <f t="shared" si="0"/>
        <v/>
      </c>
      <c r="J29" s="566"/>
    </row>
    <row r="30" spans="1:10" s="29" customFormat="1" ht="15.95" customHeight="1">
      <c r="A30" s="316" t="str">
        <f>'06'!GI30</f>
        <v/>
      </c>
      <c r="B30" s="316" t="str">
        <f>'06'!GJ30</f>
        <v/>
      </c>
      <c r="C30" s="316" t="str">
        <f>'06'!GK30</f>
        <v/>
      </c>
      <c r="D30" s="316" t="str">
        <f>'06'!GL30</f>
        <v/>
      </c>
      <c r="E30" s="316" t="str">
        <f>'06'!GM30</f>
        <v/>
      </c>
      <c r="F30" s="316" t="str">
        <f>'06'!GN30</f>
        <v/>
      </c>
      <c r="G30" s="316" t="str">
        <f>'06'!GO30</f>
        <v/>
      </c>
      <c r="H30" s="316" t="str">
        <f>'06'!GP30</f>
        <v/>
      </c>
      <c r="I30" s="316" t="str">
        <f t="shared" si="0"/>
        <v/>
      </c>
      <c r="J30" s="566"/>
    </row>
    <row r="31" spans="1:10" s="29" customFormat="1" ht="15.95" customHeight="1">
      <c r="A31" s="316" t="str">
        <f>'06'!GI31</f>
        <v/>
      </c>
      <c r="B31" s="316" t="str">
        <f>'06'!GJ31</f>
        <v/>
      </c>
      <c r="C31" s="316" t="str">
        <f>'06'!GK31</f>
        <v/>
      </c>
      <c r="D31" s="316" t="str">
        <f>'06'!GL31</f>
        <v/>
      </c>
      <c r="E31" s="316" t="str">
        <f>'06'!GM31</f>
        <v/>
      </c>
      <c r="F31" s="316" t="str">
        <f>'06'!GN31</f>
        <v/>
      </c>
      <c r="G31" s="316" t="str">
        <f>'06'!GO31</f>
        <v/>
      </c>
      <c r="H31" s="316" t="str">
        <f>'06'!GP31</f>
        <v/>
      </c>
      <c r="I31" s="316" t="str">
        <f t="shared" si="0"/>
        <v/>
      </c>
      <c r="J31" s="566"/>
    </row>
    <row r="32" spans="1:10" s="29" customFormat="1" ht="15.95" customHeight="1">
      <c r="A32" s="316" t="str">
        <f>'06'!GI32</f>
        <v/>
      </c>
      <c r="B32" s="316" t="str">
        <f>'06'!GJ32</f>
        <v/>
      </c>
      <c r="C32" s="316" t="str">
        <f>'06'!GK32</f>
        <v/>
      </c>
      <c r="D32" s="316" t="str">
        <f>'06'!GL32</f>
        <v/>
      </c>
      <c r="E32" s="316" t="str">
        <f>'06'!GM32</f>
        <v/>
      </c>
      <c r="F32" s="316" t="str">
        <f>'06'!GN32</f>
        <v/>
      </c>
      <c r="G32" s="316" t="str">
        <f>'06'!GO32</f>
        <v/>
      </c>
      <c r="H32" s="316" t="str">
        <f>'06'!GP32</f>
        <v/>
      </c>
      <c r="I32" s="316" t="str">
        <f t="shared" si="0"/>
        <v/>
      </c>
      <c r="J32" s="566"/>
    </row>
    <row r="33" spans="1:10" s="29" customFormat="1" ht="15.95" customHeight="1">
      <c r="A33" s="316" t="str">
        <f>'06'!GI33</f>
        <v/>
      </c>
      <c r="B33" s="316" t="str">
        <f>'06'!GJ33</f>
        <v/>
      </c>
      <c r="C33" s="316" t="str">
        <f>'06'!GK33</f>
        <v/>
      </c>
      <c r="D33" s="316" t="str">
        <f>'06'!GL33</f>
        <v/>
      </c>
      <c r="E33" s="316" t="str">
        <f>'06'!GM33</f>
        <v/>
      </c>
      <c r="F33" s="316" t="str">
        <f>'06'!GN33</f>
        <v/>
      </c>
      <c r="G33" s="316" t="str">
        <f>'06'!GO33</f>
        <v/>
      </c>
      <c r="H33" s="316" t="str">
        <f>'06'!GP33</f>
        <v/>
      </c>
      <c r="I33" s="316" t="str">
        <f t="shared" si="0"/>
        <v/>
      </c>
      <c r="J33" s="566"/>
    </row>
    <row r="34" spans="1:10" s="29" customFormat="1" ht="15.95" customHeight="1">
      <c r="A34" s="316" t="str">
        <f>'06'!GI34</f>
        <v/>
      </c>
      <c r="B34" s="316" t="str">
        <f>'06'!GJ34</f>
        <v/>
      </c>
      <c r="C34" s="316" t="str">
        <f>'06'!GK34</f>
        <v/>
      </c>
      <c r="D34" s="316" t="str">
        <f>'06'!GL34</f>
        <v/>
      </c>
      <c r="E34" s="316" t="str">
        <f>'06'!GM34</f>
        <v/>
      </c>
      <c r="F34" s="316" t="str">
        <f>'06'!GN34</f>
        <v/>
      </c>
      <c r="G34" s="316" t="str">
        <f>'06'!GO34</f>
        <v/>
      </c>
      <c r="H34" s="316" t="str">
        <f>'06'!GP34</f>
        <v/>
      </c>
      <c r="I34" s="316" t="str">
        <f t="shared" si="0"/>
        <v/>
      </c>
      <c r="J34" s="566"/>
    </row>
    <row r="35" spans="1:10" s="29" customFormat="1" ht="15.95" customHeight="1">
      <c r="A35" s="316" t="str">
        <f>'06'!GI35</f>
        <v/>
      </c>
      <c r="B35" s="316" t="str">
        <f>'06'!GJ35</f>
        <v/>
      </c>
      <c r="C35" s="316" t="str">
        <f>'06'!GK35</f>
        <v/>
      </c>
      <c r="D35" s="316" t="str">
        <f>'06'!GL35</f>
        <v/>
      </c>
      <c r="E35" s="316" t="str">
        <f>'06'!GM35</f>
        <v/>
      </c>
      <c r="F35" s="316" t="str">
        <f>'06'!GN35</f>
        <v/>
      </c>
      <c r="G35" s="316" t="str">
        <f>'06'!GO35</f>
        <v/>
      </c>
      <c r="H35" s="316" t="str">
        <f>'06'!GP35</f>
        <v/>
      </c>
      <c r="I35" s="316" t="str">
        <f t="shared" si="0"/>
        <v/>
      </c>
      <c r="J35" s="566"/>
    </row>
    <row r="36" spans="1:10" s="29" customFormat="1" ht="15.95" customHeight="1">
      <c r="A36" s="316" t="str">
        <f>'06'!GI36</f>
        <v/>
      </c>
      <c r="B36" s="316" t="str">
        <f>'06'!GJ36</f>
        <v/>
      </c>
      <c r="C36" s="316" t="str">
        <f>'06'!GK36</f>
        <v/>
      </c>
      <c r="D36" s="316" t="str">
        <f>'06'!GL36</f>
        <v/>
      </c>
      <c r="E36" s="316" t="str">
        <f>'06'!GM36</f>
        <v/>
      </c>
      <c r="F36" s="316" t="str">
        <f>'06'!GN36</f>
        <v/>
      </c>
      <c r="G36" s="316" t="str">
        <f>'06'!GO36</f>
        <v/>
      </c>
      <c r="H36" s="316" t="str">
        <f>'06'!GP36</f>
        <v/>
      </c>
      <c r="I36" s="316" t="str">
        <f t="shared" si="0"/>
        <v/>
      </c>
      <c r="J36" s="566"/>
    </row>
    <row r="37" spans="1:10" s="29" customFormat="1" ht="15.95" customHeight="1">
      <c r="A37" s="316" t="str">
        <f>'06'!GI37</f>
        <v/>
      </c>
      <c r="B37" s="316" t="str">
        <f>'06'!GJ37</f>
        <v/>
      </c>
      <c r="C37" s="316" t="str">
        <f>'06'!GK37</f>
        <v/>
      </c>
      <c r="D37" s="316" t="str">
        <f>'06'!GL37</f>
        <v/>
      </c>
      <c r="E37" s="316" t="str">
        <f>'06'!GM37</f>
        <v/>
      </c>
      <c r="F37" s="316" t="str">
        <f>'06'!GN37</f>
        <v/>
      </c>
      <c r="G37" s="316" t="str">
        <f>'06'!GO37</f>
        <v/>
      </c>
      <c r="H37" s="316" t="str">
        <f>'06'!GP37</f>
        <v/>
      </c>
      <c r="I37" s="316" t="str">
        <f t="shared" si="0"/>
        <v/>
      </c>
      <c r="J37" s="566"/>
    </row>
    <row r="38" spans="1:10" s="29" customFormat="1" ht="15.95" customHeight="1">
      <c r="A38" s="316" t="str">
        <f>'06'!GI38</f>
        <v/>
      </c>
      <c r="B38" s="316" t="str">
        <f>'06'!GJ38</f>
        <v/>
      </c>
      <c r="C38" s="316" t="str">
        <f>'06'!GK38</f>
        <v/>
      </c>
      <c r="D38" s="316" t="str">
        <f>'06'!GL38</f>
        <v/>
      </c>
      <c r="E38" s="316" t="str">
        <f>'06'!GM38</f>
        <v/>
      </c>
      <c r="F38" s="316" t="str">
        <f>'06'!GN38</f>
        <v/>
      </c>
      <c r="G38" s="316" t="str">
        <f>'06'!GO38</f>
        <v/>
      </c>
      <c r="H38" s="316" t="str">
        <f>'06'!GP38</f>
        <v/>
      </c>
      <c r="I38" s="316" t="str">
        <f t="shared" si="0"/>
        <v/>
      </c>
      <c r="J38" s="566"/>
    </row>
    <row r="39" spans="1:10" s="29" customFormat="1" ht="15.95" customHeight="1">
      <c r="A39" s="316" t="str">
        <f>'06'!GI39</f>
        <v/>
      </c>
      <c r="B39" s="316" t="str">
        <f>'06'!GJ39</f>
        <v/>
      </c>
      <c r="C39" s="316" t="str">
        <f>'06'!GK39</f>
        <v/>
      </c>
      <c r="D39" s="316" t="str">
        <f>'06'!GL39</f>
        <v/>
      </c>
      <c r="E39" s="316" t="str">
        <f>'06'!GM39</f>
        <v/>
      </c>
      <c r="F39" s="316" t="str">
        <f>'06'!GN39</f>
        <v/>
      </c>
      <c r="G39" s="316" t="str">
        <f>'06'!GO39</f>
        <v/>
      </c>
      <c r="H39" s="316" t="str">
        <f>'06'!GP39</f>
        <v/>
      </c>
      <c r="I39" s="316" t="str">
        <f t="shared" si="0"/>
        <v/>
      </c>
      <c r="J39" s="566"/>
    </row>
    <row r="40" spans="1:10" s="29" customFormat="1" ht="15.95" customHeight="1">
      <c r="A40" s="316" t="str">
        <f>'06'!GI40</f>
        <v/>
      </c>
      <c r="B40" s="316" t="str">
        <f>'06'!GJ40</f>
        <v/>
      </c>
      <c r="C40" s="316" t="str">
        <f>'06'!GK40</f>
        <v/>
      </c>
      <c r="D40" s="316" t="str">
        <f>'06'!GL40</f>
        <v/>
      </c>
      <c r="E40" s="316" t="str">
        <f>'06'!GM40</f>
        <v/>
      </c>
      <c r="F40" s="316" t="str">
        <f>'06'!GN40</f>
        <v/>
      </c>
      <c r="G40" s="316" t="str">
        <f>'06'!GO40</f>
        <v/>
      </c>
      <c r="H40" s="316" t="str">
        <f>'06'!GP40</f>
        <v/>
      </c>
      <c r="I40" s="316" t="str">
        <f t="shared" si="0"/>
        <v/>
      </c>
      <c r="J40" s="566"/>
    </row>
    <row r="41" spans="1:10" s="29" customFormat="1" ht="15.95" customHeight="1">
      <c r="A41" s="316" t="str">
        <f>'06'!GI41</f>
        <v/>
      </c>
      <c r="B41" s="316" t="str">
        <f>'06'!GJ41</f>
        <v/>
      </c>
      <c r="C41" s="316" t="str">
        <f>'06'!GK41</f>
        <v/>
      </c>
      <c r="D41" s="316" t="str">
        <f>'06'!GL41</f>
        <v/>
      </c>
      <c r="E41" s="316" t="str">
        <f>'06'!GM41</f>
        <v/>
      </c>
      <c r="F41" s="316" t="str">
        <f>'06'!GN41</f>
        <v/>
      </c>
      <c r="G41" s="316" t="str">
        <f>'06'!GO41</f>
        <v/>
      </c>
      <c r="H41" s="316" t="str">
        <f>'06'!GP41</f>
        <v/>
      </c>
      <c r="I41" s="316" t="str">
        <f t="shared" si="0"/>
        <v/>
      </c>
      <c r="J41" s="566"/>
    </row>
    <row r="42" spans="1:10" s="29" customFormat="1" ht="15.95" customHeight="1">
      <c r="A42" s="316" t="str">
        <f>'06'!GI42</f>
        <v/>
      </c>
      <c r="B42" s="316" t="str">
        <f>'06'!GJ42</f>
        <v/>
      </c>
      <c r="C42" s="316" t="str">
        <f>'06'!GK42</f>
        <v/>
      </c>
      <c r="D42" s="316" t="str">
        <f>'06'!GL42</f>
        <v/>
      </c>
      <c r="E42" s="316" t="str">
        <f>'06'!GM42</f>
        <v/>
      </c>
      <c r="F42" s="316" t="str">
        <f>'06'!GN42</f>
        <v/>
      </c>
      <c r="G42" s="316" t="str">
        <f>'06'!GO42</f>
        <v/>
      </c>
      <c r="H42" s="316" t="str">
        <f>'06'!GP42</f>
        <v/>
      </c>
      <c r="I42" s="316" t="str">
        <f t="shared" si="0"/>
        <v/>
      </c>
      <c r="J42" s="566"/>
    </row>
    <row r="43" spans="1:10" s="29" customFormat="1" ht="15.95" customHeight="1">
      <c r="A43" s="316" t="str">
        <f>'06'!GI43</f>
        <v/>
      </c>
      <c r="B43" s="316" t="str">
        <f>'06'!GJ43</f>
        <v/>
      </c>
      <c r="C43" s="316" t="str">
        <f>'06'!GK43</f>
        <v/>
      </c>
      <c r="D43" s="316" t="str">
        <f>'06'!GL43</f>
        <v/>
      </c>
      <c r="E43" s="316" t="str">
        <f>'06'!GM43</f>
        <v/>
      </c>
      <c r="F43" s="316" t="str">
        <f>'06'!GN43</f>
        <v/>
      </c>
      <c r="G43" s="316" t="str">
        <f>'06'!GO43</f>
        <v/>
      </c>
      <c r="H43" s="316" t="str">
        <f>'06'!GP43</f>
        <v/>
      </c>
      <c r="I43" s="316" t="str">
        <f t="shared" si="0"/>
        <v/>
      </c>
      <c r="J43" s="566"/>
    </row>
    <row r="44" spans="1:10" s="29" customFormat="1" ht="15.95" customHeight="1">
      <c r="A44" s="316" t="str">
        <f>'06'!GI44</f>
        <v/>
      </c>
      <c r="B44" s="316" t="str">
        <f>'06'!GJ44</f>
        <v/>
      </c>
      <c r="C44" s="316" t="str">
        <f>'06'!GK44</f>
        <v/>
      </c>
      <c r="D44" s="316" t="str">
        <f>'06'!GL44</f>
        <v/>
      </c>
      <c r="E44" s="316" t="str">
        <f>'06'!GM44</f>
        <v/>
      </c>
      <c r="F44" s="316" t="str">
        <f>'06'!GN44</f>
        <v/>
      </c>
      <c r="G44" s="316" t="str">
        <f>'06'!GO44</f>
        <v/>
      </c>
      <c r="H44" s="316" t="str">
        <f>'06'!GP44</f>
        <v/>
      </c>
      <c r="I44" s="316" t="str">
        <f t="shared" si="0"/>
        <v/>
      </c>
      <c r="J44" s="566"/>
    </row>
    <row r="45" spans="1:10" s="29" customFormat="1" ht="15.95" customHeight="1">
      <c r="A45" s="316" t="str">
        <f>'06'!GI45</f>
        <v/>
      </c>
      <c r="B45" s="316" t="str">
        <f>'06'!GJ45</f>
        <v/>
      </c>
      <c r="C45" s="316" t="str">
        <f>'06'!GK45</f>
        <v/>
      </c>
      <c r="D45" s="316" t="str">
        <f>'06'!GL45</f>
        <v/>
      </c>
      <c r="E45" s="316" t="str">
        <f>'06'!GM45</f>
        <v/>
      </c>
      <c r="F45" s="316" t="str">
        <f>'06'!GN45</f>
        <v/>
      </c>
      <c r="G45" s="316" t="str">
        <f>'06'!GO45</f>
        <v/>
      </c>
      <c r="H45" s="316" t="str">
        <f>'06'!GP45</f>
        <v/>
      </c>
      <c r="I45" s="316" t="str">
        <f t="shared" si="0"/>
        <v/>
      </c>
      <c r="J45" s="566"/>
    </row>
    <row r="46" spans="1:10" s="29" customFormat="1" ht="15.95" customHeight="1">
      <c r="A46" s="316" t="str">
        <f>'06'!GI46</f>
        <v/>
      </c>
      <c r="B46" s="316" t="str">
        <f>'06'!GJ46</f>
        <v/>
      </c>
      <c r="C46" s="316" t="str">
        <f>'06'!GK46</f>
        <v/>
      </c>
      <c r="D46" s="316" t="str">
        <f>'06'!GL46</f>
        <v/>
      </c>
      <c r="E46" s="316" t="str">
        <f>'06'!GM46</f>
        <v/>
      </c>
      <c r="F46" s="316" t="str">
        <f>'06'!GN46</f>
        <v/>
      </c>
      <c r="G46" s="316" t="str">
        <f>'06'!GO46</f>
        <v/>
      </c>
      <c r="H46" s="316" t="str">
        <f>'06'!GP46</f>
        <v/>
      </c>
      <c r="I46" s="316" t="str">
        <f t="shared" si="0"/>
        <v/>
      </c>
      <c r="J46" s="566"/>
    </row>
    <row r="47" spans="1:10" s="29" customFormat="1" ht="15.95" customHeight="1">
      <c r="A47" s="316" t="str">
        <f>'06'!GI47</f>
        <v/>
      </c>
      <c r="B47" s="316" t="str">
        <f>'06'!GJ47</f>
        <v/>
      </c>
      <c r="C47" s="316" t="str">
        <f>'06'!GK47</f>
        <v/>
      </c>
      <c r="D47" s="316" t="str">
        <f>'06'!GL47</f>
        <v/>
      </c>
      <c r="E47" s="316" t="str">
        <f>'06'!GM47</f>
        <v/>
      </c>
      <c r="F47" s="316" t="str">
        <f>'06'!GN47</f>
        <v/>
      </c>
      <c r="G47" s="316" t="str">
        <f>'06'!GO47</f>
        <v/>
      </c>
      <c r="H47" s="316" t="str">
        <f>'06'!GP47</f>
        <v/>
      </c>
      <c r="I47" s="316" t="str">
        <f t="shared" si="0"/>
        <v/>
      </c>
      <c r="J47" s="566"/>
    </row>
    <row r="48" spans="1:10" s="29" customFormat="1" ht="15.95" customHeight="1">
      <c r="A48" s="316" t="str">
        <f>'06'!GI48</f>
        <v/>
      </c>
      <c r="B48" s="316" t="str">
        <f>'06'!GJ48</f>
        <v/>
      </c>
      <c r="C48" s="316" t="str">
        <f>'06'!GK48</f>
        <v/>
      </c>
      <c r="D48" s="316" t="str">
        <f>'06'!GL48</f>
        <v/>
      </c>
      <c r="E48" s="316" t="str">
        <f>'06'!GM48</f>
        <v/>
      </c>
      <c r="F48" s="316" t="str">
        <f>'06'!GN48</f>
        <v/>
      </c>
      <c r="G48" s="316" t="str">
        <f>'06'!GO48</f>
        <v/>
      </c>
      <c r="H48" s="316" t="str">
        <f>'06'!GP48</f>
        <v/>
      </c>
      <c r="I48" s="316" t="str">
        <f t="shared" si="0"/>
        <v/>
      </c>
      <c r="J48" s="566"/>
    </row>
    <row r="49" spans="1:10" s="29" customFormat="1" ht="15.95" customHeight="1">
      <c r="A49" s="316" t="str">
        <f>'06'!GI49</f>
        <v/>
      </c>
      <c r="B49" s="316" t="str">
        <f>'06'!GJ49</f>
        <v/>
      </c>
      <c r="C49" s="316" t="str">
        <f>'06'!GK49</f>
        <v/>
      </c>
      <c r="D49" s="316" t="str">
        <f>'06'!GL49</f>
        <v/>
      </c>
      <c r="E49" s="316" t="str">
        <f>'06'!GM49</f>
        <v/>
      </c>
      <c r="F49" s="316" t="str">
        <f>'06'!GN49</f>
        <v/>
      </c>
      <c r="G49" s="316" t="str">
        <f>'06'!GO49</f>
        <v/>
      </c>
      <c r="H49" s="316" t="str">
        <f>'06'!GP49</f>
        <v/>
      </c>
      <c r="I49" s="316" t="str">
        <f t="shared" si="0"/>
        <v/>
      </c>
      <c r="J49" s="566"/>
    </row>
    <row r="50" spans="1:10" s="29" customFormat="1" ht="15.95" customHeight="1">
      <c r="A50" s="316" t="str">
        <f>'06'!GI50</f>
        <v/>
      </c>
      <c r="B50" s="316" t="str">
        <f>'06'!GJ50</f>
        <v/>
      </c>
      <c r="C50" s="316" t="str">
        <f>'06'!GK50</f>
        <v/>
      </c>
      <c r="D50" s="316" t="str">
        <f>'06'!GL50</f>
        <v/>
      </c>
      <c r="E50" s="316" t="str">
        <f>'06'!GM50</f>
        <v/>
      </c>
      <c r="F50" s="316" t="str">
        <f>'06'!GN50</f>
        <v/>
      </c>
      <c r="G50" s="316" t="str">
        <f>'06'!GO50</f>
        <v/>
      </c>
      <c r="H50" s="316" t="str">
        <f>'06'!GP50</f>
        <v/>
      </c>
      <c r="I50" s="316" t="str">
        <f t="shared" si="0"/>
        <v/>
      </c>
      <c r="J50" s="566"/>
    </row>
    <row r="51" spans="1:10" s="29" customFormat="1" ht="15.95" customHeight="1">
      <c r="A51" s="316" t="str">
        <f>'06'!GI51</f>
        <v/>
      </c>
      <c r="B51" s="316" t="str">
        <f>'06'!GJ51</f>
        <v/>
      </c>
      <c r="C51" s="316" t="str">
        <f>'06'!GK51</f>
        <v/>
      </c>
      <c r="D51" s="316" t="str">
        <f>'06'!GL51</f>
        <v/>
      </c>
      <c r="E51" s="316" t="str">
        <f>'06'!GM51</f>
        <v/>
      </c>
      <c r="F51" s="316" t="str">
        <f>'06'!GN51</f>
        <v/>
      </c>
      <c r="G51" s="316" t="str">
        <f>'06'!GO51</f>
        <v/>
      </c>
      <c r="H51" s="316" t="str">
        <f>'06'!GP51</f>
        <v/>
      </c>
      <c r="I51" s="316" t="str">
        <f t="shared" si="0"/>
        <v/>
      </c>
      <c r="J51" s="566"/>
    </row>
    <row r="52" spans="1:10" s="29" customFormat="1" ht="15.95" customHeight="1">
      <c r="A52" s="316" t="str">
        <f>'06'!GI52</f>
        <v/>
      </c>
      <c r="B52" s="316" t="str">
        <f>'06'!GJ52</f>
        <v/>
      </c>
      <c r="C52" s="316" t="str">
        <f>'06'!GK52</f>
        <v/>
      </c>
      <c r="D52" s="316" t="str">
        <f>'06'!GL52</f>
        <v/>
      </c>
      <c r="E52" s="316" t="str">
        <f>'06'!GM52</f>
        <v/>
      </c>
      <c r="F52" s="316" t="str">
        <f>'06'!GN52</f>
        <v/>
      </c>
      <c r="G52" s="316" t="str">
        <f>'06'!GO52</f>
        <v/>
      </c>
      <c r="H52" s="316" t="str">
        <f>'06'!GP52</f>
        <v/>
      </c>
      <c r="I52" s="316" t="str">
        <f t="shared" si="0"/>
        <v/>
      </c>
      <c r="J52" s="566"/>
    </row>
    <row r="53" spans="1:10" s="29" customFormat="1" ht="15.95" customHeight="1">
      <c r="A53" s="316" t="str">
        <f>'06'!GI53</f>
        <v/>
      </c>
      <c r="B53" s="316" t="str">
        <f>'06'!GJ53</f>
        <v/>
      </c>
      <c r="C53" s="316" t="str">
        <f>'06'!GK53</f>
        <v/>
      </c>
      <c r="D53" s="316" t="str">
        <f>'06'!GL53</f>
        <v/>
      </c>
      <c r="E53" s="316" t="str">
        <f>'06'!GM53</f>
        <v/>
      </c>
      <c r="F53" s="316" t="str">
        <f>'06'!GN53</f>
        <v/>
      </c>
      <c r="G53" s="316" t="str">
        <f>'06'!GO53</f>
        <v/>
      </c>
      <c r="H53" s="316" t="str">
        <f>'06'!GP53</f>
        <v/>
      </c>
      <c r="I53" s="316" t="str">
        <f t="shared" si="0"/>
        <v/>
      </c>
      <c r="J53" s="566"/>
    </row>
    <row r="54" spans="1:10" s="29" customFormat="1" ht="15.95" customHeight="1">
      <c r="A54" s="316" t="str">
        <f>'06'!GI54</f>
        <v/>
      </c>
      <c r="B54" s="316" t="str">
        <f>'06'!GJ54</f>
        <v/>
      </c>
      <c r="C54" s="316" t="str">
        <f>'06'!GK54</f>
        <v/>
      </c>
      <c r="D54" s="316" t="str">
        <f>'06'!GL54</f>
        <v/>
      </c>
      <c r="E54" s="316" t="str">
        <f>'06'!GM54</f>
        <v/>
      </c>
      <c r="F54" s="316" t="str">
        <f>'06'!GN54</f>
        <v/>
      </c>
      <c r="G54" s="316" t="str">
        <f>'06'!GO54</f>
        <v/>
      </c>
      <c r="H54" s="316" t="str">
        <f>'06'!GP54</f>
        <v/>
      </c>
      <c r="I54" s="316" t="str">
        <f t="shared" si="0"/>
        <v/>
      </c>
      <c r="J54" s="566"/>
    </row>
    <row r="55" spans="1:10" s="29" customFormat="1" ht="15.95" customHeight="1">
      <c r="A55" s="316" t="str">
        <f>'06'!GI55</f>
        <v/>
      </c>
      <c r="B55" s="316" t="str">
        <f>'06'!GJ55</f>
        <v/>
      </c>
      <c r="C55" s="316" t="str">
        <f>'06'!GK55</f>
        <v/>
      </c>
      <c r="D55" s="316" t="str">
        <f>'06'!GL55</f>
        <v/>
      </c>
      <c r="E55" s="316" t="str">
        <f>'06'!GM55</f>
        <v/>
      </c>
      <c r="F55" s="316" t="str">
        <f>'06'!GN55</f>
        <v/>
      </c>
      <c r="G55" s="316" t="str">
        <f>'06'!GO55</f>
        <v/>
      </c>
      <c r="H55" s="316" t="str">
        <f>'06'!GP55</f>
        <v/>
      </c>
      <c r="I55" s="316" t="str">
        <f t="shared" si="0"/>
        <v/>
      </c>
      <c r="J55" s="566"/>
    </row>
    <row r="56" spans="1:10" s="54" customFormat="1" ht="15.75" customHeight="1">
      <c r="A56" s="567"/>
      <c r="B56" s="567"/>
      <c r="C56" s="567"/>
      <c r="D56" s="567"/>
      <c r="E56" s="567"/>
      <c r="F56" s="567"/>
      <c r="G56" s="567"/>
      <c r="H56" s="567"/>
      <c r="I56" s="567"/>
    </row>
    <row r="57" spans="1:10" s="54" customFormat="1">
      <c r="A57" s="567"/>
      <c r="B57" s="567"/>
      <c r="C57" s="567"/>
      <c r="D57" s="567"/>
      <c r="E57" s="567"/>
      <c r="F57" s="567"/>
      <c r="G57" s="567"/>
      <c r="H57" s="567"/>
      <c r="I57" s="567"/>
    </row>
  </sheetData>
  <sheetProtection password="CCC5" sheet="1" objects="1" scenarios="1" selectLockedCells="1"/>
  <mergeCells count="1">
    <mergeCell ref="I4:J4"/>
  </mergeCells>
  <pageMargins left="0.35433070866141736" right="0" top="0.19685039370078741" bottom="0" header="0.51181102362204722" footer="0.11811023622047245"/>
  <pageSetup paperSize="9" orientation="portrait" horizontalDpi="4294967293" r:id="rId1"/>
  <headerFooter alignWithMargins="0">
    <oddFooter>&amp;R&amp;F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00B050"/>
  </sheetPr>
  <dimension ref="A1:R47"/>
  <sheetViews>
    <sheetView showGridLines="0" showRowColHeaders="0" showZeros="0" topLeftCell="A10" zoomScale="110" zoomScaleNormal="110" zoomScaleSheetLayoutView="120" workbookViewId="0">
      <selection activeCell="E25" sqref="E25"/>
    </sheetView>
  </sheetViews>
  <sheetFormatPr defaultColWidth="9.140625" defaultRowHeight="21.75"/>
  <cols>
    <col min="1" max="1" width="6.42578125" style="322" customWidth="1"/>
    <col min="2" max="2" width="19.85546875" style="322" customWidth="1"/>
    <col min="3" max="3" width="8.28515625" style="322" customWidth="1"/>
    <col min="4" max="11" width="6.28515625" style="322" customWidth="1"/>
    <col min="12" max="12" width="13.28515625" style="322" customWidth="1"/>
    <col min="13" max="13" width="5" style="322" customWidth="1"/>
    <col min="14" max="14" width="3.570312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18"/>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24"/>
      <c r="E4" s="318"/>
      <c r="F4" s="318"/>
      <c r="G4" s="318"/>
      <c r="H4" s="318"/>
      <c r="I4" s="318"/>
      <c r="J4" s="318"/>
      <c r="K4" s="318"/>
      <c r="L4" s="318"/>
      <c r="M4" s="318"/>
      <c r="N4" s="318"/>
      <c r="O4" s="323"/>
      <c r="P4" s="323"/>
      <c r="Q4" s="323"/>
      <c r="R4" s="318"/>
    </row>
    <row r="5" spans="1:18" ht="24">
      <c r="A5" s="321"/>
      <c r="B5" s="329" t="str">
        <f>"เรื่อง  รายงานผลการพัฒนาคุณภาพผู้เรียน  ชั้น"&amp;'ข้อมูลพื้นฐาน  '!D10&amp;"   ปีการศึกษา  " &amp;'ข้อมูลพื้นฐาน  '!F9</f>
        <v>เรื่อง  รายงานผลการพัฒนาคุณภาพผู้เรียน  ชั้นมัธยมศึกษาปีที่ 1   ปีการศึกษา  2568</v>
      </c>
      <c r="C5" s="330"/>
      <c r="D5" s="330"/>
      <c r="E5" s="330"/>
      <c r="F5" s="330"/>
      <c r="G5" s="330"/>
      <c r="H5" s="330"/>
      <c r="I5" s="330"/>
      <c r="J5" s="330"/>
      <c r="K5" s="330"/>
      <c r="L5" s="330"/>
      <c r="M5" s="318"/>
      <c r="N5" s="318"/>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18"/>
      <c r="O6" s="323"/>
      <c r="P6" s="323"/>
      <c r="Q6" s="323"/>
      <c r="R6" s="318"/>
    </row>
    <row r="7" spans="1:18" ht="31.5" customHeight="1">
      <c r="A7" s="321"/>
      <c r="B7" s="319" t="str">
        <f>"         ด้วย  ข้าพเจ้า     "&amp;'ข้อมูลพื้นฐาน  '!E8  &amp;"                ตำแหน่ง  " &amp;'ข้อมูลพื้นฐาน  '!G8  &amp;"  "&amp;'ข้อมูลพื้นฐาน  '!D3</f>
        <v xml:space="preserve">         ด้วย  ข้าพเจ้า     นางปาวณีย์  อยู่ปรางค์                ตำแหน่ง  ครูชำนาญการพิเศษ  โรงเรียนวัดโฆสิตาราม</v>
      </c>
      <c r="C7" s="318"/>
      <c r="D7" s="318"/>
      <c r="E7" s="318"/>
      <c r="F7" s="318"/>
      <c r="G7" s="318"/>
      <c r="H7" s="318"/>
      <c r="I7" s="318"/>
      <c r="J7" s="318"/>
      <c r="K7" s="318"/>
      <c r="L7" s="318"/>
      <c r="M7" s="318"/>
      <c r="N7" s="318"/>
      <c r="O7" s="323"/>
      <c r="P7" s="323"/>
      <c r="Q7" s="323"/>
      <c r="R7" s="318"/>
    </row>
    <row r="8" spans="1:18" ht="24">
      <c r="A8" s="321"/>
      <c r="B8" s="319" t="str">
        <f>'ข้อมูลพื้นฐาน  '!D8&amp;'ข้อมูลพื้นฐาน  '!D10  &amp;"  ได้ดำเนินการวัดผลประเมินผลการเรียนนักเรียน "  &amp;'ข้อมูลพื้นฐาน  '!D9 &amp;"  ปีการศึกษา  " &amp;'ข้อมูลพื้นฐาน  '!F9</f>
        <v>ครูประจำชั้นมัธยมศึกษาปีที่ 1  ได้ดำเนินการวัดผลประเมินผลการเรียนนักเรียน ภาคเรียนที่ 2  ปีการศึกษา  2568</v>
      </c>
      <c r="C8" s="318"/>
      <c r="D8" s="318"/>
      <c r="E8" s="318"/>
      <c r="F8" s="318"/>
      <c r="G8" s="318"/>
      <c r="H8" s="318"/>
      <c r="I8" s="318"/>
      <c r="J8" s="318"/>
      <c r="K8" s="318"/>
      <c r="L8" s="318"/>
      <c r="M8" s="318"/>
      <c r="N8" s="318"/>
      <c r="O8" s="323"/>
      <c r="P8" s="323"/>
      <c r="Q8" s="323"/>
      <c r="R8" s="318"/>
    </row>
    <row r="9" spans="1:18" ht="24">
      <c r="A9" s="321"/>
      <c r="B9" s="319" t="s">
        <v>447</v>
      </c>
      <c r="C9" s="318"/>
      <c r="D9" s="318"/>
      <c r="E9" s="318"/>
      <c r="F9" s="318"/>
      <c r="G9" s="318"/>
      <c r="H9" s="318"/>
      <c r="I9" s="318"/>
      <c r="J9" s="318"/>
      <c r="K9" s="318"/>
      <c r="L9" s="318"/>
      <c r="M9" s="318"/>
      <c r="N9" s="318"/>
      <c r="O9" s="323"/>
      <c r="P9" s="323"/>
      <c r="Q9" s="323"/>
      <c r="R9" s="318"/>
    </row>
    <row r="10" spans="1:18">
      <c r="A10" s="321"/>
      <c r="B10" s="318"/>
      <c r="C10" s="318"/>
      <c r="D10" s="318"/>
      <c r="E10" s="318"/>
      <c r="F10" s="318"/>
      <c r="G10" s="318"/>
      <c r="H10" s="318"/>
      <c r="I10" s="318"/>
      <c r="J10" s="318"/>
      <c r="K10" s="318"/>
      <c r="L10" s="318"/>
      <c r="M10" s="318"/>
      <c r="N10" s="318"/>
      <c r="O10" s="323"/>
      <c r="P10" s="323"/>
      <c r="Q10" s="323"/>
      <c r="R10" s="318"/>
    </row>
    <row r="11" spans="1:18" ht="24">
      <c r="A11" s="321"/>
      <c r="B11" s="678" t="s">
        <v>33</v>
      </c>
      <c r="C11" s="678" t="s">
        <v>45</v>
      </c>
      <c r="D11" s="679" t="s">
        <v>32</v>
      </c>
      <c r="E11" s="679"/>
      <c r="F11" s="679"/>
      <c r="G11" s="679"/>
      <c r="H11" s="679"/>
      <c r="I11" s="679"/>
      <c r="J11" s="679"/>
      <c r="K11" s="679"/>
      <c r="L11" s="678" t="s">
        <v>40</v>
      </c>
      <c r="M11" s="318"/>
      <c r="N11" s="318"/>
      <c r="O11" s="323"/>
      <c r="P11" s="323"/>
      <c r="Q11" s="323"/>
      <c r="R11" s="318"/>
    </row>
    <row r="12" spans="1:18" ht="24">
      <c r="A12" s="321"/>
      <c r="B12" s="678"/>
      <c r="C12" s="678"/>
      <c r="D12" s="327" t="s">
        <v>75</v>
      </c>
      <c r="E12" s="328">
        <v>1</v>
      </c>
      <c r="F12" s="328">
        <v>1.5</v>
      </c>
      <c r="G12" s="328">
        <v>2</v>
      </c>
      <c r="H12" s="328">
        <v>2.5</v>
      </c>
      <c r="I12" s="328">
        <v>3</v>
      </c>
      <c r="J12" s="328">
        <v>3.5</v>
      </c>
      <c r="K12" s="328">
        <v>4</v>
      </c>
      <c r="L12" s="678"/>
      <c r="M12" s="318"/>
      <c r="N12" s="318"/>
      <c r="O12" s="323"/>
      <c r="P12" s="323"/>
      <c r="Q12" s="323"/>
      <c r="R12" s="318"/>
    </row>
    <row r="13" spans="1:18" ht="24">
      <c r="A13" s="321"/>
      <c r="B13" s="508" t="str">
        <f>'01'!A12</f>
        <v>ภาษาไทย</v>
      </c>
      <c r="C13" s="509" t="str">
        <f>'01'!B12</f>
        <v/>
      </c>
      <c r="D13" s="510">
        <f>'01'!C12</f>
        <v>0</v>
      </c>
      <c r="E13" s="510">
        <f>'01'!D12</f>
        <v>0</v>
      </c>
      <c r="F13" s="510">
        <f>'01'!E12</f>
        <v>0</v>
      </c>
      <c r="G13" s="510">
        <f>'01'!F12</f>
        <v>0</v>
      </c>
      <c r="H13" s="510">
        <f>'01'!G12</f>
        <v>0</v>
      </c>
      <c r="I13" s="510">
        <f>'01'!H12</f>
        <v>0</v>
      </c>
      <c r="J13" s="510">
        <f>'01'!I12</f>
        <v>0</v>
      </c>
      <c r="K13" s="510">
        <f>'01'!J12</f>
        <v>0</v>
      </c>
      <c r="L13" s="510">
        <f>'01'!K12</f>
        <v>0</v>
      </c>
      <c r="M13" s="318"/>
      <c r="N13" s="318"/>
      <c r="O13" s="323"/>
      <c r="P13" s="323"/>
      <c r="Q13" s="323"/>
      <c r="R13" s="318"/>
    </row>
    <row r="14" spans="1:18" ht="24">
      <c r="A14" s="321"/>
      <c r="B14" s="508" t="str">
        <f>'01'!A13</f>
        <v>คณิตศาสตร์</v>
      </c>
      <c r="C14" s="509" t="str">
        <f>'01'!B13</f>
        <v/>
      </c>
      <c r="D14" s="510">
        <f>'01'!C13</f>
        <v>0</v>
      </c>
      <c r="E14" s="510">
        <f>'01'!D13</f>
        <v>0</v>
      </c>
      <c r="F14" s="510">
        <f>'01'!E13</f>
        <v>0</v>
      </c>
      <c r="G14" s="510">
        <f>'01'!F13</f>
        <v>0</v>
      </c>
      <c r="H14" s="510">
        <f>'01'!G13</f>
        <v>0</v>
      </c>
      <c r="I14" s="510">
        <f>'01'!H13</f>
        <v>0</v>
      </c>
      <c r="J14" s="510">
        <f>'01'!I13</f>
        <v>0</v>
      </c>
      <c r="K14" s="510">
        <f>'01'!J13</f>
        <v>0</v>
      </c>
      <c r="L14" s="510">
        <f>'01'!K13</f>
        <v>0</v>
      </c>
      <c r="M14" s="318"/>
      <c r="N14" s="318"/>
      <c r="O14" s="323"/>
      <c r="P14" s="323"/>
      <c r="Q14" s="323"/>
      <c r="R14" s="318"/>
    </row>
    <row r="15" spans="1:18" ht="24">
      <c r="A15" s="321"/>
      <c r="B15" s="508" t="str">
        <f>'01'!A14</f>
        <v>วิทยาศาสตร์และเทคโนโลยี</v>
      </c>
      <c r="C15" s="509" t="str">
        <f>'01'!B14</f>
        <v/>
      </c>
      <c r="D15" s="510">
        <f>'01'!C14</f>
        <v>0</v>
      </c>
      <c r="E15" s="510">
        <f>'01'!D14</f>
        <v>0</v>
      </c>
      <c r="F15" s="510">
        <f>'01'!E14</f>
        <v>0</v>
      </c>
      <c r="G15" s="510">
        <f>'01'!F14</f>
        <v>0</v>
      </c>
      <c r="H15" s="510">
        <f>'01'!G14</f>
        <v>0</v>
      </c>
      <c r="I15" s="510">
        <f>'01'!H14</f>
        <v>0</v>
      </c>
      <c r="J15" s="510">
        <f>'01'!I14</f>
        <v>0</v>
      </c>
      <c r="K15" s="510">
        <f>'01'!J14</f>
        <v>0</v>
      </c>
      <c r="L15" s="510">
        <f>'01'!K14</f>
        <v>0</v>
      </c>
      <c r="M15" s="318"/>
      <c r="N15" s="318"/>
      <c r="O15" s="323"/>
      <c r="P15" s="323"/>
      <c r="Q15" s="323"/>
      <c r="R15" s="318"/>
    </row>
    <row r="16" spans="1:18" ht="24">
      <c r="A16" s="321"/>
      <c r="B16" s="508" t="str">
        <f>'01'!A15</f>
        <v>การออกแบบและเทคโนโลยี</v>
      </c>
      <c r="C16" s="509" t="str">
        <f>'01'!B15</f>
        <v/>
      </c>
      <c r="D16" s="510">
        <f>'01'!C15</f>
        <v>0</v>
      </c>
      <c r="E16" s="510">
        <f>'01'!D15</f>
        <v>0</v>
      </c>
      <c r="F16" s="510">
        <f>'01'!E15</f>
        <v>0</v>
      </c>
      <c r="G16" s="510">
        <f>'01'!F15</f>
        <v>0</v>
      </c>
      <c r="H16" s="510">
        <f>'01'!G15</f>
        <v>0</v>
      </c>
      <c r="I16" s="510">
        <f>'01'!H15</f>
        <v>0</v>
      </c>
      <c r="J16" s="510">
        <f>'01'!I15</f>
        <v>0</v>
      </c>
      <c r="K16" s="510">
        <f>'01'!J15</f>
        <v>0</v>
      </c>
      <c r="L16" s="510">
        <f>'01'!K15</f>
        <v>0</v>
      </c>
      <c r="M16" s="318"/>
      <c r="N16" s="318"/>
      <c r="O16" s="323"/>
      <c r="P16" s="323"/>
      <c r="Q16" s="323"/>
      <c r="R16" s="318"/>
    </row>
    <row r="17" spans="1:18" ht="24">
      <c r="A17" s="321"/>
      <c r="B17" s="508" t="str">
        <f>'01'!A16</f>
        <v>สังคมศึกษา ศาสนาและ วัฒนธรรม</v>
      </c>
      <c r="C17" s="509" t="str">
        <f>'01'!B16</f>
        <v/>
      </c>
      <c r="D17" s="510">
        <f>'01'!C16</f>
        <v>0</v>
      </c>
      <c r="E17" s="510">
        <f>'01'!D16</f>
        <v>0</v>
      </c>
      <c r="F17" s="510">
        <f>'01'!E16</f>
        <v>0</v>
      </c>
      <c r="G17" s="510">
        <f>'01'!F16</f>
        <v>0</v>
      </c>
      <c r="H17" s="510">
        <f>'01'!G16</f>
        <v>0</v>
      </c>
      <c r="I17" s="510">
        <f>'01'!H16</f>
        <v>0</v>
      </c>
      <c r="J17" s="510">
        <f>'01'!I16</f>
        <v>0</v>
      </c>
      <c r="K17" s="510">
        <f>'01'!J16</f>
        <v>0</v>
      </c>
      <c r="L17" s="510">
        <f>'01'!K16</f>
        <v>0</v>
      </c>
      <c r="M17" s="318"/>
      <c r="N17" s="318"/>
      <c r="O17" s="323"/>
      <c r="P17" s="323"/>
      <c r="Q17" s="323"/>
      <c r="R17" s="318"/>
    </row>
    <row r="18" spans="1:18" ht="24">
      <c r="A18" s="321"/>
      <c r="B18" s="508" t="str">
        <f>'01'!A17</f>
        <v>ประวัติศาสตร์</v>
      </c>
      <c r="C18" s="509" t="str">
        <f>'01'!B17</f>
        <v/>
      </c>
      <c r="D18" s="510">
        <f>'01'!C17</f>
        <v>0</v>
      </c>
      <c r="E18" s="510">
        <f>'01'!D17</f>
        <v>0</v>
      </c>
      <c r="F18" s="510">
        <f>'01'!E17</f>
        <v>0</v>
      </c>
      <c r="G18" s="510">
        <f>'01'!F17</f>
        <v>0</v>
      </c>
      <c r="H18" s="510">
        <f>'01'!G17</f>
        <v>0</v>
      </c>
      <c r="I18" s="510">
        <f>'01'!H17</f>
        <v>0</v>
      </c>
      <c r="J18" s="510">
        <f>'01'!I17</f>
        <v>0</v>
      </c>
      <c r="K18" s="510">
        <f>'01'!J17</f>
        <v>0</v>
      </c>
      <c r="L18" s="510">
        <f>'01'!K17</f>
        <v>0</v>
      </c>
      <c r="M18" s="318"/>
      <c r="N18" s="318"/>
      <c r="O18" s="323"/>
      <c r="P18" s="323"/>
      <c r="Q18" s="323"/>
      <c r="R18" s="318"/>
    </row>
    <row r="19" spans="1:18" ht="24">
      <c r="A19" s="321"/>
      <c r="B19" s="508" t="str">
        <f>'01'!A18</f>
        <v>สุขศึกษาและพลศึกษา</v>
      </c>
      <c r="C19" s="509" t="str">
        <f>'01'!B18</f>
        <v/>
      </c>
      <c r="D19" s="510">
        <f>'01'!C18</f>
        <v>0</v>
      </c>
      <c r="E19" s="510">
        <f>'01'!D18</f>
        <v>0</v>
      </c>
      <c r="F19" s="510">
        <f>'01'!E18</f>
        <v>0</v>
      </c>
      <c r="G19" s="510">
        <f>'01'!F18</f>
        <v>0</v>
      </c>
      <c r="H19" s="510">
        <f>'01'!G18</f>
        <v>0</v>
      </c>
      <c r="I19" s="510">
        <f>'01'!H18</f>
        <v>0</v>
      </c>
      <c r="J19" s="510">
        <f>'01'!I18</f>
        <v>0</v>
      </c>
      <c r="K19" s="510">
        <f>'01'!J18</f>
        <v>0</v>
      </c>
      <c r="L19" s="510">
        <f>'01'!K18</f>
        <v>0</v>
      </c>
      <c r="M19" s="318"/>
      <c r="N19" s="318"/>
      <c r="O19" s="323"/>
      <c r="P19" s="323"/>
      <c r="Q19" s="323"/>
      <c r="R19" s="318"/>
    </row>
    <row r="20" spans="1:18" ht="24">
      <c r="A20" s="321"/>
      <c r="B20" s="508" t="str">
        <f>'01'!A19</f>
        <v>ศิลปะ</v>
      </c>
      <c r="C20" s="509" t="str">
        <f>'01'!B19</f>
        <v/>
      </c>
      <c r="D20" s="510">
        <f>'01'!C19</f>
        <v>0</v>
      </c>
      <c r="E20" s="510">
        <f>'01'!D19</f>
        <v>0</v>
      </c>
      <c r="F20" s="510">
        <f>'01'!E19</f>
        <v>0</v>
      </c>
      <c r="G20" s="510">
        <f>'01'!F19</f>
        <v>0</v>
      </c>
      <c r="H20" s="510">
        <f>'01'!G19</f>
        <v>0</v>
      </c>
      <c r="I20" s="510">
        <f>'01'!H19</f>
        <v>0</v>
      </c>
      <c r="J20" s="510">
        <f>'01'!I19</f>
        <v>0</v>
      </c>
      <c r="K20" s="510">
        <f>'01'!J19</f>
        <v>0</v>
      </c>
      <c r="L20" s="510">
        <f>'01'!K19</f>
        <v>0</v>
      </c>
      <c r="M20" s="318"/>
      <c r="N20" s="318"/>
      <c r="O20" s="323"/>
      <c r="P20" s="323"/>
      <c r="Q20" s="323"/>
      <c r="R20" s="318"/>
    </row>
    <row r="21" spans="1:18" ht="24">
      <c r="A21" s="321"/>
      <c r="B21" s="508" t="str">
        <f>'01'!A20</f>
        <v>การงานอาชีพ</v>
      </c>
      <c r="C21" s="509" t="str">
        <f>'01'!B20</f>
        <v/>
      </c>
      <c r="D21" s="510">
        <f>'01'!C20</f>
        <v>0</v>
      </c>
      <c r="E21" s="510">
        <f>'01'!D20</f>
        <v>0</v>
      </c>
      <c r="F21" s="510">
        <f>'01'!E20</f>
        <v>0</v>
      </c>
      <c r="G21" s="510">
        <f>'01'!F20</f>
        <v>0</v>
      </c>
      <c r="H21" s="510">
        <f>'01'!G20</f>
        <v>0</v>
      </c>
      <c r="I21" s="510">
        <f>'01'!H20</f>
        <v>0</v>
      </c>
      <c r="J21" s="510">
        <f>'01'!I20</f>
        <v>0</v>
      </c>
      <c r="K21" s="510">
        <f>'01'!J20</f>
        <v>0</v>
      </c>
      <c r="L21" s="510">
        <f>'01'!K20</f>
        <v>0</v>
      </c>
      <c r="M21" s="318"/>
      <c r="N21" s="318"/>
      <c r="O21" s="323"/>
      <c r="P21" s="323"/>
      <c r="Q21" s="323"/>
      <c r="R21" s="318"/>
    </row>
    <row r="22" spans="1:18" ht="24">
      <c r="A22" s="321"/>
      <c r="B22" s="508" t="str">
        <f>'01'!A21</f>
        <v>ภาษาอังกฤษพื้นฐาน</v>
      </c>
      <c r="C22" s="509" t="str">
        <f>'01'!B21</f>
        <v/>
      </c>
      <c r="D22" s="510">
        <f>'01'!C21</f>
        <v>0</v>
      </c>
      <c r="E22" s="510">
        <f>'01'!D21</f>
        <v>0</v>
      </c>
      <c r="F22" s="510">
        <f>'01'!E21</f>
        <v>0</v>
      </c>
      <c r="G22" s="510">
        <f>'01'!F21</f>
        <v>0</v>
      </c>
      <c r="H22" s="510">
        <f>'01'!G21</f>
        <v>0</v>
      </c>
      <c r="I22" s="510">
        <f>'01'!H21</f>
        <v>0</v>
      </c>
      <c r="J22" s="510">
        <f>'01'!I21</f>
        <v>0</v>
      </c>
      <c r="K22" s="510">
        <f>'01'!J21</f>
        <v>0</v>
      </c>
      <c r="L22" s="510">
        <f>'01'!K21</f>
        <v>0</v>
      </c>
      <c r="M22" s="318"/>
      <c r="N22" s="318"/>
      <c r="O22" s="323"/>
      <c r="P22" s="323"/>
      <c r="Q22" s="323"/>
      <c r="R22" s="318"/>
    </row>
    <row r="23" spans="1:18" ht="24">
      <c r="A23" s="321"/>
      <c r="B23" s="508" t="str">
        <f>'01'!A22</f>
        <v>คอมพิวเตอร์</v>
      </c>
      <c r="C23" s="509" t="str">
        <f>'01'!B22</f>
        <v/>
      </c>
      <c r="D23" s="510">
        <f>'01'!C22</f>
        <v>0</v>
      </c>
      <c r="E23" s="510">
        <f>'01'!D22</f>
        <v>0</v>
      </c>
      <c r="F23" s="510">
        <f>'01'!E22</f>
        <v>0</v>
      </c>
      <c r="G23" s="510">
        <f>'01'!F22</f>
        <v>0</v>
      </c>
      <c r="H23" s="510">
        <f>'01'!G22</f>
        <v>0</v>
      </c>
      <c r="I23" s="510">
        <f>'01'!H22</f>
        <v>0</v>
      </c>
      <c r="J23" s="510">
        <f>'01'!I22</f>
        <v>0</v>
      </c>
      <c r="K23" s="510">
        <f>'01'!J22</f>
        <v>0</v>
      </c>
      <c r="L23" s="510">
        <f>'01'!K22</f>
        <v>0</v>
      </c>
      <c r="M23" s="318"/>
      <c r="N23" s="318"/>
      <c r="O23" s="323"/>
      <c r="P23" s="323"/>
      <c r="Q23" s="323"/>
      <c r="R23" s="318"/>
    </row>
    <row r="24" spans="1:18" ht="24">
      <c r="A24" s="321"/>
      <c r="B24" s="508" t="str">
        <f>'01'!A23</f>
        <v>ภาษาจีน</v>
      </c>
      <c r="C24" s="509" t="str">
        <f>'01'!B23</f>
        <v/>
      </c>
      <c r="D24" s="510">
        <f>'01'!C23</f>
        <v>0</v>
      </c>
      <c r="E24" s="510">
        <f>'01'!D23</f>
        <v>0</v>
      </c>
      <c r="F24" s="510">
        <f>'01'!E23</f>
        <v>0</v>
      </c>
      <c r="G24" s="510">
        <f>'01'!F23</f>
        <v>0</v>
      </c>
      <c r="H24" s="510">
        <f>'01'!G23</f>
        <v>0</v>
      </c>
      <c r="I24" s="510">
        <f>'01'!H23</f>
        <v>0</v>
      </c>
      <c r="J24" s="510">
        <f>'01'!I23</f>
        <v>0</v>
      </c>
      <c r="K24" s="510">
        <f>'01'!J23</f>
        <v>0</v>
      </c>
      <c r="L24" s="510">
        <f>'01'!K23</f>
        <v>0</v>
      </c>
      <c r="M24" s="318"/>
      <c r="N24" s="318"/>
      <c r="O24" s="323"/>
      <c r="P24" s="323"/>
      <c r="Q24" s="323"/>
      <c r="R24" s="318"/>
    </row>
    <row r="25" spans="1:18" ht="24">
      <c r="A25" s="321"/>
      <c r="B25" s="508" t="str">
        <f>'01'!A24</f>
        <v>การป้องกันการทุจริต</v>
      </c>
      <c r="C25" s="509" t="str">
        <f>'01'!B24</f>
        <v/>
      </c>
      <c r="D25" s="510">
        <f>'01'!C24</f>
        <v>0</v>
      </c>
      <c r="E25" s="510">
        <f>'01'!D24</f>
        <v>0</v>
      </c>
      <c r="F25" s="510">
        <f>'01'!E24</f>
        <v>0</v>
      </c>
      <c r="G25" s="510">
        <f>'01'!F24</f>
        <v>0</v>
      </c>
      <c r="H25" s="510">
        <f>'01'!G24</f>
        <v>0</v>
      </c>
      <c r="I25" s="510">
        <f>'01'!H24</f>
        <v>0</v>
      </c>
      <c r="J25" s="510">
        <f>'01'!I24</f>
        <v>0</v>
      </c>
      <c r="K25" s="510">
        <f>'01'!J24</f>
        <v>0</v>
      </c>
      <c r="L25" s="510">
        <f>'01'!K24</f>
        <v>0</v>
      </c>
      <c r="M25" s="318"/>
      <c r="N25" s="318"/>
      <c r="O25" s="323"/>
      <c r="P25" s="323"/>
      <c r="Q25" s="323"/>
      <c r="R25" s="318"/>
    </row>
    <row r="26" spans="1:18" ht="24">
      <c r="A26" s="321"/>
      <c r="B26" s="508" t="str">
        <f>'01'!A25</f>
        <v>โครงงานอาชีพ</v>
      </c>
      <c r="C26" s="509" t="str">
        <f>'01'!B25</f>
        <v/>
      </c>
      <c r="D26" s="510">
        <f>'01'!C25</f>
        <v>0</v>
      </c>
      <c r="E26" s="510">
        <f>'01'!D25</f>
        <v>0</v>
      </c>
      <c r="F26" s="510">
        <f>'01'!E25</f>
        <v>0</v>
      </c>
      <c r="G26" s="510">
        <f>'01'!F25</f>
        <v>0</v>
      </c>
      <c r="H26" s="510">
        <f>'01'!G25</f>
        <v>0</v>
      </c>
      <c r="I26" s="510">
        <f>'01'!H25</f>
        <v>0</v>
      </c>
      <c r="J26" s="510">
        <f>'01'!I25</f>
        <v>0</v>
      </c>
      <c r="K26" s="510">
        <f>'01'!J25</f>
        <v>0</v>
      </c>
      <c r="L26" s="510">
        <f>'01'!K25</f>
        <v>0</v>
      </c>
      <c r="M26" s="318"/>
      <c r="N26" s="318"/>
      <c r="O26" s="323"/>
      <c r="P26" s="323"/>
      <c r="Q26" s="323"/>
      <c r="R26" s="318"/>
    </row>
    <row r="27" spans="1:18" ht="24">
      <c r="A27" s="321"/>
      <c r="B27" s="508" t="str">
        <f>'01'!A26</f>
        <v>การว่ายน้ำเพื่อการเอาชีวิตรอด</v>
      </c>
      <c r="C27" s="509" t="str">
        <f>'01'!B26</f>
        <v/>
      </c>
      <c r="D27" s="510">
        <f>'01'!C26</f>
        <v>0</v>
      </c>
      <c r="E27" s="510">
        <f>'01'!D26</f>
        <v>0</v>
      </c>
      <c r="F27" s="510">
        <f>'01'!E26</f>
        <v>0</v>
      </c>
      <c r="G27" s="510">
        <f>'01'!F26</f>
        <v>0</v>
      </c>
      <c r="H27" s="510">
        <f>'01'!G26</f>
        <v>0</v>
      </c>
      <c r="I27" s="510">
        <f>'01'!H26</f>
        <v>0</v>
      </c>
      <c r="J27" s="510">
        <f>'01'!I26</f>
        <v>0</v>
      </c>
      <c r="K27" s="510">
        <f>'01'!J26</f>
        <v>0</v>
      </c>
      <c r="L27" s="510">
        <f>'01'!K26</f>
        <v>0</v>
      </c>
      <c r="M27" s="318"/>
      <c r="N27" s="318"/>
      <c r="O27" s="323"/>
      <c r="P27" s="323"/>
      <c r="Q27" s="323"/>
      <c r="R27" s="318"/>
    </row>
    <row r="28" spans="1:18" ht="24">
      <c r="A28" s="321"/>
      <c r="B28" s="507" t="s">
        <v>407</v>
      </c>
      <c r="C28" s="509" t="str">
        <f>'01'!B27</f>
        <v/>
      </c>
      <c r="D28" s="510" t="str">
        <f>'01'!C27</f>
        <v/>
      </c>
      <c r="E28" s="510" t="str">
        <f>'01'!D27</f>
        <v/>
      </c>
      <c r="F28" s="510" t="str">
        <f>'01'!E27</f>
        <v/>
      </c>
      <c r="G28" s="510" t="str">
        <f>'01'!F27</f>
        <v/>
      </c>
      <c r="H28" s="510" t="str">
        <f>'01'!G27</f>
        <v/>
      </c>
      <c r="I28" s="510" t="str">
        <f>'01'!H27</f>
        <v/>
      </c>
      <c r="J28" s="510" t="str">
        <f>'01'!I27</f>
        <v/>
      </c>
      <c r="K28" s="510" t="str">
        <f>'01'!J27</f>
        <v/>
      </c>
      <c r="L28" s="511"/>
      <c r="M28" s="318"/>
      <c r="N28" s="318"/>
      <c r="O28" s="323"/>
      <c r="P28" s="323"/>
      <c r="Q28" s="323"/>
      <c r="R28" s="318"/>
    </row>
    <row r="29" spans="1:18" ht="24">
      <c r="A29" s="321"/>
      <c r="B29" s="680" t="s">
        <v>43</v>
      </c>
      <c r="C29" s="681"/>
      <c r="D29" s="509" t="str">
        <f>'01'!C28</f>
        <v/>
      </c>
      <c r="E29" s="509" t="str">
        <f>'01'!D28</f>
        <v/>
      </c>
      <c r="F29" s="509" t="str">
        <f>'01'!E28</f>
        <v/>
      </c>
      <c r="G29" s="509" t="str">
        <f>'01'!F28</f>
        <v/>
      </c>
      <c r="H29" s="509" t="str">
        <f>'01'!G28</f>
        <v/>
      </c>
      <c r="I29" s="509" t="str">
        <f>'01'!H28</f>
        <v/>
      </c>
      <c r="J29" s="509" t="str">
        <f>'01'!I28</f>
        <v/>
      </c>
      <c r="K29" s="509" t="str">
        <f>'01'!J28</f>
        <v/>
      </c>
      <c r="L29" s="511"/>
      <c r="M29" s="318"/>
      <c r="N29" s="318"/>
      <c r="O29" s="323"/>
      <c r="P29" s="323"/>
      <c r="Q29" s="323"/>
      <c r="R29" s="318"/>
    </row>
    <row r="30" spans="1:18" ht="24">
      <c r="A30" s="321"/>
      <c r="B30" s="682" t="s">
        <v>44</v>
      </c>
      <c r="C30" s="682"/>
      <c r="D30" s="682"/>
      <c r="E30" s="682"/>
      <c r="F30" s="682"/>
      <c r="G30" s="682"/>
      <c r="H30" s="682"/>
      <c r="I30" s="683" t="str">
        <f>'01'!H29</f>
        <v/>
      </c>
      <c r="J30" s="683"/>
      <c r="K30" s="683"/>
      <c r="L30" s="511"/>
      <c r="M30" s="318"/>
      <c r="N30" s="318"/>
      <c r="O30" s="323"/>
      <c r="P30" s="323"/>
      <c r="Q30" s="323"/>
      <c r="R30" s="318"/>
    </row>
    <row r="31" spans="1:18">
      <c r="A31" s="321"/>
      <c r="B31" s="325"/>
      <c r="C31" s="325"/>
      <c r="D31" s="325"/>
      <c r="E31" s="325"/>
      <c r="F31" s="325"/>
      <c r="G31" s="325"/>
      <c r="H31" s="325"/>
      <c r="I31" s="326"/>
      <c r="J31" s="326"/>
      <c r="K31" s="326"/>
      <c r="L31" s="326"/>
      <c r="M31" s="318"/>
      <c r="N31" s="318"/>
      <c r="O31" s="323"/>
      <c r="P31" s="323"/>
      <c r="Q31" s="323"/>
      <c r="R31" s="318"/>
    </row>
    <row r="32" spans="1:18">
      <c r="A32" s="321"/>
      <c r="B32" s="325"/>
      <c r="C32" s="325"/>
      <c r="D32" s="325"/>
      <c r="E32" s="325"/>
      <c r="F32" s="325"/>
      <c r="G32" s="325"/>
      <c r="H32" s="325"/>
      <c r="I32" s="326"/>
      <c r="J32" s="326"/>
      <c r="K32" s="326"/>
      <c r="L32" s="326"/>
      <c r="M32" s="318"/>
      <c r="N32" s="318"/>
      <c r="O32" s="323"/>
      <c r="P32" s="323"/>
      <c r="Q32" s="323"/>
      <c r="R32" s="318"/>
    </row>
    <row r="33" spans="1:18" ht="24">
      <c r="A33" s="321"/>
      <c r="B33" s="319" t="s">
        <v>42</v>
      </c>
      <c r="C33" s="318"/>
      <c r="D33" s="318"/>
      <c r="E33" s="318"/>
      <c r="F33" s="318"/>
      <c r="G33" s="318"/>
      <c r="H33" s="318"/>
      <c r="I33" s="318"/>
      <c r="J33" s="318"/>
      <c r="K33" s="318"/>
      <c r="L33" s="318"/>
      <c r="M33" s="318"/>
      <c r="N33" s="318"/>
      <c r="O33" s="323"/>
      <c r="P33" s="323"/>
      <c r="Q33" s="323"/>
      <c r="R33" s="318"/>
    </row>
    <row r="34" spans="1:18">
      <c r="A34" s="321"/>
      <c r="B34" s="318"/>
      <c r="C34" s="318"/>
      <c r="D34" s="318"/>
      <c r="E34" s="318"/>
      <c r="F34" s="318"/>
      <c r="G34" s="318"/>
      <c r="H34" s="318"/>
      <c r="I34" s="318"/>
      <c r="J34" s="318"/>
      <c r="K34" s="318"/>
      <c r="L34" s="318"/>
      <c r="M34" s="318"/>
      <c r="N34" s="318"/>
      <c r="O34" s="323"/>
      <c r="P34" s="323"/>
      <c r="Q34" s="323"/>
      <c r="R34" s="318"/>
    </row>
    <row r="35" spans="1:18">
      <c r="A35" s="321"/>
      <c r="B35" s="318"/>
      <c r="C35" s="318"/>
      <c r="D35" s="318"/>
      <c r="E35" s="318"/>
      <c r="F35" s="318"/>
      <c r="G35" s="318"/>
      <c r="H35" s="318"/>
      <c r="I35" s="318"/>
      <c r="J35" s="318"/>
      <c r="K35" s="318"/>
      <c r="L35" s="318"/>
      <c r="M35" s="318"/>
      <c r="N35" s="318"/>
      <c r="O35" s="323"/>
      <c r="P35" s="323"/>
      <c r="Q35" s="323"/>
      <c r="R35" s="318"/>
    </row>
    <row r="36" spans="1:18" ht="24">
      <c r="A36" s="321"/>
      <c r="B36" s="318"/>
      <c r="C36" s="318"/>
      <c r="D36" s="318"/>
      <c r="E36" s="677" t="str">
        <f>'03'!F60</f>
        <v>(นางปาวณีย์  อยู่ปรางค์)</v>
      </c>
      <c r="F36" s="677"/>
      <c r="G36" s="677"/>
      <c r="H36" s="677"/>
      <c r="I36" s="677"/>
      <c r="J36" s="318"/>
      <c r="K36" s="318"/>
      <c r="L36" s="318"/>
      <c r="M36" s="318"/>
      <c r="N36" s="318"/>
      <c r="O36" s="323"/>
      <c r="P36" s="323"/>
      <c r="Q36" s="323"/>
      <c r="R36" s="318"/>
    </row>
    <row r="37" spans="1:18" ht="24">
      <c r="A37" s="321"/>
      <c r="B37" s="318"/>
      <c r="C37" s="318"/>
      <c r="D37" s="318"/>
      <c r="E37" s="677" t="str">
        <f>'ข้อมูลพื้นฐาน  '!D8&amp;'ข้อมูลพื้นฐาน  '!D10</f>
        <v>ครูประจำชั้นมัธยมศึกษาปีที่ 1</v>
      </c>
      <c r="F37" s="677"/>
      <c r="G37" s="677"/>
      <c r="H37" s="677"/>
      <c r="I37" s="677"/>
      <c r="J37" s="324"/>
      <c r="K37" s="318"/>
      <c r="L37" s="318"/>
      <c r="M37" s="318"/>
      <c r="N37" s="318"/>
      <c r="O37" s="323"/>
      <c r="P37" s="323"/>
      <c r="Q37" s="323"/>
      <c r="R37" s="318"/>
    </row>
    <row r="38" spans="1:18">
      <c r="A38" s="321"/>
      <c r="B38" s="323"/>
      <c r="C38" s="323"/>
      <c r="D38" s="323"/>
      <c r="E38" s="323"/>
      <c r="F38" s="323"/>
      <c r="G38" s="323"/>
      <c r="H38" s="323"/>
      <c r="I38" s="323"/>
      <c r="J38" s="323"/>
      <c r="K38" s="323"/>
      <c r="L38" s="323"/>
      <c r="M38" s="323"/>
      <c r="N38" s="323"/>
      <c r="O38" s="323"/>
      <c r="P38" s="323"/>
      <c r="Q38" s="323"/>
      <c r="R38" s="318"/>
    </row>
    <row r="39" spans="1:18">
      <c r="A39" s="321"/>
      <c r="B39" s="323"/>
      <c r="C39" s="323"/>
      <c r="D39" s="323"/>
      <c r="E39" s="323"/>
      <c r="F39" s="323"/>
      <c r="G39" s="323"/>
      <c r="H39" s="323"/>
      <c r="I39" s="323"/>
      <c r="J39" s="323"/>
      <c r="K39" s="323"/>
      <c r="L39" s="323"/>
      <c r="M39" s="323"/>
      <c r="N39" s="323"/>
      <c r="O39" s="323"/>
      <c r="P39" s="323"/>
      <c r="Q39" s="323"/>
      <c r="R39" s="318"/>
    </row>
    <row r="40" spans="1:18">
      <c r="A40" s="321"/>
      <c r="B40" s="323"/>
      <c r="C40" s="323"/>
      <c r="D40" s="323"/>
      <c r="E40" s="323"/>
      <c r="F40" s="323"/>
      <c r="G40" s="323"/>
      <c r="H40" s="323"/>
      <c r="I40" s="323"/>
      <c r="J40" s="323"/>
      <c r="K40" s="323"/>
      <c r="L40" s="323"/>
      <c r="M40" s="323"/>
      <c r="N40" s="323"/>
      <c r="O40" s="323"/>
      <c r="P40" s="323"/>
      <c r="Q40" s="323"/>
      <c r="R40" s="318"/>
    </row>
    <row r="41" spans="1:18">
      <c r="A41" s="321"/>
      <c r="B41" s="323"/>
      <c r="C41" s="323"/>
      <c r="D41" s="323"/>
      <c r="E41" s="323"/>
      <c r="F41" s="323"/>
      <c r="G41" s="323"/>
      <c r="H41" s="323"/>
      <c r="I41" s="323"/>
      <c r="J41" s="323"/>
      <c r="K41" s="323"/>
      <c r="L41" s="323"/>
      <c r="M41" s="323"/>
      <c r="N41" s="323"/>
      <c r="O41" s="323"/>
      <c r="P41" s="323"/>
      <c r="Q41" s="323"/>
      <c r="R41" s="318"/>
    </row>
    <row r="42" spans="1:18">
      <c r="A42" s="321"/>
      <c r="B42" s="323"/>
      <c r="C42" s="323"/>
      <c r="D42" s="323"/>
      <c r="E42" s="323"/>
      <c r="F42" s="323"/>
      <c r="G42" s="323"/>
      <c r="H42" s="323"/>
      <c r="I42" s="323"/>
      <c r="J42" s="323"/>
      <c r="K42" s="323"/>
      <c r="L42" s="323"/>
      <c r="M42" s="323"/>
      <c r="N42" s="323"/>
      <c r="O42" s="323"/>
      <c r="P42" s="323"/>
      <c r="Q42" s="323"/>
      <c r="R42" s="318"/>
    </row>
    <row r="43" spans="1:18">
      <c r="A43" s="321"/>
      <c r="B43" s="323"/>
      <c r="C43" s="323"/>
      <c r="D43" s="323"/>
      <c r="E43" s="323"/>
      <c r="F43" s="323"/>
      <c r="G43" s="323"/>
      <c r="H43" s="323"/>
      <c r="I43" s="323"/>
      <c r="J43" s="323"/>
      <c r="K43" s="323"/>
      <c r="L43" s="323"/>
      <c r="M43" s="323"/>
      <c r="N43" s="323"/>
      <c r="O43" s="323"/>
      <c r="P43" s="323"/>
      <c r="Q43" s="323"/>
      <c r="R43" s="318"/>
    </row>
    <row r="44" spans="1:18">
      <c r="A44" s="321"/>
      <c r="B44" s="323"/>
      <c r="C44" s="323"/>
      <c r="D44" s="323"/>
      <c r="E44" s="323"/>
      <c r="F44" s="323"/>
      <c r="G44" s="323"/>
      <c r="H44" s="323"/>
      <c r="I44" s="323"/>
      <c r="J44" s="323"/>
      <c r="K44" s="323"/>
      <c r="L44" s="323"/>
      <c r="M44" s="323"/>
      <c r="N44" s="323"/>
      <c r="O44" s="323"/>
      <c r="P44" s="323"/>
      <c r="Q44" s="323"/>
      <c r="R44" s="318"/>
    </row>
    <row r="45" spans="1:18">
      <c r="A45" s="321"/>
      <c r="B45" s="323"/>
      <c r="C45" s="323"/>
      <c r="D45" s="323"/>
      <c r="E45" s="323"/>
      <c r="F45" s="323"/>
      <c r="G45" s="323"/>
      <c r="H45" s="323"/>
      <c r="I45" s="323"/>
      <c r="J45" s="323"/>
      <c r="K45" s="323"/>
      <c r="L45" s="323"/>
      <c r="M45" s="323"/>
      <c r="N45" s="323"/>
      <c r="O45" s="323"/>
      <c r="P45" s="323"/>
      <c r="Q45" s="323"/>
      <c r="R45" s="318"/>
    </row>
    <row r="46" spans="1:18">
      <c r="B46" s="318"/>
      <c r="C46" s="318"/>
      <c r="D46" s="318"/>
      <c r="E46" s="318"/>
      <c r="F46" s="318"/>
      <c r="G46" s="318"/>
      <c r="H46" s="318"/>
      <c r="I46" s="318"/>
      <c r="J46" s="318"/>
      <c r="K46" s="318"/>
      <c r="L46" s="318"/>
      <c r="M46" s="318"/>
      <c r="N46" s="318"/>
      <c r="O46" s="318"/>
      <c r="P46" s="318"/>
      <c r="Q46" s="318"/>
      <c r="R46" s="318"/>
    </row>
    <row r="47" spans="1:18">
      <c r="B47" s="318"/>
      <c r="C47" s="318"/>
      <c r="D47" s="318"/>
      <c r="E47" s="318"/>
      <c r="F47" s="318"/>
      <c r="G47" s="318"/>
      <c r="H47" s="318"/>
      <c r="I47" s="318"/>
      <c r="J47" s="318"/>
      <c r="K47" s="318"/>
      <c r="L47" s="318"/>
      <c r="M47" s="318"/>
      <c r="N47" s="318"/>
      <c r="O47" s="318"/>
      <c r="P47" s="318"/>
      <c r="Q47" s="318"/>
      <c r="R47" s="318"/>
    </row>
  </sheetData>
  <sheetProtection password="CCE8" sheet="1" objects="1" scenarios="1"/>
  <mergeCells count="9">
    <mergeCell ref="E37:I37"/>
    <mergeCell ref="B11:B12"/>
    <mergeCell ref="C11:C12"/>
    <mergeCell ref="L11:L12"/>
    <mergeCell ref="D11:K11"/>
    <mergeCell ref="B29:C29"/>
    <mergeCell ref="B30:H30"/>
    <mergeCell ref="I30:K30"/>
    <mergeCell ref="E36:I36"/>
  </mergeCells>
  <phoneticPr fontId="12" type="noConversion"/>
  <pageMargins left="0.74803149606299213" right="0" top="0.39370078740157483" bottom="0.59055118110236227"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B65"/>
  <sheetViews>
    <sheetView showGridLines="0" showRowColHeaders="0" showZeros="0" topLeftCell="D13" zoomScale="110" zoomScaleNormal="110" zoomScaleSheetLayoutView="110" workbookViewId="0">
      <selection activeCell="E57" sqref="E57:Q57"/>
    </sheetView>
  </sheetViews>
  <sheetFormatPr defaultColWidth="9.140625" defaultRowHeight="21.75"/>
  <cols>
    <col min="1" max="1" width="9.140625" style="54"/>
    <col min="2" max="2" width="4.140625" style="54" customWidth="1"/>
    <col min="3" max="3" width="6.42578125" style="54" customWidth="1"/>
    <col min="4" max="4" width="24.85546875" style="54" customWidth="1"/>
    <col min="5" max="19" width="4.42578125" style="54" customWidth="1"/>
    <col min="20" max="21" width="5.5703125" style="54" customWidth="1"/>
    <col min="22" max="22" width="4.85546875" style="54" customWidth="1"/>
    <col min="23" max="23" width="2.140625" style="54" customWidth="1"/>
    <col min="24" max="16384" width="9.140625" style="54"/>
  </cols>
  <sheetData>
    <row r="1" spans="1:28" ht="33.7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row>
    <row r="2" spans="1:28" ht="23.25" customHeight="1">
      <c r="A2" s="172"/>
      <c r="B2" s="684" t="str">
        <f>'รายงาน 3'!B2:T2</f>
        <v>รายงานผลการพัฒนาคุณภาพการศึกษาระดับชั้นเรียน (รศ.1)ภาคเรียนที่ 2  ปีการศึกษา  2568</v>
      </c>
      <c r="C2" s="684"/>
      <c r="D2" s="684"/>
      <c r="E2" s="684"/>
      <c r="F2" s="684"/>
      <c r="G2" s="684"/>
      <c r="H2" s="684"/>
      <c r="I2" s="684"/>
      <c r="J2" s="684"/>
      <c r="K2" s="684"/>
      <c r="L2" s="684"/>
      <c r="M2" s="684"/>
      <c r="N2" s="684"/>
      <c r="O2" s="684"/>
      <c r="P2" s="684"/>
      <c r="Q2" s="684"/>
      <c r="R2" s="684"/>
      <c r="S2" s="684"/>
      <c r="T2" s="684"/>
      <c r="U2" s="684"/>
      <c r="V2" s="684"/>
      <c r="W2" s="172"/>
      <c r="X2" s="172"/>
      <c r="Y2" s="172"/>
      <c r="Z2" s="172"/>
      <c r="AA2" s="172"/>
      <c r="AB2" s="172"/>
    </row>
    <row r="3" spans="1:28" ht="21.75" customHeight="1">
      <c r="A3" s="172"/>
      <c r="B3" s="646" t="str">
        <f>'รายงาน 3'!B3:T3</f>
        <v>ระดับชั้นมัธยมศึกษาปีที่ 1   โรงเรียนวัดโฆสิตาราม  สำนักงานเขตพื้นที่การศึกษาประถมศึกษาชัยนาท</v>
      </c>
      <c r="C3" s="646"/>
      <c r="D3" s="646"/>
      <c r="E3" s="646"/>
      <c r="F3" s="646"/>
      <c r="G3" s="646"/>
      <c r="H3" s="646"/>
      <c r="I3" s="646"/>
      <c r="J3" s="646"/>
      <c r="K3" s="646"/>
      <c r="L3" s="646"/>
      <c r="M3" s="646"/>
      <c r="N3" s="646"/>
      <c r="O3" s="646"/>
      <c r="P3" s="646"/>
      <c r="Q3" s="646"/>
      <c r="R3" s="646"/>
      <c r="S3" s="646"/>
      <c r="T3" s="646"/>
      <c r="U3" s="646"/>
      <c r="V3" s="646"/>
      <c r="W3" s="172"/>
      <c r="X3" s="172"/>
      <c r="Y3" s="172"/>
      <c r="Z3" s="172"/>
      <c r="AA3" s="172"/>
      <c r="AB3" s="172"/>
    </row>
    <row r="4" spans="1:28" ht="18" customHeight="1">
      <c r="A4" s="172"/>
      <c r="B4" s="648" t="s">
        <v>2</v>
      </c>
      <c r="C4" s="648" t="s">
        <v>28</v>
      </c>
      <c r="D4" s="647" t="s">
        <v>6</v>
      </c>
      <c r="E4" s="650" t="s">
        <v>54</v>
      </c>
      <c r="F4" s="651"/>
      <c r="G4" s="651"/>
      <c r="H4" s="651"/>
      <c r="I4" s="651"/>
      <c r="J4" s="651"/>
      <c r="K4" s="651"/>
      <c r="L4" s="651"/>
      <c r="M4" s="651"/>
      <c r="N4" s="651"/>
      <c r="O4" s="651"/>
      <c r="P4" s="651"/>
      <c r="Q4" s="651"/>
      <c r="R4" s="651"/>
      <c r="S4" s="651"/>
      <c r="T4" s="652"/>
      <c r="U4" s="655" t="s">
        <v>4</v>
      </c>
      <c r="V4" s="653" t="s">
        <v>5</v>
      </c>
      <c r="W4" s="172"/>
      <c r="X4" s="172"/>
      <c r="Y4" s="172"/>
      <c r="Z4" s="172"/>
      <c r="AA4" s="172"/>
      <c r="AB4" s="172"/>
    </row>
    <row r="5" spans="1:28" ht="18" customHeight="1" thickBot="1">
      <c r="A5" s="172"/>
      <c r="B5" s="685"/>
      <c r="C5" s="685"/>
      <c r="D5" s="657"/>
      <c r="E5" s="262" t="str">
        <f>'ข้อมูลนักเรียน  '!D4</f>
        <v>ไทย</v>
      </c>
      <c r="F5" s="262" t="str">
        <f>'ข้อมูลนักเรียน  '!E4</f>
        <v>คณิต</v>
      </c>
      <c r="G5" s="262" t="str">
        <f>'ข้อมูลนักเรียน  '!F4</f>
        <v>วิทย์</v>
      </c>
      <c r="H5" s="262" t="str">
        <f>'ข้อมูลนักเรียน  '!G4</f>
        <v>วิทยาการฯ</v>
      </c>
      <c r="I5" s="262" t="str">
        <f>'ข้อมูลนักเรียน  '!H4</f>
        <v>สังคม</v>
      </c>
      <c r="J5" s="262" t="str">
        <f>'ข้อมูลนักเรียน  '!I4</f>
        <v>ประวัติ</v>
      </c>
      <c r="K5" s="262" t="str">
        <f>'ข้อมูลนักเรียน  '!J4</f>
        <v>พละ</v>
      </c>
      <c r="L5" s="246" t="str">
        <f>'ข้อมูลนักเรียน  '!K4</f>
        <v>ศิลปะ</v>
      </c>
      <c r="M5" s="246" t="str">
        <f>'ข้อมูลนักเรียน  '!L4</f>
        <v>การงาน</v>
      </c>
      <c r="N5" s="377" t="str">
        <f>'ข้อมูลนักเรียน  '!M4</f>
        <v>อังกฤษ</v>
      </c>
      <c r="O5" s="456" t="str">
        <f>'ข้อมูลนักเรียน  '!N4</f>
        <v>คอม</v>
      </c>
      <c r="P5" s="456" t="str">
        <f>'ข้อมูลนักเรียน  '!O4</f>
        <v>จีน</v>
      </c>
      <c r="Q5" s="456" t="str">
        <f>'ข้อมูลนักเรียน  '!P4</f>
        <v>ต้านทุจริต</v>
      </c>
      <c r="R5" s="456" t="str">
        <f>'ข้อมูลนักเรียน  '!Q4</f>
        <v>การงาน</v>
      </c>
      <c r="S5" s="246" t="str">
        <f>'ข้อมูลนักเรียน  '!R4</f>
        <v>พละ</v>
      </c>
      <c r="T5" s="245" t="s">
        <v>3</v>
      </c>
      <c r="U5" s="686"/>
      <c r="V5" s="687"/>
      <c r="W5" s="172"/>
      <c r="X5" s="172"/>
      <c r="Y5" s="172"/>
      <c r="Z5" s="172"/>
      <c r="AA5" s="172"/>
      <c r="AB5" s="172"/>
    </row>
    <row r="6" spans="1:28" s="59" customFormat="1" ht="14.25" customHeight="1">
      <c r="A6" s="173"/>
      <c r="B6" s="56">
        <v>1</v>
      </c>
      <c r="C6" s="249">
        <f>'ข้อมูลนักเรียน  '!B5</f>
        <v>2284</v>
      </c>
      <c r="D6" s="263" t="str">
        <f>'ข้อมูลนักเรียน  '!C5</f>
        <v>เด็กชายทนากรณ์   แย้มพรม</v>
      </c>
      <c r="E6" s="479" t="str">
        <f>'03'!D5</f>
        <v/>
      </c>
      <c r="F6" s="480" t="str">
        <f>'03'!E5</f>
        <v/>
      </c>
      <c r="G6" s="480" t="str">
        <f>'03'!F5</f>
        <v/>
      </c>
      <c r="H6" s="480" t="str">
        <f>'03'!G5</f>
        <v/>
      </c>
      <c r="I6" s="480" t="str">
        <f>'03'!H5</f>
        <v/>
      </c>
      <c r="J6" s="480" t="str">
        <f>'03'!I5</f>
        <v/>
      </c>
      <c r="K6" s="480" t="str">
        <f>'03'!J5</f>
        <v/>
      </c>
      <c r="L6" s="480" t="str">
        <f>'03'!K5</f>
        <v/>
      </c>
      <c r="M6" s="480" t="str">
        <f>'03'!L5</f>
        <v/>
      </c>
      <c r="N6" s="480" t="str">
        <f>'03'!M5</f>
        <v/>
      </c>
      <c r="O6" s="480" t="str">
        <f>'03'!N5</f>
        <v/>
      </c>
      <c r="P6" s="480" t="str">
        <f>'03'!O5</f>
        <v/>
      </c>
      <c r="Q6" s="480" t="str">
        <f>'03'!P5</f>
        <v/>
      </c>
      <c r="R6" s="480" t="str">
        <f>'03'!Q5</f>
        <v/>
      </c>
      <c r="S6" s="480" t="str">
        <f>'03'!R5</f>
        <v/>
      </c>
      <c r="T6" s="481" t="str">
        <f>'03'!S5</f>
        <v/>
      </c>
      <c r="U6" s="482" t="str">
        <f>'03'!T5</f>
        <v/>
      </c>
      <c r="V6" s="463" t="str">
        <f>'03'!U5</f>
        <v/>
      </c>
      <c r="W6" s="173"/>
      <c r="X6" s="173"/>
      <c r="Y6" s="173"/>
      <c r="Z6" s="173"/>
      <c r="AA6" s="173"/>
      <c r="AB6" s="173"/>
    </row>
    <row r="7" spans="1:28" s="59" customFormat="1" ht="14.25" customHeight="1">
      <c r="A7" s="173"/>
      <c r="B7" s="55">
        <v>2</v>
      </c>
      <c r="C7" s="249">
        <f>'ข้อมูลนักเรียน  '!B6</f>
        <v>2285</v>
      </c>
      <c r="D7" s="264" t="str">
        <f>'ข้อมูลนักเรียน  '!C6</f>
        <v>เด็กชายนครินทร์  จุ้ยทองหลาง</v>
      </c>
      <c r="E7" s="483" t="str">
        <f>'03'!D6</f>
        <v/>
      </c>
      <c r="F7" s="505" t="str">
        <f>'03'!E6</f>
        <v/>
      </c>
      <c r="G7" s="505" t="str">
        <f>'03'!F6</f>
        <v/>
      </c>
      <c r="H7" s="505" t="str">
        <f>'03'!G6</f>
        <v/>
      </c>
      <c r="I7" s="505" t="str">
        <f>'03'!H6</f>
        <v/>
      </c>
      <c r="J7" s="505" t="str">
        <f>'03'!I6</f>
        <v/>
      </c>
      <c r="K7" s="505" t="str">
        <f>'03'!J6</f>
        <v/>
      </c>
      <c r="L7" s="505" t="str">
        <f>'03'!K6</f>
        <v/>
      </c>
      <c r="M7" s="505" t="str">
        <f>'03'!L6</f>
        <v/>
      </c>
      <c r="N7" s="506" t="str">
        <f>'03'!M6</f>
        <v/>
      </c>
      <c r="O7" s="506" t="str">
        <f>'03'!N6</f>
        <v/>
      </c>
      <c r="P7" s="506" t="str">
        <f>'03'!O6</f>
        <v/>
      </c>
      <c r="Q7" s="506" t="str">
        <f>'03'!P6</f>
        <v/>
      </c>
      <c r="R7" s="506" t="str">
        <f>'03'!Q6</f>
        <v/>
      </c>
      <c r="S7" s="505" t="str">
        <f>'03'!R6</f>
        <v/>
      </c>
      <c r="T7" s="484" t="str">
        <f>'03'!S6</f>
        <v/>
      </c>
      <c r="U7" s="482" t="str">
        <f>'03'!T6</f>
        <v/>
      </c>
      <c r="V7" s="463" t="str">
        <f>'03'!U6</f>
        <v/>
      </c>
      <c r="W7" s="173"/>
      <c r="X7" s="173"/>
      <c r="Y7" s="173"/>
      <c r="Z7" s="173"/>
      <c r="AA7" s="173"/>
      <c r="AB7" s="173"/>
    </row>
    <row r="8" spans="1:28" s="59" customFormat="1" ht="14.25" customHeight="1">
      <c r="A8" s="173"/>
      <c r="B8" s="55">
        <v>3</v>
      </c>
      <c r="C8" s="249">
        <f>'ข้อมูลนักเรียน  '!B7</f>
        <v>2288</v>
      </c>
      <c r="D8" s="264" t="str">
        <f>'ข้อมูลนักเรียน  '!C7</f>
        <v>เด็กหญิงลลิตาพร   อ่อนเจริญ</v>
      </c>
      <c r="E8" s="483" t="str">
        <f>'03'!D7</f>
        <v/>
      </c>
      <c r="F8" s="505" t="str">
        <f>'03'!E7</f>
        <v/>
      </c>
      <c r="G8" s="505" t="str">
        <f>'03'!F7</f>
        <v/>
      </c>
      <c r="H8" s="505" t="str">
        <f>'03'!G7</f>
        <v/>
      </c>
      <c r="I8" s="505" t="str">
        <f>'03'!H7</f>
        <v/>
      </c>
      <c r="J8" s="505" t="str">
        <f>'03'!I7</f>
        <v/>
      </c>
      <c r="K8" s="505" t="str">
        <f>'03'!J7</f>
        <v/>
      </c>
      <c r="L8" s="505" t="str">
        <f>'03'!K7</f>
        <v/>
      </c>
      <c r="M8" s="505" t="str">
        <f>'03'!L7</f>
        <v/>
      </c>
      <c r="N8" s="506" t="str">
        <f>'03'!M7</f>
        <v/>
      </c>
      <c r="O8" s="506" t="str">
        <f>'03'!N7</f>
        <v/>
      </c>
      <c r="P8" s="506" t="str">
        <f>'03'!O7</f>
        <v/>
      </c>
      <c r="Q8" s="506" t="str">
        <f>'03'!P7</f>
        <v/>
      </c>
      <c r="R8" s="506" t="str">
        <f>'03'!Q7</f>
        <v/>
      </c>
      <c r="S8" s="505" t="str">
        <f>'03'!R7</f>
        <v/>
      </c>
      <c r="T8" s="484" t="str">
        <f>'03'!S7</f>
        <v/>
      </c>
      <c r="U8" s="482" t="str">
        <f>'03'!T7</f>
        <v/>
      </c>
      <c r="V8" s="463" t="str">
        <f>'03'!U7</f>
        <v/>
      </c>
      <c r="W8" s="173"/>
      <c r="X8" s="173"/>
      <c r="Y8" s="173"/>
      <c r="Z8" s="173"/>
      <c r="AA8" s="173"/>
      <c r="AB8" s="173"/>
    </row>
    <row r="9" spans="1:28" s="59" customFormat="1" ht="14.25" customHeight="1">
      <c r="A9" s="173"/>
      <c r="B9" s="55">
        <v>4</v>
      </c>
      <c r="C9" s="249">
        <f>'ข้อมูลนักเรียน  '!B8</f>
        <v>2290</v>
      </c>
      <c r="D9" s="264" t="str">
        <f>'ข้อมูลนักเรียน  '!C8</f>
        <v>เด็กหญิงอรุณวรรณ  ทองเสม</v>
      </c>
      <c r="E9" s="483" t="str">
        <f>'03'!D8</f>
        <v/>
      </c>
      <c r="F9" s="505" t="str">
        <f>'03'!E8</f>
        <v/>
      </c>
      <c r="G9" s="505" t="str">
        <f>'03'!F8</f>
        <v/>
      </c>
      <c r="H9" s="505" t="str">
        <f>'03'!G8</f>
        <v/>
      </c>
      <c r="I9" s="505" t="str">
        <f>'03'!H8</f>
        <v/>
      </c>
      <c r="J9" s="505" t="str">
        <f>'03'!I8</f>
        <v/>
      </c>
      <c r="K9" s="505" t="str">
        <f>'03'!J8</f>
        <v/>
      </c>
      <c r="L9" s="505" t="str">
        <f>'03'!K8</f>
        <v/>
      </c>
      <c r="M9" s="505" t="str">
        <f>'03'!L8</f>
        <v/>
      </c>
      <c r="N9" s="506" t="str">
        <f>'03'!M8</f>
        <v/>
      </c>
      <c r="O9" s="506" t="str">
        <f>'03'!N8</f>
        <v/>
      </c>
      <c r="P9" s="506" t="str">
        <f>'03'!O8</f>
        <v/>
      </c>
      <c r="Q9" s="506" t="str">
        <f>'03'!P8</f>
        <v/>
      </c>
      <c r="R9" s="506" t="str">
        <f>'03'!Q8</f>
        <v/>
      </c>
      <c r="S9" s="505" t="str">
        <f>'03'!R8</f>
        <v/>
      </c>
      <c r="T9" s="484" t="str">
        <f>'03'!S8</f>
        <v/>
      </c>
      <c r="U9" s="482" t="str">
        <f>'03'!T8</f>
        <v/>
      </c>
      <c r="V9" s="463" t="str">
        <f>'03'!U8</f>
        <v/>
      </c>
      <c r="W9" s="173"/>
      <c r="X9" s="173"/>
      <c r="Y9" s="173"/>
      <c r="Z9" s="173"/>
      <c r="AA9" s="173"/>
      <c r="AB9" s="173"/>
    </row>
    <row r="10" spans="1:28" s="59" customFormat="1" ht="14.25" customHeight="1">
      <c r="A10" s="173"/>
      <c r="B10" s="55">
        <v>5</v>
      </c>
      <c r="C10" s="249">
        <f>'ข้อมูลนักเรียน  '!B9</f>
        <v>2353</v>
      </c>
      <c r="D10" s="264" t="str">
        <f>'ข้อมูลนักเรียน  '!C9</f>
        <v>เด็กชายรฐนนท์  มุกสิกพันธ์</v>
      </c>
      <c r="E10" s="483" t="str">
        <f>'03'!D9</f>
        <v/>
      </c>
      <c r="F10" s="505" t="str">
        <f>'03'!E9</f>
        <v/>
      </c>
      <c r="G10" s="505" t="str">
        <f>'03'!F9</f>
        <v/>
      </c>
      <c r="H10" s="505" t="str">
        <f>'03'!G9</f>
        <v/>
      </c>
      <c r="I10" s="505" t="str">
        <f>'03'!H9</f>
        <v/>
      </c>
      <c r="J10" s="505" t="str">
        <f>'03'!I9</f>
        <v/>
      </c>
      <c r="K10" s="505" t="str">
        <f>'03'!J9</f>
        <v/>
      </c>
      <c r="L10" s="505" t="str">
        <f>'03'!K9</f>
        <v/>
      </c>
      <c r="M10" s="505" t="str">
        <f>'03'!L9</f>
        <v/>
      </c>
      <c r="N10" s="506" t="str">
        <f>'03'!M9</f>
        <v/>
      </c>
      <c r="O10" s="506" t="str">
        <f>'03'!N9</f>
        <v/>
      </c>
      <c r="P10" s="506" t="str">
        <f>'03'!O9</f>
        <v/>
      </c>
      <c r="Q10" s="506" t="str">
        <f>'03'!P9</f>
        <v/>
      </c>
      <c r="R10" s="506" t="str">
        <f>'03'!Q9</f>
        <v/>
      </c>
      <c r="S10" s="505" t="str">
        <f>'03'!R9</f>
        <v/>
      </c>
      <c r="T10" s="484" t="str">
        <f>'03'!S9</f>
        <v/>
      </c>
      <c r="U10" s="482" t="str">
        <f>'03'!T9</f>
        <v/>
      </c>
      <c r="V10" s="463" t="str">
        <f>'03'!U9</f>
        <v/>
      </c>
      <c r="W10" s="173"/>
      <c r="X10" s="173"/>
      <c r="Y10" s="173"/>
      <c r="Z10" s="173"/>
      <c r="AA10" s="173"/>
      <c r="AB10" s="173"/>
    </row>
    <row r="11" spans="1:28" s="59" customFormat="1" ht="14.25" customHeight="1">
      <c r="A11" s="173"/>
      <c r="B11" s="55">
        <v>6</v>
      </c>
      <c r="C11" s="249">
        <f>'ข้อมูลนักเรียน  '!B10</f>
        <v>2399</v>
      </c>
      <c r="D11" s="264" t="str">
        <f>'ข้อมูลนักเรียน  '!C10</f>
        <v>เด็กหญิงพรธีรา  บุญผ่อง</v>
      </c>
      <c r="E11" s="483" t="str">
        <f>'03'!D10</f>
        <v/>
      </c>
      <c r="F11" s="505" t="str">
        <f>'03'!E10</f>
        <v/>
      </c>
      <c r="G11" s="505" t="str">
        <f>'03'!F10</f>
        <v/>
      </c>
      <c r="H11" s="505" t="str">
        <f>'03'!G10</f>
        <v/>
      </c>
      <c r="I11" s="505" t="str">
        <f>'03'!H10</f>
        <v/>
      </c>
      <c r="J11" s="505" t="str">
        <f>'03'!I10</f>
        <v/>
      </c>
      <c r="K11" s="505" t="str">
        <f>'03'!J10</f>
        <v/>
      </c>
      <c r="L11" s="505" t="str">
        <f>'03'!K10</f>
        <v/>
      </c>
      <c r="M11" s="505" t="str">
        <f>'03'!L10</f>
        <v/>
      </c>
      <c r="N11" s="506" t="str">
        <f>'03'!M10</f>
        <v/>
      </c>
      <c r="O11" s="506" t="str">
        <f>'03'!N10</f>
        <v/>
      </c>
      <c r="P11" s="506" t="str">
        <f>'03'!O10</f>
        <v/>
      </c>
      <c r="Q11" s="506" t="str">
        <f>'03'!P10</f>
        <v/>
      </c>
      <c r="R11" s="506" t="str">
        <f>'03'!Q10</f>
        <v/>
      </c>
      <c r="S11" s="505" t="str">
        <f>'03'!R10</f>
        <v/>
      </c>
      <c r="T11" s="484" t="str">
        <f>'03'!S10</f>
        <v/>
      </c>
      <c r="U11" s="482" t="str">
        <f>'03'!T10</f>
        <v/>
      </c>
      <c r="V11" s="463" t="str">
        <f>'03'!U10</f>
        <v/>
      </c>
      <c r="W11" s="173"/>
      <c r="X11" s="173"/>
      <c r="Y11" s="173"/>
      <c r="Z11" s="173"/>
      <c r="AA11" s="173"/>
      <c r="AB11" s="173"/>
    </row>
    <row r="12" spans="1:28" s="59" customFormat="1" ht="14.25" customHeight="1">
      <c r="A12" s="173"/>
      <c r="B12" s="55">
        <v>7</v>
      </c>
      <c r="C12" s="249">
        <f>'ข้อมูลนักเรียน  '!B11</f>
        <v>2438</v>
      </c>
      <c r="D12" s="264" t="str">
        <f>'ข้อมูลนักเรียน  '!C11</f>
        <v>เด็กหญิงพิชชาพา  อินเอม</v>
      </c>
      <c r="E12" s="483" t="str">
        <f>'03'!D11</f>
        <v/>
      </c>
      <c r="F12" s="505" t="str">
        <f>'03'!E11</f>
        <v/>
      </c>
      <c r="G12" s="505" t="str">
        <f>'03'!F11</f>
        <v/>
      </c>
      <c r="H12" s="505" t="str">
        <f>'03'!G11</f>
        <v/>
      </c>
      <c r="I12" s="505" t="str">
        <f>'03'!H11</f>
        <v/>
      </c>
      <c r="J12" s="505" t="str">
        <f>'03'!I11</f>
        <v/>
      </c>
      <c r="K12" s="505" t="str">
        <f>'03'!J11</f>
        <v/>
      </c>
      <c r="L12" s="505" t="str">
        <f>'03'!K11</f>
        <v/>
      </c>
      <c r="M12" s="505" t="str">
        <f>'03'!L11</f>
        <v/>
      </c>
      <c r="N12" s="506" t="str">
        <f>'03'!M11</f>
        <v/>
      </c>
      <c r="O12" s="506" t="str">
        <f>'03'!N11</f>
        <v/>
      </c>
      <c r="P12" s="506" t="str">
        <f>'03'!O11</f>
        <v/>
      </c>
      <c r="Q12" s="506" t="str">
        <f>'03'!P11</f>
        <v/>
      </c>
      <c r="R12" s="506" t="str">
        <f>'03'!Q11</f>
        <v/>
      </c>
      <c r="S12" s="505" t="str">
        <f>'03'!R11</f>
        <v/>
      </c>
      <c r="T12" s="484" t="str">
        <f>'03'!S11</f>
        <v/>
      </c>
      <c r="U12" s="482" t="str">
        <f>'03'!T11</f>
        <v/>
      </c>
      <c r="V12" s="463" t="str">
        <f>'03'!U11</f>
        <v/>
      </c>
      <c r="W12" s="173"/>
      <c r="X12" s="173"/>
      <c r="Y12" s="173"/>
      <c r="Z12" s="173"/>
      <c r="AA12" s="173"/>
      <c r="AB12" s="173"/>
    </row>
    <row r="13" spans="1:28" s="59" customFormat="1" ht="14.25" customHeight="1">
      <c r="A13" s="173"/>
      <c r="B13" s="55">
        <v>8</v>
      </c>
      <c r="C13" s="249">
        <f>'ข้อมูลนักเรียน  '!B12</f>
        <v>2439</v>
      </c>
      <c r="D13" s="264" t="str">
        <f>'ข้อมูลนักเรียน  '!C12</f>
        <v>เด็กชายณัฐชนน  ศุกประเสริฐ</v>
      </c>
      <c r="E13" s="483" t="str">
        <f>'03'!D12</f>
        <v/>
      </c>
      <c r="F13" s="505" t="str">
        <f>'03'!E12</f>
        <v/>
      </c>
      <c r="G13" s="505" t="str">
        <f>'03'!F12</f>
        <v/>
      </c>
      <c r="H13" s="505" t="str">
        <f>'03'!G12</f>
        <v/>
      </c>
      <c r="I13" s="505" t="str">
        <f>'03'!H12</f>
        <v/>
      </c>
      <c r="J13" s="505" t="str">
        <f>'03'!I12</f>
        <v/>
      </c>
      <c r="K13" s="505" t="str">
        <f>'03'!J12</f>
        <v/>
      </c>
      <c r="L13" s="505" t="str">
        <f>'03'!K12</f>
        <v/>
      </c>
      <c r="M13" s="505" t="str">
        <f>'03'!L12</f>
        <v/>
      </c>
      <c r="N13" s="506" t="str">
        <f>'03'!M12</f>
        <v/>
      </c>
      <c r="O13" s="506" t="str">
        <f>'03'!N12</f>
        <v/>
      </c>
      <c r="P13" s="506" t="str">
        <f>'03'!O12</f>
        <v/>
      </c>
      <c r="Q13" s="506" t="str">
        <f>'03'!P12</f>
        <v/>
      </c>
      <c r="R13" s="506" t="str">
        <f>'03'!Q12</f>
        <v/>
      </c>
      <c r="S13" s="505" t="str">
        <f>'03'!R12</f>
        <v/>
      </c>
      <c r="T13" s="484" t="str">
        <f>'03'!S12</f>
        <v/>
      </c>
      <c r="U13" s="482" t="str">
        <f>'03'!T12</f>
        <v/>
      </c>
      <c r="V13" s="463" t="str">
        <f>'03'!U12</f>
        <v/>
      </c>
      <c r="W13" s="173"/>
      <c r="X13" s="173"/>
      <c r="Y13" s="173"/>
      <c r="Z13" s="173"/>
      <c r="AA13" s="173"/>
      <c r="AB13" s="173"/>
    </row>
    <row r="14" spans="1:28" s="59" customFormat="1" ht="14.25" customHeight="1">
      <c r="A14" s="173"/>
      <c r="B14" s="55">
        <v>9</v>
      </c>
      <c r="C14" s="249">
        <f>'ข้อมูลนักเรียน  '!B13</f>
        <v>2440</v>
      </c>
      <c r="D14" s="264" t="str">
        <f>'ข้อมูลนักเรียน  '!C13</f>
        <v>เด็กหญิงนิธิมา  เภตรา</v>
      </c>
      <c r="E14" s="483" t="str">
        <f>'03'!D13</f>
        <v/>
      </c>
      <c r="F14" s="505" t="str">
        <f>'03'!E13</f>
        <v/>
      </c>
      <c r="G14" s="505" t="str">
        <f>'03'!F13</f>
        <v/>
      </c>
      <c r="H14" s="505" t="str">
        <f>'03'!G13</f>
        <v/>
      </c>
      <c r="I14" s="505" t="str">
        <f>'03'!H13</f>
        <v/>
      </c>
      <c r="J14" s="505" t="str">
        <f>'03'!I13</f>
        <v/>
      </c>
      <c r="K14" s="505" t="str">
        <f>'03'!J13</f>
        <v/>
      </c>
      <c r="L14" s="505" t="str">
        <f>'03'!K13</f>
        <v/>
      </c>
      <c r="M14" s="505" t="str">
        <f>'03'!L13</f>
        <v/>
      </c>
      <c r="N14" s="506" t="str">
        <f>'03'!M13</f>
        <v/>
      </c>
      <c r="O14" s="506" t="str">
        <f>'03'!N13</f>
        <v/>
      </c>
      <c r="P14" s="506" t="str">
        <f>'03'!O13</f>
        <v/>
      </c>
      <c r="Q14" s="506" t="str">
        <f>'03'!P13</f>
        <v/>
      </c>
      <c r="R14" s="506" t="str">
        <f>'03'!Q13</f>
        <v/>
      </c>
      <c r="S14" s="505" t="str">
        <f>'03'!R13</f>
        <v/>
      </c>
      <c r="T14" s="484" t="str">
        <f>'03'!S13</f>
        <v/>
      </c>
      <c r="U14" s="482" t="str">
        <f>'03'!T13</f>
        <v/>
      </c>
      <c r="V14" s="463" t="str">
        <f>'03'!U13</f>
        <v/>
      </c>
      <c r="W14" s="173"/>
      <c r="X14" s="173"/>
      <c r="Y14" s="173"/>
      <c r="Z14" s="173"/>
      <c r="AA14" s="173"/>
      <c r="AB14" s="173"/>
    </row>
    <row r="15" spans="1:28" s="59" customFormat="1" ht="14.25" customHeight="1">
      <c r="A15" s="173"/>
      <c r="B15" s="55">
        <v>10</v>
      </c>
      <c r="C15" s="249">
        <f>'ข้อมูลนักเรียน  '!B14</f>
        <v>2441</v>
      </c>
      <c r="D15" s="264" t="str">
        <f>'ข้อมูลนักเรียน  '!C14</f>
        <v>เด็กชายวิชัย  บุญยงค์</v>
      </c>
      <c r="E15" s="483" t="str">
        <f>'03'!D14</f>
        <v/>
      </c>
      <c r="F15" s="505" t="str">
        <f>'03'!E14</f>
        <v/>
      </c>
      <c r="G15" s="505" t="str">
        <f>'03'!F14</f>
        <v/>
      </c>
      <c r="H15" s="505" t="str">
        <f>'03'!G14</f>
        <v/>
      </c>
      <c r="I15" s="505" t="str">
        <f>'03'!H14</f>
        <v/>
      </c>
      <c r="J15" s="505" t="str">
        <f>'03'!I14</f>
        <v/>
      </c>
      <c r="K15" s="505" t="str">
        <f>'03'!J14</f>
        <v/>
      </c>
      <c r="L15" s="505" t="str">
        <f>'03'!K14</f>
        <v/>
      </c>
      <c r="M15" s="505" t="str">
        <f>'03'!L14</f>
        <v/>
      </c>
      <c r="N15" s="506" t="str">
        <f>'03'!M14</f>
        <v/>
      </c>
      <c r="O15" s="506" t="str">
        <f>'03'!N14</f>
        <v/>
      </c>
      <c r="P15" s="506" t="str">
        <f>'03'!O14</f>
        <v/>
      </c>
      <c r="Q15" s="506" t="str">
        <f>'03'!P14</f>
        <v/>
      </c>
      <c r="R15" s="506" t="str">
        <f>'03'!Q14</f>
        <v/>
      </c>
      <c r="S15" s="505" t="str">
        <f>'03'!R14</f>
        <v/>
      </c>
      <c r="T15" s="484" t="str">
        <f>'03'!S14</f>
        <v/>
      </c>
      <c r="U15" s="482" t="str">
        <f>'03'!T14</f>
        <v/>
      </c>
      <c r="V15" s="463" t="str">
        <f>'03'!U14</f>
        <v/>
      </c>
      <c r="W15" s="173"/>
      <c r="X15" s="173"/>
      <c r="Y15" s="173"/>
      <c r="Z15" s="173"/>
      <c r="AA15" s="173"/>
      <c r="AB15" s="173"/>
    </row>
    <row r="16" spans="1:28" s="59" customFormat="1" ht="14.25" customHeight="1">
      <c r="A16" s="173"/>
      <c r="B16" s="55">
        <v>11</v>
      </c>
      <c r="C16" s="249">
        <f>'ข้อมูลนักเรียน  '!B15</f>
        <v>2442</v>
      </c>
      <c r="D16" s="264" t="str">
        <f>'ข้อมูลนักเรียน  '!C15</f>
        <v>เด็กชายอภิวัฒน์  ศาลาคำ</v>
      </c>
      <c r="E16" s="483" t="str">
        <f>'03'!D15</f>
        <v/>
      </c>
      <c r="F16" s="505" t="str">
        <f>'03'!E15</f>
        <v/>
      </c>
      <c r="G16" s="505" t="str">
        <f>'03'!F15</f>
        <v/>
      </c>
      <c r="H16" s="505" t="str">
        <f>'03'!G15</f>
        <v/>
      </c>
      <c r="I16" s="505" t="str">
        <f>'03'!H15</f>
        <v/>
      </c>
      <c r="J16" s="505" t="str">
        <f>'03'!I15</f>
        <v/>
      </c>
      <c r="K16" s="505" t="str">
        <f>'03'!J15</f>
        <v/>
      </c>
      <c r="L16" s="505" t="str">
        <f>'03'!K15</f>
        <v/>
      </c>
      <c r="M16" s="505" t="str">
        <f>'03'!L15</f>
        <v/>
      </c>
      <c r="N16" s="506" t="str">
        <f>'03'!M15</f>
        <v/>
      </c>
      <c r="O16" s="506" t="str">
        <f>'03'!N15</f>
        <v/>
      </c>
      <c r="P16" s="506" t="str">
        <f>'03'!O15</f>
        <v/>
      </c>
      <c r="Q16" s="506" t="str">
        <f>'03'!P15</f>
        <v/>
      </c>
      <c r="R16" s="506" t="str">
        <f>'03'!Q15</f>
        <v/>
      </c>
      <c r="S16" s="505" t="str">
        <f>'03'!R15</f>
        <v/>
      </c>
      <c r="T16" s="484" t="str">
        <f>'03'!S15</f>
        <v/>
      </c>
      <c r="U16" s="482" t="str">
        <f>'03'!T15</f>
        <v/>
      </c>
      <c r="V16" s="463" t="str">
        <f>'03'!U15</f>
        <v/>
      </c>
      <c r="W16" s="173"/>
      <c r="X16" s="173"/>
      <c r="Y16" s="173"/>
      <c r="Z16" s="173"/>
      <c r="AA16" s="173"/>
      <c r="AB16" s="173"/>
    </row>
    <row r="17" spans="1:28" s="59" customFormat="1" ht="14.25" customHeight="1">
      <c r="A17" s="173"/>
      <c r="B17" s="55">
        <v>12</v>
      </c>
      <c r="C17" s="249">
        <f>'ข้อมูลนักเรียน  '!B16</f>
        <v>2505</v>
      </c>
      <c r="D17" s="264" t="str">
        <f>'ข้อมูลนักเรียน  '!C16</f>
        <v>เด็กชายกฤษฎา  แสงสว่าง</v>
      </c>
      <c r="E17" s="483" t="str">
        <f>'03'!D16</f>
        <v/>
      </c>
      <c r="F17" s="505" t="str">
        <f>'03'!E16</f>
        <v/>
      </c>
      <c r="G17" s="505" t="str">
        <f>'03'!F16</f>
        <v/>
      </c>
      <c r="H17" s="505" t="str">
        <f>'03'!G16</f>
        <v/>
      </c>
      <c r="I17" s="505" t="str">
        <f>'03'!H16</f>
        <v/>
      </c>
      <c r="J17" s="505" t="str">
        <f>'03'!I16</f>
        <v/>
      </c>
      <c r="K17" s="505" t="str">
        <f>'03'!J16</f>
        <v/>
      </c>
      <c r="L17" s="505" t="str">
        <f>'03'!K16</f>
        <v/>
      </c>
      <c r="M17" s="505" t="str">
        <f>'03'!L16</f>
        <v/>
      </c>
      <c r="N17" s="506" t="str">
        <f>'03'!M16</f>
        <v/>
      </c>
      <c r="O17" s="506" t="str">
        <f>'03'!N16</f>
        <v/>
      </c>
      <c r="P17" s="506" t="str">
        <f>'03'!O16</f>
        <v/>
      </c>
      <c r="Q17" s="506" t="str">
        <f>'03'!P16</f>
        <v/>
      </c>
      <c r="R17" s="506" t="str">
        <f>'03'!Q16</f>
        <v/>
      </c>
      <c r="S17" s="505" t="str">
        <f>'03'!R16</f>
        <v/>
      </c>
      <c r="T17" s="484" t="str">
        <f>'03'!S16</f>
        <v/>
      </c>
      <c r="U17" s="482" t="str">
        <f>'03'!T16</f>
        <v/>
      </c>
      <c r="V17" s="463" t="str">
        <f>'03'!U16</f>
        <v/>
      </c>
      <c r="W17" s="173"/>
      <c r="X17" s="173"/>
      <c r="Y17" s="173"/>
      <c r="Z17" s="173"/>
      <c r="AA17" s="173"/>
      <c r="AB17" s="173"/>
    </row>
    <row r="18" spans="1:28" s="59" customFormat="1" ht="14.25" customHeight="1">
      <c r="A18" s="173"/>
      <c r="B18" s="55">
        <v>13</v>
      </c>
      <c r="C18" s="249">
        <f>'ข้อมูลนักเรียน  '!B17</f>
        <v>2506</v>
      </c>
      <c r="D18" s="264" t="str">
        <f>'ข้อมูลนักเรียน  '!C17</f>
        <v>เด็กชายยุทธกานต์  แซ่เตีย</v>
      </c>
      <c r="E18" s="483" t="str">
        <f>'03'!D17</f>
        <v/>
      </c>
      <c r="F18" s="505" t="str">
        <f>'03'!E17</f>
        <v/>
      </c>
      <c r="G18" s="505" t="str">
        <f>'03'!F17</f>
        <v/>
      </c>
      <c r="H18" s="505" t="str">
        <f>'03'!G17</f>
        <v/>
      </c>
      <c r="I18" s="505" t="str">
        <f>'03'!H17</f>
        <v/>
      </c>
      <c r="J18" s="505" t="str">
        <f>'03'!I17</f>
        <v/>
      </c>
      <c r="K18" s="505" t="str">
        <f>'03'!J17</f>
        <v/>
      </c>
      <c r="L18" s="505" t="str">
        <f>'03'!K17</f>
        <v/>
      </c>
      <c r="M18" s="505" t="str">
        <f>'03'!L17</f>
        <v/>
      </c>
      <c r="N18" s="506" t="str">
        <f>'03'!M17</f>
        <v/>
      </c>
      <c r="O18" s="506" t="str">
        <f>'03'!N17</f>
        <v/>
      </c>
      <c r="P18" s="506" t="str">
        <f>'03'!O17</f>
        <v/>
      </c>
      <c r="Q18" s="506" t="str">
        <f>'03'!P17</f>
        <v/>
      </c>
      <c r="R18" s="506" t="str">
        <f>'03'!Q17</f>
        <v/>
      </c>
      <c r="S18" s="505" t="str">
        <f>'03'!R17</f>
        <v/>
      </c>
      <c r="T18" s="484" t="str">
        <f>'03'!S17</f>
        <v/>
      </c>
      <c r="U18" s="482" t="str">
        <f>'03'!T17</f>
        <v/>
      </c>
      <c r="V18" s="463" t="str">
        <f>'03'!U17</f>
        <v/>
      </c>
      <c r="W18" s="173"/>
      <c r="X18" s="173"/>
      <c r="Y18" s="173"/>
      <c r="Z18" s="173"/>
      <c r="AA18" s="173"/>
      <c r="AB18" s="173"/>
    </row>
    <row r="19" spans="1:28" s="59" customFormat="1" ht="14.25" customHeight="1">
      <c r="A19" s="173"/>
      <c r="B19" s="55">
        <v>14</v>
      </c>
      <c r="C19" s="249">
        <f>'ข้อมูลนักเรียน  '!B18</f>
        <v>2507</v>
      </c>
      <c r="D19" s="264" t="str">
        <f>'ข้อมูลนักเรียน  '!C18</f>
        <v>เด็กชายจิรายุ  ศิริสุทธิ์</v>
      </c>
      <c r="E19" s="483" t="str">
        <f>'03'!D18</f>
        <v/>
      </c>
      <c r="F19" s="505" t="str">
        <f>'03'!E18</f>
        <v/>
      </c>
      <c r="G19" s="505" t="str">
        <f>'03'!F18</f>
        <v/>
      </c>
      <c r="H19" s="505" t="str">
        <f>'03'!G18</f>
        <v/>
      </c>
      <c r="I19" s="505" t="str">
        <f>'03'!H18</f>
        <v/>
      </c>
      <c r="J19" s="505" t="str">
        <f>'03'!I18</f>
        <v/>
      </c>
      <c r="K19" s="505" t="str">
        <f>'03'!J18</f>
        <v/>
      </c>
      <c r="L19" s="505" t="str">
        <f>'03'!K18</f>
        <v/>
      </c>
      <c r="M19" s="505" t="str">
        <f>'03'!L18</f>
        <v/>
      </c>
      <c r="N19" s="506" t="str">
        <f>'03'!M18</f>
        <v/>
      </c>
      <c r="O19" s="506" t="str">
        <f>'03'!N18</f>
        <v/>
      </c>
      <c r="P19" s="506" t="str">
        <f>'03'!O18</f>
        <v/>
      </c>
      <c r="Q19" s="506" t="str">
        <f>'03'!P18</f>
        <v/>
      </c>
      <c r="R19" s="506" t="str">
        <f>'03'!Q18</f>
        <v/>
      </c>
      <c r="S19" s="505" t="str">
        <f>'03'!R18</f>
        <v/>
      </c>
      <c r="T19" s="484" t="str">
        <f>'03'!S18</f>
        <v/>
      </c>
      <c r="U19" s="482" t="str">
        <f>'03'!T18</f>
        <v/>
      </c>
      <c r="V19" s="463" t="str">
        <f>'03'!U18</f>
        <v/>
      </c>
      <c r="W19" s="173"/>
      <c r="X19" s="173"/>
      <c r="Y19" s="173"/>
      <c r="Z19" s="173"/>
      <c r="AA19" s="173"/>
      <c r="AB19" s="173"/>
    </row>
    <row r="20" spans="1:28" s="59" customFormat="1" ht="14.25" customHeight="1">
      <c r="A20" s="173"/>
      <c r="B20" s="55">
        <v>15</v>
      </c>
      <c r="C20" s="249">
        <f>'ข้อมูลนักเรียน  '!B19</f>
        <v>2508</v>
      </c>
      <c r="D20" s="264" t="str">
        <f>'ข้อมูลนักเรียน  '!C19</f>
        <v>เด็กชายพชรพงษ์  พงษ์นารายณ์</v>
      </c>
      <c r="E20" s="483" t="str">
        <f>'03'!D19</f>
        <v/>
      </c>
      <c r="F20" s="505" t="str">
        <f>'03'!E19</f>
        <v/>
      </c>
      <c r="G20" s="505" t="str">
        <f>'03'!F19</f>
        <v/>
      </c>
      <c r="H20" s="505" t="str">
        <f>'03'!G19</f>
        <v/>
      </c>
      <c r="I20" s="505" t="str">
        <f>'03'!H19</f>
        <v/>
      </c>
      <c r="J20" s="505" t="str">
        <f>'03'!I19</f>
        <v/>
      </c>
      <c r="K20" s="505" t="str">
        <f>'03'!J19</f>
        <v/>
      </c>
      <c r="L20" s="505" t="str">
        <f>'03'!K19</f>
        <v/>
      </c>
      <c r="M20" s="505" t="str">
        <f>'03'!L19</f>
        <v/>
      </c>
      <c r="N20" s="506" t="str">
        <f>'03'!M19</f>
        <v/>
      </c>
      <c r="O20" s="506" t="str">
        <f>'03'!N19</f>
        <v/>
      </c>
      <c r="P20" s="506" t="str">
        <f>'03'!O19</f>
        <v/>
      </c>
      <c r="Q20" s="506" t="str">
        <f>'03'!P19</f>
        <v/>
      </c>
      <c r="R20" s="506" t="str">
        <f>'03'!Q19</f>
        <v/>
      </c>
      <c r="S20" s="505" t="str">
        <f>'03'!R19</f>
        <v/>
      </c>
      <c r="T20" s="484" t="str">
        <f>'03'!S19</f>
        <v/>
      </c>
      <c r="U20" s="482" t="str">
        <f>'03'!T19</f>
        <v/>
      </c>
      <c r="V20" s="463" t="str">
        <f>'03'!U19</f>
        <v/>
      </c>
      <c r="W20" s="173"/>
      <c r="X20" s="173"/>
      <c r="Y20" s="173"/>
      <c r="Z20" s="173"/>
      <c r="AA20" s="173"/>
      <c r="AB20" s="173"/>
    </row>
    <row r="21" spans="1:28" s="59" customFormat="1" ht="14.25" customHeight="1">
      <c r="A21" s="173"/>
      <c r="B21" s="55">
        <v>16</v>
      </c>
      <c r="C21" s="249">
        <f>'ข้อมูลนักเรียน  '!B20</f>
        <v>2509</v>
      </c>
      <c r="D21" s="264" t="str">
        <f>'ข้อมูลนักเรียน  '!C20</f>
        <v>เด็กชายวัชรากรณ์  ดวงดี</v>
      </c>
      <c r="E21" s="483" t="str">
        <f>'03'!D20</f>
        <v/>
      </c>
      <c r="F21" s="505" t="str">
        <f>'03'!E20</f>
        <v/>
      </c>
      <c r="G21" s="505" t="str">
        <f>'03'!F20</f>
        <v/>
      </c>
      <c r="H21" s="505" t="str">
        <f>'03'!G20</f>
        <v/>
      </c>
      <c r="I21" s="505" t="str">
        <f>'03'!H20</f>
        <v/>
      </c>
      <c r="J21" s="505" t="str">
        <f>'03'!I20</f>
        <v/>
      </c>
      <c r="K21" s="505" t="str">
        <f>'03'!J20</f>
        <v/>
      </c>
      <c r="L21" s="505" t="str">
        <f>'03'!K20</f>
        <v/>
      </c>
      <c r="M21" s="505" t="str">
        <f>'03'!L20</f>
        <v/>
      </c>
      <c r="N21" s="506" t="str">
        <f>'03'!M20</f>
        <v/>
      </c>
      <c r="O21" s="506" t="str">
        <f>'03'!N20</f>
        <v/>
      </c>
      <c r="P21" s="506" t="str">
        <f>'03'!O20</f>
        <v/>
      </c>
      <c r="Q21" s="506" t="str">
        <f>'03'!P20</f>
        <v/>
      </c>
      <c r="R21" s="506" t="str">
        <f>'03'!Q20</f>
        <v/>
      </c>
      <c r="S21" s="505" t="str">
        <f>'03'!R20</f>
        <v/>
      </c>
      <c r="T21" s="484" t="str">
        <f>'03'!S20</f>
        <v/>
      </c>
      <c r="U21" s="482" t="str">
        <f>'03'!T20</f>
        <v/>
      </c>
      <c r="V21" s="463" t="str">
        <f>'03'!U20</f>
        <v/>
      </c>
      <c r="W21" s="173"/>
      <c r="X21" s="173"/>
      <c r="Y21" s="173"/>
      <c r="Z21" s="173"/>
      <c r="AA21" s="173"/>
      <c r="AB21" s="173"/>
    </row>
    <row r="22" spans="1:28" s="59" customFormat="1" ht="14.25" customHeight="1">
      <c r="A22" s="173"/>
      <c r="B22" s="55">
        <v>17</v>
      </c>
      <c r="C22" s="249">
        <f>'ข้อมูลนักเรียน  '!B21</f>
        <v>2510</v>
      </c>
      <c r="D22" s="264" t="str">
        <f>'ข้อมูลนักเรียน  '!C21</f>
        <v>เด็กชายกลวัชร  เพตรา</v>
      </c>
      <c r="E22" s="483" t="str">
        <f>'03'!D21</f>
        <v/>
      </c>
      <c r="F22" s="505" t="str">
        <f>'03'!E21</f>
        <v/>
      </c>
      <c r="G22" s="505" t="str">
        <f>'03'!F21</f>
        <v/>
      </c>
      <c r="H22" s="505" t="str">
        <f>'03'!G21</f>
        <v/>
      </c>
      <c r="I22" s="505" t="str">
        <f>'03'!H21</f>
        <v/>
      </c>
      <c r="J22" s="505" t="str">
        <f>'03'!I21</f>
        <v/>
      </c>
      <c r="K22" s="505" t="str">
        <f>'03'!J21</f>
        <v/>
      </c>
      <c r="L22" s="505" t="str">
        <f>'03'!K21</f>
        <v/>
      </c>
      <c r="M22" s="505" t="str">
        <f>'03'!L21</f>
        <v/>
      </c>
      <c r="N22" s="506" t="str">
        <f>'03'!M21</f>
        <v/>
      </c>
      <c r="O22" s="506" t="str">
        <f>'03'!N21</f>
        <v/>
      </c>
      <c r="P22" s="506" t="str">
        <f>'03'!O21</f>
        <v/>
      </c>
      <c r="Q22" s="506" t="str">
        <f>'03'!P21</f>
        <v/>
      </c>
      <c r="R22" s="506" t="str">
        <f>'03'!Q21</f>
        <v/>
      </c>
      <c r="S22" s="505" t="str">
        <f>'03'!R21</f>
        <v/>
      </c>
      <c r="T22" s="484" t="str">
        <f>'03'!S21</f>
        <v/>
      </c>
      <c r="U22" s="482" t="str">
        <f>'03'!T21</f>
        <v/>
      </c>
      <c r="V22" s="463" t="str">
        <f>'03'!U21</f>
        <v/>
      </c>
      <c r="W22" s="173"/>
      <c r="X22" s="173"/>
      <c r="Y22" s="173"/>
      <c r="Z22" s="173"/>
      <c r="AA22" s="173"/>
      <c r="AB22" s="173"/>
    </row>
    <row r="23" spans="1:28" s="59" customFormat="1" ht="14.25" customHeight="1">
      <c r="A23" s="173"/>
      <c r="B23" s="55">
        <v>18</v>
      </c>
      <c r="C23" s="249">
        <f>'ข้อมูลนักเรียน  '!B22</f>
        <v>2511</v>
      </c>
      <c r="D23" s="264" t="str">
        <f>'ข้อมูลนักเรียน  '!C22</f>
        <v>เด็กชายภมรเทพ  พวงมาลัย</v>
      </c>
      <c r="E23" s="483" t="str">
        <f>'03'!D22</f>
        <v/>
      </c>
      <c r="F23" s="505" t="str">
        <f>'03'!E22</f>
        <v/>
      </c>
      <c r="G23" s="505" t="str">
        <f>'03'!F22</f>
        <v/>
      </c>
      <c r="H23" s="505" t="str">
        <f>'03'!G22</f>
        <v/>
      </c>
      <c r="I23" s="505" t="str">
        <f>'03'!H22</f>
        <v/>
      </c>
      <c r="J23" s="505" t="str">
        <f>'03'!I22</f>
        <v/>
      </c>
      <c r="K23" s="505" t="str">
        <f>'03'!J22</f>
        <v/>
      </c>
      <c r="L23" s="505" t="str">
        <f>'03'!K22</f>
        <v/>
      </c>
      <c r="M23" s="505" t="str">
        <f>'03'!L22</f>
        <v/>
      </c>
      <c r="N23" s="506" t="str">
        <f>'03'!M22</f>
        <v/>
      </c>
      <c r="O23" s="506" t="str">
        <f>'03'!N22</f>
        <v/>
      </c>
      <c r="P23" s="506" t="str">
        <f>'03'!O22</f>
        <v/>
      </c>
      <c r="Q23" s="506" t="str">
        <f>'03'!P22</f>
        <v/>
      </c>
      <c r="R23" s="506" t="str">
        <f>'03'!Q22</f>
        <v/>
      </c>
      <c r="S23" s="505" t="str">
        <f>'03'!R22</f>
        <v/>
      </c>
      <c r="T23" s="484" t="str">
        <f>'03'!S22</f>
        <v/>
      </c>
      <c r="U23" s="482" t="str">
        <f>'03'!T22</f>
        <v/>
      </c>
      <c r="V23" s="463" t="str">
        <f>'03'!U22</f>
        <v/>
      </c>
      <c r="W23" s="173"/>
      <c r="X23" s="173"/>
      <c r="Y23" s="173"/>
      <c r="Z23" s="173"/>
      <c r="AA23" s="173"/>
      <c r="AB23" s="173"/>
    </row>
    <row r="24" spans="1:28" s="59" customFormat="1" ht="14.25" customHeight="1">
      <c r="A24" s="173"/>
      <c r="B24" s="55">
        <v>19</v>
      </c>
      <c r="C24" s="249">
        <f>'ข้อมูลนักเรียน  '!B23</f>
        <v>2512</v>
      </c>
      <c r="D24" s="264" t="str">
        <f>'ข้อมูลนักเรียน  '!C23</f>
        <v>เด็กชายสิรภัทร  สุขนิล</v>
      </c>
      <c r="E24" s="483" t="str">
        <f>'03'!D23</f>
        <v/>
      </c>
      <c r="F24" s="505" t="str">
        <f>'03'!E23</f>
        <v/>
      </c>
      <c r="G24" s="505" t="str">
        <f>'03'!F23</f>
        <v/>
      </c>
      <c r="H24" s="505" t="str">
        <f>'03'!G23</f>
        <v/>
      </c>
      <c r="I24" s="505" t="str">
        <f>'03'!H23</f>
        <v/>
      </c>
      <c r="J24" s="505" t="str">
        <f>'03'!I23</f>
        <v/>
      </c>
      <c r="K24" s="505" t="str">
        <f>'03'!J23</f>
        <v/>
      </c>
      <c r="L24" s="505" t="str">
        <f>'03'!K23</f>
        <v/>
      </c>
      <c r="M24" s="505" t="str">
        <f>'03'!L23</f>
        <v/>
      </c>
      <c r="N24" s="506" t="str">
        <f>'03'!M23</f>
        <v/>
      </c>
      <c r="O24" s="506" t="str">
        <f>'03'!N23</f>
        <v/>
      </c>
      <c r="P24" s="506" t="str">
        <f>'03'!O23</f>
        <v/>
      </c>
      <c r="Q24" s="506" t="str">
        <f>'03'!P23</f>
        <v/>
      </c>
      <c r="R24" s="506" t="str">
        <f>'03'!Q23</f>
        <v/>
      </c>
      <c r="S24" s="505" t="str">
        <f>'03'!R23</f>
        <v/>
      </c>
      <c r="T24" s="484" t="str">
        <f>'03'!S23</f>
        <v/>
      </c>
      <c r="U24" s="482" t="str">
        <f>'03'!T23</f>
        <v/>
      </c>
      <c r="V24" s="463" t="str">
        <f>'03'!U23</f>
        <v/>
      </c>
      <c r="W24" s="173"/>
      <c r="X24" s="173"/>
      <c r="Y24" s="173"/>
      <c r="Z24" s="173"/>
      <c r="AA24" s="173"/>
      <c r="AB24" s="173"/>
    </row>
    <row r="25" spans="1:28" s="59" customFormat="1" ht="14.25" customHeight="1">
      <c r="A25" s="173"/>
      <c r="B25" s="55">
        <v>20</v>
      </c>
      <c r="C25" s="249">
        <f>'ข้อมูลนักเรียน  '!B24</f>
        <v>2513</v>
      </c>
      <c r="D25" s="264" t="str">
        <f>'ข้อมูลนักเรียน  '!C24</f>
        <v>เด็กชายธเนศ  ช้างจั่น</v>
      </c>
      <c r="E25" s="483" t="str">
        <f>'03'!D24</f>
        <v/>
      </c>
      <c r="F25" s="505" t="str">
        <f>'03'!E24</f>
        <v/>
      </c>
      <c r="G25" s="505" t="str">
        <f>'03'!F24</f>
        <v/>
      </c>
      <c r="H25" s="505" t="str">
        <f>'03'!G24</f>
        <v/>
      </c>
      <c r="I25" s="505" t="str">
        <f>'03'!H24</f>
        <v/>
      </c>
      <c r="J25" s="505" t="str">
        <f>'03'!I24</f>
        <v/>
      </c>
      <c r="K25" s="505" t="str">
        <f>'03'!J24</f>
        <v/>
      </c>
      <c r="L25" s="505" t="str">
        <f>'03'!K24</f>
        <v/>
      </c>
      <c r="M25" s="505" t="str">
        <f>'03'!L24</f>
        <v/>
      </c>
      <c r="N25" s="506" t="str">
        <f>'03'!M24</f>
        <v/>
      </c>
      <c r="O25" s="506" t="str">
        <f>'03'!N24</f>
        <v/>
      </c>
      <c r="P25" s="506" t="str">
        <f>'03'!O24</f>
        <v/>
      </c>
      <c r="Q25" s="506" t="str">
        <f>'03'!P24</f>
        <v/>
      </c>
      <c r="R25" s="506" t="str">
        <f>'03'!Q24</f>
        <v/>
      </c>
      <c r="S25" s="505" t="str">
        <f>'03'!R24</f>
        <v/>
      </c>
      <c r="T25" s="484" t="str">
        <f>'03'!S24</f>
        <v/>
      </c>
      <c r="U25" s="482" t="str">
        <f>'03'!T24</f>
        <v/>
      </c>
      <c r="V25" s="463" t="str">
        <f>'03'!U24</f>
        <v/>
      </c>
      <c r="W25" s="173"/>
      <c r="X25" s="173"/>
      <c r="Y25" s="173"/>
      <c r="Z25" s="173"/>
      <c r="AA25" s="173"/>
      <c r="AB25" s="173"/>
    </row>
    <row r="26" spans="1:28" s="59" customFormat="1" ht="14.25" customHeight="1">
      <c r="A26" s="173"/>
      <c r="B26" s="55">
        <v>21</v>
      </c>
      <c r="C26" s="249">
        <f>'ข้อมูลนักเรียน  '!B25</f>
        <v>2514</v>
      </c>
      <c r="D26" s="264" t="str">
        <f>'ข้อมูลนักเรียน  '!C25</f>
        <v>เด็กชายวัชรากร  จูงาม</v>
      </c>
      <c r="E26" s="483" t="str">
        <f>'03'!D25</f>
        <v/>
      </c>
      <c r="F26" s="505" t="str">
        <f>'03'!E25</f>
        <v/>
      </c>
      <c r="G26" s="505" t="str">
        <f>'03'!F25</f>
        <v/>
      </c>
      <c r="H26" s="505" t="str">
        <f>'03'!G25</f>
        <v/>
      </c>
      <c r="I26" s="505" t="str">
        <f>'03'!H25</f>
        <v/>
      </c>
      <c r="J26" s="505" t="str">
        <f>'03'!I25</f>
        <v/>
      </c>
      <c r="K26" s="505" t="str">
        <f>'03'!J25</f>
        <v/>
      </c>
      <c r="L26" s="505" t="str">
        <f>'03'!K25</f>
        <v/>
      </c>
      <c r="M26" s="505" t="str">
        <f>'03'!L25</f>
        <v/>
      </c>
      <c r="N26" s="506" t="str">
        <f>'03'!M25</f>
        <v/>
      </c>
      <c r="O26" s="506" t="str">
        <f>'03'!N25</f>
        <v/>
      </c>
      <c r="P26" s="506" t="str">
        <f>'03'!O25</f>
        <v/>
      </c>
      <c r="Q26" s="506" t="str">
        <f>'03'!P25</f>
        <v/>
      </c>
      <c r="R26" s="506" t="str">
        <f>'03'!Q25</f>
        <v/>
      </c>
      <c r="S26" s="505" t="str">
        <f>'03'!R25</f>
        <v/>
      </c>
      <c r="T26" s="484" t="str">
        <f>'03'!S25</f>
        <v/>
      </c>
      <c r="U26" s="482" t="str">
        <f>'03'!T25</f>
        <v/>
      </c>
      <c r="V26" s="463" t="str">
        <f>'03'!U25</f>
        <v/>
      </c>
      <c r="W26" s="173"/>
      <c r="X26" s="173"/>
      <c r="Y26" s="173"/>
      <c r="Z26" s="173"/>
      <c r="AA26" s="173"/>
      <c r="AB26" s="173"/>
    </row>
    <row r="27" spans="1:28" s="59" customFormat="1" ht="14.25" customHeight="1">
      <c r="A27" s="173"/>
      <c r="B27" s="55">
        <v>22</v>
      </c>
      <c r="C27" s="249">
        <f>'ข้อมูลนักเรียน  '!B26</f>
        <v>2515</v>
      </c>
      <c r="D27" s="264" t="str">
        <f>'ข้อมูลนักเรียน  '!C26</f>
        <v>เด็กชายวรกันต์  ยิ้มคุณ</v>
      </c>
      <c r="E27" s="483" t="str">
        <f>'03'!D26</f>
        <v/>
      </c>
      <c r="F27" s="505" t="str">
        <f>'03'!E26</f>
        <v/>
      </c>
      <c r="G27" s="505" t="str">
        <f>'03'!F26</f>
        <v/>
      </c>
      <c r="H27" s="505" t="str">
        <f>'03'!G26</f>
        <v/>
      </c>
      <c r="I27" s="505" t="str">
        <f>'03'!H26</f>
        <v/>
      </c>
      <c r="J27" s="505" t="str">
        <f>'03'!I26</f>
        <v/>
      </c>
      <c r="K27" s="505" t="str">
        <f>'03'!J26</f>
        <v/>
      </c>
      <c r="L27" s="505" t="str">
        <f>'03'!K26</f>
        <v/>
      </c>
      <c r="M27" s="505" t="str">
        <f>'03'!L26</f>
        <v/>
      </c>
      <c r="N27" s="506" t="str">
        <f>'03'!M26</f>
        <v/>
      </c>
      <c r="O27" s="506" t="str">
        <f>'03'!N26</f>
        <v/>
      </c>
      <c r="P27" s="506" t="str">
        <f>'03'!O26</f>
        <v/>
      </c>
      <c r="Q27" s="506" t="str">
        <f>'03'!P26</f>
        <v/>
      </c>
      <c r="R27" s="506" t="str">
        <f>'03'!Q26</f>
        <v/>
      </c>
      <c r="S27" s="505" t="str">
        <f>'03'!R26</f>
        <v/>
      </c>
      <c r="T27" s="484" t="str">
        <f>'03'!S26</f>
        <v/>
      </c>
      <c r="U27" s="482" t="str">
        <f>'03'!T26</f>
        <v/>
      </c>
      <c r="V27" s="463" t="str">
        <f>'03'!U26</f>
        <v/>
      </c>
      <c r="W27" s="173"/>
      <c r="X27" s="173"/>
      <c r="Y27" s="173"/>
      <c r="Z27" s="173"/>
      <c r="AA27" s="173"/>
      <c r="AB27" s="173"/>
    </row>
    <row r="28" spans="1:28" s="59" customFormat="1" ht="14.25" customHeight="1">
      <c r="A28" s="173"/>
      <c r="B28" s="55">
        <v>23</v>
      </c>
      <c r="C28" s="249">
        <f>'ข้อมูลนักเรียน  '!B27</f>
        <v>2516</v>
      </c>
      <c r="D28" s="264" t="str">
        <f>'ข้อมูลนักเรียน  '!C27</f>
        <v>เด็กชายขจรศักดิ์  ศรีเพียงจันทร์</v>
      </c>
      <c r="E28" s="483" t="str">
        <f>'03'!D27</f>
        <v/>
      </c>
      <c r="F28" s="505" t="str">
        <f>'03'!E27</f>
        <v/>
      </c>
      <c r="G28" s="505" t="str">
        <f>'03'!F27</f>
        <v/>
      </c>
      <c r="H28" s="505" t="str">
        <f>'03'!G27</f>
        <v/>
      </c>
      <c r="I28" s="505" t="str">
        <f>'03'!H27</f>
        <v/>
      </c>
      <c r="J28" s="505" t="str">
        <f>'03'!I27</f>
        <v/>
      </c>
      <c r="K28" s="505" t="str">
        <f>'03'!J27</f>
        <v/>
      </c>
      <c r="L28" s="505" t="str">
        <f>'03'!K27</f>
        <v/>
      </c>
      <c r="M28" s="505" t="str">
        <f>'03'!L27</f>
        <v/>
      </c>
      <c r="N28" s="506" t="str">
        <f>'03'!M27</f>
        <v/>
      </c>
      <c r="O28" s="506" t="str">
        <f>'03'!N27</f>
        <v/>
      </c>
      <c r="P28" s="506" t="str">
        <f>'03'!O27</f>
        <v/>
      </c>
      <c r="Q28" s="506" t="str">
        <f>'03'!P27</f>
        <v/>
      </c>
      <c r="R28" s="506" t="str">
        <f>'03'!Q27</f>
        <v/>
      </c>
      <c r="S28" s="505" t="str">
        <f>'03'!R27</f>
        <v/>
      </c>
      <c r="T28" s="484" t="str">
        <f>'03'!S27</f>
        <v/>
      </c>
      <c r="U28" s="482" t="str">
        <f>'03'!T27</f>
        <v/>
      </c>
      <c r="V28" s="463" t="str">
        <f>'03'!U27</f>
        <v/>
      </c>
      <c r="W28" s="173"/>
      <c r="X28" s="173"/>
      <c r="Y28" s="173"/>
      <c r="Z28" s="173"/>
      <c r="AA28" s="173"/>
      <c r="AB28" s="173"/>
    </row>
    <row r="29" spans="1:28" s="59" customFormat="1" ht="14.25" customHeight="1">
      <c r="A29" s="173"/>
      <c r="B29" s="55">
        <v>24</v>
      </c>
      <c r="C29" s="249">
        <f>'ข้อมูลนักเรียน  '!B28</f>
        <v>2517</v>
      </c>
      <c r="D29" s="264" t="str">
        <f>'ข้อมูลนักเรียน  '!C28</f>
        <v>เด็กชายรัชชานนท์  ยิ้มจันทร์</v>
      </c>
      <c r="E29" s="483" t="str">
        <f>'03'!D28</f>
        <v/>
      </c>
      <c r="F29" s="505" t="str">
        <f>'03'!E28</f>
        <v/>
      </c>
      <c r="G29" s="505" t="str">
        <f>'03'!F28</f>
        <v/>
      </c>
      <c r="H29" s="505" t="str">
        <f>'03'!G28</f>
        <v/>
      </c>
      <c r="I29" s="505" t="str">
        <f>'03'!H28</f>
        <v/>
      </c>
      <c r="J29" s="505" t="str">
        <f>'03'!I28</f>
        <v/>
      </c>
      <c r="K29" s="505" t="str">
        <f>'03'!J28</f>
        <v/>
      </c>
      <c r="L29" s="505" t="str">
        <f>'03'!K28</f>
        <v/>
      </c>
      <c r="M29" s="505" t="str">
        <f>'03'!L28</f>
        <v/>
      </c>
      <c r="N29" s="506" t="str">
        <f>'03'!M28</f>
        <v/>
      </c>
      <c r="O29" s="506" t="str">
        <f>'03'!N28</f>
        <v/>
      </c>
      <c r="P29" s="506" t="str">
        <f>'03'!O28</f>
        <v/>
      </c>
      <c r="Q29" s="506" t="str">
        <f>'03'!P28</f>
        <v/>
      </c>
      <c r="R29" s="506" t="str">
        <f>'03'!Q28</f>
        <v/>
      </c>
      <c r="S29" s="505" t="str">
        <f>'03'!R28</f>
        <v/>
      </c>
      <c r="T29" s="484" t="str">
        <f>'03'!S28</f>
        <v/>
      </c>
      <c r="U29" s="482" t="str">
        <f>'03'!T28</f>
        <v/>
      </c>
      <c r="V29" s="463" t="str">
        <f>'03'!U28</f>
        <v/>
      </c>
      <c r="W29" s="173"/>
      <c r="X29" s="173"/>
      <c r="Y29" s="173"/>
      <c r="Z29" s="173"/>
      <c r="AA29" s="173"/>
      <c r="AB29" s="173"/>
    </row>
    <row r="30" spans="1:28" s="59" customFormat="1" ht="14.25" customHeight="1">
      <c r="A30" s="173"/>
      <c r="B30" s="55">
        <v>25</v>
      </c>
      <c r="C30" s="249">
        <f>'ข้อมูลนักเรียน  '!B29</f>
        <v>2518</v>
      </c>
      <c r="D30" s="264" t="str">
        <f>'ข้อมูลนักเรียน  '!C29</f>
        <v>เด็กหญิงวรัญญา  สืบสะอาด</v>
      </c>
      <c r="E30" s="483" t="str">
        <f>'03'!D29</f>
        <v/>
      </c>
      <c r="F30" s="505" t="str">
        <f>'03'!E29</f>
        <v/>
      </c>
      <c r="G30" s="505" t="str">
        <f>'03'!F29</f>
        <v/>
      </c>
      <c r="H30" s="505" t="str">
        <f>'03'!G29</f>
        <v/>
      </c>
      <c r="I30" s="505" t="str">
        <f>'03'!H29</f>
        <v/>
      </c>
      <c r="J30" s="505" t="str">
        <f>'03'!I29</f>
        <v/>
      </c>
      <c r="K30" s="505" t="str">
        <f>'03'!J29</f>
        <v/>
      </c>
      <c r="L30" s="505" t="str">
        <f>'03'!K29</f>
        <v/>
      </c>
      <c r="M30" s="505" t="str">
        <f>'03'!L29</f>
        <v/>
      </c>
      <c r="N30" s="506" t="str">
        <f>'03'!M29</f>
        <v/>
      </c>
      <c r="O30" s="506" t="str">
        <f>'03'!N29</f>
        <v/>
      </c>
      <c r="P30" s="506" t="str">
        <f>'03'!O29</f>
        <v/>
      </c>
      <c r="Q30" s="506" t="str">
        <f>'03'!P29</f>
        <v/>
      </c>
      <c r="R30" s="506" t="str">
        <f>'03'!Q29</f>
        <v/>
      </c>
      <c r="S30" s="505" t="str">
        <f>'03'!R29</f>
        <v/>
      </c>
      <c r="T30" s="484" t="str">
        <f>'03'!S29</f>
        <v/>
      </c>
      <c r="U30" s="482" t="str">
        <f>'03'!T29</f>
        <v/>
      </c>
      <c r="V30" s="463" t="str">
        <f>'03'!U29</f>
        <v/>
      </c>
      <c r="W30" s="173"/>
      <c r="X30" s="173"/>
      <c r="Y30" s="173"/>
      <c r="Z30" s="173"/>
      <c r="AA30" s="173"/>
      <c r="AB30" s="173"/>
    </row>
    <row r="31" spans="1:28" s="59" customFormat="1" ht="14.25" customHeight="1">
      <c r="A31" s="173"/>
      <c r="B31" s="55">
        <v>26</v>
      </c>
      <c r="C31" s="249">
        <f>'ข้อมูลนักเรียน  '!B30</f>
        <v>2519</v>
      </c>
      <c r="D31" s="264" t="str">
        <f>'ข้อมูลนักเรียน  '!C30</f>
        <v>เด็กหญิงสุพิชฌาย์  อินหอม</v>
      </c>
      <c r="E31" s="483" t="str">
        <f>'03'!D30</f>
        <v/>
      </c>
      <c r="F31" s="505" t="str">
        <f>'03'!E30</f>
        <v/>
      </c>
      <c r="G31" s="505" t="str">
        <f>'03'!F30</f>
        <v/>
      </c>
      <c r="H31" s="505" t="str">
        <f>'03'!G30</f>
        <v/>
      </c>
      <c r="I31" s="505" t="str">
        <f>'03'!H30</f>
        <v/>
      </c>
      <c r="J31" s="505" t="str">
        <f>'03'!I30</f>
        <v/>
      </c>
      <c r="K31" s="505" t="str">
        <f>'03'!J30</f>
        <v/>
      </c>
      <c r="L31" s="505" t="str">
        <f>'03'!K30</f>
        <v/>
      </c>
      <c r="M31" s="505" t="str">
        <f>'03'!L30</f>
        <v/>
      </c>
      <c r="N31" s="506" t="str">
        <f>'03'!M30</f>
        <v/>
      </c>
      <c r="O31" s="506" t="str">
        <f>'03'!N30</f>
        <v/>
      </c>
      <c r="P31" s="506" t="str">
        <f>'03'!O30</f>
        <v/>
      </c>
      <c r="Q31" s="506" t="str">
        <f>'03'!P30</f>
        <v/>
      </c>
      <c r="R31" s="506" t="str">
        <f>'03'!Q30</f>
        <v/>
      </c>
      <c r="S31" s="505" t="str">
        <f>'03'!R30</f>
        <v/>
      </c>
      <c r="T31" s="484" t="str">
        <f>'03'!S30</f>
        <v/>
      </c>
      <c r="U31" s="482" t="str">
        <f>'03'!T30</f>
        <v/>
      </c>
      <c r="V31" s="463" t="str">
        <f>'03'!U30</f>
        <v/>
      </c>
      <c r="W31" s="173"/>
      <c r="X31" s="173"/>
      <c r="Y31" s="173"/>
      <c r="Z31" s="173"/>
      <c r="AA31" s="173"/>
      <c r="AB31" s="173"/>
    </row>
    <row r="32" spans="1:28" s="59" customFormat="1" ht="14.25" customHeight="1">
      <c r="A32" s="173"/>
      <c r="B32" s="55">
        <v>27</v>
      </c>
      <c r="C32" s="249">
        <f>'ข้อมูลนักเรียน  '!B31</f>
        <v>2520</v>
      </c>
      <c r="D32" s="264" t="str">
        <f>'ข้อมูลนักเรียน  '!C31</f>
        <v>เด็กหญิงดิษญา  กลิ่นหอม</v>
      </c>
      <c r="E32" s="483" t="str">
        <f>'03'!D31</f>
        <v/>
      </c>
      <c r="F32" s="505" t="str">
        <f>'03'!E31</f>
        <v/>
      </c>
      <c r="G32" s="505" t="str">
        <f>'03'!F31</f>
        <v/>
      </c>
      <c r="H32" s="505" t="str">
        <f>'03'!G31</f>
        <v/>
      </c>
      <c r="I32" s="505" t="str">
        <f>'03'!H31</f>
        <v/>
      </c>
      <c r="J32" s="505" t="str">
        <f>'03'!I31</f>
        <v/>
      </c>
      <c r="K32" s="505" t="str">
        <f>'03'!J31</f>
        <v/>
      </c>
      <c r="L32" s="505" t="str">
        <f>'03'!K31</f>
        <v/>
      </c>
      <c r="M32" s="505" t="str">
        <f>'03'!L31</f>
        <v/>
      </c>
      <c r="N32" s="506" t="str">
        <f>'03'!M31</f>
        <v/>
      </c>
      <c r="O32" s="506" t="str">
        <f>'03'!N31</f>
        <v/>
      </c>
      <c r="P32" s="506" t="str">
        <f>'03'!O31</f>
        <v/>
      </c>
      <c r="Q32" s="506" t="str">
        <f>'03'!P31</f>
        <v/>
      </c>
      <c r="R32" s="506" t="str">
        <f>'03'!Q31</f>
        <v/>
      </c>
      <c r="S32" s="505" t="str">
        <f>'03'!R31</f>
        <v/>
      </c>
      <c r="T32" s="484" t="str">
        <f>'03'!S31</f>
        <v/>
      </c>
      <c r="U32" s="482" t="str">
        <f>'03'!T31</f>
        <v/>
      </c>
      <c r="V32" s="463" t="str">
        <f>'03'!U31</f>
        <v/>
      </c>
      <c r="W32" s="173"/>
      <c r="X32" s="173"/>
      <c r="Y32" s="173"/>
      <c r="Z32" s="173"/>
      <c r="AA32" s="173"/>
      <c r="AB32" s="173"/>
    </row>
    <row r="33" spans="1:28" s="59" customFormat="1" ht="14.25" customHeight="1">
      <c r="A33" s="173"/>
      <c r="B33" s="55">
        <v>28</v>
      </c>
      <c r="C33" s="249">
        <f>'ข้อมูลนักเรียน  '!B32</f>
        <v>2521</v>
      </c>
      <c r="D33" s="264" t="str">
        <f>'ข้อมูลนักเรียน  '!C32</f>
        <v>เด็กหญิงลลิตา  ทองยาลา</v>
      </c>
      <c r="E33" s="483" t="str">
        <f>'03'!D32</f>
        <v/>
      </c>
      <c r="F33" s="505" t="str">
        <f>'03'!E32</f>
        <v/>
      </c>
      <c r="G33" s="505" t="str">
        <f>'03'!F32</f>
        <v/>
      </c>
      <c r="H33" s="505" t="str">
        <f>'03'!G32</f>
        <v/>
      </c>
      <c r="I33" s="505" t="str">
        <f>'03'!H32</f>
        <v/>
      </c>
      <c r="J33" s="505" t="str">
        <f>'03'!I32</f>
        <v/>
      </c>
      <c r="K33" s="505" t="str">
        <f>'03'!J32</f>
        <v/>
      </c>
      <c r="L33" s="505" t="str">
        <f>'03'!K32</f>
        <v/>
      </c>
      <c r="M33" s="505" t="str">
        <f>'03'!L32</f>
        <v/>
      </c>
      <c r="N33" s="506" t="str">
        <f>'03'!M32</f>
        <v/>
      </c>
      <c r="O33" s="506" t="str">
        <f>'03'!N32</f>
        <v/>
      </c>
      <c r="P33" s="506" t="str">
        <f>'03'!O32</f>
        <v/>
      </c>
      <c r="Q33" s="506" t="str">
        <f>'03'!P32</f>
        <v/>
      </c>
      <c r="R33" s="506" t="str">
        <f>'03'!Q32</f>
        <v/>
      </c>
      <c r="S33" s="505" t="str">
        <f>'03'!R32</f>
        <v/>
      </c>
      <c r="T33" s="484" t="str">
        <f>'03'!S32</f>
        <v/>
      </c>
      <c r="U33" s="482" t="str">
        <f>'03'!T32</f>
        <v/>
      </c>
      <c r="V33" s="463" t="str">
        <f>'03'!U32</f>
        <v/>
      </c>
      <c r="W33" s="173"/>
      <c r="X33" s="173"/>
      <c r="Y33" s="173"/>
      <c r="Z33" s="173"/>
      <c r="AA33" s="173"/>
      <c r="AB33" s="173"/>
    </row>
    <row r="34" spans="1:28" s="59" customFormat="1" ht="14.25" customHeight="1">
      <c r="A34" s="173"/>
      <c r="B34" s="55">
        <v>29</v>
      </c>
      <c r="C34" s="249">
        <f>'ข้อมูลนักเรียน  '!B33</f>
        <v>2522</v>
      </c>
      <c r="D34" s="264" t="str">
        <f>'ข้อมูลนักเรียน  '!C33</f>
        <v>เด็กหญิงวรดา  บุญประจวบ</v>
      </c>
      <c r="E34" s="483" t="str">
        <f>'03'!D33</f>
        <v/>
      </c>
      <c r="F34" s="505" t="str">
        <f>'03'!E33</f>
        <v/>
      </c>
      <c r="G34" s="505" t="str">
        <f>'03'!F33</f>
        <v/>
      </c>
      <c r="H34" s="505" t="str">
        <f>'03'!G33</f>
        <v/>
      </c>
      <c r="I34" s="505" t="str">
        <f>'03'!H33</f>
        <v/>
      </c>
      <c r="J34" s="505" t="str">
        <f>'03'!I33</f>
        <v/>
      </c>
      <c r="K34" s="505" t="str">
        <f>'03'!J33</f>
        <v/>
      </c>
      <c r="L34" s="505" t="str">
        <f>'03'!K33</f>
        <v/>
      </c>
      <c r="M34" s="505" t="str">
        <f>'03'!L33</f>
        <v/>
      </c>
      <c r="N34" s="506" t="str">
        <f>'03'!M33</f>
        <v/>
      </c>
      <c r="O34" s="506" t="str">
        <f>'03'!N33</f>
        <v/>
      </c>
      <c r="P34" s="506" t="str">
        <f>'03'!O33</f>
        <v/>
      </c>
      <c r="Q34" s="506" t="str">
        <f>'03'!P33</f>
        <v/>
      </c>
      <c r="R34" s="506" t="str">
        <f>'03'!Q33</f>
        <v/>
      </c>
      <c r="S34" s="505" t="str">
        <f>'03'!R33</f>
        <v/>
      </c>
      <c r="T34" s="484" t="str">
        <f>'03'!S33</f>
        <v/>
      </c>
      <c r="U34" s="482" t="str">
        <f>'03'!T33</f>
        <v/>
      </c>
      <c r="V34" s="463" t="str">
        <f>'03'!U33</f>
        <v/>
      </c>
      <c r="W34" s="173"/>
      <c r="X34" s="173"/>
      <c r="Y34" s="173"/>
      <c r="Z34" s="173"/>
      <c r="AA34" s="173"/>
      <c r="AB34" s="173"/>
    </row>
    <row r="35" spans="1:28" s="59" customFormat="1" ht="14.25" customHeight="1">
      <c r="A35" s="173"/>
      <c r="B35" s="55">
        <v>30</v>
      </c>
      <c r="C35" s="249">
        <f>'ข้อมูลนักเรียน  '!B34</f>
        <v>2523</v>
      </c>
      <c r="D35" s="264" t="str">
        <f>'ข้อมูลนักเรียน  '!C34</f>
        <v>เด็กหญิงอรจิรา  โต๊ะน้อย</v>
      </c>
      <c r="E35" s="483" t="str">
        <f>'03'!D34</f>
        <v/>
      </c>
      <c r="F35" s="505" t="str">
        <f>'03'!E34</f>
        <v/>
      </c>
      <c r="G35" s="505" t="str">
        <f>'03'!F34</f>
        <v/>
      </c>
      <c r="H35" s="505" t="str">
        <f>'03'!G34</f>
        <v/>
      </c>
      <c r="I35" s="505" t="str">
        <f>'03'!H34</f>
        <v/>
      </c>
      <c r="J35" s="505" t="str">
        <f>'03'!I34</f>
        <v/>
      </c>
      <c r="K35" s="505" t="str">
        <f>'03'!J34</f>
        <v/>
      </c>
      <c r="L35" s="505" t="str">
        <f>'03'!K34</f>
        <v/>
      </c>
      <c r="M35" s="505" t="str">
        <f>'03'!L34</f>
        <v/>
      </c>
      <c r="N35" s="506" t="str">
        <f>'03'!M34</f>
        <v/>
      </c>
      <c r="O35" s="506" t="str">
        <f>'03'!N34</f>
        <v/>
      </c>
      <c r="P35" s="506" t="str">
        <f>'03'!O34</f>
        <v/>
      </c>
      <c r="Q35" s="506" t="str">
        <f>'03'!P34</f>
        <v/>
      </c>
      <c r="R35" s="506" t="str">
        <f>'03'!Q34</f>
        <v/>
      </c>
      <c r="S35" s="505" t="str">
        <f>'03'!R34</f>
        <v/>
      </c>
      <c r="T35" s="484" t="str">
        <f>'03'!S34</f>
        <v/>
      </c>
      <c r="U35" s="482" t="str">
        <f>'03'!T34</f>
        <v/>
      </c>
      <c r="V35" s="463" t="str">
        <f>'03'!U34</f>
        <v/>
      </c>
      <c r="W35" s="173"/>
      <c r="X35" s="173"/>
      <c r="Y35" s="173"/>
      <c r="Z35" s="173"/>
      <c r="AA35" s="173"/>
      <c r="AB35" s="173"/>
    </row>
    <row r="36" spans="1:28" s="59" customFormat="1" ht="14.25" customHeight="1">
      <c r="A36" s="173"/>
      <c r="B36" s="55">
        <v>31</v>
      </c>
      <c r="C36" s="249">
        <f>'ข้อมูลนักเรียน  '!B35</f>
        <v>2524</v>
      </c>
      <c r="D36" s="264" t="str">
        <f>'ข้อมูลนักเรียน  '!C35</f>
        <v>เด็กหญิงนุชจรีย์  ยิ้มจันทร์</v>
      </c>
      <c r="E36" s="483" t="str">
        <f>'03'!D35</f>
        <v/>
      </c>
      <c r="F36" s="505" t="str">
        <f>'03'!E35</f>
        <v/>
      </c>
      <c r="G36" s="505" t="str">
        <f>'03'!F35</f>
        <v/>
      </c>
      <c r="H36" s="505" t="str">
        <f>'03'!G35</f>
        <v/>
      </c>
      <c r="I36" s="505" t="str">
        <f>'03'!H35</f>
        <v/>
      </c>
      <c r="J36" s="505" t="str">
        <f>'03'!I35</f>
        <v/>
      </c>
      <c r="K36" s="505" t="str">
        <f>'03'!J35</f>
        <v/>
      </c>
      <c r="L36" s="505" t="str">
        <f>'03'!K35</f>
        <v/>
      </c>
      <c r="M36" s="505" t="str">
        <f>'03'!L35</f>
        <v/>
      </c>
      <c r="N36" s="506" t="str">
        <f>'03'!M35</f>
        <v/>
      </c>
      <c r="O36" s="506" t="str">
        <f>'03'!N35</f>
        <v/>
      </c>
      <c r="P36" s="506" t="str">
        <f>'03'!O35</f>
        <v/>
      </c>
      <c r="Q36" s="506" t="str">
        <f>'03'!P35</f>
        <v/>
      </c>
      <c r="R36" s="506" t="str">
        <f>'03'!Q35</f>
        <v/>
      </c>
      <c r="S36" s="505" t="str">
        <f>'03'!R35</f>
        <v/>
      </c>
      <c r="T36" s="484" t="str">
        <f>'03'!S35</f>
        <v/>
      </c>
      <c r="U36" s="482" t="str">
        <f>'03'!T35</f>
        <v/>
      </c>
      <c r="V36" s="463" t="str">
        <f>'03'!U35</f>
        <v/>
      </c>
      <c r="W36" s="173"/>
      <c r="X36" s="173"/>
      <c r="Y36" s="173"/>
      <c r="Z36" s="173"/>
      <c r="AA36" s="173"/>
      <c r="AB36" s="173"/>
    </row>
    <row r="37" spans="1:28" s="59" customFormat="1" ht="14.25" customHeight="1">
      <c r="A37" s="173"/>
      <c r="B37" s="55">
        <v>32</v>
      </c>
      <c r="C37" s="249">
        <f>'ข้อมูลนักเรียน  '!B36</f>
        <v>2525</v>
      </c>
      <c r="D37" s="264" t="str">
        <f>'ข้อมูลนักเรียน  '!C36</f>
        <v>เด็กหญิงชนัญชิดา  ไพรีรณ</v>
      </c>
      <c r="E37" s="483" t="str">
        <f>'03'!D36</f>
        <v/>
      </c>
      <c r="F37" s="505" t="str">
        <f>'03'!E36</f>
        <v/>
      </c>
      <c r="G37" s="505" t="str">
        <f>'03'!F36</f>
        <v/>
      </c>
      <c r="H37" s="505" t="str">
        <f>'03'!G36</f>
        <v/>
      </c>
      <c r="I37" s="505" t="str">
        <f>'03'!H36</f>
        <v/>
      </c>
      <c r="J37" s="505" t="str">
        <f>'03'!I36</f>
        <v/>
      </c>
      <c r="K37" s="505" t="str">
        <f>'03'!J36</f>
        <v/>
      </c>
      <c r="L37" s="505" t="str">
        <f>'03'!K36</f>
        <v/>
      </c>
      <c r="M37" s="505" t="str">
        <f>'03'!L36</f>
        <v/>
      </c>
      <c r="N37" s="506" t="str">
        <f>'03'!M36</f>
        <v/>
      </c>
      <c r="O37" s="506" t="str">
        <f>'03'!N36</f>
        <v/>
      </c>
      <c r="P37" s="506" t="str">
        <f>'03'!O36</f>
        <v/>
      </c>
      <c r="Q37" s="506" t="str">
        <f>'03'!P36</f>
        <v/>
      </c>
      <c r="R37" s="506" t="str">
        <f>'03'!Q36</f>
        <v/>
      </c>
      <c r="S37" s="505" t="str">
        <f>'03'!R36</f>
        <v/>
      </c>
      <c r="T37" s="484" t="str">
        <f>'03'!S36</f>
        <v/>
      </c>
      <c r="U37" s="482" t="str">
        <f>'03'!T36</f>
        <v/>
      </c>
      <c r="V37" s="463" t="str">
        <f>'03'!U36</f>
        <v/>
      </c>
      <c r="W37" s="173"/>
      <c r="X37" s="173"/>
      <c r="Y37" s="173"/>
      <c r="Z37" s="173"/>
      <c r="AA37" s="173"/>
      <c r="AB37" s="173"/>
    </row>
    <row r="38" spans="1:28" s="59" customFormat="1" ht="14.25" customHeight="1">
      <c r="A38" s="173"/>
      <c r="B38" s="55">
        <v>33</v>
      </c>
      <c r="C38" s="249">
        <f>'ข้อมูลนักเรียน  '!B37</f>
        <v>2526</v>
      </c>
      <c r="D38" s="264" t="str">
        <f>'ข้อมูลนักเรียน  '!C37</f>
        <v>เด็กหญิงกัณฐิกา  เพตรา</v>
      </c>
      <c r="E38" s="483" t="str">
        <f>'03'!D37</f>
        <v/>
      </c>
      <c r="F38" s="505" t="str">
        <f>'03'!E37</f>
        <v/>
      </c>
      <c r="G38" s="505" t="str">
        <f>'03'!F37</f>
        <v/>
      </c>
      <c r="H38" s="505" t="str">
        <f>'03'!G37</f>
        <v/>
      </c>
      <c r="I38" s="505" t="str">
        <f>'03'!H37</f>
        <v/>
      </c>
      <c r="J38" s="505" t="str">
        <f>'03'!I37</f>
        <v/>
      </c>
      <c r="K38" s="505" t="str">
        <f>'03'!J37</f>
        <v/>
      </c>
      <c r="L38" s="505" t="str">
        <f>'03'!K37</f>
        <v/>
      </c>
      <c r="M38" s="505" t="str">
        <f>'03'!L37</f>
        <v/>
      </c>
      <c r="N38" s="506" t="str">
        <f>'03'!M37</f>
        <v/>
      </c>
      <c r="O38" s="506" t="str">
        <f>'03'!N37</f>
        <v/>
      </c>
      <c r="P38" s="506" t="str">
        <f>'03'!O37</f>
        <v/>
      </c>
      <c r="Q38" s="506" t="str">
        <f>'03'!P37</f>
        <v/>
      </c>
      <c r="R38" s="506" t="str">
        <f>'03'!Q37</f>
        <v/>
      </c>
      <c r="S38" s="505" t="str">
        <f>'03'!R37</f>
        <v/>
      </c>
      <c r="T38" s="484" t="str">
        <f>'03'!S37</f>
        <v/>
      </c>
      <c r="U38" s="482" t="str">
        <f>'03'!T37</f>
        <v/>
      </c>
      <c r="V38" s="463" t="str">
        <f>'03'!U37</f>
        <v/>
      </c>
      <c r="W38" s="173"/>
      <c r="X38" s="173"/>
      <c r="Y38" s="173"/>
      <c r="Z38" s="173"/>
      <c r="AA38" s="173"/>
      <c r="AB38" s="173"/>
    </row>
    <row r="39" spans="1:28" s="59" customFormat="1" ht="14.25" customHeight="1">
      <c r="A39" s="173"/>
      <c r="B39" s="55">
        <v>34</v>
      </c>
      <c r="C39" s="249">
        <f>'ข้อมูลนักเรียน  '!B38</f>
        <v>2353</v>
      </c>
      <c r="D39" s="264" t="str">
        <f>'ข้อมูลนักเรียน  '!C38</f>
        <v>เด็กชายรฐนนท์  มุกสิกพันธ์</v>
      </c>
      <c r="E39" s="483" t="str">
        <f>'03'!D38</f>
        <v/>
      </c>
      <c r="F39" s="505" t="str">
        <f>'03'!E38</f>
        <v/>
      </c>
      <c r="G39" s="505" t="str">
        <f>'03'!F38</f>
        <v/>
      </c>
      <c r="H39" s="505" t="str">
        <f>'03'!G38</f>
        <v/>
      </c>
      <c r="I39" s="505" t="str">
        <f>'03'!H38</f>
        <v/>
      </c>
      <c r="J39" s="505" t="str">
        <f>'03'!I38</f>
        <v/>
      </c>
      <c r="K39" s="505" t="str">
        <f>'03'!J38</f>
        <v/>
      </c>
      <c r="L39" s="505" t="str">
        <f>'03'!K38</f>
        <v/>
      </c>
      <c r="M39" s="505" t="str">
        <f>'03'!L38</f>
        <v/>
      </c>
      <c r="N39" s="506" t="str">
        <f>'03'!M38</f>
        <v/>
      </c>
      <c r="O39" s="506" t="str">
        <f>'03'!N38</f>
        <v/>
      </c>
      <c r="P39" s="506" t="str">
        <f>'03'!O38</f>
        <v/>
      </c>
      <c r="Q39" s="506" t="str">
        <f>'03'!P38</f>
        <v/>
      </c>
      <c r="R39" s="506" t="str">
        <f>'03'!Q38</f>
        <v/>
      </c>
      <c r="S39" s="505" t="str">
        <f>'03'!R38</f>
        <v/>
      </c>
      <c r="T39" s="484" t="str">
        <f>'03'!S38</f>
        <v/>
      </c>
      <c r="U39" s="482" t="str">
        <f>'03'!T38</f>
        <v/>
      </c>
      <c r="V39" s="463" t="str">
        <f>'03'!U38</f>
        <v/>
      </c>
      <c r="W39" s="173"/>
      <c r="X39" s="173"/>
      <c r="Y39" s="173"/>
      <c r="Z39" s="173"/>
      <c r="AA39" s="173"/>
      <c r="AB39" s="173"/>
    </row>
    <row r="40" spans="1:28" s="59" customFormat="1" ht="14.25" customHeight="1">
      <c r="A40" s="173"/>
      <c r="B40" s="55">
        <v>35</v>
      </c>
      <c r="C40" s="249" t="str">
        <f>'ข้อมูลนักเรียน  '!B39</f>
        <v/>
      </c>
      <c r="D40" s="264" t="str">
        <f>'ข้อมูลนักเรียน  '!C39</f>
        <v/>
      </c>
      <c r="E40" s="483" t="str">
        <f>'03'!D39</f>
        <v/>
      </c>
      <c r="F40" s="505" t="str">
        <f>'03'!E39</f>
        <v/>
      </c>
      <c r="G40" s="505" t="str">
        <f>'03'!F39</f>
        <v/>
      </c>
      <c r="H40" s="505" t="str">
        <f>'03'!G39</f>
        <v/>
      </c>
      <c r="I40" s="505" t="str">
        <f>'03'!H39</f>
        <v/>
      </c>
      <c r="J40" s="505" t="str">
        <f>'03'!I39</f>
        <v/>
      </c>
      <c r="K40" s="505" t="str">
        <f>'03'!J39</f>
        <v/>
      </c>
      <c r="L40" s="505" t="str">
        <f>'03'!K39</f>
        <v/>
      </c>
      <c r="M40" s="505" t="str">
        <f>'03'!L39</f>
        <v/>
      </c>
      <c r="N40" s="506" t="str">
        <f>'03'!M39</f>
        <v/>
      </c>
      <c r="O40" s="506" t="str">
        <f>'03'!N39</f>
        <v/>
      </c>
      <c r="P40" s="506" t="str">
        <f>'03'!O39</f>
        <v/>
      </c>
      <c r="Q40" s="506" t="str">
        <f>'03'!P39</f>
        <v/>
      </c>
      <c r="R40" s="506" t="str">
        <f>'03'!Q39</f>
        <v/>
      </c>
      <c r="S40" s="505" t="str">
        <f>'03'!R39</f>
        <v/>
      </c>
      <c r="T40" s="484" t="str">
        <f>'03'!S39</f>
        <v/>
      </c>
      <c r="U40" s="482" t="str">
        <f>'03'!T39</f>
        <v/>
      </c>
      <c r="V40" s="463" t="str">
        <f>'03'!U39</f>
        <v/>
      </c>
      <c r="W40" s="173"/>
      <c r="X40" s="173"/>
      <c r="Y40" s="173"/>
      <c r="Z40" s="173"/>
      <c r="AA40" s="173"/>
      <c r="AB40" s="173"/>
    </row>
    <row r="41" spans="1:28" s="59" customFormat="1" ht="14.25" customHeight="1">
      <c r="A41" s="173"/>
      <c r="B41" s="55">
        <v>36</v>
      </c>
      <c r="C41" s="249" t="str">
        <f>'ข้อมูลนักเรียน  '!B40</f>
        <v/>
      </c>
      <c r="D41" s="264" t="str">
        <f>'ข้อมูลนักเรียน  '!C40</f>
        <v/>
      </c>
      <c r="E41" s="483" t="str">
        <f>'03'!D40</f>
        <v/>
      </c>
      <c r="F41" s="505" t="str">
        <f>'03'!E40</f>
        <v/>
      </c>
      <c r="G41" s="505" t="str">
        <f>'03'!F40</f>
        <v/>
      </c>
      <c r="H41" s="505" t="str">
        <f>'03'!G40</f>
        <v/>
      </c>
      <c r="I41" s="505" t="str">
        <f>'03'!H40</f>
        <v/>
      </c>
      <c r="J41" s="505" t="str">
        <f>'03'!I40</f>
        <v/>
      </c>
      <c r="K41" s="505" t="str">
        <f>'03'!J40</f>
        <v/>
      </c>
      <c r="L41" s="505" t="str">
        <f>'03'!K40</f>
        <v/>
      </c>
      <c r="M41" s="505" t="str">
        <f>'03'!L40</f>
        <v/>
      </c>
      <c r="N41" s="506" t="str">
        <f>'03'!M40</f>
        <v/>
      </c>
      <c r="O41" s="506" t="str">
        <f>'03'!N40</f>
        <v/>
      </c>
      <c r="P41" s="506" t="str">
        <f>'03'!O40</f>
        <v/>
      </c>
      <c r="Q41" s="506" t="str">
        <f>'03'!P40</f>
        <v/>
      </c>
      <c r="R41" s="506" t="str">
        <f>'03'!Q40</f>
        <v/>
      </c>
      <c r="S41" s="505" t="str">
        <f>'03'!R40</f>
        <v/>
      </c>
      <c r="T41" s="484" t="str">
        <f>'03'!S40</f>
        <v/>
      </c>
      <c r="U41" s="482" t="str">
        <f>'03'!T40</f>
        <v/>
      </c>
      <c r="V41" s="463" t="str">
        <f>'03'!U40</f>
        <v/>
      </c>
      <c r="W41" s="173"/>
      <c r="X41" s="173"/>
      <c r="Y41" s="173"/>
      <c r="Z41" s="173"/>
      <c r="AA41" s="173"/>
      <c r="AB41" s="173"/>
    </row>
    <row r="42" spans="1:28" s="59" customFormat="1" ht="14.25" customHeight="1">
      <c r="A42" s="173"/>
      <c r="B42" s="55">
        <v>37</v>
      </c>
      <c r="C42" s="249" t="str">
        <f>'ข้อมูลนักเรียน  '!B41</f>
        <v/>
      </c>
      <c r="D42" s="264" t="str">
        <f>'ข้อมูลนักเรียน  '!C41</f>
        <v/>
      </c>
      <c r="E42" s="483" t="str">
        <f>'03'!D41</f>
        <v/>
      </c>
      <c r="F42" s="505" t="str">
        <f>'03'!E41</f>
        <v/>
      </c>
      <c r="G42" s="505" t="str">
        <f>'03'!F41</f>
        <v/>
      </c>
      <c r="H42" s="505" t="str">
        <f>'03'!G41</f>
        <v/>
      </c>
      <c r="I42" s="505" t="str">
        <f>'03'!H41</f>
        <v/>
      </c>
      <c r="J42" s="505" t="str">
        <f>'03'!I41</f>
        <v/>
      </c>
      <c r="K42" s="505" t="str">
        <f>'03'!J41</f>
        <v/>
      </c>
      <c r="L42" s="505" t="str">
        <f>'03'!K41</f>
        <v/>
      </c>
      <c r="M42" s="505" t="str">
        <f>'03'!L41</f>
        <v/>
      </c>
      <c r="N42" s="506" t="str">
        <f>'03'!M41</f>
        <v/>
      </c>
      <c r="O42" s="506" t="str">
        <f>'03'!N41</f>
        <v/>
      </c>
      <c r="P42" s="506" t="str">
        <f>'03'!O41</f>
        <v/>
      </c>
      <c r="Q42" s="506" t="str">
        <f>'03'!P41</f>
        <v/>
      </c>
      <c r="R42" s="506" t="str">
        <f>'03'!Q41</f>
        <v/>
      </c>
      <c r="S42" s="505" t="str">
        <f>'03'!R41</f>
        <v/>
      </c>
      <c r="T42" s="484" t="str">
        <f>'03'!S41</f>
        <v/>
      </c>
      <c r="U42" s="482" t="str">
        <f>'03'!T41</f>
        <v/>
      </c>
      <c r="V42" s="463" t="str">
        <f>'03'!U41</f>
        <v/>
      </c>
      <c r="W42" s="173"/>
      <c r="X42" s="173"/>
      <c r="Y42" s="173"/>
      <c r="Z42" s="173"/>
      <c r="AA42" s="173"/>
      <c r="AB42" s="173"/>
    </row>
    <row r="43" spans="1:28" s="59" customFormat="1" ht="14.25" customHeight="1">
      <c r="A43" s="173"/>
      <c r="B43" s="55">
        <v>38</v>
      </c>
      <c r="C43" s="249" t="str">
        <f>'ข้อมูลนักเรียน  '!B42</f>
        <v/>
      </c>
      <c r="D43" s="264" t="str">
        <f>'ข้อมูลนักเรียน  '!C42</f>
        <v/>
      </c>
      <c r="E43" s="483" t="str">
        <f>'03'!D42</f>
        <v/>
      </c>
      <c r="F43" s="505" t="str">
        <f>'03'!E42</f>
        <v/>
      </c>
      <c r="G43" s="505" t="str">
        <f>'03'!F42</f>
        <v/>
      </c>
      <c r="H43" s="505" t="str">
        <f>'03'!G42</f>
        <v/>
      </c>
      <c r="I43" s="505" t="str">
        <f>'03'!H42</f>
        <v/>
      </c>
      <c r="J43" s="505" t="str">
        <f>'03'!I42</f>
        <v/>
      </c>
      <c r="K43" s="505" t="str">
        <f>'03'!J42</f>
        <v/>
      </c>
      <c r="L43" s="505" t="str">
        <f>'03'!K42</f>
        <v/>
      </c>
      <c r="M43" s="505" t="str">
        <f>'03'!L42</f>
        <v/>
      </c>
      <c r="N43" s="506" t="str">
        <f>'03'!M42</f>
        <v/>
      </c>
      <c r="O43" s="506" t="str">
        <f>'03'!N42</f>
        <v/>
      </c>
      <c r="P43" s="506" t="str">
        <f>'03'!O42</f>
        <v/>
      </c>
      <c r="Q43" s="506" t="str">
        <f>'03'!P42</f>
        <v/>
      </c>
      <c r="R43" s="506" t="str">
        <f>'03'!Q42</f>
        <v/>
      </c>
      <c r="S43" s="505" t="str">
        <f>'03'!R42</f>
        <v/>
      </c>
      <c r="T43" s="484" t="str">
        <f>'03'!S42</f>
        <v/>
      </c>
      <c r="U43" s="482" t="str">
        <f>'03'!T42</f>
        <v/>
      </c>
      <c r="V43" s="463" t="str">
        <f>'03'!U42</f>
        <v/>
      </c>
      <c r="W43" s="173"/>
      <c r="X43" s="173"/>
      <c r="Y43" s="173"/>
      <c r="Z43" s="173"/>
      <c r="AA43" s="173"/>
      <c r="AB43" s="173"/>
    </row>
    <row r="44" spans="1:28" s="59" customFormat="1" ht="14.25" customHeight="1">
      <c r="A44" s="173"/>
      <c r="B44" s="55">
        <v>39</v>
      </c>
      <c r="C44" s="249" t="str">
        <f>'ข้อมูลนักเรียน  '!B43</f>
        <v/>
      </c>
      <c r="D44" s="264" t="str">
        <f>'ข้อมูลนักเรียน  '!C43</f>
        <v/>
      </c>
      <c r="E44" s="483" t="str">
        <f>'03'!D43</f>
        <v/>
      </c>
      <c r="F44" s="505" t="str">
        <f>'03'!E43</f>
        <v/>
      </c>
      <c r="G44" s="505" t="str">
        <f>'03'!F43</f>
        <v/>
      </c>
      <c r="H44" s="505" t="str">
        <f>'03'!G43</f>
        <v/>
      </c>
      <c r="I44" s="505" t="str">
        <f>'03'!H43</f>
        <v/>
      </c>
      <c r="J44" s="505" t="str">
        <f>'03'!I43</f>
        <v/>
      </c>
      <c r="K44" s="505" t="str">
        <f>'03'!J43</f>
        <v/>
      </c>
      <c r="L44" s="505" t="str">
        <f>'03'!K43</f>
        <v/>
      </c>
      <c r="M44" s="505" t="str">
        <f>'03'!L43</f>
        <v/>
      </c>
      <c r="N44" s="506" t="str">
        <f>'03'!M43</f>
        <v/>
      </c>
      <c r="O44" s="506" t="str">
        <f>'03'!N43</f>
        <v/>
      </c>
      <c r="P44" s="506" t="str">
        <f>'03'!O43</f>
        <v/>
      </c>
      <c r="Q44" s="506" t="str">
        <f>'03'!P43</f>
        <v/>
      </c>
      <c r="R44" s="506" t="str">
        <f>'03'!Q43</f>
        <v/>
      </c>
      <c r="S44" s="505" t="str">
        <f>'03'!R43</f>
        <v/>
      </c>
      <c r="T44" s="484" t="str">
        <f>'03'!S43</f>
        <v/>
      </c>
      <c r="U44" s="482" t="str">
        <f>'03'!T43</f>
        <v/>
      </c>
      <c r="V44" s="463" t="str">
        <f>'03'!U43</f>
        <v/>
      </c>
      <c r="W44" s="173"/>
      <c r="X44" s="173"/>
      <c r="Y44" s="173"/>
      <c r="Z44" s="173"/>
      <c r="AA44" s="173"/>
      <c r="AB44" s="173"/>
    </row>
    <row r="45" spans="1:28" s="59" customFormat="1" ht="14.25" customHeight="1">
      <c r="A45" s="173"/>
      <c r="B45" s="55">
        <v>40</v>
      </c>
      <c r="C45" s="249" t="str">
        <f>'ข้อมูลนักเรียน  '!B44</f>
        <v/>
      </c>
      <c r="D45" s="264" t="str">
        <f>'ข้อมูลนักเรียน  '!C44</f>
        <v/>
      </c>
      <c r="E45" s="483" t="str">
        <f>'03'!D44</f>
        <v/>
      </c>
      <c r="F45" s="505" t="str">
        <f>'03'!E44</f>
        <v/>
      </c>
      <c r="G45" s="505" t="str">
        <f>'03'!F44</f>
        <v/>
      </c>
      <c r="H45" s="505" t="str">
        <f>'03'!G44</f>
        <v/>
      </c>
      <c r="I45" s="505" t="str">
        <f>'03'!H44</f>
        <v/>
      </c>
      <c r="J45" s="505" t="str">
        <f>'03'!I44</f>
        <v/>
      </c>
      <c r="K45" s="505" t="str">
        <f>'03'!J44</f>
        <v/>
      </c>
      <c r="L45" s="505" t="str">
        <f>'03'!K44</f>
        <v/>
      </c>
      <c r="M45" s="505" t="str">
        <f>'03'!L44</f>
        <v/>
      </c>
      <c r="N45" s="506" t="str">
        <f>'03'!M44</f>
        <v/>
      </c>
      <c r="O45" s="506" t="str">
        <f>'03'!N44</f>
        <v/>
      </c>
      <c r="P45" s="506" t="str">
        <f>'03'!O44</f>
        <v/>
      </c>
      <c r="Q45" s="506" t="str">
        <f>'03'!P44</f>
        <v/>
      </c>
      <c r="R45" s="506" t="str">
        <f>'03'!Q44</f>
        <v/>
      </c>
      <c r="S45" s="505" t="str">
        <f>'03'!R44</f>
        <v/>
      </c>
      <c r="T45" s="484" t="str">
        <f>'03'!S44</f>
        <v/>
      </c>
      <c r="U45" s="482" t="str">
        <f>'03'!T44</f>
        <v/>
      </c>
      <c r="V45" s="463" t="str">
        <f>'03'!U44</f>
        <v/>
      </c>
      <c r="W45" s="173"/>
      <c r="X45" s="173"/>
      <c r="Y45" s="173"/>
      <c r="Z45" s="173"/>
      <c r="AA45" s="173"/>
      <c r="AB45" s="173"/>
    </row>
    <row r="46" spans="1:28" s="59" customFormat="1" ht="14.25" customHeight="1">
      <c r="A46" s="173"/>
      <c r="B46" s="55">
        <v>41</v>
      </c>
      <c r="C46" s="249" t="str">
        <f>'ข้อมูลนักเรียน  '!B45</f>
        <v/>
      </c>
      <c r="D46" s="264" t="str">
        <f>'ข้อมูลนักเรียน  '!C45</f>
        <v/>
      </c>
      <c r="E46" s="483" t="str">
        <f>'03'!D45</f>
        <v/>
      </c>
      <c r="F46" s="505" t="str">
        <f>'03'!E45</f>
        <v/>
      </c>
      <c r="G46" s="505" t="str">
        <f>'03'!F45</f>
        <v/>
      </c>
      <c r="H46" s="505" t="str">
        <f>'03'!G45</f>
        <v/>
      </c>
      <c r="I46" s="505" t="str">
        <f>'03'!H45</f>
        <v/>
      </c>
      <c r="J46" s="505" t="str">
        <f>'03'!I45</f>
        <v/>
      </c>
      <c r="K46" s="505" t="str">
        <f>'03'!J45</f>
        <v/>
      </c>
      <c r="L46" s="505" t="str">
        <f>'03'!K45</f>
        <v/>
      </c>
      <c r="M46" s="505" t="str">
        <f>'03'!L45</f>
        <v/>
      </c>
      <c r="N46" s="506" t="str">
        <f>'03'!M45</f>
        <v/>
      </c>
      <c r="O46" s="506" t="str">
        <f>'03'!N45</f>
        <v/>
      </c>
      <c r="P46" s="506" t="str">
        <f>'03'!O45</f>
        <v/>
      </c>
      <c r="Q46" s="506" t="str">
        <f>'03'!P45</f>
        <v/>
      </c>
      <c r="R46" s="506" t="str">
        <f>'03'!Q45</f>
        <v/>
      </c>
      <c r="S46" s="505" t="str">
        <f>'03'!R45</f>
        <v/>
      </c>
      <c r="T46" s="484" t="str">
        <f>'03'!S45</f>
        <v/>
      </c>
      <c r="U46" s="482" t="str">
        <f>'03'!T45</f>
        <v/>
      </c>
      <c r="V46" s="463" t="str">
        <f>'03'!U45</f>
        <v/>
      </c>
      <c r="W46" s="173"/>
      <c r="X46" s="173"/>
      <c r="Y46" s="173"/>
      <c r="Z46" s="173"/>
      <c r="AA46" s="173"/>
      <c r="AB46" s="173"/>
    </row>
    <row r="47" spans="1:28" s="59" customFormat="1" ht="14.25" customHeight="1">
      <c r="A47" s="173"/>
      <c r="B47" s="55">
        <v>42</v>
      </c>
      <c r="C47" s="249" t="str">
        <f>'ข้อมูลนักเรียน  '!B46</f>
        <v/>
      </c>
      <c r="D47" s="264" t="str">
        <f>'ข้อมูลนักเรียน  '!C46</f>
        <v/>
      </c>
      <c r="E47" s="483" t="str">
        <f>'03'!D46</f>
        <v/>
      </c>
      <c r="F47" s="505" t="str">
        <f>'03'!E46</f>
        <v/>
      </c>
      <c r="G47" s="505" t="str">
        <f>'03'!F46</f>
        <v/>
      </c>
      <c r="H47" s="505" t="str">
        <f>'03'!G46</f>
        <v/>
      </c>
      <c r="I47" s="505" t="str">
        <f>'03'!H46</f>
        <v/>
      </c>
      <c r="J47" s="505" t="str">
        <f>'03'!I46</f>
        <v/>
      </c>
      <c r="K47" s="505" t="str">
        <f>'03'!J46</f>
        <v/>
      </c>
      <c r="L47" s="505" t="str">
        <f>'03'!K46</f>
        <v/>
      </c>
      <c r="M47" s="505" t="str">
        <f>'03'!L46</f>
        <v/>
      </c>
      <c r="N47" s="506" t="str">
        <f>'03'!M46</f>
        <v/>
      </c>
      <c r="O47" s="506" t="str">
        <f>'03'!N46</f>
        <v/>
      </c>
      <c r="P47" s="506" t="str">
        <f>'03'!O46</f>
        <v/>
      </c>
      <c r="Q47" s="506" t="str">
        <f>'03'!P46</f>
        <v/>
      </c>
      <c r="R47" s="506" t="str">
        <f>'03'!Q46</f>
        <v/>
      </c>
      <c r="S47" s="505" t="str">
        <f>'03'!R46</f>
        <v/>
      </c>
      <c r="T47" s="484" t="str">
        <f>'03'!S46</f>
        <v/>
      </c>
      <c r="U47" s="482" t="str">
        <f>'03'!T46</f>
        <v/>
      </c>
      <c r="V47" s="463" t="str">
        <f>'03'!U46</f>
        <v/>
      </c>
      <c r="W47" s="173"/>
      <c r="X47" s="173"/>
      <c r="Y47" s="173"/>
      <c r="Z47" s="173"/>
      <c r="AA47" s="173"/>
      <c r="AB47" s="173"/>
    </row>
    <row r="48" spans="1:28" s="59" customFormat="1" ht="14.25" customHeight="1">
      <c r="A48" s="173"/>
      <c r="B48" s="55">
        <v>43</v>
      </c>
      <c r="C48" s="249" t="str">
        <f>'ข้อมูลนักเรียน  '!B47</f>
        <v/>
      </c>
      <c r="D48" s="264" t="str">
        <f>'ข้อมูลนักเรียน  '!C47</f>
        <v/>
      </c>
      <c r="E48" s="483" t="str">
        <f>'03'!D47</f>
        <v/>
      </c>
      <c r="F48" s="505" t="str">
        <f>'03'!E47</f>
        <v/>
      </c>
      <c r="G48" s="505" t="str">
        <f>'03'!F47</f>
        <v/>
      </c>
      <c r="H48" s="505" t="str">
        <f>'03'!G47</f>
        <v/>
      </c>
      <c r="I48" s="505" t="str">
        <f>'03'!H47</f>
        <v/>
      </c>
      <c r="J48" s="505" t="str">
        <f>'03'!I47</f>
        <v/>
      </c>
      <c r="K48" s="505" t="str">
        <f>'03'!J47</f>
        <v/>
      </c>
      <c r="L48" s="505" t="str">
        <f>'03'!K47</f>
        <v/>
      </c>
      <c r="M48" s="505" t="str">
        <f>'03'!L47</f>
        <v/>
      </c>
      <c r="N48" s="506" t="str">
        <f>'03'!M47</f>
        <v/>
      </c>
      <c r="O48" s="506" t="str">
        <f>'03'!N47</f>
        <v/>
      </c>
      <c r="P48" s="506" t="str">
        <f>'03'!O47</f>
        <v/>
      </c>
      <c r="Q48" s="506" t="str">
        <f>'03'!P47</f>
        <v/>
      </c>
      <c r="R48" s="506" t="str">
        <f>'03'!Q47</f>
        <v/>
      </c>
      <c r="S48" s="505" t="str">
        <f>'03'!R47</f>
        <v/>
      </c>
      <c r="T48" s="484" t="str">
        <f>'03'!S47</f>
        <v/>
      </c>
      <c r="U48" s="482" t="str">
        <f>'03'!T47</f>
        <v/>
      </c>
      <c r="V48" s="463" t="str">
        <f>'03'!U47</f>
        <v/>
      </c>
      <c r="W48" s="173"/>
      <c r="X48" s="173"/>
      <c r="Y48" s="173"/>
      <c r="Z48" s="173"/>
      <c r="AA48" s="173"/>
      <c r="AB48" s="173"/>
    </row>
    <row r="49" spans="1:28" s="59" customFormat="1" ht="14.25" customHeight="1">
      <c r="A49" s="173"/>
      <c r="B49" s="55">
        <v>44</v>
      </c>
      <c r="C49" s="249" t="str">
        <f>'ข้อมูลนักเรียน  '!B48</f>
        <v/>
      </c>
      <c r="D49" s="264" t="str">
        <f>'ข้อมูลนักเรียน  '!C48</f>
        <v/>
      </c>
      <c r="E49" s="483" t="str">
        <f>'03'!D48</f>
        <v/>
      </c>
      <c r="F49" s="505" t="str">
        <f>'03'!E48</f>
        <v/>
      </c>
      <c r="G49" s="505" t="str">
        <f>'03'!F48</f>
        <v/>
      </c>
      <c r="H49" s="505" t="str">
        <f>'03'!G48</f>
        <v/>
      </c>
      <c r="I49" s="505" t="str">
        <f>'03'!H48</f>
        <v/>
      </c>
      <c r="J49" s="505" t="str">
        <f>'03'!I48</f>
        <v/>
      </c>
      <c r="K49" s="505" t="str">
        <f>'03'!J48</f>
        <v/>
      </c>
      <c r="L49" s="505" t="str">
        <f>'03'!K48</f>
        <v/>
      </c>
      <c r="M49" s="505" t="str">
        <f>'03'!L48</f>
        <v/>
      </c>
      <c r="N49" s="506" t="str">
        <f>'03'!M48</f>
        <v/>
      </c>
      <c r="O49" s="506" t="str">
        <f>'03'!N48</f>
        <v/>
      </c>
      <c r="P49" s="506" t="str">
        <f>'03'!O48</f>
        <v/>
      </c>
      <c r="Q49" s="506" t="str">
        <f>'03'!P48</f>
        <v/>
      </c>
      <c r="R49" s="506" t="str">
        <f>'03'!Q48</f>
        <v/>
      </c>
      <c r="S49" s="505" t="str">
        <f>'03'!R48</f>
        <v/>
      </c>
      <c r="T49" s="484" t="str">
        <f>'03'!S48</f>
        <v/>
      </c>
      <c r="U49" s="482" t="str">
        <f>'03'!T48</f>
        <v/>
      </c>
      <c r="V49" s="463" t="str">
        <f>'03'!U48</f>
        <v/>
      </c>
      <c r="W49" s="173"/>
      <c r="X49" s="173"/>
      <c r="Y49" s="173"/>
      <c r="Z49" s="173"/>
      <c r="AA49" s="173"/>
      <c r="AB49" s="173"/>
    </row>
    <row r="50" spans="1:28" s="59" customFormat="1" ht="14.25" customHeight="1">
      <c r="A50" s="173"/>
      <c r="B50" s="426">
        <v>45</v>
      </c>
      <c r="C50" s="424" t="str">
        <f>'ข้อมูลนักเรียน  '!B49</f>
        <v/>
      </c>
      <c r="D50" s="264" t="str">
        <f>'ข้อมูลนักเรียน  '!C49</f>
        <v/>
      </c>
      <c r="E50" s="483" t="str">
        <f>'03'!D49</f>
        <v/>
      </c>
      <c r="F50" s="505" t="str">
        <f>'03'!E49</f>
        <v/>
      </c>
      <c r="G50" s="505" t="str">
        <f>'03'!F49</f>
        <v/>
      </c>
      <c r="H50" s="505" t="str">
        <f>'03'!G49</f>
        <v/>
      </c>
      <c r="I50" s="505" t="str">
        <f>'03'!H49</f>
        <v/>
      </c>
      <c r="J50" s="505" t="str">
        <f>'03'!I49</f>
        <v/>
      </c>
      <c r="K50" s="505" t="str">
        <f>'03'!J49</f>
        <v/>
      </c>
      <c r="L50" s="505" t="str">
        <f>'03'!K49</f>
        <v/>
      </c>
      <c r="M50" s="505" t="str">
        <f>'03'!L49</f>
        <v/>
      </c>
      <c r="N50" s="506" t="str">
        <f>'03'!M49</f>
        <v/>
      </c>
      <c r="O50" s="506" t="str">
        <f>'03'!N49</f>
        <v/>
      </c>
      <c r="P50" s="506" t="str">
        <f>'03'!O49</f>
        <v/>
      </c>
      <c r="Q50" s="506" t="str">
        <f>'03'!P49</f>
        <v/>
      </c>
      <c r="R50" s="506" t="str">
        <f>'03'!Q49</f>
        <v/>
      </c>
      <c r="S50" s="505" t="str">
        <f>'03'!R49</f>
        <v/>
      </c>
      <c r="T50" s="484" t="str">
        <f>'03'!S49</f>
        <v/>
      </c>
      <c r="U50" s="482" t="str">
        <f>'03'!T49</f>
        <v/>
      </c>
      <c r="V50" s="463" t="str">
        <f>'03'!U49</f>
        <v/>
      </c>
      <c r="W50" s="173"/>
      <c r="X50" s="173"/>
      <c r="Y50" s="173"/>
      <c r="Z50" s="173"/>
      <c r="AA50" s="173"/>
      <c r="AB50" s="173"/>
    </row>
    <row r="51" spans="1:28" s="59" customFormat="1" ht="14.25" customHeight="1">
      <c r="A51" s="173"/>
      <c r="B51" s="426">
        <v>46</v>
      </c>
      <c r="C51" s="424" t="str">
        <f>'ข้อมูลนักเรียน  '!B50</f>
        <v/>
      </c>
      <c r="D51" s="264" t="str">
        <f>'ข้อมูลนักเรียน  '!C50</f>
        <v/>
      </c>
      <c r="E51" s="483" t="str">
        <f>'03'!D50</f>
        <v/>
      </c>
      <c r="F51" s="505" t="str">
        <f>'03'!E50</f>
        <v/>
      </c>
      <c r="G51" s="505" t="str">
        <f>'03'!F50</f>
        <v/>
      </c>
      <c r="H51" s="505" t="str">
        <f>'03'!G50</f>
        <v/>
      </c>
      <c r="I51" s="505" t="str">
        <f>'03'!H50</f>
        <v/>
      </c>
      <c r="J51" s="505" t="str">
        <f>'03'!I50</f>
        <v/>
      </c>
      <c r="K51" s="505" t="str">
        <f>'03'!J50</f>
        <v/>
      </c>
      <c r="L51" s="505" t="str">
        <f>'03'!K50</f>
        <v/>
      </c>
      <c r="M51" s="505" t="str">
        <f>'03'!L50</f>
        <v/>
      </c>
      <c r="N51" s="506" t="str">
        <f>'03'!M50</f>
        <v/>
      </c>
      <c r="O51" s="506" t="str">
        <f>'03'!N50</f>
        <v/>
      </c>
      <c r="P51" s="506" t="str">
        <f>'03'!O50</f>
        <v/>
      </c>
      <c r="Q51" s="506" t="str">
        <f>'03'!P50</f>
        <v/>
      </c>
      <c r="R51" s="506" t="str">
        <f>'03'!Q50</f>
        <v/>
      </c>
      <c r="S51" s="505" t="str">
        <f>'03'!R50</f>
        <v/>
      </c>
      <c r="T51" s="484" t="str">
        <f>'03'!S50</f>
        <v/>
      </c>
      <c r="U51" s="482" t="str">
        <f>'03'!T50</f>
        <v/>
      </c>
      <c r="V51" s="463" t="str">
        <f>'03'!U50</f>
        <v/>
      </c>
      <c r="W51" s="173"/>
      <c r="X51" s="173"/>
      <c r="Y51" s="173"/>
      <c r="Z51" s="173"/>
      <c r="AA51" s="173"/>
      <c r="AB51" s="173"/>
    </row>
    <row r="52" spans="1:28" s="59" customFormat="1" ht="14.25" customHeight="1">
      <c r="A52" s="173"/>
      <c r="B52" s="426">
        <v>47</v>
      </c>
      <c r="C52" s="424" t="str">
        <f>'ข้อมูลนักเรียน  '!B51</f>
        <v/>
      </c>
      <c r="D52" s="264" t="str">
        <f>'ข้อมูลนักเรียน  '!C51</f>
        <v/>
      </c>
      <c r="E52" s="483" t="str">
        <f>'03'!D51</f>
        <v/>
      </c>
      <c r="F52" s="505" t="str">
        <f>'03'!E51</f>
        <v/>
      </c>
      <c r="G52" s="505" t="str">
        <f>'03'!F51</f>
        <v/>
      </c>
      <c r="H52" s="505" t="str">
        <f>'03'!G51</f>
        <v/>
      </c>
      <c r="I52" s="505" t="str">
        <f>'03'!H51</f>
        <v/>
      </c>
      <c r="J52" s="505" t="str">
        <f>'03'!I51</f>
        <v/>
      </c>
      <c r="K52" s="505" t="str">
        <f>'03'!J51</f>
        <v/>
      </c>
      <c r="L52" s="505" t="str">
        <f>'03'!K51</f>
        <v/>
      </c>
      <c r="M52" s="505" t="str">
        <f>'03'!L51</f>
        <v/>
      </c>
      <c r="N52" s="506" t="str">
        <f>'03'!M51</f>
        <v/>
      </c>
      <c r="O52" s="506" t="str">
        <f>'03'!N51</f>
        <v/>
      </c>
      <c r="P52" s="506" t="str">
        <f>'03'!O51</f>
        <v/>
      </c>
      <c r="Q52" s="506" t="str">
        <f>'03'!P51</f>
        <v/>
      </c>
      <c r="R52" s="506" t="str">
        <f>'03'!Q51</f>
        <v/>
      </c>
      <c r="S52" s="505" t="str">
        <f>'03'!R51</f>
        <v/>
      </c>
      <c r="T52" s="484" t="str">
        <f>'03'!S51</f>
        <v/>
      </c>
      <c r="U52" s="482" t="str">
        <f>'03'!T51</f>
        <v/>
      </c>
      <c r="V52" s="463" t="str">
        <f>'03'!U51</f>
        <v/>
      </c>
      <c r="W52" s="173"/>
      <c r="X52" s="173"/>
      <c r="Y52" s="173"/>
      <c r="Z52" s="173"/>
      <c r="AA52" s="173"/>
      <c r="AB52" s="173"/>
    </row>
    <row r="53" spans="1:28" s="59" customFormat="1" ht="14.25" customHeight="1">
      <c r="A53" s="173"/>
      <c r="B53" s="426">
        <v>48</v>
      </c>
      <c r="C53" s="424" t="str">
        <f>'ข้อมูลนักเรียน  '!B52</f>
        <v/>
      </c>
      <c r="D53" s="264" t="str">
        <f>'ข้อมูลนักเรียน  '!C52</f>
        <v/>
      </c>
      <c r="E53" s="483" t="str">
        <f>'03'!D52</f>
        <v/>
      </c>
      <c r="F53" s="505" t="str">
        <f>'03'!E52</f>
        <v/>
      </c>
      <c r="G53" s="505" t="str">
        <f>'03'!F52</f>
        <v/>
      </c>
      <c r="H53" s="505" t="str">
        <f>'03'!G52</f>
        <v/>
      </c>
      <c r="I53" s="505" t="str">
        <f>'03'!H52</f>
        <v/>
      </c>
      <c r="J53" s="505" t="str">
        <f>'03'!I52</f>
        <v/>
      </c>
      <c r="K53" s="505" t="str">
        <f>'03'!J52</f>
        <v/>
      </c>
      <c r="L53" s="505" t="str">
        <f>'03'!K52</f>
        <v/>
      </c>
      <c r="M53" s="505" t="str">
        <f>'03'!L52</f>
        <v/>
      </c>
      <c r="N53" s="506" t="str">
        <f>'03'!M52</f>
        <v/>
      </c>
      <c r="O53" s="506" t="str">
        <f>'03'!N52</f>
        <v/>
      </c>
      <c r="P53" s="506" t="str">
        <f>'03'!O52</f>
        <v/>
      </c>
      <c r="Q53" s="506" t="str">
        <f>'03'!P52</f>
        <v/>
      </c>
      <c r="R53" s="506" t="str">
        <f>'03'!Q52</f>
        <v/>
      </c>
      <c r="S53" s="505" t="str">
        <f>'03'!R52</f>
        <v/>
      </c>
      <c r="T53" s="484" t="str">
        <f>'03'!S52</f>
        <v/>
      </c>
      <c r="U53" s="482" t="str">
        <f>'03'!T52</f>
        <v/>
      </c>
      <c r="V53" s="463" t="str">
        <f>'03'!U52</f>
        <v/>
      </c>
      <c r="W53" s="173"/>
      <c r="X53" s="173"/>
      <c r="Y53" s="173"/>
      <c r="Z53" s="173"/>
      <c r="AA53" s="173"/>
      <c r="AB53" s="173"/>
    </row>
    <row r="54" spans="1:28" s="59" customFormat="1" ht="14.25" customHeight="1">
      <c r="A54" s="173"/>
      <c r="B54" s="426">
        <v>49</v>
      </c>
      <c r="C54" s="424" t="str">
        <f>'ข้อมูลนักเรียน  '!B53</f>
        <v/>
      </c>
      <c r="D54" s="264" t="str">
        <f>'ข้อมูลนักเรียน  '!C53</f>
        <v/>
      </c>
      <c r="E54" s="483" t="str">
        <f>'03'!D53</f>
        <v/>
      </c>
      <c r="F54" s="505" t="str">
        <f>'03'!E53</f>
        <v/>
      </c>
      <c r="G54" s="505" t="str">
        <f>'03'!F53</f>
        <v/>
      </c>
      <c r="H54" s="505" t="str">
        <f>'03'!G53</f>
        <v/>
      </c>
      <c r="I54" s="505" t="str">
        <f>'03'!H53</f>
        <v/>
      </c>
      <c r="J54" s="505" t="str">
        <f>'03'!I53</f>
        <v/>
      </c>
      <c r="K54" s="505" t="str">
        <f>'03'!J53</f>
        <v/>
      </c>
      <c r="L54" s="505" t="str">
        <f>'03'!K53</f>
        <v/>
      </c>
      <c r="M54" s="505" t="str">
        <f>'03'!L53</f>
        <v/>
      </c>
      <c r="N54" s="506" t="str">
        <f>'03'!M53</f>
        <v/>
      </c>
      <c r="O54" s="506" t="str">
        <f>'03'!N53</f>
        <v/>
      </c>
      <c r="P54" s="506" t="str">
        <f>'03'!O53</f>
        <v/>
      </c>
      <c r="Q54" s="506" t="str">
        <f>'03'!P53</f>
        <v/>
      </c>
      <c r="R54" s="506" t="str">
        <f>'03'!Q53</f>
        <v/>
      </c>
      <c r="S54" s="505" t="str">
        <f>'03'!R53</f>
        <v/>
      </c>
      <c r="T54" s="484" t="str">
        <f>'03'!S53</f>
        <v/>
      </c>
      <c r="U54" s="482" t="str">
        <f>'03'!T53</f>
        <v/>
      </c>
      <c r="V54" s="463" t="str">
        <f>'03'!U53</f>
        <v/>
      </c>
      <c r="W54" s="173"/>
      <c r="X54" s="173"/>
      <c r="Y54" s="173"/>
      <c r="Z54" s="173"/>
      <c r="AA54" s="173"/>
      <c r="AB54" s="173"/>
    </row>
    <row r="55" spans="1:28" s="59" customFormat="1" ht="14.25" customHeight="1">
      <c r="A55" s="173"/>
      <c r="B55" s="426">
        <v>50</v>
      </c>
      <c r="C55" s="424" t="str">
        <f>'ข้อมูลนักเรียน  '!B54</f>
        <v/>
      </c>
      <c r="D55" s="264" t="str">
        <f>'ข้อมูลนักเรียน  '!C54</f>
        <v/>
      </c>
      <c r="E55" s="483" t="str">
        <f>'03'!D54</f>
        <v/>
      </c>
      <c r="F55" s="505" t="str">
        <f>'03'!E54</f>
        <v/>
      </c>
      <c r="G55" s="505" t="str">
        <f>'03'!F54</f>
        <v/>
      </c>
      <c r="H55" s="505" t="str">
        <f>'03'!G54</f>
        <v/>
      </c>
      <c r="I55" s="505" t="str">
        <f>'03'!H54</f>
        <v/>
      </c>
      <c r="J55" s="505" t="str">
        <f>'03'!I54</f>
        <v/>
      </c>
      <c r="K55" s="505" t="str">
        <f>'03'!J54</f>
        <v/>
      </c>
      <c r="L55" s="505" t="str">
        <f>'03'!K54</f>
        <v/>
      </c>
      <c r="M55" s="505" t="str">
        <f>'03'!L54</f>
        <v/>
      </c>
      <c r="N55" s="506" t="str">
        <f>'03'!M54</f>
        <v/>
      </c>
      <c r="O55" s="506" t="str">
        <f>'03'!N54</f>
        <v/>
      </c>
      <c r="P55" s="506" t="str">
        <f>'03'!O54</f>
        <v/>
      </c>
      <c r="Q55" s="506" t="str">
        <f>'03'!P54</f>
        <v/>
      </c>
      <c r="R55" s="506" t="str">
        <f>'03'!Q54</f>
        <v/>
      </c>
      <c r="S55" s="505" t="str">
        <f>'03'!R54</f>
        <v/>
      </c>
      <c r="T55" s="484" t="str">
        <f>'03'!S54</f>
        <v/>
      </c>
      <c r="U55" s="482" t="str">
        <f>'03'!T54</f>
        <v/>
      </c>
      <c r="V55" s="463" t="str">
        <f>'03'!U54</f>
        <v/>
      </c>
      <c r="W55" s="173"/>
      <c r="X55" s="173"/>
      <c r="Y55" s="173"/>
      <c r="Z55" s="173"/>
      <c r="AA55" s="173"/>
      <c r="AB55" s="173"/>
    </row>
    <row r="56" spans="1:28" s="59" customFormat="1" ht="14.25" customHeight="1">
      <c r="A56" s="173"/>
      <c r="B56" s="60"/>
      <c r="C56" s="60"/>
      <c r="D56" s="267" t="s">
        <v>3</v>
      </c>
      <c r="E56" s="485" t="str">
        <f>'03'!D55</f>
        <v/>
      </c>
      <c r="F56" s="486" t="str">
        <f>'03'!E55</f>
        <v/>
      </c>
      <c r="G56" s="486" t="str">
        <f>'03'!F55</f>
        <v/>
      </c>
      <c r="H56" s="486" t="str">
        <f>'03'!G55</f>
        <v/>
      </c>
      <c r="I56" s="486" t="str">
        <f>'03'!H55</f>
        <v/>
      </c>
      <c r="J56" s="486" t="str">
        <f>'03'!I55</f>
        <v/>
      </c>
      <c r="K56" s="486" t="str">
        <f>'03'!J55</f>
        <v/>
      </c>
      <c r="L56" s="486" t="str">
        <f>'03'!K55</f>
        <v/>
      </c>
      <c r="M56" s="486" t="str">
        <f>'03'!L55</f>
        <v/>
      </c>
      <c r="N56" s="486" t="str">
        <f>'03'!M55</f>
        <v/>
      </c>
      <c r="O56" s="486" t="str">
        <f>'03'!N55</f>
        <v/>
      </c>
      <c r="P56" s="486" t="str">
        <f>'03'!O55</f>
        <v/>
      </c>
      <c r="Q56" s="486" t="str">
        <f>'03'!P55</f>
        <v/>
      </c>
      <c r="R56" s="486" t="str">
        <f>'03'!Q55</f>
        <v/>
      </c>
      <c r="S56" s="486" t="str">
        <f>'03'!R55</f>
        <v/>
      </c>
      <c r="T56" s="487" t="str">
        <f>'03'!S55</f>
        <v/>
      </c>
      <c r="U56" s="488"/>
      <c r="V56" s="489"/>
      <c r="W56" s="173"/>
      <c r="X56" s="173"/>
      <c r="Y56" s="173"/>
      <c r="Z56" s="173"/>
      <c r="AA56" s="173"/>
      <c r="AB56" s="173"/>
    </row>
    <row r="57" spans="1:28" s="59" customFormat="1" ht="14.25" customHeight="1">
      <c r="A57" s="173"/>
      <c r="D57" s="265" t="s">
        <v>7</v>
      </c>
      <c r="E57" s="490" t="str">
        <f>'03'!D56</f>
        <v/>
      </c>
      <c r="F57" s="491" t="str">
        <f>'03'!E56</f>
        <v/>
      </c>
      <c r="G57" s="491" t="str">
        <f>'03'!F56</f>
        <v/>
      </c>
      <c r="H57" s="491" t="str">
        <f>'03'!G56</f>
        <v/>
      </c>
      <c r="I57" s="491" t="str">
        <f>'03'!H56</f>
        <v/>
      </c>
      <c r="J57" s="491" t="str">
        <f>'03'!I56</f>
        <v/>
      </c>
      <c r="K57" s="491" t="str">
        <f>'03'!J56</f>
        <v/>
      </c>
      <c r="L57" s="491" t="str">
        <f>'03'!K56</f>
        <v/>
      </c>
      <c r="M57" s="491" t="str">
        <f>'03'!L56</f>
        <v/>
      </c>
      <c r="N57" s="491" t="str">
        <f>'03'!M56</f>
        <v/>
      </c>
      <c r="O57" s="491" t="str">
        <f>'03'!N56</f>
        <v/>
      </c>
      <c r="P57" s="491" t="str">
        <f>'03'!O56</f>
        <v/>
      </c>
      <c r="Q57" s="491" t="str">
        <f>'03'!P56</f>
        <v/>
      </c>
      <c r="R57" s="491" t="str">
        <f>'03'!Q56</f>
        <v/>
      </c>
      <c r="S57" s="491" t="str">
        <f>'03'!R56</f>
        <v/>
      </c>
      <c r="T57" s="492" t="str">
        <f>'03'!S56</f>
        <v/>
      </c>
      <c r="U57" s="493" t="str">
        <f>'03'!T56</f>
        <v/>
      </c>
      <c r="V57" s="489"/>
      <c r="W57" s="173"/>
      <c r="X57" s="173"/>
      <c r="Y57" s="173"/>
      <c r="Z57" s="173"/>
      <c r="AA57" s="173"/>
      <c r="AB57" s="173"/>
    </row>
    <row r="58" spans="1:28" s="59" customFormat="1" ht="14.25" customHeight="1">
      <c r="A58" s="173"/>
      <c r="D58" s="265" t="s">
        <v>31</v>
      </c>
      <c r="E58" s="490" t="str">
        <f>'03'!D57</f>
        <v/>
      </c>
      <c r="F58" s="491" t="str">
        <f>'03'!E57</f>
        <v/>
      </c>
      <c r="G58" s="491" t="str">
        <f>'03'!F57</f>
        <v/>
      </c>
      <c r="H58" s="491" t="str">
        <f>'03'!G57</f>
        <v/>
      </c>
      <c r="I58" s="491" t="str">
        <f>'03'!H57</f>
        <v/>
      </c>
      <c r="J58" s="491" t="str">
        <f>'03'!I57</f>
        <v/>
      </c>
      <c r="K58" s="491" t="str">
        <f>'03'!J57</f>
        <v/>
      </c>
      <c r="L58" s="491" t="str">
        <f>'03'!K57</f>
        <v/>
      </c>
      <c r="M58" s="491" t="str">
        <f>'03'!L57</f>
        <v/>
      </c>
      <c r="N58" s="491" t="str">
        <f>'03'!M57</f>
        <v/>
      </c>
      <c r="O58" s="491" t="str">
        <f>'03'!N57</f>
        <v/>
      </c>
      <c r="P58" s="491" t="str">
        <f>'03'!O57</f>
        <v/>
      </c>
      <c r="Q58" s="491" t="str">
        <f>'03'!P57</f>
        <v/>
      </c>
      <c r="R58" s="491" t="str">
        <f>'03'!Q57</f>
        <v/>
      </c>
      <c r="S58" s="491" t="str">
        <f>'03'!R57</f>
        <v/>
      </c>
      <c r="T58" s="494"/>
      <c r="U58" s="493" t="str">
        <f>'03'!T57</f>
        <v/>
      </c>
      <c r="V58" s="489"/>
      <c r="W58" s="173"/>
      <c r="X58" s="173"/>
      <c r="Y58" s="173"/>
      <c r="Z58" s="173"/>
      <c r="AA58" s="173"/>
      <c r="AB58" s="173"/>
    </row>
    <row r="59" spans="1:28" ht="14.25" customHeight="1">
      <c r="A59" s="172"/>
      <c r="D59" s="266" t="s">
        <v>8</v>
      </c>
      <c r="E59" s="495">
        <f>'03'!D58</f>
        <v>0</v>
      </c>
      <c r="F59" s="496">
        <f>'03'!E58</f>
        <v>0</v>
      </c>
      <c r="G59" s="496">
        <f>'03'!F58</f>
        <v>0</v>
      </c>
      <c r="H59" s="496">
        <f>'03'!G58</f>
        <v>0</v>
      </c>
      <c r="I59" s="496">
        <f>'03'!H58</f>
        <v>0</v>
      </c>
      <c r="J59" s="496">
        <f>'03'!I58</f>
        <v>0</v>
      </c>
      <c r="K59" s="496">
        <f>'03'!J58</f>
        <v>0</v>
      </c>
      <c r="L59" s="496">
        <f>'03'!K58</f>
        <v>0</v>
      </c>
      <c r="M59" s="496">
        <f>'03'!L58</f>
        <v>0</v>
      </c>
      <c r="N59" s="496">
        <f>'03'!M58</f>
        <v>0</v>
      </c>
      <c r="O59" s="496">
        <f>'03'!N58</f>
        <v>0</v>
      </c>
      <c r="P59" s="496">
        <f>'03'!O58</f>
        <v>0</v>
      </c>
      <c r="Q59" s="496">
        <f>'03'!P58</f>
        <v>0</v>
      </c>
      <c r="R59" s="496">
        <f>'03'!Q58</f>
        <v>0</v>
      </c>
      <c r="S59" s="496">
        <f>'03'!R58</f>
        <v>0</v>
      </c>
      <c r="T59" s="494"/>
      <c r="U59" s="497">
        <f>'03'!T58</f>
        <v>0</v>
      </c>
      <c r="V59" s="498"/>
      <c r="W59" s="172"/>
      <c r="X59" s="172"/>
      <c r="Y59" s="172"/>
      <c r="Z59" s="172"/>
      <c r="AA59" s="172"/>
      <c r="AB59" s="172"/>
    </row>
    <row r="60" spans="1:28" ht="15.75" customHeight="1">
      <c r="A60" s="172"/>
      <c r="B60" s="172"/>
      <c r="C60" s="172"/>
      <c r="D60" s="172"/>
      <c r="E60" s="172"/>
      <c r="F60" s="268"/>
      <c r="G60" s="268"/>
      <c r="H60" s="268"/>
      <c r="I60" s="268"/>
      <c r="J60" s="268"/>
      <c r="K60" s="268"/>
      <c r="L60" s="268"/>
      <c r="M60" s="172"/>
      <c r="N60" s="172"/>
      <c r="O60" s="172"/>
      <c r="P60" s="172"/>
      <c r="Q60" s="172"/>
      <c r="R60" s="172"/>
      <c r="S60" s="172"/>
      <c r="T60" s="172"/>
      <c r="U60" s="172"/>
      <c r="V60" s="172"/>
      <c r="W60" s="172"/>
      <c r="X60" s="172"/>
      <c r="Y60" s="172"/>
      <c r="Z60" s="172"/>
      <c r="AA60" s="172"/>
      <c r="AB60" s="172"/>
    </row>
    <row r="61" spans="1:28">
      <c r="A61" s="172"/>
      <c r="B61" s="172"/>
      <c r="C61" s="172"/>
      <c r="D61" s="172"/>
      <c r="E61" s="175"/>
      <c r="F61" s="175"/>
      <c r="G61" s="175"/>
      <c r="H61" s="175"/>
      <c r="I61" s="175"/>
      <c r="J61" s="175"/>
      <c r="K61" s="175"/>
      <c r="L61" s="175"/>
      <c r="M61" s="175"/>
      <c r="N61" s="175"/>
      <c r="O61" s="175"/>
      <c r="P61" s="175"/>
      <c r="Q61" s="175"/>
      <c r="R61" s="175"/>
      <c r="S61" s="175"/>
      <c r="T61" s="172"/>
      <c r="U61" s="172"/>
      <c r="V61" s="172"/>
      <c r="W61" s="172"/>
      <c r="X61" s="172"/>
      <c r="Y61" s="172"/>
      <c r="Z61" s="172"/>
      <c r="AA61" s="172"/>
      <c r="AB61" s="172"/>
    </row>
    <row r="62" spans="1:28">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row>
    <row r="63" spans="1:28">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row>
    <row r="64" spans="1:28">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row>
    <row r="65" spans="1:28">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row>
  </sheetData>
  <sheetProtection password="CCE8" sheet="1" objects="1" scenarios="1"/>
  <mergeCells count="8">
    <mergeCell ref="B2:V2"/>
    <mergeCell ref="B3:V3"/>
    <mergeCell ref="B4:B5"/>
    <mergeCell ref="C4:C5"/>
    <mergeCell ref="D4:D5"/>
    <mergeCell ref="E4:T4"/>
    <mergeCell ref="U4:U5"/>
    <mergeCell ref="V4:V5"/>
  </mergeCells>
  <phoneticPr fontId="12" type="noConversion"/>
  <conditionalFormatting sqref="E6:V55">
    <cfRule type="cellIs" dxfId="218" priority="2" stopIfTrue="1" operator="lessThan">
      <formula>50</formula>
    </cfRule>
  </conditionalFormatting>
  <conditionalFormatting sqref="V6:V55">
    <cfRule type="cellIs" dxfId="217" priority="1" stopIfTrue="1" operator="between">
      <formula>1</formula>
      <formula>10</formula>
    </cfRule>
  </conditionalFormatting>
  <pageMargins left="0.7" right="0.7" top="0.75" bottom="0.75" header="0.3" footer="0.3"/>
  <pageSetup paperSize="9" scale="95" orientation="portrait" r:id="rId1"/>
  <headerFooter alignWithMargins="0">
    <oddFooter>&amp;R&amp;F   &amp;D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X65"/>
  <sheetViews>
    <sheetView showGridLines="0" showRowColHeaders="0" showZeros="0" zoomScale="118" zoomScaleNormal="118" zoomScaleSheetLayoutView="120" workbookViewId="0">
      <selection activeCell="S18" sqref="S18"/>
    </sheetView>
  </sheetViews>
  <sheetFormatPr defaultColWidth="9.140625" defaultRowHeight="21.75"/>
  <cols>
    <col min="1" max="1" width="6.85546875" style="23" customWidth="1"/>
    <col min="2" max="2" width="5.28515625" style="23" customWidth="1"/>
    <col min="3" max="3" width="6.7109375" style="23" customWidth="1"/>
    <col min="4" max="4" width="24.42578125" style="23" customWidth="1"/>
    <col min="5" max="19" width="4.42578125" style="23" customWidth="1"/>
    <col min="20" max="20" width="7.28515625" style="23" customWidth="1"/>
    <col min="21" max="21" width="5.85546875" style="23" customWidth="1"/>
    <col min="22" max="16384" width="9.140625" style="23"/>
  </cols>
  <sheetData>
    <row r="1" spans="1:24" ht="35.2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row>
    <row r="2" spans="1:24" ht="18.95" customHeight="1">
      <c r="A2" s="172"/>
      <c r="B2" s="690" t="str">
        <f>'ข้อมูลพื้นฐาน  '!C2&amp;'ข้อมูลพื้นฐาน  '!D9  &amp;"  ปีการศึกษา  "  &amp;'ข้อมูลพื้นฐาน  '!F9</f>
        <v>รายงานผลการพัฒนาคุณภาพการศึกษาระดับชั้นเรียน (รศ.1)ภาคเรียนที่ 2  ปีการศึกษา  2568</v>
      </c>
      <c r="C2" s="690"/>
      <c r="D2" s="690"/>
      <c r="E2" s="690"/>
      <c r="F2" s="690"/>
      <c r="G2" s="690"/>
      <c r="H2" s="690"/>
      <c r="I2" s="690"/>
      <c r="J2" s="690"/>
      <c r="K2" s="690"/>
      <c r="L2" s="690"/>
      <c r="M2" s="690"/>
      <c r="N2" s="690"/>
      <c r="O2" s="690"/>
      <c r="P2" s="690"/>
      <c r="Q2" s="690"/>
      <c r="R2" s="690"/>
      <c r="S2" s="690"/>
      <c r="T2" s="690"/>
      <c r="U2" s="690"/>
      <c r="V2" s="172"/>
      <c r="W2" s="172"/>
      <c r="X2" s="172"/>
    </row>
    <row r="3" spans="1:24" ht="18.95" customHeight="1">
      <c r="A3" s="172"/>
      <c r="B3" s="691" t="str">
        <f>'ข้อมูลพื้นฐาน  '!C10   &amp;'ข้อมูลพื้นฐาน  '!D10  &amp;"   "&amp;'ข้อมูลพื้นฐาน  '!D3  &amp;"  "&amp;'ข้อมูลพื้นฐาน  '!D4</f>
        <v>ระดับชั้นมัธยมศึกษาปีที่ 1   โรงเรียนวัดโฆสิตาราม  สำนักงานเขตพื้นที่การศึกษาประถมศึกษาชัยนาท</v>
      </c>
      <c r="C3" s="691"/>
      <c r="D3" s="691"/>
      <c r="E3" s="691"/>
      <c r="F3" s="691"/>
      <c r="G3" s="691"/>
      <c r="H3" s="691"/>
      <c r="I3" s="691"/>
      <c r="J3" s="691"/>
      <c r="K3" s="691"/>
      <c r="L3" s="691"/>
      <c r="M3" s="691"/>
      <c r="N3" s="691"/>
      <c r="O3" s="691"/>
      <c r="P3" s="691"/>
      <c r="Q3" s="691"/>
      <c r="R3" s="691"/>
      <c r="S3" s="691"/>
      <c r="T3" s="691"/>
      <c r="U3" s="691"/>
      <c r="V3" s="172"/>
      <c r="W3" s="172"/>
      <c r="X3" s="172"/>
    </row>
    <row r="4" spans="1:24" ht="21.75" customHeight="1">
      <c r="A4" s="172"/>
      <c r="B4" s="640" t="s">
        <v>2</v>
      </c>
      <c r="C4" s="641" t="s">
        <v>28</v>
      </c>
      <c r="D4" s="640" t="s">
        <v>6</v>
      </c>
      <c r="E4" s="634" t="s">
        <v>1</v>
      </c>
      <c r="F4" s="635"/>
      <c r="G4" s="635"/>
      <c r="H4" s="635"/>
      <c r="I4" s="635"/>
      <c r="J4" s="635"/>
      <c r="K4" s="635"/>
      <c r="L4" s="635"/>
      <c r="M4" s="635"/>
      <c r="N4" s="635"/>
      <c r="O4" s="635"/>
      <c r="P4" s="635"/>
      <c r="Q4" s="635"/>
      <c r="R4" s="635"/>
      <c r="S4" s="636"/>
      <c r="T4" s="688" t="s">
        <v>94</v>
      </c>
      <c r="U4" s="688" t="s">
        <v>5</v>
      </c>
      <c r="V4" s="172"/>
      <c r="W4" s="172"/>
      <c r="X4" s="172"/>
    </row>
    <row r="5" spans="1:24" ht="23.25" customHeight="1" thickBot="1">
      <c r="A5" s="172"/>
      <c r="B5" s="692"/>
      <c r="C5" s="693"/>
      <c r="D5" s="692"/>
      <c r="E5" s="207" t="str">
        <f>'ข้อมูลนักเรียน  '!D4</f>
        <v>ไทย</v>
      </c>
      <c r="F5" s="207" t="str">
        <f>'ข้อมูลนักเรียน  '!E4</f>
        <v>คณิต</v>
      </c>
      <c r="G5" s="207" t="str">
        <f>'ข้อมูลนักเรียน  '!F4</f>
        <v>วิทย์</v>
      </c>
      <c r="H5" s="207" t="str">
        <f>'ข้อมูลนักเรียน  '!G4</f>
        <v>วิทยาการฯ</v>
      </c>
      <c r="I5" s="207" t="str">
        <f>'ข้อมูลนักเรียน  '!H4</f>
        <v>สังคม</v>
      </c>
      <c r="J5" s="207" t="str">
        <f>'ข้อมูลนักเรียน  '!I4</f>
        <v>ประวัติ</v>
      </c>
      <c r="K5" s="207" t="str">
        <f>'ข้อมูลนักเรียน  '!J4</f>
        <v>พละ</v>
      </c>
      <c r="L5" s="207" t="str">
        <f>'ข้อมูลนักเรียน  '!K4</f>
        <v>ศิลปะ</v>
      </c>
      <c r="M5" s="207" t="str">
        <f>'ข้อมูลนักเรียน  '!L4</f>
        <v>การงาน</v>
      </c>
      <c r="N5" s="207" t="str">
        <f>'ข้อมูลนักเรียน  '!M4</f>
        <v>อังกฤษ</v>
      </c>
      <c r="O5" s="207" t="str">
        <f>'ข้อมูลนักเรียน  '!N4</f>
        <v>คอม</v>
      </c>
      <c r="P5" s="207" t="str">
        <f>'ข้อมูลนักเรียน  '!O4</f>
        <v>จีน</v>
      </c>
      <c r="Q5" s="207" t="str">
        <f>'ข้อมูลนักเรียน  '!P4</f>
        <v>ต้านทุจริต</v>
      </c>
      <c r="R5" s="207" t="str">
        <f>'ข้อมูลนักเรียน  '!Q4</f>
        <v>การงาน</v>
      </c>
      <c r="S5" s="207" t="str">
        <f>'ข้อมูลนักเรียน  '!R4</f>
        <v>พละ</v>
      </c>
      <c r="T5" s="694"/>
      <c r="U5" s="689"/>
      <c r="V5" s="172"/>
      <c r="W5" s="172"/>
      <c r="X5" s="172"/>
    </row>
    <row r="6" spans="1:24" s="29" customFormat="1" ht="15.95" customHeight="1">
      <c r="A6" s="173"/>
      <c r="B6" s="65">
        <v>1</v>
      </c>
      <c r="C6" s="64">
        <f>'03'!B5</f>
        <v>2284</v>
      </c>
      <c r="D6" s="243" t="str">
        <f>'03'!C5</f>
        <v>เด็กชายทนากรณ์   แย้มพรม</v>
      </c>
      <c r="E6" s="179" t="str">
        <f>'02'!D5</f>
        <v/>
      </c>
      <c r="F6" s="179" t="str">
        <f>'02'!E5</f>
        <v/>
      </c>
      <c r="G6" s="179" t="str">
        <f>'02'!F5</f>
        <v/>
      </c>
      <c r="H6" s="179" t="str">
        <f>'02'!G5</f>
        <v/>
      </c>
      <c r="I6" s="179" t="str">
        <f>'02'!H5</f>
        <v/>
      </c>
      <c r="J6" s="179" t="str">
        <f>'02'!I5</f>
        <v/>
      </c>
      <c r="K6" s="179" t="str">
        <f>'02'!J5</f>
        <v/>
      </c>
      <c r="L6" s="179" t="str">
        <f>'02'!K5</f>
        <v/>
      </c>
      <c r="M6" s="179" t="str">
        <f>'02'!L5</f>
        <v/>
      </c>
      <c r="N6" s="179" t="str">
        <f>'02'!M5</f>
        <v/>
      </c>
      <c r="O6" s="179" t="str">
        <f>'02'!N5</f>
        <v/>
      </c>
      <c r="P6" s="179" t="str">
        <f>'02'!O5</f>
        <v/>
      </c>
      <c r="Q6" s="179" t="str">
        <f>'02'!P5</f>
        <v/>
      </c>
      <c r="R6" s="179" t="str">
        <f>'02'!Q5</f>
        <v/>
      </c>
      <c r="S6" s="179" t="str">
        <f>'02'!R5</f>
        <v/>
      </c>
      <c r="T6" s="206" t="str">
        <f>'02'!S5</f>
        <v/>
      </c>
      <c r="U6" s="362" t="str">
        <f>'02'!AM5</f>
        <v/>
      </c>
      <c r="V6" s="173"/>
      <c r="W6" s="173"/>
      <c r="X6" s="173"/>
    </row>
    <row r="7" spans="1:24" s="29" customFormat="1" ht="15.95" customHeight="1">
      <c r="A7" s="173"/>
      <c r="B7" s="68">
        <v>2</v>
      </c>
      <c r="C7" s="64">
        <f>'03'!B6</f>
        <v>2285</v>
      </c>
      <c r="D7" s="244" t="str">
        <f>'03'!C6</f>
        <v>เด็กชายนครินทร์  จุ้ยทองหลาง</v>
      </c>
      <c r="E7" s="68" t="str">
        <f>'02'!D6</f>
        <v/>
      </c>
      <c r="F7" s="68" t="str">
        <f>'02'!E6</f>
        <v/>
      </c>
      <c r="G7" s="68" t="str">
        <f>'02'!F6</f>
        <v/>
      </c>
      <c r="H7" s="68" t="str">
        <f>'02'!G6</f>
        <v/>
      </c>
      <c r="I7" s="68" t="str">
        <f>'02'!H6</f>
        <v/>
      </c>
      <c r="J7" s="68" t="str">
        <f>'02'!I6</f>
        <v/>
      </c>
      <c r="K7" s="68" t="str">
        <f>'02'!J6</f>
        <v/>
      </c>
      <c r="L7" s="68" t="str">
        <f>'02'!K6</f>
        <v/>
      </c>
      <c r="M7" s="68" t="str">
        <f>'02'!L6</f>
        <v/>
      </c>
      <c r="N7" s="387" t="str">
        <f>'02'!M6</f>
        <v/>
      </c>
      <c r="O7" s="179" t="str">
        <f>'02'!N6</f>
        <v/>
      </c>
      <c r="P7" s="179" t="str">
        <f>'02'!O6</f>
        <v/>
      </c>
      <c r="Q7" s="179" t="str">
        <f>'02'!P6</f>
        <v/>
      </c>
      <c r="R7" s="179" t="str">
        <f>'02'!Q6</f>
        <v/>
      </c>
      <c r="S7" s="68" t="str">
        <f>'02'!R6</f>
        <v/>
      </c>
      <c r="T7" s="69" t="str">
        <f>'02'!S6</f>
        <v/>
      </c>
      <c r="U7" s="362" t="str">
        <f>'02'!AM6</f>
        <v/>
      </c>
      <c r="V7" s="173"/>
      <c r="W7" s="173"/>
      <c r="X7" s="173"/>
    </row>
    <row r="8" spans="1:24" s="29" customFormat="1" ht="15.95" customHeight="1">
      <c r="A8" s="173"/>
      <c r="B8" s="68">
        <v>3</v>
      </c>
      <c r="C8" s="64">
        <f>'03'!B7</f>
        <v>2288</v>
      </c>
      <c r="D8" s="244" t="str">
        <f>'03'!C7</f>
        <v>เด็กหญิงลลิตาพร   อ่อนเจริญ</v>
      </c>
      <c r="E8" s="68" t="str">
        <f>'02'!D7</f>
        <v/>
      </c>
      <c r="F8" s="68" t="str">
        <f>'02'!E7</f>
        <v/>
      </c>
      <c r="G8" s="68" t="str">
        <f>'02'!F7</f>
        <v/>
      </c>
      <c r="H8" s="68" t="str">
        <f>'02'!G7</f>
        <v/>
      </c>
      <c r="I8" s="68" t="str">
        <f>'02'!H7</f>
        <v/>
      </c>
      <c r="J8" s="68" t="str">
        <f>'02'!I7</f>
        <v/>
      </c>
      <c r="K8" s="68" t="str">
        <f>'02'!J7</f>
        <v/>
      </c>
      <c r="L8" s="68" t="str">
        <f>'02'!K7</f>
        <v/>
      </c>
      <c r="M8" s="68" t="str">
        <f>'02'!L7</f>
        <v/>
      </c>
      <c r="N8" s="387" t="str">
        <f>'02'!M7</f>
        <v/>
      </c>
      <c r="O8" s="179" t="str">
        <f>'02'!N7</f>
        <v/>
      </c>
      <c r="P8" s="179" t="str">
        <f>'02'!O7</f>
        <v/>
      </c>
      <c r="Q8" s="179" t="str">
        <f>'02'!P7</f>
        <v/>
      </c>
      <c r="R8" s="179" t="str">
        <f>'02'!Q7</f>
        <v/>
      </c>
      <c r="S8" s="68" t="str">
        <f>'02'!R7</f>
        <v/>
      </c>
      <c r="T8" s="69" t="str">
        <f>'02'!S7</f>
        <v/>
      </c>
      <c r="U8" s="362" t="str">
        <f>'02'!AM7</f>
        <v/>
      </c>
      <c r="V8" s="173"/>
      <c r="W8" s="173"/>
      <c r="X8" s="173"/>
    </row>
    <row r="9" spans="1:24" s="29" customFormat="1" ht="15.95" customHeight="1">
      <c r="A9" s="173"/>
      <c r="B9" s="68">
        <v>4</v>
      </c>
      <c r="C9" s="64">
        <f>'03'!B8</f>
        <v>2290</v>
      </c>
      <c r="D9" s="244" t="str">
        <f>'03'!C8</f>
        <v>เด็กหญิงอรุณวรรณ  ทองเสม</v>
      </c>
      <c r="E9" s="68" t="str">
        <f>'02'!D8</f>
        <v/>
      </c>
      <c r="F9" s="68" t="str">
        <f>'02'!E8</f>
        <v/>
      </c>
      <c r="G9" s="68" t="str">
        <f>'02'!F8</f>
        <v/>
      </c>
      <c r="H9" s="68" t="str">
        <f>'02'!G8</f>
        <v/>
      </c>
      <c r="I9" s="68" t="str">
        <f>'02'!H8</f>
        <v/>
      </c>
      <c r="J9" s="68" t="str">
        <f>'02'!I8</f>
        <v/>
      </c>
      <c r="K9" s="68" t="str">
        <f>'02'!J8</f>
        <v/>
      </c>
      <c r="L9" s="68" t="str">
        <f>'02'!K8</f>
        <v/>
      </c>
      <c r="M9" s="68" t="str">
        <f>'02'!L8</f>
        <v/>
      </c>
      <c r="N9" s="387" t="str">
        <f>'02'!M8</f>
        <v/>
      </c>
      <c r="O9" s="179" t="str">
        <f>'02'!N8</f>
        <v/>
      </c>
      <c r="P9" s="179" t="str">
        <f>'02'!O8</f>
        <v/>
      </c>
      <c r="Q9" s="179" t="str">
        <f>'02'!P8</f>
        <v/>
      </c>
      <c r="R9" s="179" t="str">
        <f>'02'!Q8</f>
        <v/>
      </c>
      <c r="S9" s="68" t="str">
        <f>'02'!R8</f>
        <v/>
      </c>
      <c r="T9" s="69" t="str">
        <f>'02'!S8</f>
        <v/>
      </c>
      <c r="U9" s="362" t="str">
        <f>'02'!AM8</f>
        <v/>
      </c>
      <c r="V9" s="173"/>
      <c r="W9" s="173"/>
      <c r="X9" s="173"/>
    </row>
    <row r="10" spans="1:24" s="29" customFormat="1" ht="15.95" customHeight="1">
      <c r="A10" s="173"/>
      <c r="B10" s="68">
        <v>5</v>
      </c>
      <c r="C10" s="64">
        <f>'03'!B9</f>
        <v>2353</v>
      </c>
      <c r="D10" s="244" t="str">
        <f>'03'!C9</f>
        <v>เด็กชายรฐนนท์  มุกสิกพันธ์</v>
      </c>
      <c r="E10" s="68" t="str">
        <f>'02'!D9</f>
        <v/>
      </c>
      <c r="F10" s="68" t="str">
        <f>'02'!E9</f>
        <v/>
      </c>
      <c r="G10" s="68" t="str">
        <f>'02'!F9</f>
        <v/>
      </c>
      <c r="H10" s="68" t="str">
        <f>'02'!G9</f>
        <v/>
      </c>
      <c r="I10" s="68" t="str">
        <f>'02'!H9</f>
        <v/>
      </c>
      <c r="J10" s="68" t="str">
        <f>'02'!I9</f>
        <v/>
      </c>
      <c r="K10" s="68" t="str">
        <f>'02'!J9</f>
        <v/>
      </c>
      <c r="L10" s="68" t="str">
        <f>'02'!K9</f>
        <v/>
      </c>
      <c r="M10" s="68" t="str">
        <f>'02'!L9</f>
        <v/>
      </c>
      <c r="N10" s="387" t="str">
        <f>'02'!M9</f>
        <v/>
      </c>
      <c r="O10" s="179" t="str">
        <f>'02'!N9</f>
        <v/>
      </c>
      <c r="P10" s="179" t="str">
        <f>'02'!O9</f>
        <v/>
      </c>
      <c r="Q10" s="179" t="str">
        <f>'02'!P9</f>
        <v/>
      </c>
      <c r="R10" s="179" t="str">
        <f>'02'!Q9</f>
        <v/>
      </c>
      <c r="S10" s="68" t="str">
        <f>'02'!R9</f>
        <v/>
      </c>
      <c r="T10" s="69" t="str">
        <f>'02'!S9</f>
        <v/>
      </c>
      <c r="U10" s="362" t="str">
        <f>'02'!AM9</f>
        <v/>
      </c>
      <c r="V10" s="173"/>
      <c r="W10" s="173"/>
      <c r="X10" s="173"/>
    </row>
    <row r="11" spans="1:24" s="29" customFormat="1" ht="15.95" customHeight="1">
      <c r="A11" s="173"/>
      <c r="B11" s="68">
        <v>6</v>
      </c>
      <c r="C11" s="64">
        <f>'03'!B10</f>
        <v>2399</v>
      </c>
      <c r="D11" s="244" t="str">
        <f>'03'!C10</f>
        <v>เด็กหญิงพรธีรา  บุญผ่อง</v>
      </c>
      <c r="E11" s="68" t="str">
        <f>'02'!D10</f>
        <v/>
      </c>
      <c r="F11" s="68" t="str">
        <f>'02'!E10</f>
        <v/>
      </c>
      <c r="G11" s="68" t="str">
        <f>'02'!F10</f>
        <v/>
      </c>
      <c r="H11" s="68" t="str">
        <f>'02'!G10</f>
        <v/>
      </c>
      <c r="I11" s="68" t="str">
        <f>'02'!H10</f>
        <v/>
      </c>
      <c r="J11" s="68" t="str">
        <f>'02'!I10</f>
        <v/>
      </c>
      <c r="K11" s="68" t="str">
        <f>'02'!J10</f>
        <v/>
      </c>
      <c r="L11" s="68" t="str">
        <f>'02'!K10</f>
        <v/>
      </c>
      <c r="M11" s="68" t="str">
        <f>'02'!L10</f>
        <v/>
      </c>
      <c r="N11" s="387" t="str">
        <f>'02'!M10</f>
        <v/>
      </c>
      <c r="O11" s="179" t="str">
        <f>'02'!N10</f>
        <v/>
      </c>
      <c r="P11" s="179" t="str">
        <f>'02'!O10</f>
        <v/>
      </c>
      <c r="Q11" s="179" t="str">
        <f>'02'!P10</f>
        <v/>
      </c>
      <c r="R11" s="179" t="str">
        <f>'02'!Q10</f>
        <v/>
      </c>
      <c r="S11" s="68" t="str">
        <f>'02'!R10</f>
        <v/>
      </c>
      <c r="T11" s="69" t="str">
        <f>'02'!S10</f>
        <v/>
      </c>
      <c r="U11" s="362" t="str">
        <f>'02'!AM10</f>
        <v/>
      </c>
      <c r="V11" s="173"/>
      <c r="W11" s="173"/>
      <c r="X11" s="173"/>
    </row>
    <row r="12" spans="1:24" s="29" customFormat="1" ht="15.95" customHeight="1">
      <c r="A12" s="173"/>
      <c r="B12" s="68">
        <v>7</v>
      </c>
      <c r="C12" s="64">
        <f>'03'!B11</f>
        <v>2438</v>
      </c>
      <c r="D12" s="244" t="str">
        <f>'03'!C11</f>
        <v>เด็กหญิงพิชชาพา  อินเอม</v>
      </c>
      <c r="E12" s="68" t="str">
        <f>'02'!D11</f>
        <v/>
      </c>
      <c r="F12" s="68" t="str">
        <f>'02'!E11</f>
        <v/>
      </c>
      <c r="G12" s="68" t="str">
        <f>'02'!F11</f>
        <v/>
      </c>
      <c r="H12" s="68" t="str">
        <f>'02'!G11</f>
        <v/>
      </c>
      <c r="I12" s="68" t="str">
        <f>'02'!H11</f>
        <v/>
      </c>
      <c r="J12" s="68" t="str">
        <f>'02'!I11</f>
        <v/>
      </c>
      <c r="K12" s="68" t="str">
        <f>'02'!J11</f>
        <v/>
      </c>
      <c r="L12" s="68" t="str">
        <f>'02'!K11</f>
        <v/>
      </c>
      <c r="M12" s="68" t="str">
        <f>'02'!L11</f>
        <v/>
      </c>
      <c r="N12" s="387" t="str">
        <f>'02'!M11</f>
        <v/>
      </c>
      <c r="O12" s="179" t="str">
        <f>'02'!N11</f>
        <v/>
      </c>
      <c r="P12" s="179" t="str">
        <f>'02'!O11</f>
        <v/>
      </c>
      <c r="Q12" s="179" t="str">
        <f>'02'!P11</f>
        <v/>
      </c>
      <c r="R12" s="179" t="str">
        <f>'02'!Q11</f>
        <v/>
      </c>
      <c r="S12" s="68" t="str">
        <f>'02'!R11</f>
        <v/>
      </c>
      <c r="T12" s="69" t="str">
        <f>'02'!S11</f>
        <v/>
      </c>
      <c r="U12" s="362" t="str">
        <f>'02'!AM11</f>
        <v/>
      </c>
      <c r="V12" s="173"/>
      <c r="W12" s="173"/>
      <c r="X12" s="173"/>
    </row>
    <row r="13" spans="1:24" s="29" customFormat="1" ht="15.95" customHeight="1">
      <c r="A13" s="173"/>
      <c r="B13" s="68">
        <v>8</v>
      </c>
      <c r="C13" s="64">
        <f>'03'!B12</f>
        <v>2439</v>
      </c>
      <c r="D13" s="244" t="str">
        <f>'03'!C12</f>
        <v>เด็กชายณัฐชนน  ศุกประเสริฐ</v>
      </c>
      <c r="E13" s="68" t="str">
        <f>'02'!D12</f>
        <v/>
      </c>
      <c r="F13" s="68" t="str">
        <f>'02'!E12</f>
        <v/>
      </c>
      <c r="G13" s="68" t="str">
        <f>'02'!F12</f>
        <v/>
      </c>
      <c r="H13" s="68" t="str">
        <f>'02'!G12</f>
        <v/>
      </c>
      <c r="I13" s="68" t="str">
        <f>'02'!H12</f>
        <v/>
      </c>
      <c r="J13" s="68" t="str">
        <f>'02'!I12</f>
        <v/>
      </c>
      <c r="K13" s="68" t="str">
        <f>'02'!J12</f>
        <v/>
      </c>
      <c r="L13" s="68" t="str">
        <f>'02'!K12</f>
        <v/>
      </c>
      <c r="M13" s="68" t="str">
        <f>'02'!L12</f>
        <v/>
      </c>
      <c r="N13" s="387" t="str">
        <f>'02'!M12</f>
        <v/>
      </c>
      <c r="O13" s="179" t="str">
        <f>'02'!N12</f>
        <v/>
      </c>
      <c r="P13" s="179" t="str">
        <f>'02'!O12</f>
        <v/>
      </c>
      <c r="Q13" s="179" t="str">
        <f>'02'!P12</f>
        <v/>
      </c>
      <c r="R13" s="179" t="str">
        <f>'02'!Q12</f>
        <v/>
      </c>
      <c r="S13" s="68" t="str">
        <f>'02'!R12</f>
        <v/>
      </c>
      <c r="T13" s="69" t="str">
        <f>'02'!S12</f>
        <v/>
      </c>
      <c r="U13" s="362" t="str">
        <f>'02'!AM12</f>
        <v/>
      </c>
      <c r="V13" s="173"/>
      <c r="W13" s="173"/>
      <c r="X13" s="173"/>
    </row>
    <row r="14" spans="1:24" s="29" customFormat="1" ht="15.95" customHeight="1">
      <c r="A14" s="173"/>
      <c r="B14" s="68">
        <v>9</v>
      </c>
      <c r="C14" s="64">
        <f>'03'!B13</f>
        <v>2440</v>
      </c>
      <c r="D14" s="244" t="str">
        <f>'03'!C13</f>
        <v>เด็กหญิงนิธิมา  เภตรา</v>
      </c>
      <c r="E14" s="68" t="str">
        <f>'02'!D13</f>
        <v/>
      </c>
      <c r="F14" s="68" t="str">
        <f>'02'!E13</f>
        <v/>
      </c>
      <c r="G14" s="68" t="str">
        <f>'02'!F13</f>
        <v/>
      </c>
      <c r="H14" s="68" t="str">
        <f>'02'!G13</f>
        <v/>
      </c>
      <c r="I14" s="68" t="str">
        <f>'02'!H13</f>
        <v/>
      </c>
      <c r="J14" s="68" t="str">
        <f>'02'!I13</f>
        <v/>
      </c>
      <c r="K14" s="68" t="str">
        <f>'02'!J13</f>
        <v/>
      </c>
      <c r="L14" s="68" t="str">
        <f>'02'!K13</f>
        <v/>
      </c>
      <c r="M14" s="68" t="str">
        <f>'02'!L13</f>
        <v/>
      </c>
      <c r="N14" s="387" t="str">
        <f>'02'!M13</f>
        <v/>
      </c>
      <c r="O14" s="179" t="str">
        <f>'02'!N13</f>
        <v/>
      </c>
      <c r="P14" s="179" t="str">
        <f>'02'!O13</f>
        <v/>
      </c>
      <c r="Q14" s="179" t="str">
        <f>'02'!P13</f>
        <v/>
      </c>
      <c r="R14" s="179" t="str">
        <f>'02'!Q13</f>
        <v/>
      </c>
      <c r="S14" s="68" t="str">
        <f>'02'!R13</f>
        <v/>
      </c>
      <c r="T14" s="69" t="str">
        <f>'02'!S13</f>
        <v/>
      </c>
      <c r="U14" s="362" t="str">
        <f>'02'!AM13</f>
        <v/>
      </c>
      <c r="V14" s="173"/>
      <c r="W14" s="173"/>
      <c r="X14" s="173"/>
    </row>
    <row r="15" spans="1:24" s="29" customFormat="1" ht="15.95" customHeight="1">
      <c r="A15" s="173"/>
      <c r="B15" s="68">
        <v>10</v>
      </c>
      <c r="C15" s="64">
        <f>'03'!B14</f>
        <v>2441</v>
      </c>
      <c r="D15" s="244" t="str">
        <f>'03'!C14</f>
        <v>เด็กชายวิชัย  บุญยงค์</v>
      </c>
      <c r="E15" s="68" t="str">
        <f>'02'!D14</f>
        <v/>
      </c>
      <c r="F15" s="68" t="str">
        <f>'02'!E14</f>
        <v/>
      </c>
      <c r="G15" s="68" t="str">
        <f>'02'!F14</f>
        <v/>
      </c>
      <c r="H15" s="68" t="str">
        <f>'02'!G14</f>
        <v/>
      </c>
      <c r="I15" s="68" t="str">
        <f>'02'!H14</f>
        <v/>
      </c>
      <c r="J15" s="68" t="str">
        <f>'02'!I14</f>
        <v/>
      </c>
      <c r="K15" s="68" t="str">
        <f>'02'!J14</f>
        <v/>
      </c>
      <c r="L15" s="68" t="str">
        <f>'02'!K14</f>
        <v/>
      </c>
      <c r="M15" s="68" t="str">
        <f>'02'!L14</f>
        <v/>
      </c>
      <c r="N15" s="387" t="str">
        <f>'02'!M14</f>
        <v/>
      </c>
      <c r="O15" s="179" t="str">
        <f>'02'!N14</f>
        <v/>
      </c>
      <c r="P15" s="179" t="str">
        <f>'02'!O14</f>
        <v/>
      </c>
      <c r="Q15" s="179" t="str">
        <f>'02'!P14</f>
        <v/>
      </c>
      <c r="R15" s="179" t="str">
        <f>'02'!Q14</f>
        <v/>
      </c>
      <c r="S15" s="68" t="str">
        <f>'02'!R14</f>
        <v/>
      </c>
      <c r="T15" s="69" t="str">
        <f>'02'!S14</f>
        <v/>
      </c>
      <c r="U15" s="362" t="str">
        <f>'02'!AM14</f>
        <v/>
      </c>
      <c r="V15" s="173"/>
      <c r="W15" s="173"/>
      <c r="X15" s="173"/>
    </row>
    <row r="16" spans="1:24" s="29" customFormat="1" ht="15.95" customHeight="1">
      <c r="A16" s="173"/>
      <c r="B16" s="68">
        <v>11</v>
      </c>
      <c r="C16" s="64">
        <f>'03'!B15</f>
        <v>2442</v>
      </c>
      <c r="D16" s="244" t="str">
        <f>'03'!C15</f>
        <v>เด็กชายอภิวัฒน์  ศาลาคำ</v>
      </c>
      <c r="E16" s="68" t="str">
        <f>'02'!D15</f>
        <v/>
      </c>
      <c r="F16" s="68" t="str">
        <f>'02'!E15</f>
        <v/>
      </c>
      <c r="G16" s="68" t="str">
        <f>'02'!F15</f>
        <v/>
      </c>
      <c r="H16" s="68" t="str">
        <f>'02'!G15</f>
        <v/>
      </c>
      <c r="I16" s="68" t="str">
        <f>'02'!H15</f>
        <v/>
      </c>
      <c r="J16" s="68" t="str">
        <f>'02'!I15</f>
        <v/>
      </c>
      <c r="K16" s="68" t="str">
        <f>'02'!J15</f>
        <v/>
      </c>
      <c r="L16" s="68" t="str">
        <f>'02'!K15</f>
        <v/>
      </c>
      <c r="M16" s="68" t="str">
        <f>'02'!L15</f>
        <v/>
      </c>
      <c r="N16" s="387" t="str">
        <f>'02'!M15</f>
        <v/>
      </c>
      <c r="O16" s="179" t="str">
        <f>'02'!N15</f>
        <v/>
      </c>
      <c r="P16" s="179" t="str">
        <f>'02'!O15</f>
        <v/>
      </c>
      <c r="Q16" s="179" t="str">
        <f>'02'!P15</f>
        <v/>
      </c>
      <c r="R16" s="179" t="str">
        <f>'02'!Q15</f>
        <v/>
      </c>
      <c r="S16" s="68" t="str">
        <f>'02'!R15</f>
        <v/>
      </c>
      <c r="T16" s="69" t="str">
        <f>'02'!S15</f>
        <v/>
      </c>
      <c r="U16" s="362" t="str">
        <f>'02'!AM15</f>
        <v/>
      </c>
      <c r="V16" s="173"/>
      <c r="W16" s="173"/>
      <c r="X16" s="173"/>
    </row>
    <row r="17" spans="1:24" s="29" customFormat="1" ht="15.95" customHeight="1">
      <c r="A17" s="173"/>
      <c r="B17" s="68">
        <v>12</v>
      </c>
      <c r="C17" s="64">
        <f>'03'!B16</f>
        <v>2505</v>
      </c>
      <c r="D17" s="244" t="str">
        <f>'03'!C16</f>
        <v>เด็กชายกฤษฎา  แสงสว่าง</v>
      </c>
      <c r="E17" s="68" t="str">
        <f>'02'!D16</f>
        <v/>
      </c>
      <c r="F17" s="68" t="str">
        <f>'02'!E16</f>
        <v/>
      </c>
      <c r="G17" s="68" t="str">
        <f>'02'!F16</f>
        <v/>
      </c>
      <c r="H17" s="68" t="str">
        <f>'02'!G16</f>
        <v/>
      </c>
      <c r="I17" s="68" t="str">
        <f>'02'!H16</f>
        <v/>
      </c>
      <c r="J17" s="68" t="str">
        <f>'02'!I16</f>
        <v/>
      </c>
      <c r="K17" s="68" t="str">
        <f>'02'!J16</f>
        <v/>
      </c>
      <c r="L17" s="68" t="str">
        <f>'02'!K16</f>
        <v/>
      </c>
      <c r="M17" s="68" t="str">
        <f>'02'!L16</f>
        <v/>
      </c>
      <c r="N17" s="387" t="str">
        <f>'02'!M16</f>
        <v/>
      </c>
      <c r="O17" s="179" t="str">
        <f>'02'!N16</f>
        <v/>
      </c>
      <c r="P17" s="179" t="str">
        <f>'02'!O16</f>
        <v/>
      </c>
      <c r="Q17" s="179" t="str">
        <f>'02'!P16</f>
        <v/>
      </c>
      <c r="R17" s="179" t="str">
        <f>'02'!Q16</f>
        <v/>
      </c>
      <c r="S17" s="68" t="str">
        <f>'02'!R16</f>
        <v/>
      </c>
      <c r="T17" s="69" t="str">
        <f>'02'!S16</f>
        <v/>
      </c>
      <c r="U17" s="362" t="str">
        <f>'02'!AM16</f>
        <v/>
      </c>
      <c r="V17" s="173"/>
      <c r="W17" s="173"/>
      <c r="X17" s="173"/>
    </row>
    <row r="18" spans="1:24" s="29" customFormat="1" ht="15.95" customHeight="1">
      <c r="A18" s="173"/>
      <c r="B18" s="68">
        <v>13</v>
      </c>
      <c r="C18" s="64">
        <f>'03'!B17</f>
        <v>2506</v>
      </c>
      <c r="D18" s="244" t="str">
        <f>'03'!C17</f>
        <v>เด็กชายยุทธกานต์  แซ่เตีย</v>
      </c>
      <c r="E18" s="68" t="str">
        <f>'02'!D17</f>
        <v/>
      </c>
      <c r="F18" s="68" t="str">
        <f>'02'!E17</f>
        <v/>
      </c>
      <c r="G18" s="68" t="str">
        <f>'02'!F17</f>
        <v/>
      </c>
      <c r="H18" s="68" t="str">
        <f>'02'!G17</f>
        <v/>
      </c>
      <c r="I18" s="68" t="str">
        <f>'02'!H17</f>
        <v/>
      </c>
      <c r="J18" s="68" t="str">
        <f>'02'!I17</f>
        <v/>
      </c>
      <c r="K18" s="68" t="str">
        <f>'02'!J17</f>
        <v/>
      </c>
      <c r="L18" s="68" t="str">
        <f>'02'!K17</f>
        <v/>
      </c>
      <c r="M18" s="68" t="str">
        <f>'02'!L17</f>
        <v/>
      </c>
      <c r="N18" s="387" t="str">
        <f>'02'!M17</f>
        <v/>
      </c>
      <c r="O18" s="179" t="str">
        <f>'02'!N17</f>
        <v/>
      </c>
      <c r="P18" s="179" t="str">
        <f>'02'!O17</f>
        <v/>
      </c>
      <c r="Q18" s="179" t="str">
        <f>'02'!P17</f>
        <v/>
      </c>
      <c r="R18" s="179" t="str">
        <f>'02'!Q17</f>
        <v/>
      </c>
      <c r="S18" s="68" t="str">
        <f>'02'!R17</f>
        <v/>
      </c>
      <c r="T18" s="69" t="str">
        <f>'02'!S17</f>
        <v/>
      </c>
      <c r="U18" s="362" t="str">
        <f>'02'!AM17</f>
        <v/>
      </c>
      <c r="V18" s="173"/>
      <c r="W18" s="173"/>
      <c r="X18" s="173"/>
    </row>
    <row r="19" spans="1:24" s="29" customFormat="1" ht="15.95" customHeight="1">
      <c r="A19" s="173"/>
      <c r="B19" s="68">
        <v>14</v>
      </c>
      <c r="C19" s="64">
        <f>'03'!B18</f>
        <v>2507</v>
      </c>
      <c r="D19" s="244" t="str">
        <f>'03'!C18</f>
        <v>เด็กชายจิรายุ  ศิริสุทธิ์</v>
      </c>
      <c r="E19" s="68" t="str">
        <f>'02'!D18</f>
        <v/>
      </c>
      <c r="F19" s="68" t="str">
        <f>'02'!E18</f>
        <v/>
      </c>
      <c r="G19" s="68" t="str">
        <f>'02'!F18</f>
        <v/>
      </c>
      <c r="H19" s="68" t="str">
        <f>'02'!G18</f>
        <v/>
      </c>
      <c r="I19" s="68" t="str">
        <f>'02'!H18</f>
        <v/>
      </c>
      <c r="J19" s="68" t="str">
        <f>'02'!I18</f>
        <v/>
      </c>
      <c r="K19" s="68" t="str">
        <f>'02'!J18</f>
        <v/>
      </c>
      <c r="L19" s="68" t="str">
        <f>'02'!K18</f>
        <v/>
      </c>
      <c r="M19" s="68" t="str">
        <f>'02'!L18</f>
        <v/>
      </c>
      <c r="N19" s="387" t="str">
        <f>'02'!M18</f>
        <v/>
      </c>
      <c r="O19" s="179" t="str">
        <f>'02'!N18</f>
        <v/>
      </c>
      <c r="P19" s="179" t="str">
        <f>'02'!O18</f>
        <v/>
      </c>
      <c r="Q19" s="179" t="str">
        <f>'02'!P18</f>
        <v/>
      </c>
      <c r="R19" s="179" t="str">
        <f>'02'!Q18</f>
        <v/>
      </c>
      <c r="S19" s="68" t="str">
        <f>'02'!R18</f>
        <v/>
      </c>
      <c r="T19" s="69" t="str">
        <f>'02'!S18</f>
        <v/>
      </c>
      <c r="U19" s="362" t="str">
        <f>'02'!AM18</f>
        <v/>
      </c>
      <c r="V19" s="173"/>
      <c r="W19" s="173"/>
      <c r="X19" s="173"/>
    </row>
    <row r="20" spans="1:24" s="29" customFormat="1" ht="15.95" customHeight="1">
      <c r="A20" s="173"/>
      <c r="B20" s="68">
        <v>15</v>
      </c>
      <c r="C20" s="64">
        <f>'03'!B19</f>
        <v>2508</v>
      </c>
      <c r="D20" s="244" t="str">
        <f>'03'!C19</f>
        <v>เด็กชายพชรพงษ์  พงษ์นารายณ์</v>
      </c>
      <c r="E20" s="68" t="str">
        <f>'02'!D19</f>
        <v/>
      </c>
      <c r="F20" s="68" t="str">
        <f>'02'!E19</f>
        <v/>
      </c>
      <c r="G20" s="68" t="str">
        <f>'02'!F19</f>
        <v/>
      </c>
      <c r="H20" s="68" t="str">
        <f>'02'!G19</f>
        <v/>
      </c>
      <c r="I20" s="68" t="str">
        <f>'02'!H19</f>
        <v/>
      </c>
      <c r="J20" s="68" t="str">
        <f>'02'!I19</f>
        <v/>
      </c>
      <c r="K20" s="68" t="str">
        <f>'02'!J19</f>
        <v/>
      </c>
      <c r="L20" s="68" t="str">
        <f>'02'!K19</f>
        <v/>
      </c>
      <c r="M20" s="68" t="str">
        <f>'02'!L19</f>
        <v/>
      </c>
      <c r="N20" s="387" t="str">
        <f>'02'!M19</f>
        <v/>
      </c>
      <c r="O20" s="179" t="str">
        <f>'02'!N19</f>
        <v/>
      </c>
      <c r="P20" s="179" t="str">
        <f>'02'!O19</f>
        <v/>
      </c>
      <c r="Q20" s="179" t="str">
        <f>'02'!P19</f>
        <v/>
      </c>
      <c r="R20" s="179" t="str">
        <f>'02'!Q19</f>
        <v/>
      </c>
      <c r="S20" s="68" t="str">
        <f>'02'!R19</f>
        <v/>
      </c>
      <c r="T20" s="69" t="str">
        <f>'02'!S19</f>
        <v/>
      </c>
      <c r="U20" s="362" t="str">
        <f>'02'!AM19</f>
        <v/>
      </c>
      <c r="V20" s="173"/>
      <c r="W20" s="173"/>
      <c r="X20" s="173"/>
    </row>
    <row r="21" spans="1:24" s="29" customFormat="1" ht="15.95" customHeight="1">
      <c r="A21" s="173"/>
      <c r="B21" s="68">
        <v>16</v>
      </c>
      <c r="C21" s="64">
        <f>'03'!B20</f>
        <v>2509</v>
      </c>
      <c r="D21" s="244" t="str">
        <f>'03'!C20</f>
        <v>เด็กชายวัชรากรณ์  ดวงดี</v>
      </c>
      <c r="E21" s="68" t="str">
        <f>'02'!D20</f>
        <v/>
      </c>
      <c r="F21" s="68" t="str">
        <f>'02'!E20</f>
        <v/>
      </c>
      <c r="G21" s="68" t="str">
        <f>'02'!F20</f>
        <v/>
      </c>
      <c r="H21" s="68" t="str">
        <f>'02'!G20</f>
        <v/>
      </c>
      <c r="I21" s="68" t="str">
        <f>'02'!H20</f>
        <v/>
      </c>
      <c r="J21" s="68" t="str">
        <f>'02'!I20</f>
        <v/>
      </c>
      <c r="K21" s="68" t="str">
        <f>'02'!J20</f>
        <v/>
      </c>
      <c r="L21" s="68" t="str">
        <f>'02'!K20</f>
        <v/>
      </c>
      <c r="M21" s="68" t="str">
        <f>'02'!L20</f>
        <v/>
      </c>
      <c r="N21" s="387" t="str">
        <f>'02'!M20</f>
        <v/>
      </c>
      <c r="O21" s="179" t="str">
        <f>'02'!N20</f>
        <v/>
      </c>
      <c r="P21" s="179" t="str">
        <f>'02'!O20</f>
        <v/>
      </c>
      <c r="Q21" s="179" t="str">
        <f>'02'!P20</f>
        <v/>
      </c>
      <c r="R21" s="179" t="str">
        <f>'02'!Q20</f>
        <v/>
      </c>
      <c r="S21" s="68" t="str">
        <f>'02'!R20</f>
        <v/>
      </c>
      <c r="T21" s="69" t="str">
        <f>'02'!S20</f>
        <v/>
      </c>
      <c r="U21" s="362" t="str">
        <f>'02'!AM20</f>
        <v/>
      </c>
      <c r="V21" s="173"/>
      <c r="W21" s="173"/>
      <c r="X21" s="173"/>
    </row>
    <row r="22" spans="1:24" s="29" customFormat="1" ht="15.95" customHeight="1">
      <c r="A22" s="173"/>
      <c r="B22" s="68">
        <v>17</v>
      </c>
      <c r="C22" s="64">
        <f>'03'!B21</f>
        <v>2510</v>
      </c>
      <c r="D22" s="244" t="str">
        <f>'03'!C21</f>
        <v>เด็กชายกลวัชร  เพตรา</v>
      </c>
      <c r="E22" s="68" t="str">
        <f>'02'!D21</f>
        <v/>
      </c>
      <c r="F22" s="68" t="str">
        <f>'02'!E21</f>
        <v/>
      </c>
      <c r="G22" s="68" t="str">
        <f>'02'!F21</f>
        <v/>
      </c>
      <c r="H22" s="68" t="str">
        <f>'02'!G21</f>
        <v/>
      </c>
      <c r="I22" s="68" t="str">
        <f>'02'!H21</f>
        <v/>
      </c>
      <c r="J22" s="68" t="str">
        <f>'02'!I21</f>
        <v/>
      </c>
      <c r="K22" s="68" t="str">
        <f>'02'!J21</f>
        <v/>
      </c>
      <c r="L22" s="68" t="str">
        <f>'02'!K21</f>
        <v/>
      </c>
      <c r="M22" s="68" t="str">
        <f>'02'!L21</f>
        <v/>
      </c>
      <c r="N22" s="387" t="str">
        <f>'02'!M21</f>
        <v/>
      </c>
      <c r="O22" s="179" t="str">
        <f>'02'!N21</f>
        <v/>
      </c>
      <c r="P22" s="179" t="str">
        <f>'02'!O21</f>
        <v/>
      </c>
      <c r="Q22" s="179" t="str">
        <f>'02'!P21</f>
        <v/>
      </c>
      <c r="R22" s="179" t="str">
        <f>'02'!Q21</f>
        <v/>
      </c>
      <c r="S22" s="68" t="str">
        <f>'02'!R21</f>
        <v/>
      </c>
      <c r="T22" s="69" t="str">
        <f>'02'!S21</f>
        <v/>
      </c>
      <c r="U22" s="362" t="str">
        <f>'02'!AM21</f>
        <v/>
      </c>
      <c r="V22" s="173"/>
      <c r="W22" s="173"/>
      <c r="X22" s="173"/>
    </row>
    <row r="23" spans="1:24" s="29" customFormat="1" ht="15.95" customHeight="1">
      <c r="A23" s="173"/>
      <c r="B23" s="68">
        <v>18</v>
      </c>
      <c r="C23" s="64">
        <f>'03'!B22</f>
        <v>2511</v>
      </c>
      <c r="D23" s="244" t="str">
        <f>'03'!C22</f>
        <v>เด็กชายภมรเทพ  พวงมาลัย</v>
      </c>
      <c r="E23" s="68" t="str">
        <f>'02'!D22</f>
        <v/>
      </c>
      <c r="F23" s="68" t="str">
        <f>'02'!E22</f>
        <v/>
      </c>
      <c r="G23" s="68" t="str">
        <f>'02'!F22</f>
        <v/>
      </c>
      <c r="H23" s="68" t="str">
        <f>'02'!G22</f>
        <v/>
      </c>
      <c r="I23" s="68" t="str">
        <f>'02'!H22</f>
        <v/>
      </c>
      <c r="J23" s="68" t="str">
        <f>'02'!I22</f>
        <v/>
      </c>
      <c r="K23" s="68" t="str">
        <f>'02'!J22</f>
        <v/>
      </c>
      <c r="L23" s="68" t="str">
        <f>'02'!K22</f>
        <v/>
      </c>
      <c r="M23" s="68" t="str">
        <f>'02'!L22</f>
        <v/>
      </c>
      <c r="N23" s="387" t="str">
        <f>'02'!M22</f>
        <v/>
      </c>
      <c r="O23" s="179" t="str">
        <f>'02'!N22</f>
        <v/>
      </c>
      <c r="P23" s="179" t="str">
        <f>'02'!O22</f>
        <v/>
      </c>
      <c r="Q23" s="179" t="str">
        <f>'02'!P22</f>
        <v/>
      </c>
      <c r="R23" s="179" t="str">
        <f>'02'!Q22</f>
        <v/>
      </c>
      <c r="S23" s="68" t="str">
        <f>'02'!R22</f>
        <v/>
      </c>
      <c r="T23" s="69" t="str">
        <f>'02'!S22</f>
        <v/>
      </c>
      <c r="U23" s="362" t="str">
        <f>'02'!AM22</f>
        <v/>
      </c>
      <c r="V23" s="173"/>
      <c r="W23" s="173"/>
      <c r="X23" s="173"/>
    </row>
    <row r="24" spans="1:24" s="29" customFormat="1" ht="15.95" customHeight="1">
      <c r="A24" s="173"/>
      <c r="B24" s="68">
        <v>19</v>
      </c>
      <c r="C24" s="64">
        <f>'03'!B23</f>
        <v>2512</v>
      </c>
      <c r="D24" s="244" t="str">
        <f>'03'!C23</f>
        <v>เด็กชายสิรภัทร  สุขนิล</v>
      </c>
      <c r="E24" s="68" t="str">
        <f>'02'!D23</f>
        <v/>
      </c>
      <c r="F24" s="68" t="str">
        <f>'02'!E23</f>
        <v/>
      </c>
      <c r="G24" s="68" t="str">
        <f>'02'!F23</f>
        <v/>
      </c>
      <c r="H24" s="68" t="str">
        <f>'02'!G23</f>
        <v/>
      </c>
      <c r="I24" s="68" t="str">
        <f>'02'!H23</f>
        <v/>
      </c>
      <c r="J24" s="68" t="str">
        <f>'02'!I23</f>
        <v/>
      </c>
      <c r="K24" s="68" t="str">
        <f>'02'!J23</f>
        <v/>
      </c>
      <c r="L24" s="68" t="str">
        <f>'02'!K23</f>
        <v/>
      </c>
      <c r="M24" s="68" t="str">
        <f>'02'!L23</f>
        <v/>
      </c>
      <c r="N24" s="387" t="str">
        <f>'02'!M23</f>
        <v/>
      </c>
      <c r="O24" s="179" t="str">
        <f>'02'!N23</f>
        <v/>
      </c>
      <c r="P24" s="179" t="str">
        <f>'02'!O23</f>
        <v/>
      </c>
      <c r="Q24" s="179" t="str">
        <f>'02'!P23</f>
        <v/>
      </c>
      <c r="R24" s="179" t="str">
        <f>'02'!Q23</f>
        <v/>
      </c>
      <c r="S24" s="68" t="str">
        <f>'02'!R23</f>
        <v/>
      </c>
      <c r="T24" s="69" t="str">
        <f>'02'!S23</f>
        <v/>
      </c>
      <c r="U24" s="362" t="str">
        <f>'02'!AM23</f>
        <v/>
      </c>
      <c r="V24" s="173"/>
      <c r="W24" s="173"/>
      <c r="X24" s="173"/>
    </row>
    <row r="25" spans="1:24" s="29" customFormat="1" ht="15.95" customHeight="1">
      <c r="A25" s="173"/>
      <c r="B25" s="68">
        <v>20</v>
      </c>
      <c r="C25" s="64">
        <f>'03'!B24</f>
        <v>2513</v>
      </c>
      <c r="D25" s="244" t="str">
        <f>'03'!C24</f>
        <v>เด็กชายธเนศ  ช้างจั่น</v>
      </c>
      <c r="E25" s="68" t="str">
        <f>'02'!D24</f>
        <v/>
      </c>
      <c r="F25" s="68" t="str">
        <f>'02'!E24</f>
        <v/>
      </c>
      <c r="G25" s="68" t="str">
        <f>'02'!F24</f>
        <v/>
      </c>
      <c r="H25" s="68" t="str">
        <f>'02'!G24</f>
        <v/>
      </c>
      <c r="I25" s="68" t="str">
        <f>'02'!H24</f>
        <v/>
      </c>
      <c r="J25" s="68" t="str">
        <f>'02'!I24</f>
        <v/>
      </c>
      <c r="K25" s="68" t="str">
        <f>'02'!J24</f>
        <v/>
      </c>
      <c r="L25" s="68" t="str">
        <f>'02'!K24</f>
        <v/>
      </c>
      <c r="M25" s="68" t="str">
        <f>'02'!L24</f>
        <v/>
      </c>
      <c r="N25" s="387" t="str">
        <f>'02'!M24</f>
        <v/>
      </c>
      <c r="O25" s="179" t="str">
        <f>'02'!N24</f>
        <v/>
      </c>
      <c r="P25" s="179" t="str">
        <f>'02'!O24</f>
        <v/>
      </c>
      <c r="Q25" s="179" t="str">
        <f>'02'!P24</f>
        <v/>
      </c>
      <c r="R25" s="179" t="str">
        <f>'02'!Q24</f>
        <v/>
      </c>
      <c r="S25" s="68" t="str">
        <f>'02'!R24</f>
        <v/>
      </c>
      <c r="T25" s="69" t="str">
        <f>'02'!S24</f>
        <v/>
      </c>
      <c r="U25" s="362" t="str">
        <f>'02'!AM24</f>
        <v/>
      </c>
      <c r="V25" s="173"/>
      <c r="W25" s="173"/>
      <c r="X25" s="173"/>
    </row>
    <row r="26" spans="1:24" s="29" customFormat="1" ht="15.95" customHeight="1">
      <c r="A26" s="173"/>
      <c r="B26" s="68">
        <v>21</v>
      </c>
      <c r="C26" s="64">
        <f>'03'!B25</f>
        <v>2514</v>
      </c>
      <c r="D26" s="244" t="str">
        <f>'03'!C25</f>
        <v>เด็กชายวัชรากร  จูงาม</v>
      </c>
      <c r="E26" s="68" t="str">
        <f>'02'!D25</f>
        <v/>
      </c>
      <c r="F26" s="68" t="str">
        <f>'02'!E25</f>
        <v/>
      </c>
      <c r="G26" s="68" t="str">
        <f>'02'!F25</f>
        <v/>
      </c>
      <c r="H26" s="68" t="str">
        <f>'02'!G25</f>
        <v/>
      </c>
      <c r="I26" s="68" t="str">
        <f>'02'!H25</f>
        <v/>
      </c>
      <c r="J26" s="68" t="str">
        <f>'02'!I25</f>
        <v/>
      </c>
      <c r="K26" s="68" t="str">
        <f>'02'!J25</f>
        <v/>
      </c>
      <c r="L26" s="68" t="str">
        <f>'02'!K25</f>
        <v/>
      </c>
      <c r="M26" s="68" t="str">
        <f>'02'!L25</f>
        <v/>
      </c>
      <c r="N26" s="387" t="str">
        <f>'02'!M25</f>
        <v/>
      </c>
      <c r="O26" s="179" t="str">
        <f>'02'!N25</f>
        <v/>
      </c>
      <c r="P26" s="179" t="str">
        <f>'02'!O25</f>
        <v/>
      </c>
      <c r="Q26" s="179" t="str">
        <f>'02'!P25</f>
        <v/>
      </c>
      <c r="R26" s="179" t="str">
        <f>'02'!Q25</f>
        <v/>
      </c>
      <c r="S26" s="68" t="str">
        <f>'02'!R25</f>
        <v/>
      </c>
      <c r="T26" s="69" t="str">
        <f>'02'!S25</f>
        <v/>
      </c>
      <c r="U26" s="362" t="str">
        <f>'02'!AM25</f>
        <v/>
      </c>
      <c r="V26" s="173"/>
      <c r="W26" s="173"/>
      <c r="X26" s="173"/>
    </row>
    <row r="27" spans="1:24" s="29" customFormat="1" ht="15.95" customHeight="1">
      <c r="A27" s="173"/>
      <c r="B27" s="68">
        <v>22</v>
      </c>
      <c r="C27" s="64">
        <f>'03'!B26</f>
        <v>2515</v>
      </c>
      <c r="D27" s="244" t="str">
        <f>'03'!C26</f>
        <v>เด็กชายวรกันต์  ยิ้มคุณ</v>
      </c>
      <c r="E27" s="68" t="str">
        <f>'02'!D26</f>
        <v/>
      </c>
      <c r="F27" s="68" t="str">
        <f>'02'!E26</f>
        <v/>
      </c>
      <c r="G27" s="68" t="str">
        <f>'02'!F26</f>
        <v/>
      </c>
      <c r="H27" s="68" t="str">
        <f>'02'!G26</f>
        <v/>
      </c>
      <c r="I27" s="68" t="str">
        <f>'02'!H26</f>
        <v/>
      </c>
      <c r="J27" s="68" t="str">
        <f>'02'!I26</f>
        <v/>
      </c>
      <c r="K27" s="68" t="str">
        <f>'02'!J26</f>
        <v/>
      </c>
      <c r="L27" s="68" t="str">
        <f>'02'!K26</f>
        <v/>
      </c>
      <c r="M27" s="68" t="str">
        <f>'02'!L26</f>
        <v/>
      </c>
      <c r="N27" s="387" t="str">
        <f>'02'!M26</f>
        <v/>
      </c>
      <c r="O27" s="179" t="str">
        <f>'02'!N26</f>
        <v/>
      </c>
      <c r="P27" s="179" t="str">
        <f>'02'!O26</f>
        <v/>
      </c>
      <c r="Q27" s="179" t="str">
        <f>'02'!P26</f>
        <v/>
      </c>
      <c r="R27" s="179" t="str">
        <f>'02'!Q26</f>
        <v/>
      </c>
      <c r="S27" s="68" t="str">
        <f>'02'!R26</f>
        <v/>
      </c>
      <c r="T27" s="69" t="str">
        <f>'02'!S26</f>
        <v/>
      </c>
      <c r="U27" s="362" t="str">
        <f>'02'!AM26</f>
        <v/>
      </c>
      <c r="V27" s="173"/>
      <c r="W27" s="173"/>
      <c r="X27" s="173"/>
    </row>
    <row r="28" spans="1:24" s="29" customFormat="1" ht="15.95" customHeight="1">
      <c r="A28" s="173"/>
      <c r="B28" s="68">
        <v>23</v>
      </c>
      <c r="C28" s="64">
        <f>'03'!B27</f>
        <v>2516</v>
      </c>
      <c r="D28" s="244" t="str">
        <f>'03'!C27</f>
        <v>เด็กชายขจรศักดิ์  ศรีเพียงจันทร์</v>
      </c>
      <c r="E28" s="68" t="str">
        <f>'02'!D27</f>
        <v/>
      </c>
      <c r="F28" s="68" t="str">
        <f>'02'!E27</f>
        <v/>
      </c>
      <c r="G28" s="68" t="str">
        <f>'02'!F27</f>
        <v/>
      </c>
      <c r="H28" s="68" t="str">
        <f>'02'!G27</f>
        <v/>
      </c>
      <c r="I28" s="68" t="str">
        <f>'02'!H27</f>
        <v/>
      </c>
      <c r="J28" s="68" t="str">
        <f>'02'!I27</f>
        <v/>
      </c>
      <c r="K28" s="68" t="str">
        <f>'02'!J27</f>
        <v/>
      </c>
      <c r="L28" s="68" t="str">
        <f>'02'!K27</f>
        <v/>
      </c>
      <c r="M28" s="68" t="str">
        <f>'02'!L27</f>
        <v/>
      </c>
      <c r="N28" s="387" t="str">
        <f>'02'!M27</f>
        <v/>
      </c>
      <c r="O28" s="179" t="str">
        <f>'02'!N27</f>
        <v/>
      </c>
      <c r="P28" s="179" t="str">
        <f>'02'!O27</f>
        <v/>
      </c>
      <c r="Q28" s="179" t="str">
        <f>'02'!P27</f>
        <v/>
      </c>
      <c r="R28" s="179" t="str">
        <f>'02'!Q27</f>
        <v/>
      </c>
      <c r="S28" s="68" t="str">
        <f>'02'!R27</f>
        <v/>
      </c>
      <c r="T28" s="69" t="str">
        <f>'02'!S27</f>
        <v/>
      </c>
      <c r="U28" s="362" t="str">
        <f>'02'!AM27</f>
        <v/>
      </c>
      <c r="V28" s="173"/>
      <c r="W28" s="173"/>
      <c r="X28" s="173"/>
    </row>
    <row r="29" spans="1:24" s="29" customFormat="1" ht="15.95" customHeight="1">
      <c r="A29" s="173"/>
      <c r="B29" s="68">
        <v>24</v>
      </c>
      <c r="C29" s="64">
        <f>'03'!B28</f>
        <v>2517</v>
      </c>
      <c r="D29" s="244" t="str">
        <f>'03'!C28</f>
        <v>เด็กชายรัชชานนท์  ยิ้มจันทร์</v>
      </c>
      <c r="E29" s="68" t="str">
        <f>'02'!D28</f>
        <v/>
      </c>
      <c r="F29" s="68" t="str">
        <f>'02'!E28</f>
        <v/>
      </c>
      <c r="G29" s="68" t="str">
        <f>'02'!F28</f>
        <v/>
      </c>
      <c r="H29" s="68" t="str">
        <f>'02'!G28</f>
        <v/>
      </c>
      <c r="I29" s="68" t="str">
        <f>'02'!H28</f>
        <v/>
      </c>
      <c r="J29" s="68" t="str">
        <f>'02'!I28</f>
        <v/>
      </c>
      <c r="K29" s="68" t="str">
        <f>'02'!J28</f>
        <v/>
      </c>
      <c r="L29" s="68" t="str">
        <f>'02'!K28</f>
        <v/>
      </c>
      <c r="M29" s="68" t="str">
        <f>'02'!L28</f>
        <v/>
      </c>
      <c r="N29" s="387" t="str">
        <f>'02'!M28</f>
        <v/>
      </c>
      <c r="O29" s="179" t="str">
        <f>'02'!N28</f>
        <v/>
      </c>
      <c r="P29" s="179" t="str">
        <f>'02'!O28</f>
        <v/>
      </c>
      <c r="Q29" s="179" t="str">
        <f>'02'!P28</f>
        <v/>
      </c>
      <c r="R29" s="179" t="str">
        <f>'02'!Q28</f>
        <v/>
      </c>
      <c r="S29" s="68" t="str">
        <f>'02'!R28</f>
        <v/>
      </c>
      <c r="T29" s="69" t="str">
        <f>'02'!S28</f>
        <v/>
      </c>
      <c r="U29" s="362" t="str">
        <f>'02'!AM28</f>
        <v/>
      </c>
      <c r="V29" s="173"/>
      <c r="W29" s="173"/>
      <c r="X29" s="173"/>
    </row>
    <row r="30" spans="1:24" s="29" customFormat="1" ht="15.95" customHeight="1">
      <c r="A30" s="173"/>
      <c r="B30" s="68">
        <v>25</v>
      </c>
      <c r="C30" s="64">
        <f>'03'!B29</f>
        <v>2518</v>
      </c>
      <c r="D30" s="244" t="str">
        <f>'03'!C29</f>
        <v>เด็กหญิงวรัญญา  สืบสะอาด</v>
      </c>
      <c r="E30" s="68" t="str">
        <f>'02'!D29</f>
        <v/>
      </c>
      <c r="F30" s="68" t="str">
        <f>'02'!E29</f>
        <v/>
      </c>
      <c r="G30" s="68" t="str">
        <f>'02'!F29</f>
        <v/>
      </c>
      <c r="H30" s="68" t="str">
        <f>'02'!G29</f>
        <v/>
      </c>
      <c r="I30" s="68" t="str">
        <f>'02'!H29</f>
        <v/>
      </c>
      <c r="J30" s="68" t="str">
        <f>'02'!I29</f>
        <v/>
      </c>
      <c r="K30" s="68" t="str">
        <f>'02'!J29</f>
        <v/>
      </c>
      <c r="L30" s="68" t="str">
        <f>'02'!K29</f>
        <v/>
      </c>
      <c r="M30" s="68" t="str">
        <f>'02'!L29</f>
        <v/>
      </c>
      <c r="N30" s="387" t="str">
        <f>'02'!M29</f>
        <v/>
      </c>
      <c r="O30" s="179" t="str">
        <f>'02'!N29</f>
        <v/>
      </c>
      <c r="P30" s="179" t="str">
        <f>'02'!O29</f>
        <v/>
      </c>
      <c r="Q30" s="179" t="str">
        <f>'02'!P29</f>
        <v/>
      </c>
      <c r="R30" s="179" t="str">
        <f>'02'!Q29</f>
        <v/>
      </c>
      <c r="S30" s="68" t="str">
        <f>'02'!R29</f>
        <v/>
      </c>
      <c r="T30" s="69" t="str">
        <f>'02'!S29</f>
        <v/>
      </c>
      <c r="U30" s="362" t="str">
        <f>'02'!AM29</f>
        <v/>
      </c>
      <c r="V30" s="173"/>
      <c r="W30" s="173"/>
      <c r="X30" s="173"/>
    </row>
    <row r="31" spans="1:24" s="29" customFormat="1" ht="15.95" customHeight="1">
      <c r="A31" s="173"/>
      <c r="B31" s="68">
        <v>26</v>
      </c>
      <c r="C31" s="64">
        <f>'03'!B30</f>
        <v>2519</v>
      </c>
      <c r="D31" s="244" t="str">
        <f>'03'!C30</f>
        <v>เด็กหญิงสุพิชฌาย์  อินหอม</v>
      </c>
      <c r="E31" s="68" t="str">
        <f>'02'!D30</f>
        <v/>
      </c>
      <c r="F31" s="68" t="str">
        <f>'02'!E30</f>
        <v/>
      </c>
      <c r="G31" s="68" t="str">
        <f>'02'!F30</f>
        <v/>
      </c>
      <c r="H31" s="68" t="str">
        <f>'02'!G30</f>
        <v/>
      </c>
      <c r="I31" s="68" t="str">
        <f>'02'!H30</f>
        <v/>
      </c>
      <c r="J31" s="68" t="str">
        <f>'02'!I30</f>
        <v/>
      </c>
      <c r="K31" s="68" t="str">
        <f>'02'!J30</f>
        <v/>
      </c>
      <c r="L31" s="68" t="str">
        <f>'02'!K30</f>
        <v/>
      </c>
      <c r="M31" s="68" t="str">
        <f>'02'!L30</f>
        <v/>
      </c>
      <c r="N31" s="387" t="str">
        <f>'02'!M30</f>
        <v/>
      </c>
      <c r="O31" s="179" t="str">
        <f>'02'!N30</f>
        <v/>
      </c>
      <c r="P31" s="179" t="str">
        <f>'02'!O30</f>
        <v/>
      </c>
      <c r="Q31" s="179" t="str">
        <f>'02'!P30</f>
        <v/>
      </c>
      <c r="R31" s="179" t="str">
        <f>'02'!Q30</f>
        <v/>
      </c>
      <c r="S31" s="68" t="str">
        <f>'02'!R30</f>
        <v/>
      </c>
      <c r="T31" s="69" t="str">
        <f>'02'!S30</f>
        <v/>
      </c>
      <c r="U31" s="362" t="str">
        <f>'02'!AM30</f>
        <v/>
      </c>
      <c r="V31" s="173"/>
      <c r="W31" s="173"/>
      <c r="X31" s="173"/>
    </row>
    <row r="32" spans="1:24" s="29" customFormat="1" ht="15.95" customHeight="1">
      <c r="A32" s="173"/>
      <c r="B32" s="68">
        <v>27</v>
      </c>
      <c r="C32" s="64">
        <f>'03'!B31</f>
        <v>2520</v>
      </c>
      <c r="D32" s="244" t="str">
        <f>'03'!C31</f>
        <v>เด็กหญิงดิษญา  กลิ่นหอม</v>
      </c>
      <c r="E32" s="68" t="str">
        <f>'02'!D31</f>
        <v/>
      </c>
      <c r="F32" s="68" t="str">
        <f>'02'!E31</f>
        <v/>
      </c>
      <c r="G32" s="68" t="str">
        <f>'02'!F31</f>
        <v/>
      </c>
      <c r="H32" s="68" t="str">
        <f>'02'!G31</f>
        <v/>
      </c>
      <c r="I32" s="68" t="str">
        <f>'02'!H31</f>
        <v/>
      </c>
      <c r="J32" s="68" t="str">
        <f>'02'!I31</f>
        <v/>
      </c>
      <c r="K32" s="68" t="str">
        <f>'02'!J31</f>
        <v/>
      </c>
      <c r="L32" s="68" t="str">
        <f>'02'!K31</f>
        <v/>
      </c>
      <c r="M32" s="68" t="str">
        <f>'02'!L31</f>
        <v/>
      </c>
      <c r="N32" s="387" t="str">
        <f>'02'!M31</f>
        <v/>
      </c>
      <c r="O32" s="179" t="str">
        <f>'02'!N31</f>
        <v/>
      </c>
      <c r="P32" s="179" t="str">
        <f>'02'!O31</f>
        <v/>
      </c>
      <c r="Q32" s="179" t="str">
        <f>'02'!P31</f>
        <v/>
      </c>
      <c r="R32" s="179" t="str">
        <f>'02'!Q31</f>
        <v/>
      </c>
      <c r="S32" s="68" t="str">
        <f>'02'!R31</f>
        <v/>
      </c>
      <c r="T32" s="69" t="str">
        <f>'02'!S31</f>
        <v/>
      </c>
      <c r="U32" s="362" t="str">
        <f>'02'!AM31</f>
        <v/>
      </c>
      <c r="V32" s="173"/>
      <c r="W32" s="173"/>
      <c r="X32" s="173"/>
    </row>
    <row r="33" spans="1:24" s="29" customFormat="1" ht="15.95" customHeight="1">
      <c r="A33" s="173"/>
      <c r="B33" s="68">
        <v>28</v>
      </c>
      <c r="C33" s="64">
        <f>'03'!B32</f>
        <v>2521</v>
      </c>
      <c r="D33" s="244" t="str">
        <f>'03'!C32</f>
        <v>เด็กหญิงลลิตา  ทองยาลา</v>
      </c>
      <c r="E33" s="68" t="str">
        <f>'02'!D32</f>
        <v/>
      </c>
      <c r="F33" s="68" t="str">
        <f>'02'!E32</f>
        <v/>
      </c>
      <c r="G33" s="68" t="str">
        <f>'02'!F32</f>
        <v/>
      </c>
      <c r="H33" s="68" t="str">
        <f>'02'!G32</f>
        <v/>
      </c>
      <c r="I33" s="68" t="str">
        <f>'02'!H32</f>
        <v/>
      </c>
      <c r="J33" s="68" t="str">
        <f>'02'!I32</f>
        <v/>
      </c>
      <c r="K33" s="68" t="str">
        <f>'02'!J32</f>
        <v/>
      </c>
      <c r="L33" s="68" t="str">
        <f>'02'!K32</f>
        <v/>
      </c>
      <c r="M33" s="68" t="str">
        <f>'02'!L32</f>
        <v/>
      </c>
      <c r="N33" s="387" t="str">
        <f>'02'!M32</f>
        <v/>
      </c>
      <c r="O33" s="179" t="str">
        <f>'02'!N32</f>
        <v/>
      </c>
      <c r="P33" s="179" t="str">
        <f>'02'!O32</f>
        <v/>
      </c>
      <c r="Q33" s="179" t="str">
        <f>'02'!P32</f>
        <v/>
      </c>
      <c r="R33" s="179" t="str">
        <f>'02'!Q32</f>
        <v/>
      </c>
      <c r="S33" s="68" t="str">
        <f>'02'!R32</f>
        <v/>
      </c>
      <c r="T33" s="69" t="str">
        <f>'02'!S32</f>
        <v/>
      </c>
      <c r="U33" s="362" t="str">
        <f>'02'!AM32</f>
        <v/>
      </c>
      <c r="V33" s="173"/>
      <c r="W33" s="173"/>
      <c r="X33" s="173"/>
    </row>
    <row r="34" spans="1:24" s="29" customFormat="1" ht="15.95" customHeight="1">
      <c r="A34" s="173"/>
      <c r="B34" s="68">
        <v>29</v>
      </c>
      <c r="C34" s="64">
        <f>'03'!B33</f>
        <v>2522</v>
      </c>
      <c r="D34" s="244" t="str">
        <f>'03'!C33</f>
        <v>เด็กหญิงวรดา  บุญประจวบ</v>
      </c>
      <c r="E34" s="68" t="str">
        <f>'02'!D33</f>
        <v/>
      </c>
      <c r="F34" s="68" t="str">
        <f>'02'!E33</f>
        <v/>
      </c>
      <c r="G34" s="68" t="str">
        <f>'02'!F33</f>
        <v/>
      </c>
      <c r="H34" s="68" t="str">
        <f>'02'!G33</f>
        <v/>
      </c>
      <c r="I34" s="68" t="str">
        <f>'02'!H33</f>
        <v/>
      </c>
      <c r="J34" s="68" t="str">
        <f>'02'!I33</f>
        <v/>
      </c>
      <c r="K34" s="68" t="str">
        <f>'02'!J33</f>
        <v/>
      </c>
      <c r="L34" s="68" t="str">
        <f>'02'!K33</f>
        <v/>
      </c>
      <c r="M34" s="68" t="str">
        <f>'02'!L33</f>
        <v/>
      </c>
      <c r="N34" s="387" t="str">
        <f>'02'!M33</f>
        <v/>
      </c>
      <c r="O34" s="179" t="str">
        <f>'02'!N33</f>
        <v/>
      </c>
      <c r="P34" s="179" t="str">
        <f>'02'!O33</f>
        <v/>
      </c>
      <c r="Q34" s="179" t="str">
        <f>'02'!P33</f>
        <v/>
      </c>
      <c r="R34" s="179" t="str">
        <f>'02'!Q33</f>
        <v/>
      </c>
      <c r="S34" s="68" t="str">
        <f>'02'!R33</f>
        <v/>
      </c>
      <c r="T34" s="69" t="str">
        <f>'02'!S33</f>
        <v/>
      </c>
      <c r="U34" s="362" t="str">
        <f>'02'!AM33</f>
        <v/>
      </c>
      <c r="V34" s="173"/>
      <c r="W34" s="173"/>
      <c r="X34" s="173"/>
    </row>
    <row r="35" spans="1:24" s="29" customFormat="1" ht="15.95" customHeight="1">
      <c r="A35" s="173"/>
      <c r="B35" s="68">
        <v>30</v>
      </c>
      <c r="C35" s="64">
        <f>'03'!B34</f>
        <v>2523</v>
      </c>
      <c r="D35" s="244" t="str">
        <f>'03'!C34</f>
        <v>เด็กหญิงอรจิรา  โต๊ะน้อย</v>
      </c>
      <c r="E35" s="68" t="str">
        <f>'02'!D34</f>
        <v/>
      </c>
      <c r="F35" s="68" t="str">
        <f>'02'!E34</f>
        <v/>
      </c>
      <c r="G35" s="68" t="str">
        <f>'02'!F34</f>
        <v/>
      </c>
      <c r="H35" s="68" t="str">
        <f>'02'!G34</f>
        <v/>
      </c>
      <c r="I35" s="68" t="str">
        <f>'02'!H34</f>
        <v/>
      </c>
      <c r="J35" s="68" t="str">
        <f>'02'!I34</f>
        <v/>
      </c>
      <c r="K35" s="68" t="str">
        <f>'02'!J34</f>
        <v/>
      </c>
      <c r="L35" s="68" t="str">
        <f>'02'!K34</f>
        <v/>
      </c>
      <c r="M35" s="68" t="str">
        <f>'02'!L34</f>
        <v/>
      </c>
      <c r="N35" s="387" t="str">
        <f>'02'!M34</f>
        <v/>
      </c>
      <c r="O35" s="179" t="str">
        <f>'02'!N34</f>
        <v/>
      </c>
      <c r="P35" s="179" t="str">
        <f>'02'!O34</f>
        <v/>
      </c>
      <c r="Q35" s="179" t="str">
        <f>'02'!P34</f>
        <v/>
      </c>
      <c r="R35" s="179" t="str">
        <f>'02'!Q34</f>
        <v/>
      </c>
      <c r="S35" s="68" t="str">
        <f>'02'!R34</f>
        <v/>
      </c>
      <c r="T35" s="69" t="str">
        <f>'02'!S34</f>
        <v/>
      </c>
      <c r="U35" s="362" t="str">
        <f>'02'!AM34</f>
        <v/>
      </c>
      <c r="V35" s="173"/>
      <c r="W35" s="173"/>
      <c r="X35" s="173"/>
    </row>
    <row r="36" spans="1:24" s="29" customFormat="1" ht="15.95" customHeight="1">
      <c r="A36" s="173"/>
      <c r="B36" s="68">
        <v>31</v>
      </c>
      <c r="C36" s="64">
        <f>'03'!B35</f>
        <v>2524</v>
      </c>
      <c r="D36" s="244" t="str">
        <f>'03'!C35</f>
        <v>เด็กหญิงนุชจรีย์  ยิ้มจันทร์</v>
      </c>
      <c r="E36" s="68" t="str">
        <f>'02'!D35</f>
        <v/>
      </c>
      <c r="F36" s="68" t="str">
        <f>'02'!E35</f>
        <v/>
      </c>
      <c r="G36" s="68" t="str">
        <f>'02'!F35</f>
        <v/>
      </c>
      <c r="H36" s="68" t="str">
        <f>'02'!G35</f>
        <v/>
      </c>
      <c r="I36" s="68" t="str">
        <f>'02'!H35</f>
        <v/>
      </c>
      <c r="J36" s="68" t="str">
        <f>'02'!I35</f>
        <v/>
      </c>
      <c r="K36" s="68" t="str">
        <f>'02'!J35</f>
        <v/>
      </c>
      <c r="L36" s="68" t="str">
        <f>'02'!K35</f>
        <v/>
      </c>
      <c r="M36" s="68" t="str">
        <f>'02'!L35</f>
        <v/>
      </c>
      <c r="N36" s="387" t="str">
        <f>'02'!M35</f>
        <v/>
      </c>
      <c r="O36" s="179" t="str">
        <f>'02'!N35</f>
        <v/>
      </c>
      <c r="P36" s="179" t="str">
        <f>'02'!O35</f>
        <v/>
      </c>
      <c r="Q36" s="179" t="str">
        <f>'02'!P35</f>
        <v/>
      </c>
      <c r="R36" s="179" t="str">
        <f>'02'!Q35</f>
        <v/>
      </c>
      <c r="S36" s="68" t="str">
        <f>'02'!R35</f>
        <v/>
      </c>
      <c r="T36" s="69" t="str">
        <f>'02'!S35</f>
        <v/>
      </c>
      <c r="U36" s="362" t="str">
        <f>'02'!AM35</f>
        <v/>
      </c>
      <c r="V36" s="173"/>
      <c r="W36" s="173"/>
      <c r="X36" s="173"/>
    </row>
    <row r="37" spans="1:24" s="29" customFormat="1" ht="15.95" customHeight="1">
      <c r="A37" s="173"/>
      <c r="B37" s="68">
        <v>32</v>
      </c>
      <c r="C37" s="64">
        <f>'03'!B36</f>
        <v>2525</v>
      </c>
      <c r="D37" s="244" t="str">
        <f>'03'!C36</f>
        <v>เด็กหญิงชนัญชิดา  ไพรีรณ</v>
      </c>
      <c r="E37" s="68" t="str">
        <f>'02'!D36</f>
        <v/>
      </c>
      <c r="F37" s="68" t="str">
        <f>'02'!E36</f>
        <v/>
      </c>
      <c r="G37" s="68" t="str">
        <f>'02'!F36</f>
        <v/>
      </c>
      <c r="H37" s="68" t="str">
        <f>'02'!G36</f>
        <v/>
      </c>
      <c r="I37" s="68" t="str">
        <f>'02'!H36</f>
        <v/>
      </c>
      <c r="J37" s="68" t="str">
        <f>'02'!I36</f>
        <v/>
      </c>
      <c r="K37" s="68" t="str">
        <f>'02'!J36</f>
        <v/>
      </c>
      <c r="L37" s="68" t="str">
        <f>'02'!K36</f>
        <v/>
      </c>
      <c r="M37" s="68" t="str">
        <f>'02'!L36</f>
        <v/>
      </c>
      <c r="N37" s="387" t="str">
        <f>'02'!M36</f>
        <v/>
      </c>
      <c r="O37" s="179" t="str">
        <f>'02'!N36</f>
        <v/>
      </c>
      <c r="P37" s="179" t="str">
        <f>'02'!O36</f>
        <v/>
      </c>
      <c r="Q37" s="179" t="str">
        <f>'02'!P36</f>
        <v/>
      </c>
      <c r="R37" s="179" t="str">
        <f>'02'!Q36</f>
        <v/>
      </c>
      <c r="S37" s="68" t="str">
        <f>'02'!R36</f>
        <v/>
      </c>
      <c r="T37" s="69" t="str">
        <f>'02'!S36</f>
        <v/>
      </c>
      <c r="U37" s="362" t="str">
        <f>'02'!AM36</f>
        <v/>
      </c>
      <c r="V37" s="173"/>
      <c r="W37" s="173"/>
      <c r="X37" s="173"/>
    </row>
    <row r="38" spans="1:24" s="29" customFormat="1" ht="15.95" customHeight="1">
      <c r="A38" s="173"/>
      <c r="B38" s="68">
        <v>33</v>
      </c>
      <c r="C38" s="64">
        <f>'03'!B37</f>
        <v>2526</v>
      </c>
      <c r="D38" s="244" t="str">
        <f>'03'!C37</f>
        <v>เด็กหญิงกัณฐิกา  เพตรา</v>
      </c>
      <c r="E38" s="68" t="str">
        <f>'02'!D37</f>
        <v/>
      </c>
      <c r="F38" s="68" t="str">
        <f>'02'!E37</f>
        <v/>
      </c>
      <c r="G38" s="68" t="str">
        <f>'02'!F37</f>
        <v/>
      </c>
      <c r="H38" s="68" t="str">
        <f>'02'!G37</f>
        <v/>
      </c>
      <c r="I38" s="68" t="str">
        <f>'02'!H37</f>
        <v/>
      </c>
      <c r="J38" s="68" t="str">
        <f>'02'!I37</f>
        <v/>
      </c>
      <c r="K38" s="68" t="str">
        <f>'02'!J37</f>
        <v/>
      </c>
      <c r="L38" s="68" t="str">
        <f>'02'!K37</f>
        <v/>
      </c>
      <c r="M38" s="68" t="str">
        <f>'02'!L37</f>
        <v/>
      </c>
      <c r="N38" s="387" t="str">
        <f>'02'!M37</f>
        <v/>
      </c>
      <c r="O38" s="179" t="str">
        <f>'02'!N37</f>
        <v/>
      </c>
      <c r="P38" s="179" t="str">
        <f>'02'!O37</f>
        <v/>
      </c>
      <c r="Q38" s="179" t="str">
        <f>'02'!P37</f>
        <v/>
      </c>
      <c r="R38" s="179" t="str">
        <f>'02'!Q37</f>
        <v/>
      </c>
      <c r="S38" s="68" t="str">
        <f>'02'!R37</f>
        <v/>
      </c>
      <c r="T38" s="69" t="str">
        <f>'02'!S37</f>
        <v/>
      </c>
      <c r="U38" s="362" t="str">
        <f>'02'!AM37</f>
        <v/>
      </c>
      <c r="V38" s="173"/>
      <c r="W38" s="173"/>
      <c r="X38" s="173"/>
    </row>
    <row r="39" spans="1:24" s="29" customFormat="1" ht="15.95" customHeight="1">
      <c r="A39" s="173"/>
      <c r="B39" s="68">
        <v>34</v>
      </c>
      <c r="C39" s="64">
        <f>'03'!B38</f>
        <v>2353</v>
      </c>
      <c r="D39" s="244" t="str">
        <f>'03'!C38</f>
        <v>เด็กชายรฐนนท์  มุกสิกพันธ์</v>
      </c>
      <c r="E39" s="68" t="str">
        <f>'02'!D38</f>
        <v/>
      </c>
      <c r="F39" s="68" t="str">
        <f>'02'!E38</f>
        <v/>
      </c>
      <c r="G39" s="68" t="str">
        <f>'02'!F38</f>
        <v/>
      </c>
      <c r="H39" s="68" t="str">
        <f>'02'!G38</f>
        <v/>
      </c>
      <c r="I39" s="68" t="str">
        <f>'02'!H38</f>
        <v/>
      </c>
      <c r="J39" s="68" t="str">
        <f>'02'!I38</f>
        <v/>
      </c>
      <c r="K39" s="68" t="str">
        <f>'02'!J38</f>
        <v/>
      </c>
      <c r="L39" s="68" t="str">
        <f>'02'!K38</f>
        <v/>
      </c>
      <c r="M39" s="68" t="str">
        <f>'02'!L38</f>
        <v/>
      </c>
      <c r="N39" s="387" t="str">
        <f>'02'!M38</f>
        <v/>
      </c>
      <c r="O39" s="179" t="str">
        <f>'02'!N38</f>
        <v/>
      </c>
      <c r="P39" s="179" t="str">
        <f>'02'!O38</f>
        <v/>
      </c>
      <c r="Q39" s="179" t="str">
        <f>'02'!P38</f>
        <v/>
      </c>
      <c r="R39" s="179" t="str">
        <f>'02'!Q38</f>
        <v/>
      </c>
      <c r="S39" s="68" t="str">
        <f>'02'!R38</f>
        <v/>
      </c>
      <c r="T39" s="69" t="str">
        <f>'02'!S38</f>
        <v/>
      </c>
      <c r="U39" s="362" t="str">
        <f>'02'!AM38</f>
        <v/>
      </c>
      <c r="V39" s="173"/>
      <c r="W39" s="173"/>
      <c r="X39" s="173"/>
    </row>
    <row r="40" spans="1:24" s="29" customFormat="1" ht="15.95" customHeight="1">
      <c r="A40" s="173"/>
      <c r="B40" s="68">
        <v>35</v>
      </c>
      <c r="C40" s="64" t="str">
        <f>'03'!B39</f>
        <v/>
      </c>
      <c r="D40" s="244" t="str">
        <f>'03'!C39</f>
        <v/>
      </c>
      <c r="E40" s="68" t="str">
        <f>'02'!D39</f>
        <v/>
      </c>
      <c r="F40" s="68" t="str">
        <f>'02'!E39</f>
        <v/>
      </c>
      <c r="G40" s="68" t="str">
        <f>'02'!F39</f>
        <v/>
      </c>
      <c r="H40" s="68" t="str">
        <f>'02'!G39</f>
        <v/>
      </c>
      <c r="I40" s="68" t="str">
        <f>'02'!H39</f>
        <v/>
      </c>
      <c r="J40" s="68" t="str">
        <f>'02'!I39</f>
        <v/>
      </c>
      <c r="K40" s="68" t="str">
        <f>'02'!J39</f>
        <v/>
      </c>
      <c r="L40" s="68" t="str">
        <f>'02'!K39</f>
        <v/>
      </c>
      <c r="M40" s="68" t="str">
        <f>'02'!L39</f>
        <v/>
      </c>
      <c r="N40" s="387" t="str">
        <f>'02'!M39</f>
        <v/>
      </c>
      <c r="O40" s="179" t="str">
        <f>'02'!N39</f>
        <v/>
      </c>
      <c r="P40" s="179" t="str">
        <f>'02'!O39</f>
        <v/>
      </c>
      <c r="Q40" s="179" t="str">
        <f>'02'!P39</f>
        <v/>
      </c>
      <c r="R40" s="179" t="str">
        <f>'02'!Q39</f>
        <v/>
      </c>
      <c r="S40" s="68" t="str">
        <f>'02'!R39</f>
        <v/>
      </c>
      <c r="T40" s="69" t="str">
        <f>'02'!S39</f>
        <v/>
      </c>
      <c r="U40" s="362" t="str">
        <f>'02'!AM39</f>
        <v/>
      </c>
      <c r="V40" s="173"/>
      <c r="W40" s="173"/>
      <c r="X40" s="173"/>
    </row>
    <row r="41" spans="1:24" s="29" customFormat="1" ht="15.95" customHeight="1">
      <c r="A41" s="173"/>
      <c r="B41" s="68">
        <v>36</v>
      </c>
      <c r="C41" s="64" t="str">
        <f>'03'!B40</f>
        <v/>
      </c>
      <c r="D41" s="244" t="str">
        <f>'03'!C40</f>
        <v/>
      </c>
      <c r="E41" s="68" t="str">
        <f>'02'!D40</f>
        <v/>
      </c>
      <c r="F41" s="68" t="str">
        <f>'02'!E40</f>
        <v/>
      </c>
      <c r="G41" s="68" t="str">
        <f>'02'!F40</f>
        <v/>
      </c>
      <c r="H41" s="68" t="str">
        <f>'02'!G40</f>
        <v/>
      </c>
      <c r="I41" s="68" t="str">
        <f>'02'!H40</f>
        <v/>
      </c>
      <c r="J41" s="68" t="str">
        <f>'02'!I40</f>
        <v/>
      </c>
      <c r="K41" s="68" t="str">
        <f>'02'!J40</f>
        <v/>
      </c>
      <c r="L41" s="68" t="str">
        <f>'02'!K40</f>
        <v/>
      </c>
      <c r="M41" s="68" t="str">
        <f>'02'!L40</f>
        <v/>
      </c>
      <c r="N41" s="387" t="str">
        <f>'02'!M40</f>
        <v/>
      </c>
      <c r="O41" s="179" t="str">
        <f>'02'!N40</f>
        <v/>
      </c>
      <c r="P41" s="179" t="str">
        <f>'02'!O40</f>
        <v/>
      </c>
      <c r="Q41" s="179" t="str">
        <f>'02'!P40</f>
        <v/>
      </c>
      <c r="R41" s="179" t="str">
        <f>'02'!Q40</f>
        <v/>
      </c>
      <c r="S41" s="68" t="str">
        <f>'02'!R40</f>
        <v/>
      </c>
      <c r="T41" s="69" t="str">
        <f>'02'!S40</f>
        <v/>
      </c>
      <c r="U41" s="362" t="str">
        <f>'02'!AM40</f>
        <v/>
      </c>
      <c r="V41" s="173"/>
      <c r="W41" s="173"/>
      <c r="X41" s="173"/>
    </row>
    <row r="42" spans="1:24" s="29" customFormat="1" ht="15.95" customHeight="1">
      <c r="A42" s="173"/>
      <c r="B42" s="68">
        <v>37</v>
      </c>
      <c r="C42" s="64" t="str">
        <f>'03'!B41</f>
        <v/>
      </c>
      <c r="D42" s="244" t="str">
        <f>'03'!C41</f>
        <v/>
      </c>
      <c r="E42" s="68" t="str">
        <f>'02'!D41</f>
        <v/>
      </c>
      <c r="F42" s="68" t="str">
        <f>'02'!E41</f>
        <v/>
      </c>
      <c r="G42" s="68" t="str">
        <f>'02'!F41</f>
        <v/>
      </c>
      <c r="H42" s="68" t="str">
        <f>'02'!G41</f>
        <v/>
      </c>
      <c r="I42" s="68" t="str">
        <f>'02'!H41</f>
        <v/>
      </c>
      <c r="J42" s="68" t="str">
        <f>'02'!I41</f>
        <v/>
      </c>
      <c r="K42" s="68" t="str">
        <f>'02'!J41</f>
        <v/>
      </c>
      <c r="L42" s="68" t="str">
        <f>'02'!K41</f>
        <v/>
      </c>
      <c r="M42" s="68" t="str">
        <f>'02'!L41</f>
        <v/>
      </c>
      <c r="N42" s="387" t="str">
        <f>'02'!M41</f>
        <v/>
      </c>
      <c r="O42" s="179" t="str">
        <f>'02'!N41</f>
        <v/>
      </c>
      <c r="P42" s="179" t="str">
        <f>'02'!O41</f>
        <v/>
      </c>
      <c r="Q42" s="179" t="str">
        <f>'02'!P41</f>
        <v/>
      </c>
      <c r="R42" s="179" t="str">
        <f>'02'!Q41</f>
        <v/>
      </c>
      <c r="S42" s="68" t="str">
        <f>'02'!R41</f>
        <v/>
      </c>
      <c r="T42" s="69" t="str">
        <f>'02'!S41</f>
        <v/>
      </c>
      <c r="U42" s="362" t="str">
        <f>'02'!AM41</f>
        <v/>
      </c>
      <c r="V42" s="173"/>
      <c r="W42" s="173"/>
      <c r="X42" s="173"/>
    </row>
    <row r="43" spans="1:24" s="29" customFormat="1" ht="15.95" customHeight="1">
      <c r="A43" s="173"/>
      <c r="B43" s="68">
        <v>38</v>
      </c>
      <c r="C43" s="64" t="str">
        <f>'03'!B42</f>
        <v/>
      </c>
      <c r="D43" s="244" t="str">
        <f>'03'!C42</f>
        <v/>
      </c>
      <c r="E43" s="68" t="str">
        <f>'02'!D42</f>
        <v/>
      </c>
      <c r="F43" s="68" t="str">
        <f>'02'!E42</f>
        <v/>
      </c>
      <c r="G43" s="68" t="str">
        <f>'02'!F42</f>
        <v/>
      </c>
      <c r="H43" s="68" t="str">
        <f>'02'!G42</f>
        <v/>
      </c>
      <c r="I43" s="68" t="str">
        <f>'02'!H42</f>
        <v/>
      </c>
      <c r="J43" s="68" t="str">
        <f>'02'!I42</f>
        <v/>
      </c>
      <c r="K43" s="68" t="str">
        <f>'02'!J42</f>
        <v/>
      </c>
      <c r="L43" s="68" t="str">
        <f>'02'!K42</f>
        <v/>
      </c>
      <c r="M43" s="68" t="str">
        <f>'02'!L42</f>
        <v/>
      </c>
      <c r="N43" s="387" t="str">
        <f>'02'!M42</f>
        <v/>
      </c>
      <c r="O43" s="179" t="str">
        <f>'02'!N42</f>
        <v/>
      </c>
      <c r="P43" s="179" t="str">
        <f>'02'!O42</f>
        <v/>
      </c>
      <c r="Q43" s="179" t="str">
        <f>'02'!P42</f>
        <v/>
      </c>
      <c r="R43" s="179" t="str">
        <f>'02'!Q42</f>
        <v/>
      </c>
      <c r="S43" s="68" t="str">
        <f>'02'!R42</f>
        <v/>
      </c>
      <c r="T43" s="69" t="str">
        <f>'02'!S42</f>
        <v/>
      </c>
      <c r="U43" s="362" t="str">
        <f>'02'!AM42</f>
        <v/>
      </c>
      <c r="V43" s="173"/>
      <c r="W43" s="173"/>
      <c r="X43" s="173"/>
    </row>
    <row r="44" spans="1:24" s="29" customFormat="1" ht="15.95" customHeight="1">
      <c r="A44" s="173"/>
      <c r="B44" s="68">
        <v>39</v>
      </c>
      <c r="C44" s="64" t="str">
        <f>'03'!B43</f>
        <v/>
      </c>
      <c r="D44" s="244" t="str">
        <f>'03'!C43</f>
        <v/>
      </c>
      <c r="E44" s="68" t="str">
        <f>'02'!D43</f>
        <v/>
      </c>
      <c r="F44" s="68" t="str">
        <f>'02'!E43</f>
        <v/>
      </c>
      <c r="G44" s="68" t="str">
        <f>'02'!F43</f>
        <v/>
      </c>
      <c r="H44" s="68" t="str">
        <f>'02'!G43</f>
        <v/>
      </c>
      <c r="I44" s="68" t="str">
        <f>'02'!H43</f>
        <v/>
      </c>
      <c r="J44" s="68" t="str">
        <f>'02'!I43</f>
        <v/>
      </c>
      <c r="K44" s="68" t="str">
        <f>'02'!J43</f>
        <v/>
      </c>
      <c r="L44" s="68" t="str">
        <f>'02'!K43</f>
        <v/>
      </c>
      <c r="M44" s="68" t="str">
        <f>'02'!L43</f>
        <v/>
      </c>
      <c r="N44" s="387" t="str">
        <f>'02'!M43</f>
        <v/>
      </c>
      <c r="O44" s="179" t="str">
        <f>'02'!N43</f>
        <v/>
      </c>
      <c r="P44" s="179" t="str">
        <f>'02'!O43</f>
        <v/>
      </c>
      <c r="Q44" s="179" t="str">
        <f>'02'!P43</f>
        <v/>
      </c>
      <c r="R44" s="179" t="str">
        <f>'02'!Q43</f>
        <v/>
      </c>
      <c r="S44" s="68" t="str">
        <f>'02'!R43</f>
        <v/>
      </c>
      <c r="T44" s="69" t="str">
        <f>'02'!S43</f>
        <v/>
      </c>
      <c r="U44" s="362" t="str">
        <f>'02'!AM43</f>
        <v/>
      </c>
      <c r="V44" s="173"/>
      <c r="W44" s="173"/>
      <c r="X44" s="173"/>
    </row>
    <row r="45" spans="1:24" s="29" customFormat="1" ht="15.95" customHeight="1">
      <c r="A45" s="173"/>
      <c r="B45" s="68">
        <v>40</v>
      </c>
      <c r="C45" s="64" t="str">
        <f>'03'!B44</f>
        <v/>
      </c>
      <c r="D45" s="244" t="str">
        <f>'03'!C44</f>
        <v/>
      </c>
      <c r="E45" s="68" t="str">
        <f>'02'!D44</f>
        <v/>
      </c>
      <c r="F45" s="68" t="str">
        <f>'02'!E44</f>
        <v/>
      </c>
      <c r="G45" s="68" t="str">
        <f>'02'!F44</f>
        <v/>
      </c>
      <c r="H45" s="68" t="str">
        <f>'02'!G44</f>
        <v/>
      </c>
      <c r="I45" s="68" t="str">
        <f>'02'!H44</f>
        <v/>
      </c>
      <c r="J45" s="68" t="str">
        <f>'02'!I44</f>
        <v/>
      </c>
      <c r="K45" s="68" t="str">
        <f>'02'!J44</f>
        <v/>
      </c>
      <c r="L45" s="68" t="str">
        <f>'02'!K44</f>
        <v/>
      </c>
      <c r="M45" s="68" t="str">
        <f>'02'!L44</f>
        <v/>
      </c>
      <c r="N45" s="387" t="str">
        <f>'02'!M44</f>
        <v/>
      </c>
      <c r="O45" s="179" t="str">
        <f>'02'!N44</f>
        <v/>
      </c>
      <c r="P45" s="179" t="str">
        <f>'02'!O44</f>
        <v/>
      </c>
      <c r="Q45" s="179" t="str">
        <f>'02'!P44</f>
        <v/>
      </c>
      <c r="R45" s="179" t="str">
        <f>'02'!Q44</f>
        <v/>
      </c>
      <c r="S45" s="68" t="str">
        <f>'02'!R44</f>
        <v/>
      </c>
      <c r="T45" s="69" t="str">
        <f>'02'!S44</f>
        <v/>
      </c>
      <c r="U45" s="362" t="str">
        <f>'02'!AM44</f>
        <v/>
      </c>
      <c r="V45" s="173"/>
      <c r="W45" s="173"/>
      <c r="X45" s="173"/>
    </row>
    <row r="46" spans="1:24" s="29" customFormat="1" ht="15.95" customHeight="1">
      <c r="A46" s="173"/>
      <c r="B46" s="68">
        <v>41</v>
      </c>
      <c r="C46" s="64" t="str">
        <f>'03'!B45</f>
        <v/>
      </c>
      <c r="D46" s="244" t="str">
        <f>'03'!C45</f>
        <v/>
      </c>
      <c r="E46" s="68" t="str">
        <f>'02'!D45</f>
        <v/>
      </c>
      <c r="F46" s="68" t="str">
        <f>'02'!E45</f>
        <v/>
      </c>
      <c r="G46" s="68" t="str">
        <f>'02'!F45</f>
        <v/>
      </c>
      <c r="H46" s="68" t="str">
        <f>'02'!G45</f>
        <v/>
      </c>
      <c r="I46" s="68" t="str">
        <f>'02'!H45</f>
        <v/>
      </c>
      <c r="J46" s="68" t="str">
        <f>'02'!I45</f>
        <v/>
      </c>
      <c r="K46" s="68" t="str">
        <f>'02'!J45</f>
        <v/>
      </c>
      <c r="L46" s="68" t="str">
        <f>'02'!K45</f>
        <v/>
      </c>
      <c r="M46" s="68" t="str">
        <f>'02'!L45</f>
        <v/>
      </c>
      <c r="N46" s="387" t="str">
        <f>'02'!M45</f>
        <v/>
      </c>
      <c r="O46" s="179" t="str">
        <f>'02'!N45</f>
        <v/>
      </c>
      <c r="P46" s="179" t="str">
        <f>'02'!O45</f>
        <v/>
      </c>
      <c r="Q46" s="179" t="str">
        <f>'02'!P45</f>
        <v/>
      </c>
      <c r="R46" s="179" t="str">
        <f>'02'!Q45</f>
        <v/>
      </c>
      <c r="S46" s="68" t="str">
        <f>'02'!R45</f>
        <v/>
      </c>
      <c r="T46" s="69" t="str">
        <f>'02'!S45</f>
        <v/>
      </c>
      <c r="U46" s="362" t="str">
        <f>'02'!AM45</f>
        <v/>
      </c>
      <c r="V46" s="173"/>
      <c r="W46" s="173"/>
      <c r="X46" s="173"/>
    </row>
    <row r="47" spans="1:24" s="29" customFormat="1" ht="15.95" customHeight="1">
      <c r="A47" s="173"/>
      <c r="B47" s="68">
        <v>42</v>
      </c>
      <c r="C47" s="64" t="str">
        <f>'03'!B46</f>
        <v/>
      </c>
      <c r="D47" s="244" t="str">
        <f>'03'!C46</f>
        <v/>
      </c>
      <c r="E47" s="68" t="str">
        <f>'02'!D46</f>
        <v/>
      </c>
      <c r="F47" s="68" t="str">
        <f>'02'!E46</f>
        <v/>
      </c>
      <c r="G47" s="68" t="str">
        <f>'02'!F46</f>
        <v/>
      </c>
      <c r="H47" s="68" t="str">
        <f>'02'!G46</f>
        <v/>
      </c>
      <c r="I47" s="68" t="str">
        <f>'02'!H46</f>
        <v/>
      </c>
      <c r="J47" s="68" t="str">
        <f>'02'!I46</f>
        <v/>
      </c>
      <c r="K47" s="68" t="str">
        <f>'02'!J46</f>
        <v/>
      </c>
      <c r="L47" s="68" t="str">
        <f>'02'!K46</f>
        <v/>
      </c>
      <c r="M47" s="68" t="str">
        <f>'02'!L46</f>
        <v/>
      </c>
      <c r="N47" s="387" t="str">
        <f>'02'!M46</f>
        <v/>
      </c>
      <c r="O47" s="179" t="str">
        <f>'02'!N46</f>
        <v/>
      </c>
      <c r="P47" s="179" t="str">
        <f>'02'!O46</f>
        <v/>
      </c>
      <c r="Q47" s="179" t="str">
        <f>'02'!P46</f>
        <v/>
      </c>
      <c r="R47" s="179" t="str">
        <f>'02'!Q46</f>
        <v/>
      </c>
      <c r="S47" s="68" t="str">
        <f>'02'!R46</f>
        <v/>
      </c>
      <c r="T47" s="69" t="str">
        <f>'02'!S46</f>
        <v/>
      </c>
      <c r="U47" s="362" t="str">
        <f>'02'!AM46</f>
        <v/>
      </c>
      <c r="V47" s="173"/>
      <c r="W47" s="173"/>
      <c r="X47" s="173"/>
    </row>
    <row r="48" spans="1:24" s="29" customFormat="1" ht="15.95" customHeight="1">
      <c r="A48" s="173"/>
      <c r="B48" s="68">
        <v>43</v>
      </c>
      <c r="C48" s="64" t="str">
        <f>'03'!B47</f>
        <v/>
      </c>
      <c r="D48" s="244" t="str">
        <f>'03'!C47</f>
        <v/>
      </c>
      <c r="E48" s="68" t="str">
        <f>'02'!D47</f>
        <v/>
      </c>
      <c r="F48" s="68" t="str">
        <f>'02'!E47</f>
        <v/>
      </c>
      <c r="G48" s="68" t="str">
        <f>'02'!F47</f>
        <v/>
      </c>
      <c r="H48" s="68" t="str">
        <f>'02'!G47</f>
        <v/>
      </c>
      <c r="I48" s="68" t="str">
        <f>'02'!H47</f>
        <v/>
      </c>
      <c r="J48" s="68" t="str">
        <f>'02'!I47</f>
        <v/>
      </c>
      <c r="K48" s="68" t="str">
        <f>'02'!J47</f>
        <v/>
      </c>
      <c r="L48" s="68" t="str">
        <f>'02'!K47</f>
        <v/>
      </c>
      <c r="M48" s="68" t="str">
        <f>'02'!L47</f>
        <v/>
      </c>
      <c r="N48" s="387" t="str">
        <f>'02'!M47</f>
        <v/>
      </c>
      <c r="O48" s="179" t="str">
        <f>'02'!N47</f>
        <v/>
      </c>
      <c r="P48" s="179" t="str">
        <f>'02'!O47</f>
        <v/>
      </c>
      <c r="Q48" s="179" t="str">
        <f>'02'!P47</f>
        <v/>
      </c>
      <c r="R48" s="179" t="str">
        <f>'02'!Q47</f>
        <v/>
      </c>
      <c r="S48" s="68" t="str">
        <f>'02'!R47</f>
        <v/>
      </c>
      <c r="T48" s="69" t="str">
        <f>'02'!S47</f>
        <v/>
      </c>
      <c r="U48" s="362" t="str">
        <f>'02'!AM47</f>
        <v/>
      </c>
      <c r="V48" s="173"/>
      <c r="W48" s="173"/>
      <c r="X48" s="173"/>
    </row>
    <row r="49" spans="1:24" s="29" customFormat="1" ht="15.95" customHeight="1">
      <c r="A49" s="173"/>
      <c r="B49" s="68">
        <v>44</v>
      </c>
      <c r="C49" s="64" t="str">
        <f>'03'!B48</f>
        <v/>
      </c>
      <c r="D49" s="244" t="str">
        <f>'03'!C48</f>
        <v/>
      </c>
      <c r="E49" s="68" t="str">
        <f>'02'!D48</f>
        <v/>
      </c>
      <c r="F49" s="68" t="str">
        <f>'02'!E48</f>
        <v/>
      </c>
      <c r="G49" s="68" t="str">
        <f>'02'!F48</f>
        <v/>
      </c>
      <c r="H49" s="68" t="str">
        <f>'02'!G48</f>
        <v/>
      </c>
      <c r="I49" s="68" t="str">
        <f>'02'!H48</f>
        <v/>
      </c>
      <c r="J49" s="68" t="str">
        <f>'02'!I48</f>
        <v/>
      </c>
      <c r="K49" s="68" t="str">
        <f>'02'!J48</f>
        <v/>
      </c>
      <c r="L49" s="68" t="str">
        <f>'02'!K48</f>
        <v/>
      </c>
      <c r="M49" s="68" t="str">
        <f>'02'!L48</f>
        <v/>
      </c>
      <c r="N49" s="387" t="str">
        <f>'02'!M48</f>
        <v/>
      </c>
      <c r="O49" s="179" t="str">
        <f>'02'!N48</f>
        <v/>
      </c>
      <c r="P49" s="179" t="str">
        <f>'02'!O48</f>
        <v/>
      </c>
      <c r="Q49" s="179" t="str">
        <f>'02'!P48</f>
        <v/>
      </c>
      <c r="R49" s="179" t="str">
        <f>'02'!Q48</f>
        <v/>
      </c>
      <c r="S49" s="68" t="str">
        <f>'02'!R48</f>
        <v/>
      </c>
      <c r="T49" s="69" t="str">
        <f>'02'!S48</f>
        <v/>
      </c>
      <c r="U49" s="362" t="str">
        <f>'02'!AM48</f>
        <v/>
      </c>
      <c r="V49" s="173"/>
      <c r="W49" s="173"/>
      <c r="X49" s="173"/>
    </row>
    <row r="50" spans="1:24" s="29" customFormat="1" ht="15.95" customHeight="1">
      <c r="A50" s="173"/>
      <c r="B50" s="425">
        <v>45</v>
      </c>
      <c r="C50" s="64" t="str">
        <f>'03'!B49</f>
        <v/>
      </c>
      <c r="D50" s="244" t="str">
        <f>'03'!C49</f>
        <v/>
      </c>
      <c r="E50" s="425" t="str">
        <f>'02'!D49</f>
        <v/>
      </c>
      <c r="F50" s="425" t="str">
        <f>'02'!E49</f>
        <v/>
      </c>
      <c r="G50" s="425" t="str">
        <f>'02'!F49</f>
        <v/>
      </c>
      <c r="H50" s="425" t="str">
        <f>'02'!G49</f>
        <v/>
      </c>
      <c r="I50" s="425" t="str">
        <f>'02'!H49</f>
        <v/>
      </c>
      <c r="J50" s="425" t="str">
        <f>'02'!I49</f>
        <v/>
      </c>
      <c r="K50" s="425" t="str">
        <f>'02'!J49</f>
        <v/>
      </c>
      <c r="L50" s="425" t="str">
        <f>'02'!K49</f>
        <v/>
      </c>
      <c r="M50" s="425" t="str">
        <f>'02'!L49</f>
        <v/>
      </c>
      <c r="N50" s="425" t="str">
        <f>'02'!M49</f>
        <v/>
      </c>
      <c r="O50" s="179" t="str">
        <f>'02'!N49</f>
        <v/>
      </c>
      <c r="P50" s="179" t="str">
        <f>'02'!O49</f>
        <v/>
      </c>
      <c r="Q50" s="179" t="str">
        <f>'02'!P49</f>
        <v/>
      </c>
      <c r="R50" s="179" t="str">
        <f>'02'!Q49</f>
        <v/>
      </c>
      <c r="S50" s="425" t="str">
        <f>'02'!R49</f>
        <v/>
      </c>
      <c r="T50" s="69" t="str">
        <f>'02'!S49</f>
        <v/>
      </c>
      <c r="U50" s="362" t="str">
        <f>'02'!AM49</f>
        <v/>
      </c>
      <c r="V50" s="173"/>
      <c r="W50" s="173"/>
      <c r="X50" s="173"/>
    </row>
    <row r="51" spans="1:24" s="29" customFormat="1" ht="15.95" customHeight="1">
      <c r="A51" s="173"/>
      <c r="B51" s="425">
        <v>46</v>
      </c>
      <c r="C51" s="64" t="str">
        <f>'03'!B50</f>
        <v/>
      </c>
      <c r="D51" s="244" t="str">
        <f>'03'!C50</f>
        <v/>
      </c>
      <c r="E51" s="425" t="str">
        <f>'02'!D50</f>
        <v/>
      </c>
      <c r="F51" s="425" t="str">
        <f>'02'!E50</f>
        <v/>
      </c>
      <c r="G51" s="425" t="str">
        <f>'02'!F50</f>
        <v/>
      </c>
      <c r="H51" s="425" t="str">
        <f>'02'!G50</f>
        <v/>
      </c>
      <c r="I51" s="425" t="str">
        <f>'02'!H50</f>
        <v/>
      </c>
      <c r="J51" s="425" t="str">
        <f>'02'!I50</f>
        <v/>
      </c>
      <c r="K51" s="425" t="str">
        <f>'02'!J50</f>
        <v/>
      </c>
      <c r="L51" s="425" t="str">
        <f>'02'!K50</f>
        <v/>
      </c>
      <c r="M51" s="425" t="str">
        <f>'02'!L50</f>
        <v/>
      </c>
      <c r="N51" s="425" t="str">
        <f>'02'!M50</f>
        <v/>
      </c>
      <c r="O51" s="179" t="str">
        <f>'02'!N50</f>
        <v/>
      </c>
      <c r="P51" s="179" t="str">
        <f>'02'!O50</f>
        <v/>
      </c>
      <c r="Q51" s="179" t="str">
        <f>'02'!P50</f>
        <v/>
      </c>
      <c r="R51" s="179" t="str">
        <f>'02'!Q50</f>
        <v/>
      </c>
      <c r="S51" s="425" t="str">
        <f>'02'!R50</f>
        <v/>
      </c>
      <c r="T51" s="69" t="str">
        <f>'02'!S50</f>
        <v/>
      </c>
      <c r="U51" s="362" t="str">
        <f>'02'!AM50</f>
        <v/>
      </c>
      <c r="V51" s="173"/>
      <c r="W51" s="173"/>
      <c r="X51" s="173"/>
    </row>
    <row r="52" spans="1:24" s="29" customFormat="1" ht="15.95" customHeight="1">
      <c r="A52" s="173"/>
      <c r="B52" s="425">
        <v>47</v>
      </c>
      <c r="C52" s="64" t="str">
        <f>'03'!B51</f>
        <v/>
      </c>
      <c r="D52" s="244" t="str">
        <f>'03'!C51</f>
        <v/>
      </c>
      <c r="E52" s="425" t="str">
        <f>'02'!D51</f>
        <v/>
      </c>
      <c r="F52" s="425" t="str">
        <f>'02'!E51</f>
        <v/>
      </c>
      <c r="G52" s="425" t="str">
        <f>'02'!F51</f>
        <v/>
      </c>
      <c r="H52" s="425" t="str">
        <f>'02'!G51</f>
        <v/>
      </c>
      <c r="I52" s="425" t="str">
        <f>'02'!H51</f>
        <v/>
      </c>
      <c r="J52" s="425" t="str">
        <f>'02'!I51</f>
        <v/>
      </c>
      <c r="K52" s="425" t="str">
        <f>'02'!J51</f>
        <v/>
      </c>
      <c r="L52" s="425" t="str">
        <f>'02'!K51</f>
        <v/>
      </c>
      <c r="M52" s="425" t="str">
        <f>'02'!L51</f>
        <v/>
      </c>
      <c r="N52" s="425" t="str">
        <f>'02'!M51</f>
        <v/>
      </c>
      <c r="O52" s="179" t="str">
        <f>'02'!N51</f>
        <v/>
      </c>
      <c r="P52" s="179" t="str">
        <f>'02'!O51</f>
        <v/>
      </c>
      <c r="Q52" s="179" t="str">
        <f>'02'!P51</f>
        <v/>
      </c>
      <c r="R52" s="179" t="str">
        <f>'02'!Q51</f>
        <v/>
      </c>
      <c r="S52" s="425" t="str">
        <f>'02'!R51</f>
        <v/>
      </c>
      <c r="T52" s="69" t="str">
        <f>'02'!S51</f>
        <v/>
      </c>
      <c r="U52" s="362" t="str">
        <f>'02'!AM51</f>
        <v/>
      </c>
      <c r="V52" s="173"/>
      <c r="W52" s="173"/>
      <c r="X52" s="173"/>
    </row>
    <row r="53" spans="1:24" s="29" customFormat="1" ht="15.95" customHeight="1">
      <c r="A53" s="173"/>
      <c r="B53" s="425">
        <v>48</v>
      </c>
      <c r="C53" s="64" t="str">
        <f>'03'!B52</f>
        <v/>
      </c>
      <c r="D53" s="244" t="str">
        <f>'03'!C52</f>
        <v/>
      </c>
      <c r="E53" s="425" t="str">
        <f>'02'!D52</f>
        <v/>
      </c>
      <c r="F53" s="425" t="str">
        <f>'02'!E52</f>
        <v/>
      </c>
      <c r="G53" s="425" t="str">
        <f>'02'!F52</f>
        <v/>
      </c>
      <c r="H53" s="425" t="str">
        <f>'02'!G52</f>
        <v/>
      </c>
      <c r="I53" s="425" t="str">
        <f>'02'!H52</f>
        <v/>
      </c>
      <c r="J53" s="425" t="str">
        <f>'02'!I52</f>
        <v/>
      </c>
      <c r="K53" s="425" t="str">
        <f>'02'!J52</f>
        <v/>
      </c>
      <c r="L53" s="425" t="str">
        <f>'02'!K52</f>
        <v/>
      </c>
      <c r="M53" s="425" t="str">
        <f>'02'!L52</f>
        <v/>
      </c>
      <c r="N53" s="425" t="str">
        <f>'02'!M52</f>
        <v/>
      </c>
      <c r="O53" s="179" t="str">
        <f>'02'!N52</f>
        <v/>
      </c>
      <c r="P53" s="179" t="str">
        <f>'02'!O52</f>
        <v/>
      </c>
      <c r="Q53" s="179" t="str">
        <f>'02'!P52</f>
        <v/>
      </c>
      <c r="R53" s="179" t="str">
        <f>'02'!Q52</f>
        <v/>
      </c>
      <c r="S53" s="425" t="str">
        <f>'02'!R52</f>
        <v/>
      </c>
      <c r="T53" s="69" t="str">
        <f>'02'!S52</f>
        <v/>
      </c>
      <c r="U53" s="362" t="str">
        <f>'02'!AM52</f>
        <v/>
      </c>
      <c r="V53" s="173"/>
      <c r="W53" s="173"/>
      <c r="X53" s="173"/>
    </row>
    <row r="54" spans="1:24" s="29" customFormat="1" ht="15.95" customHeight="1">
      <c r="A54" s="173"/>
      <c r="B54" s="425">
        <v>49</v>
      </c>
      <c r="C54" s="64" t="str">
        <f>'03'!B53</f>
        <v/>
      </c>
      <c r="D54" s="244" t="str">
        <f>'03'!C53</f>
        <v/>
      </c>
      <c r="E54" s="425" t="str">
        <f>'02'!D53</f>
        <v/>
      </c>
      <c r="F54" s="425" t="str">
        <f>'02'!E53</f>
        <v/>
      </c>
      <c r="G54" s="425" t="str">
        <f>'02'!F53</f>
        <v/>
      </c>
      <c r="H54" s="425" t="str">
        <f>'02'!G53</f>
        <v/>
      </c>
      <c r="I54" s="425" t="str">
        <f>'02'!H53</f>
        <v/>
      </c>
      <c r="J54" s="425" t="str">
        <f>'02'!I53</f>
        <v/>
      </c>
      <c r="K54" s="425" t="str">
        <f>'02'!J53</f>
        <v/>
      </c>
      <c r="L54" s="425" t="str">
        <f>'02'!K53</f>
        <v/>
      </c>
      <c r="M54" s="425" t="str">
        <f>'02'!L53</f>
        <v/>
      </c>
      <c r="N54" s="425" t="str">
        <f>'02'!M53</f>
        <v/>
      </c>
      <c r="O54" s="179" t="str">
        <f>'02'!N53</f>
        <v/>
      </c>
      <c r="P54" s="179" t="str">
        <f>'02'!O53</f>
        <v/>
      </c>
      <c r="Q54" s="179" t="str">
        <f>'02'!P53</f>
        <v/>
      </c>
      <c r="R54" s="179" t="str">
        <f>'02'!Q53</f>
        <v/>
      </c>
      <c r="S54" s="425" t="str">
        <f>'02'!R53</f>
        <v/>
      </c>
      <c r="T54" s="69" t="str">
        <f>'02'!S53</f>
        <v/>
      </c>
      <c r="U54" s="362" t="str">
        <f>'02'!AM53</f>
        <v/>
      </c>
      <c r="V54" s="173"/>
      <c r="W54" s="173"/>
      <c r="X54" s="173"/>
    </row>
    <row r="55" spans="1:24" s="29" customFormat="1" ht="15.95" customHeight="1">
      <c r="A55" s="173"/>
      <c r="B55" s="425">
        <v>50</v>
      </c>
      <c r="C55" s="64" t="str">
        <f>'03'!B54</f>
        <v/>
      </c>
      <c r="D55" s="244" t="str">
        <f>'03'!C54</f>
        <v/>
      </c>
      <c r="E55" s="425" t="str">
        <f>'02'!D54</f>
        <v/>
      </c>
      <c r="F55" s="425" t="str">
        <f>'02'!E54</f>
        <v/>
      </c>
      <c r="G55" s="425" t="str">
        <f>'02'!F54</f>
        <v/>
      </c>
      <c r="H55" s="425" t="str">
        <f>'02'!G54</f>
        <v/>
      </c>
      <c r="I55" s="425" t="str">
        <f>'02'!H54</f>
        <v/>
      </c>
      <c r="J55" s="425" t="str">
        <f>'02'!I54</f>
        <v/>
      </c>
      <c r="K55" s="425" t="str">
        <f>'02'!J54</f>
        <v/>
      </c>
      <c r="L55" s="425" t="str">
        <f>'02'!K54</f>
        <v/>
      </c>
      <c r="M55" s="425" t="str">
        <f>'02'!L54</f>
        <v/>
      </c>
      <c r="N55" s="425" t="str">
        <f>'02'!M54</f>
        <v/>
      </c>
      <c r="O55" s="179" t="str">
        <f>'02'!N54</f>
        <v/>
      </c>
      <c r="P55" s="179" t="str">
        <f>'02'!O54</f>
        <v/>
      </c>
      <c r="Q55" s="179" t="str">
        <f>'02'!P54</f>
        <v/>
      </c>
      <c r="R55" s="179" t="str">
        <f>'02'!Q54</f>
        <v/>
      </c>
      <c r="S55" s="425" t="str">
        <f>'02'!R54</f>
        <v/>
      </c>
      <c r="T55" s="69" t="str">
        <f>'02'!S54</f>
        <v/>
      </c>
      <c r="U55" s="362" t="str">
        <f>'02'!AM54</f>
        <v/>
      </c>
      <c r="V55" s="173"/>
      <c r="W55" s="173"/>
      <c r="X55" s="173"/>
    </row>
    <row r="56" spans="1:24" s="70" customFormat="1" ht="25.5" customHeight="1">
      <c r="A56" s="178"/>
      <c r="D56" s="71"/>
      <c r="E56" s="70" t="s">
        <v>14</v>
      </c>
      <c r="I56" s="70" t="s">
        <v>15</v>
      </c>
      <c r="U56" s="361"/>
      <c r="V56" s="178"/>
      <c r="W56" s="178"/>
      <c r="X56" s="178"/>
    </row>
    <row r="57" spans="1:24" s="70" customFormat="1" ht="24.75" customHeight="1">
      <c r="A57" s="178"/>
      <c r="F57" s="72" t="str">
        <f>'03'!F60</f>
        <v>(นางปาวณีย์  อยู่ปรางค์)</v>
      </c>
      <c r="H57" s="73"/>
      <c r="I57" s="73"/>
      <c r="J57" s="73"/>
      <c r="U57" s="361"/>
      <c r="V57" s="178"/>
      <c r="W57" s="178"/>
      <c r="X57" s="178"/>
    </row>
    <row r="58" spans="1:24" s="70" customFormat="1" ht="15.75" customHeight="1">
      <c r="A58" s="178"/>
      <c r="B58" s="178"/>
      <c r="C58" s="178"/>
      <c r="D58" s="178"/>
      <c r="E58" s="175"/>
      <c r="F58" s="175"/>
      <c r="G58" s="175"/>
      <c r="H58" s="175"/>
      <c r="I58" s="175"/>
      <c r="J58" s="175"/>
      <c r="K58" s="175"/>
      <c r="L58" s="175"/>
      <c r="M58" s="175"/>
      <c r="N58" s="175"/>
      <c r="O58" s="175"/>
      <c r="P58" s="175"/>
      <c r="Q58" s="175"/>
      <c r="R58" s="175"/>
      <c r="S58" s="175"/>
      <c r="T58" s="175"/>
      <c r="U58" s="178"/>
      <c r="V58" s="178"/>
      <c r="W58" s="178"/>
      <c r="X58" s="178"/>
    </row>
    <row r="59" spans="1:24">
      <c r="A59" s="172"/>
      <c r="B59" s="172"/>
      <c r="C59" s="172"/>
      <c r="D59" s="172"/>
      <c r="E59" s="175"/>
      <c r="F59" s="175"/>
      <c r="G59" s="175"/>
      <c r="H59" s="175"/>
      <c r="I59" s="175"/>
      <c r="J59" s="175"/>
      <c r="K59" s="175"/>
      <c r="L59" s="175"/>
      <c r="M59" s="175"/>
      <c r="N59" s="175"/>
      <c r="O59" s="175"/>
      <c r="P59" s="175"/>
      <c r="Q59" s="175"/>
      <c r="R59" s="175"/>
      <c r="S59" s="175"/>
      <c r="T59" s="175"/>
      <c r="U59" s="172"/>
      <c r="V59" s="172"/>
      <c r="W59" s="172"/>
      <c r="X59" s="172"/>
    </row>
    <row r="60" spans="1:24">
      <c r="A60" s="172"/>
      <c r="B60" s="172"/>
      <c r="C60" s="172"/>
      <c r="D60" s="172"/>
      <c r="E60" s="174"/>
      <c r="F60" s="174"/>
      <c r="G60" s="174"/>
      <c r="H60" s="174"/>
      <c r="I60" s="174"/>
      <c r="J60" s="174"/>
      <c r="K60" s="174"/>
      <c r="L60" s="174"/>
      <c r="M60" s="174"/>
      <c r="N60" s="174"/>
      <c r="O60" s="174"/>
      <c r="P60" s="174"/>
      <c r="Q60" s="174"/>
      <c r="R60" s="174"/>
      <c r="S60" s="174"/>
      <c r="T60" s="174"/>
      <c r="U60" s="172"/>
      <c r="V60" s="172"/>
      <c r="W60" s="172"/>
      <c r="X60" s="172"/>
    </row>
    <row r="61" spans="1:24">
      <c r="A61" s="172"/>
      <c r="B61" s="172"/>
      <c r="C61" s="172"/>
      <c r="D61" s="172"/>
      <c r="E61" s="174"/>
      <c r="F61" s="174"/>
      <c r="G61" s="174"/>
      <c r="H61" s="174"/>
      <c r="I61" s="174"/>
      <c r="J61" s="174"/>
      <c r="K61" s="174"/>
      <c r="L61" s="174"/>
      <c r="M61" s="174"/>
      <c r="N61" s="174"/>
      <c r="O61" s="174"/>
      <c r="P61" s="174"/>
      <c r="Q61" s="174"/>
      <c r="R61" s="174"/>
      <c r="S61" s="174"/>
      <c r="T61" s="174"/>
      <c r="U61" s="172"/>
      <c r="V61" s="172"/>
      <c r="W61" s="172"/>
      <c r="X61" s="172"/>
    </row>
    <row r="62" spans="1:24">
      <c r="A62" s="172"/>
      <c r="B62" s="172"/>
      <c r="C62" s="172"/>
      <c r="D62" s="172"/>
      <c r="E62" s="175"/>
      <c r="F62" s="175"/>
      <c r="G62" s="175"/>
      <c r="H62" s="175"/>
      <c r="I62" s="175"/>
      <c r="J62" s="175"/>
      <c r="K62" s="175"/>
      <c r="L62" s="175"/>
      <c r="M62" s="175"/>
      <c r="N62" s="175"/>
      <c r="O62" s="175"/>
      <c r="P62" s="175"/>
      <c r="Q62" s="175"/>
      <c r="R62" s="175"/>
      <c r="S62" s="175"/>
      <c r="T62" s="175"/>
      <c r="U62" s="172"/>
      <c r="V62" s="172"/>
      <c r="W62" s="172"/>
      <c r="X62" s="172"/>
    </row>
    <row r="63" spans="1:24">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row>
    <row r="64" spans="1:24">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row>
    <row r="65" spans="1:24">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row>
  </sheetData>
  <sheetProtection password="CCE8" sheet="1" objects="1" scenarios="1"/>
  <mergeCells count="8">
    <mergeCell ref="U4:U5"/>
    <mergeCell ref="B2:U2"/>
    <mergeCell ref="B3:U3"/>
    <mergeCell ref="B4:B5"/>
    <mergeCell ref="C4:C5"/>
    <mergeCell ref="D4:D5"/>
    <mergeCell ref="E4:S4"/>
    <mergeCell ref="T4:T5"/>
  </mergeCells>
  <phoneticPr fontId="12" type="noConversion"/>
  <conditionalFormatting sqref="E6:T55">
    <cfRule type="cellIs" dxfId="216" priority="1" stopIfTrue="1" operator="lessThan">
      <formula>1</formula>
    </cfRule>
  </conditionalFormatting>
  <pageMargins left="0.31496062992125984" right="0.11811023622047245" top="0.39370078740157483" bottom="0.19685039370078741" header="0.51181102362204722" footer="0.11811023622047245"/>
  <pageSetup paperSize="9" scale="95" orientation="portrait" r:id="rId1"/>
  <headerFooter alignWithMargins="0">
    <oddFooter>&amp;R&amp;F     &amp;D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Z65"/>
  <sheetViews>
    <sheetView showGridLines="0" showRowColHeaders="0" zoomScale="110" zoomScaleNormal="110" zoomScaleSheetLayoutView="110" workbookViewId="0">
      <selection activeCell="T15" sqref="T15"/>
    </sheetView>
  </sheetViews>
  <sheetFormatPr defaultColWidth="9.140625" defaultRowHeight="21.75"/>
  <cols>
    <col min="1" max="1" width="6.7109375" style="23" customWidth="1"/>
    <col min="2" max="2" width="5.28515625" style="23" customWidth="1"/>
    <col min="3" max="6" width="5.7109375" style="23" customWidth="1"/>
    <col min="7" max="15" width="3.7109375" style="23" customWidth="1"/>
    <col min="16" max="16" width="15.85546875" style="23" customWidth="1"/>
    <col min="17" max="18" width="4.7109375" style="23" hidden="1" customWidth="1"/>
    <col min="19" max="19" width="0.42578125" style="23" hidden="1" customWidth="1"/>
    <col min="20" max="20" width="16.5703125" style="23" customWidth="1"/>
    <col min="21" max="21" width="15.7109375" style="23" customWidth="1"/>
    <col min="22" max="22" width="2.140625" style="23" customWidth="1"/>
    <col min="23" max="16384" width="9.140625" style="23"/>
  </cols>
  <sheetData>
    <row r="1" spans="1:26" ht="33"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row>
    <row r="2" spans="1:26" ht="18.95" customHeight="1">
      <c r="A2" s="172"/>
      <c r="B2" s="690" t="str">
        <f>'ข้อมูลพื้นฐาน  '!C2&amp;'ข้อมูลพื้นฐาน  '!D9  &amp;"  ปีการศึกษา  "  &amp;'ข้อมูลพื้นฐาน  '!F9</f>
        <v>รายงานผลการพัฒนาคุณภาพการศึกษาระดับชั้นเรียน (รศ.1)ภาคเรียนที่ 2  ปีการศึกษา  2568</v>
      </c>
      <c r="C2" s="690"/>
      <c r="D2" s="690"/>
      <c r="E2" s="690"/>
      <c r="F2" s="690"/>
      <c r="G2" s="690"/>
      <c r="H2" s="690"/>
      <c r="I2" s="690"/>
      <c r="J2" s="690"/>
      <c r="K2" s="690"/>
      <c r="L2" s="690"/>
      <c r="M2" s="690"/>
      <c r="N2" s="690"/>
      <c r="O2" s="690"/>
      <c r="P2" s="690"/>
      <c r="Q2" s="690"/>
      <c r="R2" s="690"/>
      <c r="S2" s="690"/>
      <c r="T2" s="690"/>
      <c r="U2" s="690"/>
      <c r="V2" s="172"/>
      <c r="W2" s="172"/>
      <c r="X2" s="172"/>
      <c r="Y2" s="172"/>
      <c r="Z2" s="172"/>
    </row>
    <row r="3" spans="1:26" ht="18.95" customHeight="1">
      <c r="A3" s="172"/>
      <c r="B3" s="632" t="str">
        <f>'ข้อมูลพื้นฐาน  '!C10   &amp;'ข้อมูลพื้นฐาน  '!D10  &amp;"   "&amp;'ข้อมูลพื้นฐาน  '!D3  &amp;"  "&amp;'ข้อมูลพื้นฐาน  '!D4</f>
        <v>ระดับชั้นมัธยมศึกษาปีที่ 1   โรงเรียนวัดโฆสิตาราม  สำนักงานเขตพื้นที่การศึกษาประถมศึกษาชัยนาท</v>
      </c>
      <c r="C3" s="632"/>
      <c r="D3" s="632"/>
      <c r="E3" s="632"/>
      <c r="F3" s="632"/>
      <c r="G3" s="632"/>
      <c r="H3" s="632"/>
      <c r="I3" s="632"/>
      <c r="J3" s="632"/>
      <c r="K3" s="632"/>
      <c r="L3" s="632"/>
      <c r="M3" s="632"/>
      <c r="N3" s="632"/>
      <c r="O3" s="632"/>
      <c r="P3" s="632"/>
      <c r="Q3" s="632"/>
      <c r="R3" s="632"/>
      <c r="S3" s="632"/>
      <c r="T3" s="632"/>
      <c r="U3" s="632"/>
      <c r="V3" s="172"/>
      <c r="W3" s="172"/>
      <c r="X3" s="172"/>
      <c r="Y3" s="172"/>
      <c r="Z3" s="172"/>
    </row>
    <row r="4" spans="1:26" ht="21.75" customHeight="1">
      <c r="A4" s="172"/>
      <c r="B4" s="640" t="s">
        <v>2</v>
      </c>
      <c r="C4" s="634" t="s">
        <v>17</v>
      </c>
      <c r="D4" s="635"/>
      <c r="E4" s="635"/>
      <c r="F4" s="635"/>
      <c r="G4" s="634" t="s">
        <v>21</v>
      </c>
      <c r="H4" s="635"/>
      <c r="I4" s="635"/>
      <c r="J4" s="635"/>
      <c r="K4" s="635"/>
      <c r="L4" s="635"/>
      <c r="M4" s="635"/>
      <c r="N4" s="635"/>
      <c r="O4" s="636"/>
      <c r="P4" s="695" t="s">
        <v>20</v>
      </c>
      <c r="Q4" s="547"/>
      <c r="R4" s="547"/>
      <c r="S4" s="548"/>
      <c r="T4" s="74" t="s">
        <v>22</v>
      </c>
      <c r="U4" s="74" t="s">
        <v>22</v>
      </c>
      <c r="V4" s="172"/>
      <c r="W4" s="172"/>
      <c r="X4" s="172"/>
      <c r="Y4" s="172"/>
      <c r="Z4" s="172"/>
    </row>
    <row r="5" spans="1:26" ht="23.25" customHeight="1" thickBot="1">
      <c r="A5" s="172"/>
      <c r="B5" s="692"/>
      <c r="C5" s="202" t="s">
        <v>9</v>
      </c>
      <c r="D5" s="202" t="s">
        <v>18</v>
      </c>
      <c r="E5" s="202" t="s">
        <v>19</v>
      </c>
      <c r="F5" s="250" t="s">
        <v>98</v>
      </c>
      <c r="G5" s="248">
        <v>1</v>
      </c>
      <c r="H5" s="248">
        <v>2</v>
      </c>
      <c r="I5" s="248">
        <v>3</v>
      </c>
      <c r="J5" s="248">
        <v>4</v>
      </c>
      <c r="K5" s="248">
        <v>5</v>
      </c>
      <c r="L5" s="248">
        <v>6</v>
      </c>
      <c r="M5" s="248">
        <v>7</v>
      </c>
      <c r="N5" s="248">
        <v>8</v>
      </c>
      <c r="O5" s="248" t="s">
        <v>38</v>
      </c>
      <c r="P5" s="696"/>
      <c r="Q5" s="203" t="s">
        <v>35</v>
      </c>
      <c r="R5" s="203" t="s">
        <v>36</v>
      </c>
      <c r="S5" s="203" t="s">
        <v>38</v>
      </c>
      <c r="T5" s="204" t="s">
        <v>37</v>
      </c>
      <c r="U5" s="205" t="s">
        <v>102</v>
      </c>
      <c r="V5" s="172"/>
      <c r="W5" s="172"/>
      <c r="X5" s="172"/>
      <c r="Y5" s="172"/>
      <c r="Z5" s="172"/>
    </row>
    <row r="6" spans="1:26" s="29" customFormat="1" ht="15.95" customHeight="1">
      <c r="A6" s="173"/>
      <c r="B6" s="65">
        <v>1</v>
      </c>
      <c r="C6" s="179" t="str">
        <f>'02'!T5</f>
        <v/>
      </c>
      <c r="D6" s="179" t="str">
        <f>'02'!U5</f>
        <v/>
      </c>
      <c r="E6" s="179" t="str">
        <f>'02'!V5</f>
        <v/>
      </c>
      <c r="F6" s="251" t="str">
        <f>'02'!W5</f>
        <v/>
      </c>
      <c r="G6" s="253">
        <f>'02'!X5</f>
        <v>0</v>
      </c>
      <c r="H6" s="179">
        <f>'02'!Y5</f>
        <v>0</v>
      </c>
      <c r="I6" s="179">
        <f>'02'!Z5</f>
        <v>0</v>
      </c>
      <c r="J6" s="179">
        <f>'02'!AA5</f>
        <v>0</v>
      </c>
      <c r="K6" s="179">
        <f>'02'!AB5</f>
        <v>0</v>
      </c>
      <c r="L6" s="179">
        <f>'02'!AC5</f>
        <v>0</v>
      </c>
      <c r="M6" s="179">
        <f>'02'!AD5</f>
        <v>0</v>
      </c>
      <c r="N6" s="179">
        <f>'02'!AE5</f>
        <v>0</v>
      </c>
      <c r="O6" s="254">
        <f>'02'!AF5</f>
        <v>0</v>
      </c>
      <c r="P6" s="259" t="str">
        <f>'02'!AG5</f>
        <v/>
      </c>
      <c r="Q6" s="260" t="e">
        <f>'02'!AH5</f>
        <v>#REF!</v>
      </c>
      <c r="R6" s="260" t="e">
        <f>'02'!AI5</f>
        <v>#REF!</v>
      </c>
      <c r="S6" s="261" t="str">
        <f>'02'!AJ5</f>
        <v/>
      </c>
      <c r="T6" s="257" t="str">
        <f>'02'!AK5</f>
        <v/>
      </c>
      <c r="U6" s="158" t="str">
        <f>'02'!AL5</f>
        <v/>
      </c>
      <c r="V6" s="173"/>
      <c r="W6" s="173"/>
      <c r="X6" s="173"/>
      <c r="Y6" s="173"/>
      <c r="Z6" s="173"/>
    </row>
    <row r="7" spans="1:26" s="29" customFormat="1" ht="15.95" customHeight="1">
      <c r="A7" s="173"/>
      <c r="B7" s="68">
        <v>2</v>
      </c>
      <c r="C7" s="68" t="str">
        <f>'02'!T6</f>
        <v/>
      </c>
      <c r="D7" s="68" t="str">
        <f>'02'!U6</f>
        <v/>
      </c>
      <c r="E7" s="68" t="str">
        <f>'02'!V6</f>
        <v/>
      </c>
      <c r="F7" s="252" t="str">
        <f>'02'!W6</f>
        <v/>
      </c>
      <c r="G7" s="255">
        <f>'02'!X6</f>
        <v>0</v>
      </c>
      <c r="H7" s="247">
        <f>'02'!Y6</f>
        <v>0</v>
      </c>
      <c r="I7" s="247">
        <f>'02'!Z6</f>
        <v>0</v>
      </c>
      <c r="J7" s="247">
        <f>'02'!AA6</f>
        <v>0</v>
      </c>
      <c r="K7" s="247">
        <f>'02'!AB6</f>
        <v>0</v>
      </c>
      <c r="L7" s="247">
        <f>'02'!AC6</f>
        <v>0</v>
      </c>
      <c r="M7" s="247">
        <f>'02'!AD6</f>
        <v>0</v>
      </c>
      <c r="N7" s="247">
        <f>'02'!AE6</f>
        <v>0</v>
      </c>
      <c r="O7" s="256">
        <f>'02'!AF6</f>
        <v>0</v>
      </c>
      <c r="P7" s="255" t="str">
        <f>'02'!AG6</f>
        <v/>
      </c>
      <c r="Q7" s="247" t="e">
        <f>'02'!AH6</f>
        <v>#REF!</v>
      </c>
      <c r="R7" s="247" t="e">
        <f>'02'!AI6</f>
        <v>#REF!</v>
      </c>
      <c r="S7" s="256" t="str">
        <f>'02'!AJ6</f>
        <v/>
      </c>
      <c r="T7" s="258" t="str">
        <f>'02'!AK6</f>
        <v/>
      </c>
      <c r="U7" s="78" t="str">
        <f>'02'!AL6</f>
        <v/>
      </c>
      <c r="V7" s="173"/>
      <c r="W7" s="173"/>
      <c r="X7" s="173"/>
      <c r="Y7" s="173"/>
      <c r="Z7" s="173"/>
    </row>
    <row r="8" spans="1:26" s="29" customFormat="1" ht="15.95" customHeight="1">
      <c r="A8" s="173"/>
      <c r="B8" s="68">
        <v>3</v>
      </c>
      <c r="C8" s="68" t="str">
        <f>'02'!T7</f>
        <v/>
      </c>
      <c r="D8" s="68" t="str">
        <f>'02'!U7</f>
        <v/>
      </c>
      <c r="E8" s="68" t="str">
        <f>'02'!V7</f>
        <v/>
      </c>
      <c r="F8" s="252" t="str">
        <f>'02'!W7</f>
        <v/>
      </c>
      <c r="G8" s="255">
        <f>'02'!X7</f>
        <v>0</v>
      </c>
      <c r="H8" s="247">
        <f>'02'!Y7</f>
        <v>0</v>
      </c>
      <c r="I8" s="247">
        <f>'02'!Z7</f>
        <v>0</v>
      </c>
      <c r="J8" s="247">
        <f>'02'!AA7</f>
        <v>0</v>
      </c>
      <c r="K8" s="247">
        <f>'02'!AB7</f>
        <v>0</v>
      </c>
      <c r="L8" s="247">
        <f>'02'!AC7</f>
        <v>0</v>
      </c>
      <c r="M8" s="247">
        <f>'02'!AD7</f>
        <v>0</v>
      </c>
      <c r="N8" s="247">
        <f>'02'!AE7</f>
        <v>0</v>
      </c>
      <c r="O8" s="256">
        <f>'02'!AF7</f>
        <v>0</v>
      </c>
      <c r="P8" s="255" t="str">
        <f>'02'!AG7</f>
        <v/>
      </c>
      <c r="Q8" s="247" t="e">
        <f>'02'!AH7</f>
        <v>#REF!</v>
      </c>
      <c r="R8" s="247" t="e">
        <f>'02'!AI7</f>
        <v>#REF!</v>
      </c>
      <c r="S8" s="256" t="str">
        <f>'02'!AJ7</f>
        <v/>
      </c>
      <c r="T8" s="258" t="str">
        <f>'02'!AK7</f>
        <v/>
      </c>
      <c r="U8" s="78" t="str">
        <f>'02'!AL7</f>
        <v/>
      </c>
      <c r="V8" s="173"/>
      <c r="W8" s="173"/>
      <c r="X8" s="173"/>
      <c r="Y8" s="173"/>
      <c r="Z8" s="173"/>
    </row>
    <row r="9" spans="1:26" s="29" customFormat="1" ht="15.95" customHeight="1">
      <c r="A9" s="173"/>
      <c r="B9" s="68">
        <v>4</v>
      </c>
      <c r="C9" s="68" t="str">
        <f>'02'!T8</f>
        <v/>
      </c>
      <c r="D9" s="68" t="str">
        <f>'02'!U8</f>
        <v/>
      </c>
      <c r="E9" s="68" t="str">
        <f>'02'!V8</f>
        <v/>
      </c>
      <c r="F9" s="252" t="str">
        <f>'02'!W8</f>
        <v/>
      </c>
      <c r="G9" s="255">
        <f>'02'!X8</f>
        <v>0</v>
      </c>
      <c r="H9" s="247">
        <f>'02'!Y8</f>
        <v>0</v>
      </c>
      <c r="I9" s="247">
        <f>'02'!Z8</f>
        <v>0</v>
      </c>
      <c r="J9" s="247">
        <f>'02'!AA8</f>
        <v>0</v>
      </c>
      <c r="K9" s="247">
        <f>'02'!AB8</f>
        <v>0</v>
      </c>
      <c r="L9" s="247">
        <f>'02'!AC8</f>
        <v>0</v>
      </c>
      <c r="M9" s="247">
        <f>'02'!AD8</f>
        <v>0</v>
      </c>
      <c r="N9" s="247">
        <f>'02'!AE8</f>
        <v>0</v>
      </c>
      <c r="O9" s="256">
        <f>'02'!AF8</f>
        <v>0</v>
      </c>
      <c r="P9" s="255" t="str">
        <f>'02'!AG8</f>
        <v/>
      </c>
      <c r="Q9" s="247" t="e">
        <f>'02'!AH8</f>
        <v>#REF!</v>
      </c>
      <c r="R9" s="247" t="e">
        <f>'02'!AI8</f>
        <v>#REF!</v>
      </c>
      <c r="S9" s="256" t="str">
        <f>'02'!AJ8</f>
        <v/>
      </c>
      <c r="T9" s="258" t="str">
        <f>'02'!AK8</f>
        <v/>
      </c>
      <c r="U9" s="78" t="str">
        <f>'02'!AL8</f>
        <v/>
      </c>
      <c r="V9" s="173"/>
      <c r="W9" s="173"/>
      <c r="X9" s="173"/>
      <c r="Y9" s="173"/>
      <c r="Z9" s="173"/>
    </row>
    <row r="10" spans="1:26" s="29" customFormat="1" ht="15.95" customHeight="1">
      <c r="A10" s="173"/>
      <c r="B10" s="68">
        <v>5</v>
      </c>
      <c r="C10" s="68" t="str">
        <f>'02'!T9</f>
        <v/>
      </c>
      <c r="D10" s="68" t="str">
        <f>'02'!U9</f>
        <v/>
      </c>
      <c r="E10" s="68" t="str">
        <f>'02'!V9</f>
        <v/>
      </c>
      <c r="F10" s="252" t="str">
        <f>'02'!W9</f>
        <v/>
      </c>
      <c r="G10" s="255">
        <f>'02'!X9</f>
        <v>0</v>
      </c>
      <c r="H10" s="247">
        <f>'02'!Y9</f>
        <v>0</v>
      </c>
      <c r="I10" s="247">
        <f>'02'!Z9</f>
        <v>0</v>
      </c>
      <c r="J10" s="247">
        <f>'02'!AA9</f>
        <v>0</v>
      </c>
      <c r="K10" s="247">
        <f>'02'!AB9</f>
        <v>0</v>
      </c>
      <c r="L10" s="247">
        <f>'02'!AC9</f>
        <v>0</v>
      </c>
      <c r="M10" s="247">
        <f>'02'!AD9</f>
        <v>0</v>
      </c>
      <c r="N10" s="247">
        <f>'02'!AE9</f>
        <v>0</v>
      </c>
      <c r="O10" s="256">
        <f>'02'!AF9</f>
        <v>0</v>
      </c>
      <c r="P10" s="255" t="str">
        <f>'02'!AG9</f>
        <v/>
      </c>
      <c r="Q10" s="247" t="e">
        <f>'02'!AH9</f>
        <v>#REF!</v>
      </c>
      <c r="R10" s="247" t="e">
        <f>'02'!AI9</f>
        <v>#REF!</v>
      </c>
      <c r="S10" s="256" t="str">
        <f>'02'!AJ9</f>
        <v/>
      </c>
      <c r="T10" s="258" t="str">
        <f>'02'!AK9</f>
        <v/>
      </c>
      <c r="U10" s="78" t="str">
        <f>'02'!AL9</f>
        <v/>
      </c>
      <c r="V10" s="173"/>
      <c r="W10" s="173"/>
      <c r="X10" s="173"/>
      <c r="Y10" s="173"/>
      <c r="Z10" s="173"/>
    </row>
    <row r="11" spans="1:26" s="29" customFormat="1" ht="15.95" customHeight="1">
      <c r="A11" s="173"/>
      <c r="B11" s="68">
        <v>6</v>
      </c>
      <c r="C11" s="68" t="str">
        <f>'02'!T10</f>
        <v/>
      </c>
      <c r="D11" s="68" t="str">
        <f>'02'!U10</f>
        <v/>
      </c>
      <c r="E11" s="68" t="str">
        <f>'02'!V10</f>
        <v/>
      </c>
      <c r="F11" s="252" t="str">
        <f>'02'!W10</f>
        <v/>
      </c>
      <c r="G11" s="255">
        <f>'02'!X10</f>
        <v>0</v>
      </c>
      <c r="H11" s="247">
        <f>'02'!Y10</f>
        <v>0</v>
      </c>
      <c r="I11" s="247">
        <f>'02'!Z10</f>
        <v>0</v>
      </c>
      <c r="J11" s="247">
        <f>'02'!AA10</f>
        <v>0</v>
      </c>
      <c r="K11" s="247">
        <f>'02'!AB10</f>
        <v>0</v>
      </c>
      <c r="L11" s="247">
        <f>'02'!AC10</f>
        <v>0</v>
      </c>
      <c r="M11" s="247">
        <f>'02'!AD10</f>
        <v>0</v>
      </c>
      <c r="N11" s="247">
        <f>'02'!AE10</f>
        <v>0</v>
      </c>
      <c r="O11" s="256">
        <f>'02'!AF10</f>
        <v>0</v>
      </c>
      <c r="P11" s="255" t="str">
        <f>'02'!AG10</f>
        <v/>
      </c>
      <c r="Q11" s="247" t="e">
        <f>'02'!AH10</f>
        <v>#REF!</v>
      </c>
      <c r="R11" s="247" t="e">
        <f>'02'!AI10</f>
        <v>#REF!</v>
      </c>
      <c r="S11" s="256" t="str">
        <f>'02'!AJ10</f>
        <v/>
      </c>
      <c r="T11" s="258" t="str">
        <f>'02'!AK10</f>
        <v/>
      </c>
      <c r="U11" s="78" t="str">
        <f>'02'!AL10</f>
        <v/>
      </c>
      <c r="V11" s="173"/>
      <c r="W11" s="173"/>
      <c r="X11" s="173"/>
      <c r="Y11" s="173"/>
      <c r="Z11" s="173"/>
    </row>
    <row r="12" spans="1:26" s="29" customFormat="1" ht="15.95" customHeight="1">
      <c r="A12" s="173"/>
      <c r="B12" s="68">
        <v>7</v>
      </c>
      <c r="C12" s="68" t="str">
        <f>'02'!T11</f>
        <v/>
      </c>
      <c r="D12" s="68" t="str">
        <f>'02'!U11</f>
        <v/>
      </c>
      <c r="E12" s="68" t="str">
        <f>'02'!V11</f>
        <v/>
      </c>
      <c r="F12" s="252" t="str">
        <f>'02'!W11</f>
        <v/>
      </c>
      <c r="G12" s="255">
        <f>'02'!X11</f>
        <v>0</v>
      </c>
      <c r="H12" s="247">
        <f>'02'!Y11</f>
        <v>0</v>
      </c>
      <c r="I12" s="247">
        <f>'02'!Z11</f>
        <v>0</v>
      </c>
      <c r="J12" s="247">
        <f>'02'!AA11</f>
        <v>0</v>
      </c>
      <c r="K12" s="247">
        <f>'02'!AB11</f>
        <v>0</v>
      </c>
      <c r="L12" s="247">
        <f>'02'!AC11</f>
        <v>0</v>
      </c>
      <c r="M12" s="247">
        <f>'02'!AD11</f>
        <v>0</v>
      </c>
      <c r="N12" s="247">
        <f>'02'!AE11</f>
        <v>0</v>
      </c>
      <c r="O12" s="256">
        <f>'02'!AF11</f>
        <v>0</v>
      </c>
      <c r="P12" s="255" t="str">
        <f>'02'!AG11</f>
        <v/>
      </c>
      <c r="Q12" s="247" t="e">
        <f>'02'!AH11</f>
        <v>#REF!</v>
      </c>
      <c r="R12" s="247" t="e">
        <f>'02'!AI11</f>
        <v>#REF!</v>
      </c>
      <c r="S12" s="256" t="str">
        <f>'02'!AJ11</f>
        <v/>
      </c>
      <c r="T12" s="258" t="str">
        <f>'02'!AK11</f>
        <v/>
      </c>
      <c r="U12" s="78" t="str">
        <f>'02'!AL11</f>
        <v/>
      </c>
      <c r="V12" s="173"/>
      <c r="W12" s="173"/>
      <c r="X12" s="173"/>
      <c r="Y12" s="173"/>
      <c r="Z12" s="173"/>
    </row>
    <row r="13" spans="1:26" s="29" customFormat="1" ht="15.95" customHeight="1">
      <c r="A13" s="173"/>
      <c r="B13" s="68">
        <v>8</v>
      </c>
      <c r="C13" s="68" t="str">
        <f>'02'!T12</f>
        <v/>
      </c>
      <c r="D13" s="68" t="str">
        <f>'02'!U12</f>
        <v/>
      </c>
      <c r="E13" s="68" t="str">
        <f>'02'!V12</f>
        <v/>
      </c>
      <c r="F13" s="252" t="str">
        <f>'02'!W12</f>
        <v/>
      </c>
      <c r="G13" s="255">
        <f>'02'!X12</f>
        <v>0</v>
      </c>
      <c r="H13" s="247">
        <f>'02'!Y12</f>
        <v>0</v>
      </c>
      <c r="I13" s="247">
        <f>'02'!Z12</f>
        <v>0</v>
      </c>
      <c r="J13" s="247">
        <f>'02'!AA12</f>
        <v>0</v>
      </c>
      <c r="K13" s="247">
        <f>'02'!AB12</f>
        <v>0</v>
      </c>
      <c r="L13" s="247">
        <f>'02'!AC12</f>
        <v>0</v>
      </c>
      <c r="M13" s="247">
        <f>'02'!AD12</f>
        <v>0</v>
      </c>
      <c r="N13" s="247">
        <f>'02'!AE12</f>
        <v>0</v>
      </c>
      <c r="O13" s="256">
        <f>'02'!AF12</f>
        <v>0</v>
      </c>
      <c r="P13" s="255" t="str">
        <f>'02'!AG12</f>
        <v/>
      </c>
      <c r="Q13" s="247" t="e">
        <f>'02'!AH12</f>
        <v>#REF!</v>
      </c>
      <c r="R13" s="247" t="e">
        <f>'02'!AI12</f>
        <v>#REF!</v>
      </c>
      <c r="S13" s="256" t="str">
        <f>'02'!AJ12</f>
        <v/>
      </c>
      <c r="T13" s="258" t="str">
        <f>'02'!AK12</f>
        <v/>
      </c>
      <c r="U13" s="78" t="str">
        <f>'02'!AL12</f>
        <v/>
      </c>
      <c r="V13" s="173"/>
      <c r="W13" s="173"/>
      <c r="X13" s="173"/>
      <c r="Y13" s="173"/>
      <c r="Z13" s="173"/>
    </row>
    <row r="14" spans="1:26" s="29" customFormat="1" ht="15.95" customHeight="1">
      <c r="A14" s="173"/>
      <c r="B14" s="68">
        <v>9</v>
      </c>
      <c r="C14" s="68" t="str">
        <f>'02'!T13</f>
        <v/>
      </c>
      <c r="D14" s="68" t="str">
        <f>'02'!U13</f>
        <v/>
      </c>
      <c r="E14" s="68" t="str">
        <f>'02'!V13</f>
        <v/>
      </c>
      <c r="F14" s="252" t="str">
        <f>'02'!W13</f>
        <v/>
      </c>
      <c r="G14" s="255">
        <f>'02'!X13</f>
        <v>0</v>
      </c>
      <c r="H14" s="247">
        <f>'02'!Y13</f>
        <v>0</v>
      </c>
      <c r="I14" s="247">
        <f>'02'!Z13</f>
        <v>0</v>
      </c>
      <c r="J14" s="247">
        <f>'02'!AA13</f>
        <v>0</v>
      </c>
      <c r="K14" s="247">
        <f>'02'!AB13</f>
        <v>0</v>
      </c>
      <c r="L14" s="247">
        <f>'02'!AC13</f>
        <v>0</v>
      </c>
      <c r="M14" s="247">
        <f>'02'!AD13</f>
        <v>0</v>
      </c>
      <c r="N14" s="247">
        <f>'02'!AE13</f>
        <v>0</v>
      </c>
      <c r="O14" s="256">
        <f>'02'!AF13</f>
        <v>0</v>
      </c>
      <c r="P14" s="255" t="str">
        <f>'02'!AG13</f>
        <v/>
      </c>
      <c r="Q14" s="247" t="e">
        <f>'02'!AH13</f>
        <v>#REF!</v>
      </c>
      <c r="R14" s="247" t="e">
        <f>'02'!AI13</f>
        <v>#REF!</v>
      </c>
      <c r="S14" s="256" t="str">
        <f>'02'!AJ13</f>
        <v/>
      </c>
      <c r="T14" s="258" t="str">
        <f>'02'!AK13</f>
        <v/>
      </c>
      <c r="U14" s="78" t="str">
        <f>'02'!AL13</f>
        <v/>
      </c>
      <c r="V14" s="173"/>
      <c r="W14" s="173"/>
      <c r="X14" s="173"/>
      <c r="Y14" s="173"/>
      <c r="Z14" s="173"/>
    </row>
    <row r="15" spans="1:26" s="29" customFormat="1" ht="15.95" customHeight="1">
      <c r="A15" s="173"/>
      <c r="B15" s="68">
        <v>10</v>
      </c>
      <c r="C15" s="68" t="str">
        <f>'02'!T14</f>
        <v/>
      </c>
      <c r="D15" s="68" t="str">
        <f>'02'!U14</f>
        <v/>
      </c>
      <c r="E15" s="68" t="str">
        <f>'02'!V14</f>
        <v/>
      </c>
      <c r="F15" s="252" t="str">
        <f>'02'!W14</f>
        <v/>
      </c>
      <c r="G15" s="255">
        <f>'02'!X14</f>
        <v>0</v>
      </c>
      <c r="H15" s="247">
        <f>'02'!Y14</f>
        <v>0</v>
      </c>
      <c r="I15" s="247">
        <f>'02'!Z14</f>
        <v>0</v>
      </c>
      <c r="J15" s="247">
        <f>'02'!AA14</f>
        <v>0</v>
      </c>
      <c r="K15" s="247">
        <f>'02'!AB14</f>
        <v>0</v>
      </c>
      <c r="L15" s="247">
        <f>'02'!AC14</f>
        <v>0</v>
      </c>
      <c r="M15" s="247">
        <f>'02'!AD14</f>
        <v>0</v>
      </c>
      <c r="N15" s="247">
        <f>'02'!AE14</f>
        <v>0</v>
      </c>
      <c r="O15" s="256">
        <f>'02'!AF14</f>
        <v>0</v>
      </c>
      <c r="P15" s="255" t="str">
        <f>'02'!AG14</f>
        <v/>
      </c>
      <c r="Q15" s="247" t="e">
        <f>'02'!AH14</f>
        <v>#REF!</v>
      </c>
      <c r="R15" s="247" t="e">
        <f>'02'!AI14</f>
        <v>#REF!</v>
      </c>
      <c r="S15" s="256" t="str">
        <f>'02'!AJ14</f>
        <v/>
      </c>
      <c r="T15" s="258" t="str">
        <f>'02'!AK14</f>
        <v/>
      </c>
      <c r="U15" s="78" t="str">
        <f>'02'!AL14</f>
        <v/>
      </c>
      <c r="V15" s="173"/>
      <c r="W15" s="173"/>
      <c r="X15" s="173"/>
      <c r="Y15" s="173"/>
      <c r="Z15" s="173"/>
    </row>
    <row r="16" spans="1:26" s="29" customFormat="1" ht="15.95" customHeight="1">
      <c r="A16" s="173"/>
      <c r="B16" s="68">
        <v>11</v>
      </c>
      <c r="C16" s="68" t="str">
        <f>'02'!T15</f>
        <v/>
      </c>
      <c r="D16" s="68" t="str">
        <f>'02'!U15</f>
        <v/>
      </c>
      <c r="E16" s="68" t="str">
        <f>'02'!V15</f>
        <v/>
      </c>
      <c r="F16" s="252" t="str">
        <f>'02'!W15</f>
        <v/>
      </c>
      <c r="G16" s="255">
        <f>'02'!X15</f>
        <v>0</v>
      </c>
      <c r="H16" s="247">
        <f>'02'!Y15</f>
        <v>0</v>
      </c>
      <c r="I16" s="247">
        <f>'02'!Z15</f>
        <v>0</v>
      </c>
      <c r="J16" s="247">
        <f>'02'!AA15</f>
        <v>0</v>
      </c>
      <c r="K16" s="247">
        <f>'02'!AB15</f>
        <v>0</v>
      </c>
      <c r="L16" s="247">
        <f>'02'!AC15</f>
        <v>0</v>
      </c>
      <c r="M16" s="247">
        <f>'02'!AD15</f>
        <v>0</v>
      </c>
      <c r="N16" s="247">
        <f>'02'!AE15</f>
        <v>0</v>
      </c>
      <c r="O16" s="256">
        <f>'02'!AF15</f>
        <v>0</v>
      </c>
      <c r="P16" s="255" t="str">
        <f>'02'!AG15</f>
        <v/>
      </c>
      <c r="Q16" s="247" t="e">
        <f>'02'!AH15</f>
        <v>#REF!</v>
      </c>
      <c r="R16" s="247" t="e">
        <f>'02'!AI15</f>
        <v>#REF!</v>
      </c>
      <c r="S16" s="256" t="str">
        <f>'02'!AJ15</f>
        <v/>
      </c>
      <c r="T16" s="258" t="str">
        <f>'02'!AK15</f>
        <v/>
      </c>
      <c r="U16" s="78" t="str">
        <f>'02'!AL15</f>
        <v/>
      </c>
      <c r="V16" s="173"/>
      <c r="W16" s="173"/>
      <c r="X16" s="173"/>
      <c r="Y16" s="173"/>
      <c r="Z16" s="173"/>
    </row>
    <row r="17" spans="1:26" s="29" customFormat="1" ht="15.95" customHeight="1">
      <c r="A17" s="173"/>
      <c r="B17" s="68">
        <v>12</v>
      </c>
      <c r="C17" s="68" t="str">
        <f>'02'!T16</f>
        <v/>
      </c>
      <c r="D17" s="68" t="str">
        <f>'02'!U16</f>
        <v/>
      </c>
      <c r="E17" s="68" t="str">
        <f>'02'!V16</f>
        <v/>
      </c>
      <c r="F17" s="252" t="str">
        <f>'02'!W16</f>
        <v/>
      </c>
      <c r="G17" s="255" t="str">
        <f>'02'!X16</f>
        <v/>
      </c>
      <c r="H17" s="247" t="str">
        <f>'02'!Y16</f>
        <v/>
      </c>
      <c r="I17" s="247" t="str">
        <f>'02'!Z16</f>
        <v/>
      </c>
      <c r="J17" s="247" t="str">
        <f>'02'!AA16</f>
        <v/>
      </c>
      <c r="K17" s="247" t="str">
        <f>'02'!AB16</f>
        <v/>
      </c>
      <c r="L17" s="247" t="str">
        <f>'02'!AC16</f>
        <v/>
      </c>
      <c r="M17" s="247" t="str">
        <f>'02'!AD16</f>
        <v/>
      </c>
      <c r="N17" s="247" t="str">
        <f>'02'!AE16</f>
        <v/>
      </c>
      <c r="O17" s="256" t="str">
        <f>'02'!AF16</f>
        <v/>
      </c>
      <c r="P17" s="255" t="str">
        <f>'02'!AG16</f>
        <v/>
      </c>
      <c r="Q17" s="247" t="e">
        <f>'02'!AH16</f>
        <v>#REF!</v>
      </c>
      <c r="R17" s="247" t="e">
        <f>'02'!AI16</f>
        <v>#REF!</v>
      </c>
      <c r="S17" s="256" t="str">
        <f>'02'!AJ16</f>
        <v/>
      </c>
      <c r="T17" s="258" t="str">
        <f>'02'!AK16</f>
        <v/>
      </c>
      <c r="U17" s="78" t="str">
        <f>'02'!AL16</f>
        <v/>
      </c>
      <c r="V17" s="173"/>
      <c r="W17" s="173"/>
      <c r="X17" s="173"/>
      <c r="Y17" s="173"/>
      <c r="Z17" s="173"/>
    </row>
    <row r="18" spans="1:26" s="29" customFormat="1" ht="15.95" customHeight="1">
      <c r="A18" s="173"/>
      <c r="B18" s="68">
        <v>13</v>
      </c>
      <c r="C18" s="68" t="str">
        <f>'02'!T17</f>
        <v/>
      </c>
      <c r="D18" s="68" t="str">
        <f>'02'!U17</f>
        <v/>
      </c>
      <c r="E18" s="68" t="str">
        <f>'02'!V17</f>
        <v/>
      </c>
      <c r="F18" s="252" t="str">
        <f>'02'!W17</f>
        <v/>
      </c>
      <c r="G18" s="255" t="str">
        <f>'02'!X17</f>
        <v/>
      </c>
      <c r="H18" s="247" t="str">
        <f>'02'!Y17</f>
        <v/>
      </c>
      <c r="I18" s="247" t="str">
        <f>'02'!Z17</f>
        <v/>
      </c>
      <c r="J18" s="247" t="str">
        <f>'02'!AA17</f>
        <v/>
      </c>
      <c r="K18" s="247" t="str">
        <f>'02'!AB17</f>
        <v/>
      </c>
      <c r="L18" s="247" t="str">
        <f>'02'!AC17</f>
        <v/>
      </c>
      <c r="M18" s="247" t="str">
        <f>'02'!AD17</f>
        <v/>
      </c>
      <c r="N18" s="247" t="str">
        <f>'02'!AE17</f>
        <v/>
      </c>
      <c r="O18" s="256" t="str">
        <f>'02'!AF17</f>
        <v/>
      </c>
      <c r="P18" s="255" t="str">
        <f>'02'!AG17</f>
        <v/>
      </c>
      <c r="Q18" s="247" t="e">
        <f>'02'!AH17</f>
        <v>#REF!</v>
      </c>
      <c r="R18" s="247" t="e">
        <f>'02'!AI17</f>
        <v>#REF!</v>
      </c>
      <c r="S18" s="256" t="str">
        <f>'02'!AJ17</f>
        <v/>
      </c>
      <c r="T18" s="258" t="str">
        <f>'02'!AK17</f>
        <v/>
      </c>
      <c r="U18" s="78" t="str">
        <f>'02'!AL17</f>
        <v/>
      </c>
      <c r="V18" s="173"/>
      <c r="W18" s="173"/>
      <c r="X18" s="173"/>
      <c r="Y18" s="173"/>
      <c r="Z18" s="173"/>
    </row>
    <row r="19" spans="1:26" s="29" customFormat="1" ht="15.95" customHeight="1">
      <c r="A19" s="173"/>
      <c r="B19" s="68">
        <v>14</v>
      </c>
      <c r="C19" s="68" t="str">
        <f>'02'!T18</f>
        <v/>
      </c>
      <c r="D19" s="68" t="str">
        <f>'02'!U18</f>
        <v/>
      </c>
      <c r="E19" s="68" t="str">
        <f>'02'!V18</f>
        <v/>
      </c>
      <c r="F19" s="252" t="str">
        <f>'02'!W18</f>
        <v/>
      </c>
      <c r="G19" s="255" t="str">
        <f>'02'!X18</f>
        <v/>
      </c>
      <c r="H19" s="247" t="str">
        <f>'02'!Y18</f>
        <v/>
      </c>
      <c r="I19" s="247" t="str">
        <f>'02'!Z18</f>
        <v/>
      </c>
      <c r="J19" s="247" t="str">
        <f>'02'!AA18</f>
        <v/>
      </c>
      <c r="K19" s="247" t="str">
        <f>'02'!AB18</f>
        <v/>
      </c>
      <c r="L19" s="247" t="str">
        <f>'02'!AC18</f>
        <v/>
      </c>
      <c r="M19" s="247" t="str">
        <f>'02'!AD18</f>
        <v/>
      </c>
      <c r="N19" s="247" t="str">
        <f>'02'!AE18</f>
        <v/>
      </c>
      <c r="O19" s="256" t="str">
        <f>'02'!AF18</f>
        <v/>
      </c>
      <c r="P19" s="255" t="str">
        <f>'02'!AG18</f>
        <v/>
      </c>
      <c r="Q19" s="247" t="e">
        <f>'02'!AH18</f>
        <v>#REF!</v>
      </c>
      <c r="R19" s="247" t="e">
        <f>'02'!AI18</f>
        <v>#REF!</v>
      </c>
      <c r="S19" s="256" t="str">
        <f>'02'!AJ18</f>
        <v/>
      </c>
      <c r="T19" s="258" t="str">
        <f>'02'!AK18</f>
        <v/>
      </c>
      <c r="U19" s="78" t="str">
        <f>'02'!AL18</f>
        <v/>
      </c>
      <c r="V19" s="173"/>
      <c r="W19" s="173"/>
      <c r="X19" s="173"/>
      <c r="Y19" s="173"/>
      <c r="Z19" s="173"/>
    </row>
    <row r="20" spans="1:26" s="29" customFormat="1" ht="15.95" customHeight="1">
      <c r="A20" s="173"/>
      <c r="B20" s="68">
        <v>15</v>
      </c>
      <c r="C20" s="68" t="str">
        <f>'02'!T19</f>
        <v/>
      </c>
      <c r="D20" s="68" t="str">
        <f>'02'!U19</f>
        <v/>
      </c>
      <c r="E20" s="68" t="str">
        <f>'02'!V19</f>
        <v/>
      </c>
      <c r="F20" s="252" t="str">
        <f>'02'!W19</f>
        <v/>
      </c>
      <c r="G20" s="255" t="str">
        <f>'02'!X19</f>
        <v/>
      </c>
      <c r="H20" s="247" t="str">
        <f>'02'!Y19</f>
        <v/>
      </c>
      <c r="I20" s="247" t="str">
        <f>'02'!Z19</f>
        <v/>
      </c>
      <c r="J20" s="247" t="str">
        <f>'02'!AA19</f>
        <v/>
      </c>
      <c r="K20" s="247" t="str">
        <f>'02'!AB19</f>
        <v/>
      </c>
      <c r="L20" s="247" t="str">
        <f>'02'!AC19</f>
        <v/>
      </c>
      <c r="M20" s="247" t="str">
        <f>'02'!AD19</f>
        <v/>
      </c>
      <c r="N20" s="247" t="str">
        <f>'02'!AE19</f>
        <v/>
      </c>
      <c r="O20" s="256" t="str">
        <f>'02'!AF19</f>
        <v/>
      </c>
      <c r="P20" s="255" t="str">
        <f>'02'!AG19</f>
        <v/>
      </c>
      <c r="Q20" s="247" t="e">
        <f>'02'!AH19</f>
        <v>#REF!</v>
      </c>
      <c r="R20" s="247" t="e">
        <f>'02'!AI19</f>
        <v>#REF!</v>
      </c>
      <c r="S20" s="256" t="str">
        <f>'02'!AJ19</f>
        <v/>
      </c>
      <c r="T20" s="258" t="str">
        <f>'02'!AK19</f>
        <v/>
      </c>
      <c r="U20" s="78" t="str">
        <f>'02'!AL19</f>
        <v/>
      </c>
      <c r="V20" s="173"/>
      <c r="W20" s="173"/>
      <c r="X20" s="173"/>
      <c r="Y20" s="173"/>
      <c r="Z20" s="173"/>
    </row>
    <row r="21" spans="1:26" s="29" customFormat="1" ht="15.95" customHeight="1">
      <c r="A21" s="173"/>
      <c r="B21" s="68">
        <v>16</v>
      </c>
      <c r="C21" s="68" t="str">
        <f>'02'!T20</f>
        <v/>
      </c>
      <c r="D21" s="68" t="str">
        <f>'02'!U20</f>
        <v/>
      </c>
      <c r="E21" s="68" t="str">
        <f>'02'!V20</f>
        <v/>
      </c>
      <c r="F21" s="252" t="str">
        <f>'02'!W20</f>
        <v/>
      </c>
      <c r="G21" s="255" t="str">
        <f>'02'!X20</f>
        <v/>
      </c>
      <c r="H21" s="247" t="str">
        <f>'02'!Y20</f>
        <v/>
      </c>
      <c r="I21" s="247" t="str">
        <f>'02'!Z20</f>
        <v/>
      </c>
      <c r="J21" s="247" t="str">
        <f>'02'!AA20</f>
        <v/>
      </c>
      <c r="K21" s="247" t="str">
        <f>'02'!AB20</f>
        <v/>
      </c>
      <c r="L21" s="247" t="str">
        <f>'02'!AC20</f>
        <v/>
      </c>
      <c r="M21" s="247" t="str">
        <f>'02'!AD20</f>
        <v/>
      </c>
      <c r="N21" s="247" t="str">
        <f>'02'!AE20</f>
        <v/>
      </c>
      <c r="O21" s="256" t="str">
        <f>'02'!AF20</f>
        <v/>
      </c>
      <c r="P21" s="255" t="str">
        <f>'02'!AG20</f>
        <v/>
      </c>
      <c r="Q21" s="247" t="e">
        <f>'02'!AH20</f>
        <v>#REF!</v>
      </c>
      <c r="R21" s="247" t="e">
        <f>'02'!AI20</f>
        <v>#REF!</v>
      </c>
      <c r="S21" s="256" t="str">
        <f>'02'!AJ20</f>
        <v/>
      </c>
      <c r="T21" s="258" t="str">
        <f>'02'!AK20</f>
        <v/>
      </c>
      <c r="U21" s="78" t="str">
        <f>'02'!AL20</f>
        <v/>
      </c>
      <c r="V21" s="173"/>
      <c r="W21" s="173"/>
      <c r="X21" s="173"/>
      <c r="Y21" s="173"/>
      <c r="Z21" s="173"/>
    </row>
    <row r="22" spans="1:26" s="29" customFormat="1" ht="15.95" customHeight="1">
      <c r="A22" s="173"/>
      <c r="B22" s="68">
        <v>17</v>
      </c>
      <c r="C22" s="68" t="str">
        <f>'02'!T21</f>
        <v/>
      </c>
      <c r="D22" s="68" t="str">
        <f>'02'!U21</f>
        <v/>
      </c>
      <c r="E22" s="68" t="str">
        <f>'02'!V21</f>
        <v/>
      </c>
      <c r="F22" s="252" t="str">
        <f>'02'!W21</f>
        <v/>
      </c>
      <c r="G22" s="255" t="str">
        <f>'02'!X21</f>
        <v/>
      </c>
      <c r="H22" s="247" t="str">
        <f>'02'!Y21</f>
        <v/>
      </c>
      <c r="I22" s="247" t="str">
        <f>'02'!Z21</f>
        <v/>
      </c>
      <c r="J22" s="247" t="str">
        <f>'02'!AA21</f>
        <v/>
      </c>
      <c r="K22" s="247" t="str">
        <f>'02'!AB21</f>
        <v/>
      </c>
      <c r="L22" s="247" t="str">
        <f>'02'!AC21</f>
        <v/>
      </c>
      <c r="M22" s="247" t="str">
        <f>'02'!AD21</f>
        <v/>
      </c>
      <c r="N22" s="247" t="str">
        <f>'02'!AE21</f>
        <v/>
      </c>
      <c r="O22" s="256" t="str">
        <f>'02'!AF21</f>
        <v/>
      </c>
      <c r="P22" s="255" t="str">
        <f>'02'!AG21</f>
        <v/>
      </c>
      <c r="Q22" s="247" t="e">
        <f>'02'!AH21</f>
        <v>#REF!</v>
      </c>
      <c r="R22" s="247" t="e">
        <f>'02'!AI21</f>
        <v>#REF!</v>
      </c>
      <c r="S22" s="256" t="str">
        <f>'02'!AJ21</f>
        <v/>
      </c>
      <c r="T22" s="258" t="str">
        <f>'02'!AK21</f>
        <v/>
      </c>
      <c r="U22" s="78" t="str">
        <f>'02'!AL21</f>
        <v/>
      </c>
      <c r="V22" s="173"/>
      <c r="W22" s="173"/>
      <c r="X22" s="173"/>
      <c r="Y22" s="173"/>
      <c r="Z22" s="173"/>
    </row>
    <row r="23" spans="1:26" s="29" customFormat="1" ht="15.95" customHeight="1">
      <c r="A23" s="173"/>
      <c r="B23" s="68">
        <v>18</v>
      </c>
      <c r="C23" s="68" t="str">
        <f>'02'!T22</f>
        <v/>
      </c>
      <c r="D23" s="68" t="str">
        <f>'02'!U22</f>
        <v/>
      </c>
      <c r="E23" s="68" t="str">
        <f>'02'!V22</f>
        <v/>
      </c>
      <c r="F23" s="252" t="str">
        <f>'02'!W22</f>
        <v/>
      </c>
      <c r="G23" s="255" t="str">
        <f>'02'!X22</f>
        <v/>
      </c>
      <c r="H23" s="247" t="str">
        <f>'02'!Y22</f>
        <v/>
      </c>
      <c r="I23" s="247" t="str">
        <f>'02'!Z22</f>
        <v/>
      </c>
      <c r="J23" s="247" t="str">
        <f>'02'!AA22</f>
        <v/>
      </c>
      <c r="K23" s="247" t="str">
        <f>'02'!AB22</f>
        <v/>
      </c>
      <c r="L23" s="247" t="str">
        <f>'02'!AC22</f>
        <v/>
      </c>
      <c r="M23" s="247" t="str">
        <f>'02'!AD22</f>
        <v/>
      </c>
      <c r="N23" s="247" t="str">
        <f>'02'!AE22</f>
        <v/>
      </c>
      <c r="O23" s="256" t="str">
        <f>'02'!AF22</f>
        <v/>
      </c>
      <c r="P23" s="255" t="str">
        <f>'02'!AG22</f>
        <v/>
      </c>
      <c r="Q23" s="247" t="e">
        <f>'02'!AH22</f>
        <v>#REF!</v>
      </c>
      <c r="R23" s="247" t="e">
        <f>'02'!AI22</f>
        <v>#REF!</v>
      </c>
      <c r="S23" s="256" t="str">
        <f>'02'!AJ22</f>
        <v/>
      </c>
      <c r="T23" s="258" t="str">
        <f>'02'!AK22</f>
        <v/>
      </c>
      <c r="U23" s="78" t="str">
        <f>'02'!AL22</f>
        <v/>
      </c>
      <c r="V23" s="173"/>
      <c r="W23" s="173"/>
      <c r="X23" s="173"/>
      <c r="Y23" s="173"/>
      <c r="Z23" s="173"/>
    </row>
    <row r="24" spans="1:26" s="29" customFormat="1" ht="15.95" customHeight="1">
      <c r="A24" s="173"/>
      <c r="B24" s="68">
        <v>19</v>
      </c>
      <c r="C24" s="68" t="str">
        <f>'02'!T23</f>
        <v/>
      </c>
      <c r="D24" s="68" t="str">
        <f>'02'!U23</f>
        <v/>
      </c>
      <c r="E24" s="68" t="str">
        <f>'02'!V23</f>
        <v/>
      </c>
      <c r="F24" s="252" t="str">
        <f>'02'!W23</f>
        <v/>
      </c>
      <c r="G24" s="255" t="str">
        <f>'02'!X23</f>
        <v/>
      </c>
      <c r="H24" s="247" t="str">
        <f>'02'!Y23</f>
        <v/>
      </c>
      <c r="I24" s="247" t="str">
        <f>'02'!Z23</f>
        <v/>
      </c>
      <c r="J24" s="247" t="str">
        <f>'02'!AA23</f>
        <v/>
      </c>
      <c r="K24" s="247" t="str">
        <f>'02'!AB23</f>
        <v/>
      </c>
      <c r="L24" s="247" t="str">
        <f>'02'!AC23</f>
        <v/>
      </c>
      <c r="M24" s="247" t="str">
        <f>'02'!AD23</f>
        <v/>
      </c>
      <c r="N24" s="247" t="str">
        <f>'02'!AE23</f>
        <v/>
      </c>
      <c r="O24" s="256" t="str">
        <f>'02'!AF23</f>
        <v/>
      </c>
      <c r="P24" s="255" t="str">
        <f>'02'!AG23</f>
        <v/>
      </c>
      <c r="Q24" s="247" t="e">
        <f>'02'!AH23</f>
        <v>#REF!</v>
      </c>
      <c r="R24" s="247" t="e">
        <f>'02'!AI23</f>
        <v>#REF!</v>
      </c>
      <c r="S24" s="256" t="str">
        <f>'02'!AJ23</f>
        <v/>
      </c>
      <c r="T24" s="258" t="str">
        <f>'02'!AK23</f>
        <v/>
      </c>
      <c r="U24" s="78" t="str">
        <f>'02'!AL23</f>
        <v/>
      </c>
      <c r="V24" s="173"/>
      <c r="W24" s="173"/>
      <c r="X24" s="173"/>
      <c r="Y24" s="173"/>
      <c r="Z24" s="173"/>
    </row>
    <row r="25" spans="1:26" s="29" customFormat="1" ht="15.95" customHeight="1">
      <c r="A25" s="173"/>
      <c r="B25" s="68">
        <v>20</v>
      </c>
      <c r="C25" s="68" t="str">
        <f>'02'!T24</f>
        <v/>
      </c>
      <c r="D25" s="68" t="str">
        <f>'02'!U24</f>
        <v/>
      </c>
      <c r="E25" s="68" t="str">
        <f>'02'!V24</f>
        <v/>
      </c>
      <c r="F25" s="252" t="str">
        <f>'02'!W24</f>
        <v/>
      </c>
      <c r="G25" s="255" t="str">
        <f>'02'!X24</f>
        <v/>
      </c>
      <c r="H25" s="247" t="str">
        <f>'02'!Y24</f>
        <v/>
      </c>
      <c r="I25" s="247" t="str">
        <f>'02'!Z24</f>
        <v/>
      </c>
      <c r="J25" s="247" t="str">
        <f>'02'!AA24</f>
        <v/>
      </c>
      <c r="K25" s="247" t="str">
        <f>'02'!AB24</f>
        <v/>
      </c>
      <c r="L25" s="247" t="str">
        <f>'02'!AC24</f>
        <v/>
      </c>
      <c r="M25" s="247" t="str">
        <f>'02'!AD24</f>
        <v/>
      </c>
      <c r="N25" s="247" t="str">
        <f>'02'!AE24</f>
        <v/>
      </c>
      <c r="O25" s="256" t="str">
        <f>'02'!AF24</f>
        <v/>
      </c>
      <c r="P25" s="255" t="str">
        <f>'02'!AG24</f>
        <v/>
      </c>
      <c r="Q25" s="247" t="e">
        <f>'02'!AH24</f>
        <v>#REF!</v>
      </c>
      <c r="R25" s="247" t="e">
        <f>'02'!AI24</f>
        <v>#REF!</v>
      </c>
      <c r="S25" s="256" t="str">
        <f>'02'!AJ24</f>
        <v/>
      </c>
      <c r="T25" s="258" t="str">
        <f>'02'!AK24</f>
        <v/>
      </c>
      <c r="U25" s="78" t="str">
        <f>'02'!AL24</f>
        <v/>
      </c>
      <c r="V25" s="173"/>
      <c r="W25" s="173"/>
      <c r="X25" s="173"/>
      <c r="Y25" s="173"/>
      <c r="Z25" s="173"/>
    </row>
    <row r="26" spans="1:26" s="29" customFormat="1" ht="15.95" customHeight="1">
      <c r="A26" s="173"/>
      <c r="B26" s="68">
        <v>21</v>
      </c>
      <c r="C26" s="68" t="str">
        <f>'02'!T25</f>
        <v/>
      </c>
      <c r="D26" s="68" t="str">
        <f>'02'!U25</f>
        <v/>
      </c>
      <c r="E26" s="68" t="str">
        <f>'02'!V25</f>
        <v/>
      </c>
      <c r="F26" s="252" t="str">
        <f>'02'!W25</f>
        <v/>
      </c>
      <c r="G26" s="255" t="str">
        <f>'02'!X25</f>
        <v/>
      </c>
      <c r="H26" s="247" t="str">
        <f>'02'!Y25</f>
        <v/>
      </c>
      <c r="I26" s="247" t="str">
        <f>'02'!Z25</f>
        <v/>
      </c>
      <c r="J26" s="247" t="str">
        <f>'02'!AA25</f>
        <v/>
      </c>
      <c r="K26" s="247" t="str">
        <f>'02'!AB25</f>
        <v/>
      </c>
      <c r="L26" s="247" t="str">
        <f>'02'!AC25</f>
        <v/>
      </c>
      <c r="M26" s="247" t="str">
        <f>'02'!AD25</f>
        <v/>
      </c>
      <c r="N26" s="247" t="str">
        <f>'02'!AE25</f>
        <v/>
      </c>
      <c r="O26" s="256" t="str">
        <f>'02'!AF25</f>
        <v/>
      </c>
      <c r="P26" s="255" t="str">
        <f>'02'!AG25</f>
        <v/>
      </c>
      <c r="Q26" s="247" t="e">
        <f>'02'!AH25</f>
        <v>#REF!</v>
      </c>
      <c r="R26" s="247" t="e">
        <f>'02'!AI25</f>
        <v>#REF!</v>
      </c>
      <c r="S26" s="256" t="str">
        <f>'02'!AJ25</f>
        <v/>
      </c>
      <c r="T26" s="258" t="str">
        <f>'02'!AK25</f>
        <v/>
      </c>
      <c r="U26" s="78" t="str">
        <f>'02'!AL25</f>
        <v/>
      </c>
      <c r="V26" s="173"/>
      <c r="W26" s="173"/>
      <c r="X26" s="173"/>
      <c r="Y26" s="173"/>
      <c r="Z26" s="173"/>
    </row>
    <row r="27" spans="1:26" s="29" customFormat="1" ht="15.95" customHeight="1">
      <c r="A27" s="173"/>
      <c r="B27" s="68">
        <v>22</v>
      </c>
      <c r="C27" s="68" t="str">
        <f>'02'!T26</f>
        <v/>
      </c>
      <c r="D27" s="68" t="str">
        <f>'02'!U26</f>
        <v/>
      </c>
      <c r="E27" s="68" t="str">
        <f>'02'!V26</f>
        <v/>
      </c>
      <c r="F27" s="252" t="str">
        <f>'02'!W26</f>
        <v/>
      </c>
      <c r="G27" s="255" t="str">
        <f>'02'!X26</f>
        <v/>
      </c>
      <c r="H27" s="247" t="str">
        <f>'02'!Y26</f>
        <v/>
      </c>
      <c r="I27" s="247" t="str">
        <f>'02'!Z26</f>
        <v/>
      </c>
      <c r="J27" s="247" t="str">
        <f>'02'!AA26</f>
        <v/>
      </c>
      <c r="K27" s="247" t="str">
        <f>'02'!AB26</f>
        <v/>
      </c>
      <c r="L27" s="247" t="str">
        <f>'02'!AC26</f>
        <v/>
      </c>
      <c r="M27" s="247" t="str">
        <f>'02'!AD26</f>
        <v/>
      </c>
      <c r="N27" s="247" t="str">
        <f>'02'!AE26</f>
        <v/>
      </c>
      <c r="O27" s="256" t="str">
        <f>'02'!AF26</f>
        <v/>
      </c>
      <c r="P27" s="255" t="str">
        <f>'02'!AG26</f>
        <v/>
      </c>
      <c r="Q27" s="247" t="e">
        <f>'02'!AH26</f>
        <v>#REF!</v>
      </c>
      <c r="R27" s="247" t="e">
        <f>'02'!AI26</f>
        <v>#REF!</v>
      </c>
      <c r="S27" s="256" t="str">
        <f>'02'!AJ26</f>
        <v/>
      </c>
      <c r="T27" s="258" t="str">
        <f>'02'!AK26</f>
        <v/>
      </c>
      <c r="U27" s="78" t="str">
        <f>'02'!AL26</f>
        <v/>
      </c>
      <c r="V27" s="173"/>
      <c r="W27" s="173"/>
      <c r="X27" s="173"/>
      <c r="Y27" s="173"/>
      <c r="Z27" s="173"/>
    </row>
    <row r="28" spans="1:26" s="29" customFormat="1" ht="15.95" customHeight="1">
      <c r="A28" s="173"/>
      <c r="B28" s="68">
        <v>23</v>
      </c>
      <c r="C28" s="68" t="str">
        <f>'02'!T27</f>
        <v/>
      </c>
      <c r="D28" s="68" t="str">
        <f>'02'!U27</f>
        <v/>
      </c>
      <c r="E28" s="68" t="str">
        <f>'02'!V27</f>
        <v/>
      </c>
      <c r="F28" s="252" t="str">
        <f>'02'!W27</f>
        <v/>
      </c>
      <c r="G28" s="255" t="str">
        <f>'02'!X27</f>
        <v/>
      </c>
      <c r="H28" s="247" t="str">
        <f>'02'!Y27</f>
        <v/>
      </c>
      <c r="I28" s="247" t="str">
        <f>'02'!Z27</f>
        <v/>
      </c>
      <c r="J28" s="247" t="str">
        <f>'02'!AA27</f>
        <v/>
      </c>
      <c r="K28" s="247" t="str">
        <f>'02'!AB27</f>
        <v/>
      </c>
      <c r="L28" s="247" t="str">
        <f>'02'!AC27</f>
        <v/>
      </c>
      <c r="M28" s="247" t="str">
        <f>'02'!AD27</f>
        <v/>
      </c>
      <c r="N28" s="247" t="str">
        <f>'02'!AE27</f>
        <v/>
      </c>
      <c r="O28" s="256" t="str">
        <f>'02'!AF27</f>
        <v/>
      </c>
      <c r="P28" s="255" t="str">
        <f>'02'!AG27</f>
        <v/>
      </c>
      <c r="Q28" s="247" t="e">
        <f>'02'!AH27</f>
        <v>#REF!</v>
      </c>
      <c r="R28" s="247" t="e">
        <f>'02'!AI27</f>
        <v>#REF!</v>
      </c>
      <c r="S28" s="256" t="str">
        <f>'02'!AJ27</f>
        <v/>
      </c>
      <c r="T28" s="258" t="str">
        <f>'02'!AK27</f>
        <v/>
      </c>
      <c r="U28" s="78" t="str">
        <f>'02'!AL27</f>
        <v/>
      </c>
      <c r="V28" s="173"/>
      <c r="W28" s="173"/>
      <c r="X28" s="173"/>
      <c r="Y28" s="173"/>
      <c r="Z28" s="173"/>
    </row>
    <row r="29" spans="1:26" s="29" customFormat="1" ht="15.95" customHeight="1">
      <c r="A29" s="173"/>
      <c r="B29" s="68">
        <v>24</v>
      </c>
      <c r="C29" s="68" t="str">
        <f>'02'!T28</f>
        <v/>
      </c>
      <c r="D29" s="68" t="str">
        <f>'02'!U28</f>
        <v/>
      </c>
      <c r="E29" s="68" t="str">
        <f>'02'!V28</f>
        <v/>
      </c>
      <c r="F29" s="252" t="str">
        <f>'02'!W28</f>
        <v/>
      </c>
      <c r="G29" s="255" t="str">
        <f>'02'!X28</f>
        <v/>
      </c>
      <c r="H29" s="247" t="str">
        <f>'02'!Y28</f>
        <v/>
      </c>
      <c r="I29" s="247" t="str">
        <f>'02'!Z28</f>
        <v/>
      </c>
      <c r="J29" s="247" t="str">
        <f>'02'!AA28</f>
        <v/>
      </c>
      <c r="K29" s="247" t="str">
        <f>'02'!AB28</f>
        <v/>
      </c>
      <c r="L29" s="247" t="str">
        <f>'02'!AC28</f>
        <v/>
      </c>
      <c r="M29" s="247" t="str">
        <f>'02'!AD28</f>
        <v/>
      </c>
      <c r="N29" s="247" t="str">
        <f>'02'!AE28</f>
        <v/>
      </c>
      <c r="O29" s="256" t="str">
        <f>'02'!AF28</f>
        <v/>
      </c>
      <c r="P29" s="255" t="str">
        <f>'02'!AG28</f>
        <v/>
      </c>
      <c r="Q29" s="247" t="e">
        <f>'02'!AH28</f>
        <v>#REF!</v>
      </c>
      <c r="R29" s="247" t="e">
        <f>'02'!AI28</f>
        <v>#REF!</v>
      </c>
      <c r="S29" s="256" t="str">
        <f>'02'!AJ28</f>
        <v/>
      </c>
      <c r="T29" s="258" t="str">
        <f>'02'!AK28</f>
        <v/>
      </c>
      <c r="U29" s="78" t="str">
        <f>'02'!AL28</f>
        <v/>
      </c>
      <c r="V29" s="173"/>
      <c r="W29" s="173"/>
      <c r="X29" s="173"/>
      <c r="Y29" s="173"/>
      <c r="Z29" s="173"/>
    </row>
    <row r="30" spans="1:26" s="29" customFormat="1" ht="15.95" customHeight="1">
      <c r="A30" s="173"/>
      <c r="B30" s="68">
        <v>25</v>
      </c>
      <c r="C30" s="68" t="str">
        <f>'02'!T29</f>
        <v/>
      </c>
      <c r="D30" s="68" t="str">
        <f>'02'!U29</f>
        <v/>
      </c>
      <c r="E30" s="68" t="str">
        <f>'02'!V29</f>
        <v/>
      </c>
      <c r="F30" s="252" t="str">
        <f>'02'!W29</f>
        <v/>
      </c>
      <c r="G30" s="255" t="str">
        <f>'02'!X29</f>
        <v/>
      </c>
      <c r="H30" s="247" t="str">
        <f>'02'!Y29</f>
        <v/>
      </c>
      <c r="I30" s="247" t="str">
        <f>'02'!Z29</f>
        <v/>
      </c>
      <c r="J30" s="247" t="str">
        <f>'02'!AA29</f>
        <v/>
      </c>
      <c r="K30" s="247" t="str">
        <f>'02'!AB29</f>
        <v/>
      </c>
      <c r="L30" s="247" t="str">
        <f>'02'!AC29</f>
        <v/>
      </c>
      <c r="M30" s="247" t="str">
        <f>'02'!AD29</f>
        <v/>
      </c>
      <c r="N30" s="247" t="str">
        <f>'02'!AE29</f>
        <v/>
      </c>
      <c r="O30" s="256" t="str">
        <f>'02'!AF29</f>
        <v/>
      </c>
      <c r="P30" s="255" t="str">
        <f>'02'!AG29</f>
        <v/>
      </c>
      <c r="Q30" s="247" t="e">
        <f>'02'!AH29</f>
        <v>#REF!</v>
      </c>
      <c r="R30" s="247" t="e">
        <f>'02'!AI29</f>
        <v>#REF!</v>
      </c>
      <c r="S30" s="256" t="str">
        <f>'02'!AJ29</f>
        <v/>
      </c>
      <c r="T30" s="258" t="str">
        <f>'02'!AK29</f>
        <v/>
      </c>
      <c r="U30" s="78" t="str">
        <f>'02'!AL29</f>
        <v/>
      </c>
      <c r="V30" s="173"/>
      <c r="W30" s="173"/>
      <c r="X30" s="173"/>
      <c r="Y30" s="173"/>
      <c r="Z30" s="173"/>
    </row>
    <row r="31" spans="1:26" s="29" customFormat="1" ht="15.95" customHeight="1">
      <c r="A31" s="173"/>
      <c r="B31" s="68">
        <v>26</v>
      </c>
      <c r="C31" s="68" t="str">
        <f>'02'!T30</f>
        <v/>
      </c>
      <c r="D31" s="68" t="str">
        <f>'02'!U30</f>
        <v/>
      </c>
      <c r="E31" s="68" t="str">
        <f>'02'!V30</f>
        <v/>
      </c>
      <c r="F31" s="252" t="str">
        <f>'02'!W30</f>
        <v/>
      </c>
      <c r="G31" s="255" t="str">
        <f>'02'!X30</f>
        <v/>
      </c>
      <c r="H31" s="247" t="str">
        <f>'02'!Y30</f>
        <v/>
      </c>
      <c r="I31" s="247" t="str">
        <f>'02'!Z30</f>
        <v/>
      </c>
      <c r="J31" s="247" t="str">
        <f>'02'!AA30</f>
        <v/>
      </c>
      <c r="K31" s="247" t="str">
        <f>'02'!AB30</f>
        <v/>
      </c>
      <c r="L31" s="247" t="str">
        <f>'02'!AC30</f>
        <v/>
      </c>
      <c r="M31" s="247" t="str">
        <f>'02'!AD30</f>
        <v/>
      </c>
      <c r="N31" s="247" t="str">
        <f>'02'!AE30</f>
        <v/>
      </c>
      <c r="O31" s="256" t="str">
        <f>'02'!AF30</f>
        <v/>
      </c>
      <c r="P31" s="255" t="str">
        <f>'02'!AG30</f>
        <v/>
      </c>
      <c r="Q31" s="247" t="e">
        <f>'02'!AH30</f>
        <v>#REF!</v>
      </c>
      <c r="R31" s="247" t="e">
        <f>'02'!AI30</f>
        <v>#REF!</v>
      </c>
      <c r="S31" s="256" t="str">
        <f>'02'!AJ30</f>
        <v/>
      </c>
      <c r="T31" s="258" t="str">
        <f>'02'!AK30</f>
        <v/>
      </c>
      <c r="U31" s="78" t="str">
        <f>'02'!AL30</f>
        <v/>
      </c>
      <c r="V31" s="173"/>
      <c r="W31" s="173"/>
      <c r="X31" s="173"/>
      <c r="Y31" s="173"/>
      <c r="Z31" s="173"/>
    </row>
    <row r="32" spans="1:26" s="29" customFormat="1" ht="15.95" customHeight="1">
      <c r="A32" s="173"/>
      <c r="B32" s="68">
        <v>27</v>
      </c>
      <c r="C32" s="68" t="str">
        <f>'02'!T31</f>
        <v/>
      </c>
      <c r="D32" s="68" t="str">
        <f>'02'!U31</f>
        <v/>
      </c>
      <c r="E32" s="68" t="str">
        <f>'02'!V31</f>
        <v/>
      </c>
      <c r="F32" s="252" t="str">
        <f>'02'!W31</f>
        <v/>
      </c>
      <c r="G32" s="255" t="str">
        <f>'02'!X31</f>
        <v/>
      </c>
      <c r="H32" s="247" t="str">
        <f>'02'!Y31</f>
        <v/>
      </c>
      <c r="I32" s="247" t="str">
        <f>'02'!Z31</f>
        <v/>
      </c>
      <c r="J32" s="247" t="str">
        <f>'02'!AA31</f>
        <v/>
      </c>
      <c r="K32" s="247" t="str">
        <f>'02'!AB31</f>
        <v/>
      </c>
      <c r="L32" s="247" t="str">
        <f>'02'!AC31</f>
        <v/>
      </c>
      <c r="M32" s="247" t="str">
        <f>'02'!AD31</f>
        <v/>
      </c>
      <c r="N32" s="247" t="str">
        <f>'02'!AE31</f>
        <v/>
      </c>
      <c r="O32" s="256" t="str">
        <f>'02'!AF31</f>
        <v/>
      </c>
      <c r="P32" s="255" t="str">
        <f>'02'!AG31</f>
        <v/>
      </c>
      <c r="Q32" s="247" t="e">
        <f>'02'!AH31</f>
        <v>#REF!</v>
      </c>
      <c r="R32" s="247" t="e">
        <f>'02'!AI31</f>
        <v>#REF!</v>
      </c>
      <c r="S32" s="256" t="str">
        <f>'02'!AJ31</f>
        <v/>
      </c>
      <c r="T32" s="258" t="str">
        <f>'02'!AK31</f>
        <v/>
      </c>
      <c r="U32" s="78" t="str">
        <f>'02'!AL31</f>
        <v/>
      </c>
      <c r="V32" s="173"/>
      <c r="W32" s="173"/>
      <c r="X32" s="173"/>
      <c r="Y32" s="173"/>
      <c r="Z32" s="173"/>
    </row>
    <row r="33" spans="1:26" s="29" customFormat="1" ht="15.95" customHeight="1">
      <c r="A33" s="173"/>
      <c r="B33" s="68">
        <v>28</v>
      </c>
      <c r="C33" s="68" t="str">
        <f>'02'!T32</f>
        <v/>
      </c>
      <c r="D33" s="68" t="str">
        <f>'02'!U32</f>
        <v/>
      </c>
      <c r="E33" s="68" t="str">
        <f>'02'!V32</f>
        <v/>
      </c>
      <c r="F33" s="252" t="str">
        <f>'02'!W32</f>
        <v/>
      </c>
      <c r="G33" s="255" t="str">
        <f>'02'!X32</f>
        <v/>
      </c>
      <c r="H33" s="247" t="str">
        <f>'02'!Y32</f>
        <v/>
      </c>
      <c r="I33" s="247" t="str">
        <f>'02'!Z32</f>
        <v/>
      </c>
      <c r="J33" s="247" t="str">
        <f>'02'!AA32</f>
        <v/>
      </c>
      <c r="K33" s="247" t="str">
        <f>'02'!AB32</f>
        <v/>
      </c>
      <c r="L33" s="247" t="str">
        <f>'02'!AC32</f>
        <v/>
      </c>
      <c r="M33" s="247" t="str">
        <f>'02'!AD32</f>
        <v/>
      </c>
      <c r="N33" s="247" t="str">
        <f>'02'!AE32</f>
        <v/>
      </c>
      <c r="O33" s="256" t="str">
        <f>'02'!AF32</f>
        <v/>
      </c>
      <c r="P33" s="255" t="str">
        <f>'02'!AG32</f>
        <v/>
      </c>
      <c r="Q33" s="247" t="e">
        <f>'02'!AH32</f>
        <v>#REF!</v>
      </c>
      <c r="R33" s="247" t="e">
        <f>'02'!AI32</f>
        <v>#REF!</v>
      </c>
      <c r="S33" s="256" t="str">
        <f>'02'!AJ32</f>
        <v/>
      </c>
      <c r="T33" s="258" t="str">
        <f>'02'!AK32</f>
        <v/>
      </c>
      <c r="U33" s="78" t="str">
        <f>'02'!AL32</f>
        <v/>
      </c>
      <c r="V33" s="173"/>
      <c r="W33" s="173"/>
      <c r="X33" s="173"/>
      <c r="Y33" s="173"/>
      <c r="Z33" s="173"/>
    </row>
    <row r="34" spans="1:26" s="29" customFormat="1" ht="15.95" customHeight="1">
      <c r="A34" s="173"/>
      <c r="B34" s="68">
        <v>29</v>
      </c>
      <c r="C34" s="68" t="str">
        <f>'02'!T33</f>
        <v/>
      </c>
      <c r="D34" s="68" t="str">
        <f>'02'!U33</f>
        <v/>
      </c>
      <c r="E34" s="68" t="str">
        <f>'02'!V33</f>
        <v/>
      </c>
      <c r="F34" s="252" t="str">
        <f>'02'!W33</f>
        <v/>
      </c>
      <c r="G34" s="255" t="str">
        <f>'02'!X33</f>
        <v/>
      </c>
      <c r="H34" s="247" t="str">
        <f>'02'!Y33</f>
        <v/>
      </c>
      <c r="I34" s="247" t="str">
        <f>'02'!Z33</f>
        <v/>
      </c>
      <c r="J34" s="247" t="str">
        <f>'02'!AA33</f>
        <v/>
      </c>
      <c r="K34" s="247" t="str">
        <f>'02'!AB33</f>
        <v/>
      </c>
      <c r="L34" s="247" t="str">
        <f>'02'!AC33</f>
        <v/>
      </c>
      <c r="M34" s="247" t="str">
        <f>'02'!AD33</f>
        <v/>
      </c>
      <c r="N34" s="247" t="str">
        <f>'02'!AE33</f>
        <v/>
      </c>
      <c r="O34" s="256" t="str">
        <f>'02'!AF33</f>
        <v/>
      </c>
      <c r="P34" s="255" t="str">
        <f>'02'!AG33</f>
        <v/>
      </c>
      <c r="Q34" s="247" t="e">
        <f>'02'!AH33</f>
        <v>#REF!</v>
      </c>
      <c r="R34" s="247" t="e">
        <f>'02'!AI33</f>
        <v>#REF!</v>
      </c>
      <c r="S34" s="256" t="str">
        <f>'02'!AJ33</f>
        <v/>
      </c>
      <c r="T34" s="258" t="str">
        <f>'02'!AK33</f>
        <v/>
      </c>
      <c r="U34" s="78" t="str">
        <f>'02'!AL33</f>
        <v/>
      </c>
      <c r="V34" s="173"/>
      <c r="W34" s="173"/>
      <c r="X34" s="173"/>
      <c r="Y34" s="173"/>
      <c r="Z34" s="173"/>
    </row>
    <row r="35" spans="1:26" s="29" customFormat="1" ht="15.95" customHeight="1">
      <c r="A35" s="173"/>
      <c r="B35" s="68">
        <v>30</v>
      </c>
      <c r="C35" s="68" t="str">
        <f>'02'!T34</f>
        <v/>
      </c>
      <c r="D35" s="68" t="str">
        <f>'02'!U34</f>
        <v/>
      </c>
      <c r="E35" s="68" t="str">
        <f>'02'!V34</f>
        <v/>
      </c>
      <c r="F35" s="252" t="str">
        <f>'02'!W34</f>
        <v/>
      </c>
      <c r="G35" s="255" t="str">
        <f>'02'!X34</f>
        <v/>
      </c>
      <c r="H35" s="247" t="str">
        <f>'02'!Y34</f>
        <v/>
      </c>
      <c r="I35" s="247" t="str">
        <f>'02'!Z34</f>
        <v/>
      </c>
      <c r="J35" s="247" t="str">
        <f>'02'!AA34</f>
        <v/>
      </c>
      <c r="K35" s="247" t="str">
        <f>'02'!AB34</f>
        <v/>
      </c>
      <c r="L35" s="247" t="str">
        <f>'02'!AC34</f>
        <v/>
      </c>
      <c r="M35" s="247" t="str">
        <f>'02'!AD34</f>
        <v/>
      </c>
      <c r="N35" s="247" t="str">
        <f>'02'!AE34</f>
        <v/>
      </c>
      <c r="O35" s="256" t="str">
        <f>'02'!AF34</f>
        <v/>
      </c>
      <c r="P35" s="255" t="str">
        <f>'02'!AG34</f>
        <v/>
      </c>
      <c r="Q35" s="247" t="e">
        <f>'02'!AH34</f>
        <v>#REF!</v>
      </c>
      <c r="R35" s="247" t="e">
        <f>'02'!AI34</f>
        <v>#REF!</v>
      </c>
      <c r="S35" s="256" t="str">
        <f>'02'!AJ34</f>
        <v/>
      </c>
      <c r="T35" s="258" t="str">
        <f>'02'!AK34</f>
        <v/>
      </c>
      <c r="U35" s="78" t="str">
        <f>'02'!AL34</f>
        <v/>
      </c>
      <c r="V35" s="173"/>
      <c r="W35" s="173"/>
      <c r="X35" s="173"/>
      <c r="Y35" s="173"/>
      <c r="Z35" s="173"/>
    </row>
    <row r="36" spans="1:26" s="29" customFormat="1" ht="15.95" customHeight="1">
      <c r="A36" s="173"/>
      <c r="B36" s="68">
        <v>31</v>
      </c>
      <c r="C36" s="68" t="str">
        <f>'02'!T35</f>
        <v/>
      </c>
      <c r="D36" s="68" t="str">
        <f>'02'!U35</f>
        <v/>
      </c>
      <c r="E36" s="68" t="str">
        <f>'02'!V35</f>
        <v/>
      </c>
      <c r="F36" s="252" t="str">
        <f>'02'!W35</f>
        <v/>
      </c>
      <c r="G36" s="255" t="str">
        <f>'02'!X35</f>
        <v/>
      </c>
      <c r="H36" s="247" t="str">
        <f>'02'!Y35</f>
        <v/>
      </c>
      <c r="I36" s="247" t="str">
        <f>'02'!Z35</f>
        <v/>
      </c>
      <c r="J36" s="247" t="str">
        <f>'02'!AA35</f>
        <v/>
      </c>
      <c r="K36" s="247" t="str">
        <f>'02'!AB35</f>
        <v/>
      </c>
      <c r="L36" s="247" t="str">
        <f>'02'!AC35</f>
        <v/>
      </c>
      <c r="M36" s="247" t="str">
        <f>'02'!AD35</f>
        <v/>
      </c>
      <c r="N36" s="247" t="str">
        <f>'02'!AE35</f>
        <v/>
      </c>
      <c r="O36" s="256" t="str">
        <f>'02'!AF35</f>
        <v/>
      </c>
      <c r="P36" s="255" t="str">
        <f>'02'!AG35</f>
        <v/>
      </c>
      <c r="Q36" s="247" t="e">
        <f>'02'!AH35</f>
        <v>#REF!</v>
      </c>
      <c r="R36" s="247" t="e">
        <f>'02'!AI35</f>
        <v>#REF!</v>
      </c>
      <c r="S36" s="256" t="str">
        <f>'02'!AJ35</f>
        <v/>
      </c>
      <c r="T36" s="258" t="str">
        <f>'02'!AK35</f>
        <v/>
      </c>
      <c r="U36" s="78" t="str">
        <f>'02'!AL35</f>
        <v/>
      </c>
      <c r="V36" s="173"/>
      <c r="W36" s="173"/>
      <c r="X36" s="173"/>
      <c r="Y36" s="173"/>
      <c r="Z36" s="173"/>
    </row>
    <row r="37" spans="1:26" s="29" customFormat="1" ht="15.95" customHeight="1">
      <c r="A37" s="173"/>
      <c r="B37" s="68">
        <v>32</v>
      </c>
      <c r="C37" s="68" t="str">
        <f>'02'!T36</f>
        <v/>
      </c>
      <c r="D37" s="68" t="str">
        <f>'02'!U36</f>
        <v/>
      </c>
      <c r="E37" s="68" t="str">
        <f>'02'!V36</f>
        <v/>
      </c>
      <c r="F37" s="252" t="str">
        <f>'02'!W36</f>
        <v/>
      </c>
      <c r="G37" s="255" t="str">
        <f>'02'!X36</f>
        <v/>
      </c>
      <c r="H37" s="247" t="str">
        <f>'02'!Y36</f>
        <v/>
      </c>
      <c r="I37" s="247" t="str">
        <f>'02'!Z36</f>
        <v/>
      </c>
      <c r="J37" s="247" t="str">
        <f>'02'!AA36</f>
        <v/>
      </c>
      <c r="K37" s="247" t="str">
        <f>'02'!AB36</f>
        <v/>
      </c>
      <c r="L37" s="247" t="str">
        <f>'02'!AC36</f>
        <v/>
      </c>
      <c r="M37" s="247" t="str">
        <f>'02'!AD36</f>
        <v/>
      </c>
      <c r="N37" s="247" t="str">
        <f>'02'!AE36</f>
        <v/>
      </c>
      <c r="O37" s="256" t="str">
        <f>'02'!AF36</f>
        <v/>
      </c>
      <c r="P37" s="255" t="str">
        <f>'02'!AG36</f>
        <v/>
      </c>
      <c r="Q37" s="247" t="e">
        <f>'02'!AH36</f>
        <v>#REF!</v>
      </c>
      <c r="R37" s="247" t="e">
        <f>'02'!AI36</f>
        <v>#REF!</v>
      </c>
      <c r="S37" s="256" t="str">
        <f>'02'!AJ36</f>
        <v/>
      </c>
      <c r="T37" s="258" t="str">
        <f>'02'!AK36</f>
        <v/>
      </c>
      <c r="U37" s="78" t="str">
        <f>'02'!AL36</f>
        <v/>
      </c>
      <c r="V37" s="173"/>
      <c r="W37" s="173"/>
      <c r="X37" s="173"/>
      <c r="Y37" s="173"/>
      <c r="Z37" s="173"/>
    </row>
    <row r="38" spans="1:26" s="29" customFormat="1" ht="15.95" customHeight="1">
      <c r="A38" s="173"/>
      <c r="B38" s="68">
        <v>33</v>
      </c>
      <c r="C38" s="68" t="str">
        <f>'02'!T37</f>
        <v/>
      </c>
      <c r="D38" s="68" t="str">
        <f>'02'!U37</f>
        <v/>
      </c>
      <c r="E38" s="68" t="str">
        <f>'02'!V37</f>
        <v/>
      </c>
      <c r="F38" s="252" t="str">
        <f>'02'!W37</f>
        <v/>
      </c>
      <c r="G38" s="255" t="str">
        <f>'02'!X37</f>
        <v/>
      </c>
      <c r="H38" s="247" t="str">
        <f>'02'!Y37</f>
        <v/>
      </c>
      <c r="I38" s="247" t="str">
        <f>'02'!Z37</f>
        <v/>
      </c>
      <c r="J38" s="247" t="str">
        <f>'02'!AA37</f>
        <v/>
      </c>
      <c r="K38" s="247" t="str">
        <f>'02'!AB37</f>
        <v/>
      </c>
      <c r="L38" s="247" t="str">
        <f>'02'!AC37</f>
        <v/>
      </c>
      <c r="M38" s="247" t="str">
        <f>'02'!AD37</f>
        <v/>
      </c>
      <c r="N38" s="247" t="str">
        <f>'02'!AE37</f>
        <v/>
      </c>
      <c r="O38" s="256" t="str">
        <f>'02'!AF37</f>
        <v/>
      </c>
      <c r="P38" s="255" t="str">
        <f>'02'!AG37</f>
        <v/>
      </c>
      <c r="Q38" s="247" t="e">
        <f>'02'!AH37</f>
        <v>#REF!</v>
      </c>
      <c r="R38" s="247" t="e">
        <f>'02'!AI37</f>
        <v>#REF!</v>
      </c>
      <c r="S38" s="256" t="str">
        <f>'02'!AJ37</f>
        <v/>
      </c>
      <c r="T38" s="258" t="str">
        <f>'02'!AK37</f>
        <v/>
      </c>
      <c r="U38" s="78" t="str">
        <f>'02'!AL37</f>
        <v/>
      </c>
      <c r="V38" s="173"/>
      <c r="W38" s="173"/>
      <c r="X38" s="173"/>
      <c r="Y38" s="173"/>
      <c r="Z38" s="173"/>
    </row>
    <row r="39" spans="1:26" s="29" customFormat="1" ht="15.95" customHeight="1">
      <c r="A39" s="173"/>
      <c r="B39" s="68">
        <v>34</v>
      </c>
      <c r="C39" s="68" t="str">
        <f>'02'!T38</f>
        <v/>
      </c>
      <c r="D39" s="68" t="str">
        <f>'02'!U38</f>
        <v/>
      </c>
      <c r="E39" s="68" t="str">
        <f>'02'!V38</f>
        <v/>
      </c>
      <c r="F39" s="252" t="str">
        <f>'02'!W38</f>
        <v/>
      </c>
      <c r="G39" s="255" t="str">
        <f>'02'!X38</f>
        <v/>
      </c>
      <c r="H39" s="247" t="str">
        <f>'02'!Y38</f>
        <v/>
      </c>
      <c r="I39" s="247" t="str">
        <f>'02'!Z38</f>
        <v/>
      </c>
      <c r="J39" s="247" t="str">
        <f>'02'!AA38</f>
        <v/>
      </c>
      <c r="K39" s="247" t="str">
        <f>'02'!AB38</f>
        <v/>
      </c>
      <c r="L39" s="247" t="str">
        <f>'02'!AC38</f>
        <v/>
      </c>
      <c r="M39" s="247" t="str">
        <f>'02'!AD38</f>
        <v/>
      </c>
      <c r="N39" s="247" t="str">
        <f>'02'!AE38</f>
        <v/>
      </c>
      <c r="O39" s="256" t="str">
        <f>'02'!AF38</f>
        <v/>
      </c>
      <c r="P39" s="255" t="str">
        <f>'02'!AG38</f>
        <v/>
      </c>
      <c r="Q39" s="247" t="e">
        <f>'02'!AH38</f>
        <v>#REF!</v>
      </c>
      <c r="R39" s="247" t="e">
        <f>'02'!AI38</f>
        <v>#REF!</v>
      </c>
      <c r="S39" s="256" t="str">
        <f>'02'!AJ38</f>
        <v/>
      </c>
      <c r="T39" s="258" t="str">
        <f>'02'!AK38</f>
        <v/>
      </c>
      <c r="U39" s="78" t="str">
        <f>'02'!AL38</f>
        <v/>
      </c>
      <c r="V39" s="173"/>
      <c r="W39" s="173"/>
      <c r="X39" s="173"/>
      <c r="Y39" s="173"/>
      <c r="Z39" s="173"/>
    </row>
    <row r="40" spans="1:26" s="29" customFormat="1" ht="15.95" customHeight="1">
      <c r="A40" s="173"/>
      <c r="B40" s="68">
        <v>35</v>
      </c>
      <c r="C40" s="68" t="str">
        <f>'02'!T39</f>
        <v/>
      </c>
      <c r="D40" s="68" t="str">
        <f>'02'!U39</f>
        <v/>
      </c>
      <c r="E40" s="68" t="str">
        <f>'02'!V39</f>
        <v/>
      </c>
      <c r="F40" s="252" t="str">
        <f>'02'!W39</f>
        <v/>
      </c>
      <c r="G40" s="255" t="str">
        <f>'02'!X39</f>
        <v/>
      </c>
      <c r="H40" s="247" t="str">
        <f>'02'!Y39</f>
        <v/>
      </c>
      <c r="I40" s="247" t="str">
        <f>'02'!Z39</f>
        <v/>
      </c>
      <c r="J40" s="247" t="str">
        <f>'02'!AA39</f>
        <v/>
      </c>
      <c r="K40" s="247" t="str">
        <f>'02'!AB39</f>
        <v/>
      </c>
      <c r="L40" s="247" t="str">
        <f>'02'!AC39</f>
        <v/>
      </c>
      <c r="M40" s="247" t="str">
        <f>'02'!AD39</f>
        <v/>
      </c>
      <c r="N40" s="247" t="str">
        <f>'02'!AE39</f>
        <v/>
      </c>
      <c r="O40" s="256" t="str">
        <f>'02'!AF39</f>
        <v/>
      </c>
      <c r="P40" s="255" t="str">
        <f>'02'!AG39</f>
        <v/>
      </c>
      <c r="Q40" s="247" t="e">
        <f>'02'!AH39</f>
        <v>#REF!</v>
      </c>
      <c r="R40" s="247" t="e">
        <f>'02'!AI39</f>
        <v>#REF!</v>
      </c>
      <c r="S40" s="256" t="str">
        <f>'02'!AJ39</f>
        <v/>
      </c>
      <c r="T40" s="258" t="str">
        <f>'02'!AK39</f>
        <v/>
      </c>
      <c r="U40" s="78" t="str">
        <f>'02'!AL39</f>
        <v/>
      </c>
      <c r="V40" s="173"/>
      <c r="W40" s="173"/>
      <c r="X40" s="173"/>
      <c r="Y40" s="173"/>
      <c r="Z40" s="173"/>
    </row>
    <row r="41" spans="1:26" s="29" customFormat="1" ht="15.95" customHeight="1">
      <c r="A41" s="173"/>
      <c r="B41" s="68">
        <v>36</v>
      </c>
      <c r="C41" s="68" t="str">
        <f>'02'!T40</f>
        <v/>
      </c>
      <c r="D41" s="68" t="str">
        <f>'02'!U40</f>
        <v/>
      </c>
      <c r="E41" s="68" t="str">
        <f>'02'!V40</f>
        <v/>
      </c>
      <c r="F41" s="252" t="str">
        <f>'02'!W40</f>
        <v/>
      </c>
      <c r="G41" s="255" t="str">
        <f>'02'!X40</f>
        <v/>
      </c>
      <c r="H41" s="247" t="str">
        <f>'02'!Y40</f>
        <v/>
      </c>
      <c r="I41" s="247" t="str">
        <f>'02'!Z40</f>
        <v/>
      </c>
      <c r="J41" s="247" t="str">
        <f>'02'!AA40</f>
        <v/>
      </c>
      <c r="K41" s="247" t="str">
        <f>'02'!AB40</f>
        <v/>
      </c>
      <c r="L41" s="247" t="str">
        <f>'02'!AC40</f>
        <v/>
      </c>
      <c r="M41" s="247" t="str">
        <f>'02'!AD40</f>
        <v/>
      </c>
      <c r="N41" s="247" t="str">
        <f>'02'!AE40</f>
        <v/>
      </c>
      <c r="O41" s="256" t="str">
        <f>'02'!AF40</f>
        <v/>
      </c>
      <c r="P41" s="255" t="str">
        <f>'02'!AG40</f>
        <v/>
      </c>
      <c r="Q41" s="247" t="e">
        <f>'02'!AH40</f>
        <v>#REF!</v>
      </c>
      <c r="R41" s="247" t="e">
        <f>'02'!AI40</f>
        <v>#REF!</v>
      </c>
      <c r="S41" s="256" t="str">
        <f>'02'!AJ40</f>
        <v/>
      </c>
      <c r="T41" s="258" t="str">
        <f>'02'!AK40</f>
        <v/>
      </c>
      <c r="U41" s="78" t="str">
        <f>'02'!AL40</f>
        <v/>
      </c>
      <c r="V41" s="173"/>
      <c r="W41" s="173"/>
      <c r="X41" s="173"/>
      <c r="Y41" s="173"/>
      <c r="Z41" s="173"/>
    </row>
    <row r="42" spans="1:26" s="29" customFormat="1" ht="15.95" customHeight="1">
      <c r="A42" s="173"/>
      <c r="B42" s="68">
        <v>37</v>
      </c>
      <c r="C42" s="68" t="str">
        <f>'02'!T41</f>
        <v/>
      </c>
      <c r="D42" s="68" t="str">
        <f>'02'!U41</f>
        <v/>
      </c>
      <c r="E42" s="68" t="str">
        <f>'02'!V41</f>
        <v/>
      </c>
      <c r="F42" s="252" t="str">
        <f>'02'!W41</f>
        <v/>
      </c>
      <c r="G42" s="255" t="str">
        <f>'02'!X41</f>
        <v/>
      </c>
      <c r="H42" s="247" t="str">
        <f>'02'!Y41</f>
        <v/>
      </c>
      <c r="I42" s="247" t="str">
        <f>'02'!Z41</f>
        <v/>
      </c>
      <c r="J42" s="247" t="str">
        <f>'02'!AA41</f>
        <v/>
      </c>
      <c r="K42" s="247" t="str">
        <f>'02'!AB41</f>
        <v/>
      </c>
      <c r="L42" s="247" t="str">
        <f>'02'!AC41</f>
        <v/>
      </c>
      <c r="M42" s="247" t="str">
        <f>'02'!AD41</f>
        <v/>
      </c>
      <c r="N42" s="247" t="str">
        <f>'02'!AE41</f>
        <v/>
      </c>
      <c r="O42" s="256" t="str">
        <f>'02'!AF41</f>
        <v/>
      </c>
      <c r="P42" s="255" t="str">
        <f>'02'!AG41</f>
        <v/>
      </c>
      <c r="Q42" s="247" t="e">
        <f>'02'!AH41</f>
        <v>#REF!</v>
      </c>
      <c r="R42" s="247" t="e">
        <f>'02'!AI41</f>
        <v>#REF!</v>
      </c>
      <c r="S42" s="256" t="str">
        <f>'02'!AJ41</f>
        <v/>
      </c>
      <c r="T42" s="258" t="str">
        <f>'02'!AK41</f>
        <v/>
      </c>
      <c r="U42" s="78" t="str">
        <f>'02'!AL41</f>
        <v/>
      </c>
      <c r="V42" s="173"/>
      <c r="W42" s="173"/>
      <c r="X42" s="173"/>
      <c r="Y42" s="173"/>
      <c r="Z42" s="173"/>
    </row>
    <row r="43" spans="1:26" s="29" customFormat="1" ht="15.95" customHeight="1">
      <c r="A43" s="173"/>
      <c r="B43" s="68">
        <v>38</v>
      </c>
      <c r="C43" s="68" t="str">
        <f>'02'!T42</f>
        <v/>
      </c>
      <c r="D43" s="68" t="str">
        <f>'02'!U42</f>
        <v/>
      </c>
      <c r="E43" s="68" t="str">
        <f>'02'!V42</f>
        <v/>
      </c>
      <c r="F43" s="252" t="str">
        <f>'02'!W42</f>
        <v/>
      </c>
      <c r="G43" s="255" t="str">
        <f>'02'!X42</f>
        <v/>
      </c>
      <c r="H43" s="247" t="str">
        <f>'02'!Y42</f>
        <v/>
      </c>
      <c r="I43" s="247" t="str">
        <f>'02'!Z42</f>
        <v/>
      </c>
      <c r="J43" s="247" t="str">
        <f>'02'!AA42</f>
        <v/>
      </c>
      <c r="K43" s="247" t="str">
        <f>'02'!AB42</f>
        <v/>
      </c>
      <c r="L43" s="247" t="str">
        <f>'02'!AC42</f>
        <v/>
      </c>
      <c r="M43" s="247" t="str">
        <f>'02'!AD42</f>
        <v/>
      </c>
      <c r="N43" s="247" t="str">
        <f>'02'!AE42</f>
        <v/>
      </c>
      <c r="O43" s="256" t="str">
        <f>'02'!AF42</f>
        <v/>
      </c>
      <c r="P43" s="255" t="str">
        <f>'02'!AG42</f>
        <v/>
      </c>
      <c r="Q43" s="247" t="e">
        <f>'02'!AH42</f>
        <v>#REF!</v>
      </c>
      <c r="R43" s="247" t="e">
        <f>'02'!AI42</f>
        <v>#REF!</v>
      </c>
      <c r="S43" s="256" t="str">
        <f>'02'!AJ42</f>
        <v/>
      </c>
      <c r="T43" s="258" t="str">
        <f>'02'!AK42</f>
        <v/>
      </c>
      <c r="U43" s="78" t="str">
        <f>'02'!AL42</f>
        <v/>
      </c>
      <c r="V43" s="173"/>
      <c r="W43" s="173"/>
      <c r="X43" s="173"/>
      <c r="Y43" s="173"/>
      <c r="Z43" s="173"/>
    </row>
    <row r="44" spans="1:26" s="29" customFormat="1" ht="15.95" customHeight="1">
      <c r="A44" s="173"/>
      <c r="B44" s="68">
        <v>39</v>
      </c>
      <c r="C44" s="68" t="str">
        <f>'02'!T43</f>
        <v/>
      </c>
      <c r="D44" s="68" t="str">
        <f>'02'!U43</f>
        <v/>
      </c>
      <c r="E44" s="68" t="str">
        <f>'02'!V43</f>
        <v/>
      </c>
      <c r="F44" s="252" t="str">
        <f>'02'!W43</f>
        <v/>
      </c>
      <c r="G44" s="255" t="str">
        <f>'02'!X43</f>
        <v/>
      </c>
      <c r="H44" s="247" t="str">
        <f>'02'!Y43</f>
        <v/>
      </c>
      <c r="I44" s="247" t="str">
        <f>'02'!Z43</f>
        <v/>
      </c>
      <c r="J44" s="247" t="str">
        <f>'02'!AA43</f>
        <v/>
      </c>
      <c r="K44" s="247" t="str">
        <f>'02'!AB43</f>
        <v/>
      </c>
      <c r="L44" s="247" t="str">
        <f>'02'!AC43</f>
        <v/>
      </c>
      <c r="M44" s="247" t="str">
        <f>'02'!AD43</f>
        <v/>
      </c>
      <c r="N44" s="247" t="str">
        <f>'02'!AE43</f>
        <v/>
      </c>
      <c r="O44" s="256" t="str">
        <f>'02'!AF43</f>
        <v/>
      </c>
      <c r="P44" s="255" t="str">
        <f>'02'!AG43</f>
        <v/>
      </c>
      <c r="Q44" s="247" t="e">
        <f>'02'!AH43</f>
        <v>#REF!</v>
      </c>
      <c r="R44" s="247" t="e">
        <f>'02'!AI43</f>
        <v>#REF!</v>
      </c>
      <c r="S44" s="256" t="str">
        <f>'02'!AJ43</f>
        <v/>
      </c>
      <c r="T44" s="258" t="str">
        <f>'02'!AK43</f>
        <v/>
      </c>
      <c r="U44" s="78" t="str">
        <f>'02'!AL43</f>
        <v/>
      </c>
      <c r="V44" s="173"/>
      <c r="W44" s="173"/>
      <c r="X44" s="173"/>
      <c r="Y44" s="173"/>
      <c r="Z44" s="173"/>
    </row>
    <row r="45" spans="1:26" s="29" customFormat="1" ht="15.95" customHeight="1">
      <c r="A45" s="173"/>
      <c r="B45" s="68">
        <v>40</v>
      </c>
      <c r="C45" s="68" t="str">
        <f>'02'!T44</f>
        <v/>
      </c>
      <c r="D45" s="68" t="str">
        <f>'02'!U44</f>
        <v/>
      </c>
      <c r="E45" s="68" t="str">
        <f>'02'!V44</f>
        <v/>
      </c>
      <c r="F45" s="252" t="str">
        <f>'02'!W44</f>
        <v/>
      </c>
      <c r="G45" s="255" t="str">
        <f>'02'!X44</f>
        <v/>
      </c>
      <c r="H45" s="247" t="str">
        <f>'02'!Y44</f>
        <v/>
      </c>
      <c r="I45" s="247" t="str">
        <f>'02'!Z44</f>
        <v/>
      </c>
      <c r="J45" s="247" t="str">
        <f>'02'!AA44</f>
        <v/>
      </c>
      <c r="K45" s="247" t="str">
        <f>'02'!AB44</f>
        <v/>
      </c>
      <c r="L45" s="247" t="str">
        <f>'02'!AC44</f>
        <v/>
      </c>
      <c r="M45" s="247" t="str">
        <f>'02'!AD44</f>
        <v/>
      </c>
      <c r="N45" s="247" t="str">
        <f>'02'!AE44</f>
        <v/>
      </c>
      <c r="O45" s="256" t="str">
        <f>'02'!AF44</f>
        <v/>
      </c>
      <c r="P45" s="255" t="str">
        <f>'02'!AG44</f>
        <v/>
      </c>
      <c r="Q45" s="247" t="e">
        <f>'02'!AH44</f>
        <v>#REF!</v>
      </c>
      <c r="R45" s="247" t="e">
        <f>'02'!AI44</f>
        <v>#REF!</v>
      </c>
      <c r="S45" s="256" t="str">
        <f>'02'!AJ44</f>
        <v/>
      </c>
      <c r="T45" s="258" t="str">
        <f>'02'!AK44</f>
        <v/>
      </c>
      <c r="U45" s="78" t="str">
        <f>'02'!AL44</f>
        <v/>
      </c>
      <c r="V45" s="173"/>
      <c r="W45" s="173"/>
      <c r="X45" s="173"/>
      <c r="Y45" s="173"/>
      <c r="Z45" s="173"/>
    </row>
    <row r="46" spans="1:26" s="29" customFormat="1" ht="15.95" customHeight="1">
      <c r="A46" s="173"/>
      <c r="B46" s="68">
        <v>41</v>
      </c>
      <c r="C46" s="68" t="str">
        <f>'02'!T45</f>
        <v/>
      </c>
      <c r="D46" s="68" t="str">
        <f>'02'!U45</f>
        <v/>
      </c>
      <c r="E46" s="68" t="str">
        <f>'02'!V45</f>
        <v/>
      </c>
      <c r="F46" s="252" t="str">
        <f>'02'!W45</f>
        <v/>
      </c>
      <c r="G46" s="255" t="str">
        <f>'02'!X45</f>
        <v/>
      </c>
      <c r="H46" s="247" t="str">
        <f>'02'!Y45</f>
        <v/>
      </c>
      <c r="I46" s="247" t="str">
        <f>'02'!Z45</f>
        <v/>
      </c>
      <c r="J46" s="247" t="str">
        <f>'02'!AA45</f>
        <v/>
      </c>
      <c r="K46" s="247" t="str">
        <f>'02'!AB45</f>
        <v/>
      </c>
      <c r="L46" s="247" t="str">
        <f>'02'!AC45</f>
        <v/>
      </c>
      <c r="M46" s="247" t="str">
        <f>'02'!AD45</f>
        <v/>
      </c>
      <c r="N46" s="247" t="str">
        <f>'02'!AE45</f>
        <v/>
      </c>
      <c r="O46" s="256" t="str">
        <f>'02'!AF45</f>
        <v/>
      </c>
      <c r="P46" s="255" t="str">
        <f>'02'!AG45</f>
        <v/>
      </c>
      <c r="Q46" s="247" t="e">
        <f>'02'!AH45</f>
        <v>#REF!</v>
      </c>
      <c r="R46" s="247" t="e">
        <f>'02'!AI45</f>
        <v>#REF!</v>
      </c>
      <c r="S46" s="256" t="str">
        <f>'02'!AJ45</f>
        <v/>
      </c>
      <c r="T46" s="258" t="str">
        <f>'02'!AK45</f>
        <v/>
      </c>
      <c r="U46" s="78" t="str">
        <f>'02'!AL45</f>
        <v/>
      </c>
      <c r="V46" s="173"/>
      <c r="W46" s="173"/>
      <c r="X46" s="173"/>
      <c r="Y46" s="173"/>
      <c r="Z46" s="173"/>
    </row>
    <row r="47" spans="1:26" s="29" customFormat="1" ht="15.95" customHeight="1">
      <c r="A47" s="173"/>
      <c r="B47" s="68">
        <v>42</v>
      </c>
      <c r="C47" s="68" t="str">
        <f>'02'!T46</f>
        <v/>
      </c>
      <c r="D47" s="68" t="str">
        <f>'02'!U46</f>
        <v/>
      </c>
      <c r="E47" s="68" t="str">
        <f>'02'!V46</f>
        <v/>
      </c>
      <c r="F47" s="252" t="str">
        <f>'02'!W46</f>
        <v/>
      </c>
      <c r="G47" s="255" t="str">
        <f>'02'!X46</f>
        <v/>
      </c>
      <c r="H47" s="247" t="str">
        <f>'02'!Y46</f>
        <v/>
      </c>
      <c r="I47" s="247" t="str">
        <f>'02'!Z46</f>
        <v/>
      </c>
      <c r="J47" s="247" t="str">
        <f>'02'!AA46</f>
        <v/>
      </c>
      <c r="K47" s="247" t="str">
        <f>'02'!AB46</f>
        <v/>
      </c>
      <c r="L47" s="247" t="str">
        <f>'02'!AC46</f>
        <v/>
      </c>
      <c r="M47" s="247" t="str">
        <f>'02'!AD46</f>
        <v/>
      </c>
      <c r="N47" s="247" t="str">
        <f>'02'!AE46</f>
        <v/>
      </c>
      <c r="O47" s="256" t="str">
        <f>'02'!AF46</f>
        <v/>
      </c>
      <c r="P47" s="255" t="str">
        <f>'02'!AG46</f>
        <v/>
      </c>
      <c r="Q47" s="247" t="e">
        <f>'02'!AH46</f>
        <v>#REF!</v>
      </c>
      <c r="R47" s="247" t="e">
        <f>'02'!AI46</f>
        <v>#REF!</v>
      </c>
      <c r="S47" s="256" t="str">
        <f>'02'!AJ46</f>
        <v/>
      </c>
      <c r="T47" s="258" t="str">
        <f>'02'!AK46</f>
        <v/>
      </c>
      <c r="U47" s="78" t="str">
        <f>'02'!AL46</f>
        <v/>
      </c>
      <c r="V47" s="173"/>
      <c r="W47" s="173"/>
      <c r="X47" s="173"/>
      <c r="Y47" s="173"/>
      <c r="Z47" s="173"/>
    </row>
    <row r="48" spans="1:26" s="29" customFormat="1" ht="15.95" customHeight="1">
      <c r="A48" s="173"/>
      <c r="B48" s="68">
        <v>43</v>
      </c>
      <c r="C48" s="68" t="str">
        <f>'02'!T47</f>
        <v/>
      </c>
      <c r="D48" s="68" t="str">
        <f>'02'!U47</f>
        <v/>
      </c>
      <c r="E48" s="68" t="str">
        <f>'02'!V47</f>
        <v/>
      </c>
      <c r="F48" s="252" t="str">
        <f>'02'!W47</f>
        <v/>
      </c>
      <c r="G48" s="255" t="str">
        <f>'02'!X47</f>
        <v/>
      </c>
      <c r="H48" s="247" t="str">
        <f>'02'!Y47</f>
        <v/>
      </c>
      <c r="I48" s="247" t="str">
        <f>'02'!Z47</f>
        <v/>
      </c>
      <c r="J48" s="247" t="str">
        <f>'02'!AA47</f>
        <v/>
      </c>
      <c r="K48" s="247" t="str">
        <f>'02'!AB47</f>
        <v/>
      </c>
      <c r="L48" s="247" t="str">
        <f>'02'!AC47</f>
        <v/>
      </c>
      <c r="M48" s="247" t="str">
        <f>'02'!AD47</f>
        <v/>
      </c>
      <c r="N48" s="247" t="str">
        <f>'02'!AE47</f>
        <v/>
      </c>
      <c r="O48" s="256" t="str">
        <f>'02'!AF47</f>
        <v/>
      </c>
      <c r="P48" s="255" t="str">
        <f>'02'!AG47</f>
        <v/>
      </c>
      <c r="Q48" s="247" t="e">
        <f>'02'!AH47</f>
        <v>#REF!</v>
      </c>
      <c r="R48" s="247" t="e">
        <f>'02'!AI47</f>
        <v>#REF!</v>
      </c>
      <c r="S48" s="256" t="str">
        <f>'02'!AJ47</f>
        <v/>
      </c>
      <c r="T48" s="258" t="str">
        <f>'02'!AK47</f>
        <v/>
      </c>
      <c r="U48" s="78" t="str">
        <f>'02'!AL47</f>
        <v/>
      </c>
      <c r="V48" s="173"/>
      <c r="W48" s="173"/>
      <c r="X48" s="173"/>
      <c r="Y48" s="173"/>
      <c r="Z48" s="173"/>
    </row>
    <row r="49" spans="1:26" s="29" customFormat="1" ht="15.95" customHeight="1">
      <c r="A49" s="173"/>
      <c r="B49" s="68">
        <v>44</v>
      </c>
      <c r="C49" s="68" t="str">
        <f>'02'!T48</f>
        <v/>
      </c>
      <c r="D49" s="68" t="str">
        <f>'02'!U48</f>
        <v/>
      </c>
      <c r="E49" s="68" t="str">
        <f>'02'!V48</f>
        <v/>
      </c>
      <c r="F49" s="252" t="str">
        <f>'02'!W48</f>
        <v/>
      </c>
      <c r="G49" s="255" t="str">
        <f>'02'!X48</f>
        <v/>
      </c>
      <c r="H49" s="247" t="str">
        <f>'02'!Y48</f>
        <v/>
      </c>
      <c r="I49" s="247" t="str">
        <f>'02'!Z48</f>
        <v/>
      </c>
      <c r="J49" s="247" t="str">
        <f>'02'!AA48</f>
        <v/>
      </c>
      <c r="K49" s="247" t="str">
        <f>'02'!AB48</f>
        <v/>
      </c>
      <c r="L49" s="247" t="str">
        <f>'02'!AC48</f>
        <v/>
      </c>
      <c r="M49" s="247" t="str">
        <f>'02'!AD48</f>
        <v/>
      </c>
      <c r="N49" s="247" t="str">
        <f>'02'!AE48</f>
        <v/>
      </c>
      <c r="O49" s="256" t="str">
        <f>'02'!AF48</f>
        <v/>
      </c>
      <c r="P49" s="255" t="str">
        <f>'02'!AG48</f>
        <v/>
      </c>
      <c r="Q49" s="247" t="e">
        <f>'02'!AH48</f>
        <v>#REF!</v>
      </c>
      <c r="R49" s="247" t="e">
        <f>'02'!AI48</f>
        <v>#REF!</v>
      </c>
      <c r="S49" s="256" t="str">
        <f>'02'!AJ48</f>
        <v/>
      </c>
      <c r="T49" s="258" t="str">
        <f>'02'!AK48</f>
        <v/>
      </c>
      <c r="U49" s="78" t="str">
        <f>'02'!AL48</f>
        <v/>
      </c>
      <c r="V49" s="173"/>
      <c r="W49" s="173"/>
      <c r="X49" s="173"/>
      <c r="Y49" s="173"/>
      <c r="Z49" s="173"/>
    </row>
    <row r="50" spans="1:26" s="29" customFormat="1" ht="15.95" customHeight="1">
      <c r="A50" s="173"/>
      <c r="B50" s="425">
        <v>45</v>
      </c>
      <c r="C50" s="425" t="str">
        <f>'02'!T49</f>
        <v/>
      </c>
      <c r="D50" s="425" t="str">
        <f>'02'!U49</f>
        <v/>
      </c>
      <c r="E50" s="425" t="str">
        <f>'02'!V49</f>
        <v/>
      </c>
      <c r="F50" s="252" t="str">
        <f>'02'!W49</f>
        <v/>
      </c>
      <c r="G50" s="255" t="str">
        <f>'02'!X49</f>
        <v/>
      </c>
      <c r="H50" s="425" t="str">
        <f>'02'!Y49</f>
        <v/>
      </c>
      <c r="I50" s="425" t="str">
        <f>'02'!Z49</f>
        <v/>
      </c>
      <c r="J50" s="425" t="str">
        <f>'02'!AA49</f>
        <v/>
      </c>
      <c r="K50" s="425" t="str">
        <f>'02'!AB49</f>
        <v/>
      </c>
      <c r="L50" s="425" t="str">
        <f>'02'!AC49</f>
        <v/>
      </c>
      <c r="M50" s="425" t="str">
        <f>'02'!AD49</f>
        <v/>
      </c>
      <c r="N50" s="425" t="str">
        <f>'02'!AE49</f>
        <v/>
      </c>
      <c r="O50" s="256" t="str">
        <f>'02'!AF49</f>
        <v/>
      </c>
      <c r="P50" s="255" t="str">
        <f>'02'!AG49</f>
        <v/>
      </c>
      <c r="Q50" s="425" t="e">
        <f>'02'!AH49</f>
        <v>#REF!</v>
      </c>
      <c r="R50" s="425" t="e">
        <f>'02'!AI49</f>
        <v>#REF!</v>
      </c>
      <c r="S50" s="256" t="str">
        <f>'02'!AJ49</f>
        <v/>
      </c>
      <c r="T50" s="258" t="str">
        <f>'02'!AK49</f>
        <v/>
      </c>
      <c r="U50" s="78" t="str">
        <f>'02'!AL49</f>
        <v/>
      </c>
      <c r="V50" s="173"/>
      <c r="W50" s="173"/>
      <c r="X50" s="173"/>
      <c r="Y50" s="173"/>
      <c r="Z50" s="173"/>
    </row>
    <row r="51" spans="1:26" s="29" customFormat="1" ht="15.95" customHeight="1">
      <c r="A51" s="173"/>
      <c r="B51" s="425">
        <v>46</v>
      </c>
      <c r="C51" s="425" t="str">
        <f>'02'!T50</f>
        <v/>
      </c>
      <c r="D51" s="425" t="str">
        <f>'02'!U50</f>
        <v/>
      </c>
      <c r="E51" s="425" t="str">
        <f>'02'!V50</f>
        <v/>
      </c>
      <c r="F51" s="252" t="str">
        <f>'02'!W50</f>
        <v/>
      </c>
      <c r="G51" s="255" t="str">
        <f>'02'!X50</f>
        <v/>
      </c>
      <c r="H51" s="425" t="str">
        <f>'02'!Y50</f>
        <v/>
      </c>
      <c r="I51" s="425" t="str">
        <f>'02'!Z50</f>
        <v/>
      </c>
      <c r="J51" s="425" t="str">
        <f>'02'!AA50</f>
        <v/>
      </c>
      <c r="K51" s="425" t="str">
        <f>'02'!AB50</f>
        <v/>
      </c>
      <c r="L51" s="425" t="str">
        <f>'02'!AC50</f>
        <v/>
      </c>
      <c r="M51" s="425" t="str">
        <f>'02'!AD50</f>
        <v/>
      </c>
      <c r="N51" s="425" t="str">
        <f>'02'!AE50</f>
        <v/>
      </c>
      <c r="O51" s="256" t="str">
        <f>'02'!AF50</f>
        <v/>
      </c>
      <c r="P51" s="255" t="str">
        <f>'02'!AG50</f>
        <v/>
      </c>
      <c r="Q51" s="425" t="e">
        <f>'02'!AH50</f>
        <v>#REF!</v>
      </c>
      <c r="R51" s="425" t="e">
        <f>'02'!AI50</f>
        <v>#REF!</v>
      </c>
      <c r="S51" s="256" t="str">
        <f>'02'!AJ50</f>
        <v/>
      </c>
      <c r="T51" s="258" t="str">
        <f>'02'!AK50</f>
        <v/>
      </c>
      <c r="U51" s="78" t="str">
        <f>'02'!AL50</f>
        <v/>
      </c>
      <c r="V51" s="173"/>
      <c r="W51" s="173"/>
      <c r="X51" s="173"/>
      <c r="Y51" s="173"/>
      <c r="Z51" s="173"/>
    </row>
    <row r="52" spans="1:26" s="29" customFormat="1" ht="15.95" customHeight="1">
      <c r="A52" s="173"/>
      <c r="B52" s="425">
        <v>47</v>
      </c>
      <c r="C52" s="425" t="str">
        <f>'02'!T51</f>
        <v/>
      </c>
      <c r="D52" s="425" t="str">
        <f>'02'!U51</f>
        <v/>
      </c>
      <c r="E52" s="425" t="str">
        <f>'02'!V51</f>
        <v/>
      </c>
      <c r="F52" s="252" t="str">
        <f>'02'!W51</f>
        <v/>
      </c>
      <c r="G52" s="255" t="str">
        <f>'02'!X51</f>
        <v/>
      </c>
      <c r="H52" s="425" t="str">
        <f>'02'!Y51</f>
        <v/>
      </c>
      <c r="I52" s="425" t="str">
        <f>'02'!Z51</f>
        <v/>
      </c>
      <c r="J52" s="425" t="str">
        <f>'02'!AA51</f>
        <v/>
      </c>
      <c r="K52" s="425" t="str">
        <f>'02'!AB51</f>
        <v/>
      </c>
      <c r="L52" s="425" t="str">
        <f>'02'!AC51</f>
        <v/>
      </c>
      <c r="M52" s="425" t="str">
        <f>'02'!AD51</f>
        <v/>
      </c>
      <c r="N52" s="425" t="str">
        <f>'02'!AE51</f>
        <v/>
      </c>
      <c r="O52" s="256" t="str">
        <f>'02'!AF51</f>
        <v/>
      </c>
      <c r="P52" s="255" t="str">
        <f>'02'!AG51</f>
        <v/>
      </c>
      <c r="Q52" s="425" t="e">
        <f>'02'!AH51</f>
        <v>#REF!</v>
      </c>
      <c r="R52" s="425" t="e">
        <f>'02'!AI51</f>
        <v>#REF!</v>
      </c>
      <c r="S52" s="256" t="str">
        <f>'02'!AJ51</f>
        <v/>
      </c>
      <c r="T52" s="258" t="str">
        <f>'02'!AK51</f>
        <v/>
      </c>
      <c r="U52" s="78" t="str">
        <f>'02'!AL51</f>
        <v/>
      </c>
      <c r="V52" s="173"/>
      <c r="W52" s="173"/>
      <c r="X52" s="173"/>
      <c r="Y52" s="173"/>
      <c r="Z52" s="173"/>
    </row>
    <row r="53" spans="1:26" s="29" customFormat="1" ht="15.95" customHeight="1">
      <c r="A53" s="173"/>
      <c r="B53" s="425">
        <v>48</v>
      </c>
      <c r="C53" s="425" t="str">
        <f>'02'!T52</f>
        <v/>
      </c>
      <c r="D53" s="425" t="str">
        <f>'02'!U52</f>
        <v/>
      </c>
      <c r="E53" s="425" t="str">
        <f>'02'!V52</f>
        <v/>
      </c>
      <c r="F53" s="252" t="str">
        <f>'02'!W52</f>
        <v/>
      </c>
      <c r="G53" s="255" t="str">
        <f>'02'!X52</f>
        <v/>
      </c>
      <c r="H53" s="425" t="str">
        <f>'02'!Y52</f>
        <v/>
      </c>
      <c r="I53" s="425" t="str">
        <f>'02'!Z52</f>
        <v/>
      </c>
      <c r="J53" s="425" t="str">
        <f>'02'!AA52</f>
        <v/>
      </c>
      <c r="K53" s="425" t="str">
        <f>'02'!AB52</f>
        <v/>
      </c>
      <c r="L53" s="425" t="str">
        <f>'02'!AC52</f>
        <v/>
      </c>
      <c r="M53" s="425" t="str">
        <f>'02'!AD52</f>
        <v/>
      </c>
      <c r="N53" s="425" t="str">
        <f>'02'!AE52</f>
        <v/>
      </c>
      <c r="O53" s="256" t="str">
        <f>'02'!AF52</f>
        <v/>
      </c>
      <c r="P53" s="255" t="str">
        <f>'02'!AG52</f>
        <v/>
      </c>
      <c r="Q53" s="425" t="e">
        <f>'02'!AH52</f>
        <v>#REF!</v>
      </c>
      <c r="R53" s="425" t="e">
        <f>'02'!AI52</f>
        <v>#REF!</v>
      </c>
      <c r="S53" s="256" t="str">
        <f>'02'!AJ52</f>
        <v/>
      </c>
      <c r="T53" s="258" t="str">
        <f>'02'!AK52</f>
        <v/>
      </c>
      <c r="U53" s="78" t="str">
        <f>'02'!AL52</f>
        <v/>
      </c>
      <c r="V53" s="173"/>
      <c r="W53" s="173"/>
      <c r="X53" s="173"/>
      <c r="Y53" s="173"/>
      <c r="Z53" s="173"/>
    </row>
    <row r="54" spans="1:26" s="29" customFormat="1" ht="15.95" customHeight="1">
      <c r="A54" s="173"/>
      <c r="B54" s="425">
        <v>49</v>
      </c>
      <c r="C54" s="425" t="str">
        <f>'02'!T53</f>
        <v/>
      </c>
      <c r="D54" s="425" t="str">
        <f>'02'!U53</f>
        <v/>
      </c>
      <c r="E54" s="425" t="str">
        <f>'02'!V53</f>
        <v/>
      </c>
      <c r="F54" s="252" t="str">
        <f>'02'!W53</f>
        <v/>
      </c>
      <c r="G54" s="255" t="str">
        <f>'02'!X53</f>
        <v/>
      </c>
      <c r="H54" s="425" t="str">
        <f>'02'!Y53</f>
        <v/>
      </c>
      <c r="I54" s="425" t="str">
        <f>'02'!Z53</f>
        <v/>
      </c>
      <c r="J54" s="425" t="str">
        <f>'02'!AA53</f>
        <v/>
      </c>
      <c r="K54" s="425" t="str">
        <f>'02'!AB53</f>
        <v/>
      </c>
      <c r="L54" s="425" t="str">
        <f>'02'!AC53</f>
        <v/>
      </c>
      <c r="M54" s="425" t="str">
        <f>'02'!AD53</f>
        <v/>
      </c>
      <c r="N54" s="425" t="str">
        <f>'02'!AE53</f>
        <v/>
      </c>
      <c r="O54" s="256" t="str">
        <f>'02'!AF53</f>
        <v/>
      </c>
      <c r="P54" s="255" t="str">
        <f>'02'!AG53</f>
        <v/>
      </c>
      <c r="Q54" s="425" t="e">
        <f>'02'!AH53</f>
        <v>#REF!</v>
      </c>
      <c r="R54" s="425" t="e">
        <f>'02'!AI53</f>
        <v>#REF!</v>
      </c>
      <c r="S54" s="256" t="str">
        <f>'02'!AJ53</f>
        <v/>
      </c>
      <c r="T54" s="258" t="str">
        <f>'02'!AK53</f>
        <v/>
      </c>
      <c r="U54" s="78" t="str">
        <f>'02'!AL53</f>
        <v/>
      </c>
      <c r="V54" s="173"/>
      <c r="W54" s="173"/>
      <c r="X54" s="173"/>
      <c r="Y54" s="173"/>
      <c r="Z54" s="173"/>
    </row>
    <row r="55" spans="1:26" s="29" customFormat="1" ht="15.95" customHeight="1">
      <c r="A55" s="173"/>
      <c r="B55" s="425">
        <v>50</v>
      </c>
      <c r="C55" s="425" t="str">
        <f>'02'!T54</f>
        <v/>
      </c>
      <c r="D55" s="425" t="str">
        <f>'02'!U54</f>
        <v/>
      </c>
      <c r="E55" s="425" t="str">
        <f>'02'!V54</f>
        <v/>
      </c>
      <c r="F55" s="252" t="str">
        <f>'02'!W54</f>
        <v/>
      </c>
      <c r="G55" s="255" t="str">
        <f>'02'!X54</f>
        <v/>
      </c>
      <c r="H55" s="425" t="str">
        <f>'02'!Y54</f>
        <v/>
      </c>
      <c r="I55" s="425" t="str">
        <f>'02'!Z54</f>
        <v/>
      </c>
      <c r="J55" s="425" t="str">
        <f>'02'!AA54</f>
        <v/>
      </c>
      <c r="K55" s="425" t="str">
        <f>'02'!AB54</f>
        <v/>
      </c>
      <c r="L55" s="425" t="str">
        <f>'02'!AC54</f>
        <v/>
      </c>
      <c r="M55" s="425" t="str">
        <f>'02'!AD54</f>
        <v/>
      </c>
      <c r="N55" s="425" t="str">
        <f>'02'!AE54</f>
        <v/>
      </c>
      <c r="O55" s="256" t="str">
        <f>'02'!AF54</f>
        <v/>
      </c>
      <c r="P55" s="255" t="str">
        <f>'02'!AG54</f>
        <v/>
      </c>
      <c r="Q55" s="425" t="e">
        <f>'02'!AH54</f>
        <v>#REF!</v>
      </c>
      <c r="R55" s="425" t="e">
        <f>'02'!AI54</f>
        <v>#REF!</v>
      </c>
      <c r="S55" s="256" t="str">
        <f>'02'!AJ54</f>
        <v/>
      </c>
      <c r="T55" s="258" t="str">
        <f>'02'!AK54</f>
        <v/>
      </c>
      <c r="U55" s="78" t="str">
        <f>'02'!AL54</f>
        <v/>
      </c>
      <c r="V55" s="173"/>
      <c r="W55" s="173"/>
      <c r="X55" s="173"/>
      <c r="Y55" s="173"/>
      <c r="Z55" s="173"/>
    </row>
    <row r="56" spans="1:26" s="70" customFormat="1" ht="25.5" customHeight="1">
      <c r="A56" s="178"/>
      <c r="G56" s="70" t="s">
        <v>14</v>
      </c>
      <c r="N56" s="70" t="s">
        <v>15</v>
      </c>
      <c r="V56" s="178"/>
      <c r="W56" s="178"/>
      <c r="X56" s="178"/>
      <c r="Y56" s="178"/>
      <c r="Z56" s="178"/>
    </row>
    <row r="57" spans="1:26" s="70" customFormat="1" ht="24.75" customHeight="1">
      <c r="A57" s="178"/>
      <c r="H57" s="72" t="str">
        <f>'03'!$F$60</f>
        <v>(นางปาวณีย์  อยู่ปรางค์)</v>
      </c>
      <c r="V57" s="178"/>
      <c r="W57" s="178"/>
      <c r="X57" s="178"/>
      <c r="Y57" s="178"/>
      <c r="Z57" s="178"/>
    </row>
    <row r="58" spans="1:26" s="70" customFormat="1" ht="15.75" customHeight="1">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row>
    <row r="59" spans="1:26">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row>
    <row r="60" spans="1:26">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row>
    <row r="61" spans="1:26">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row>
    <row r="62" spans="1:26">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row>
    <row r="63" spans="1:26">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row>
    <row r="64" spans="1:26">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row>
    <row r="65" spans="1:26">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row>
  </sheetData>
  <sheetProtection password="CAD4" sheet="1" objects="1" scenarios="1"/>
  <mergeCells count="6">
    <mergeCell ref="C4:F4"/>
    <mergeCell ref="G4:O4"/>
    <mergeCell ref="B2:U2"/>
    <mergeCell ref="B3:U3"/>
    <mergeCell ref="B4:B5"/>
    <mergeCell ref="P4:P5"/>
  </mergeCells>
  <phoneticPr fontId="12" type="noConversion"/>
  <pageMargins left="0.74803149606299213" right="0.19685039370078741" top="0.39370078740157483" bottom="0.19685039370078741" header="0.51181102362204722" footer="0.11811023622047245"/>
  <pageSetup paperSize="9" scale="90" orientation="portrait" r:id="rId1"/>
  <headerFooter alignWithMargins="0">
    <oddFooter>&amp;R&amp;F     &amp;D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R45"/>
  <sheetViews>
    <sheetView showGridLines="0" showZeros="0" topLeftCell="A20" zoomScale="110" zoomScaleNormal="110" zoomScaleSheetLayoutView="120" workbookViewId="0">
      <selection activeCell="E28" sqref="E28"/>
    </sheetView>
  </sheetViews>
  <sheetFormatPr defaultColWidth="9.140625" defaultRowHeight="21.75"/>
  <cols>
    <col min="1" max="1" width="6.42578125" style="322" customWidth="1"/>
    <col min="2" max="2" width="19.85546875" style="322" customWidth="1"/>
    <col min="3" max="3" width="8.28515625" style="322" customWidth="1"/>
    <col min="4" max="10" width="6.28515625" style="322" customWidth="1"/>
    <col min="11" max="11" width="8.140625" style="322" customWidth="1"/>
    <col min="12" max="12" width="13.28515625" style="322" customWidth="1"/>
    <col min="13" max="13" width="5" style="322" customWidth="1"/>
    <col min="14" max="14" width="3.570312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18"/>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24"/>
      <c r="E4" s="318"/>
      <c r="F4" s="318"/>
      <c r="G4" s="318"/>
      <c r="H4" s="318"/>
      <c r="I4" s="318"/>
      <c r="J4" s="318"/>
      <c r="K4" s="318"/>
      <c r="L4" s="318"/>
      <c r="M4" s="318"/>
      <c r="N4" s="318"/>
      <c r="O4" s="323"/>
      <c r="P4" s="323"/>
      <c r="Q4" s="323"/>
      <c r="R4" s="318"/>
    </row>
    <row r="5" spans="1:18" ht="24">
      <c r="A5" s="321"/>
      <c r="B5" s="329" t="str">
        <f>"เรื่อง  รายงานผลการประเมินคุณลักษณะอันพึงประสงค์ การอ่าน คิดวิเคราะห์ และเขียน "&amp;"ปีการศึกษา " &amp;'ข้อมูลพื้นฐาน  '!F9</f>
        <v>เรื่อง  รายงานผลการประเมินคุณลักษณะอันพึงประสงค์ การอ่าน คิดวิเคราะห์ และเขียน ปีการศึกษา 2568</v>
      </c>
      <c r="C5" s="330"/>
      <c r="D5" s="330"/>
      <c r="E5" s="330"/>
      <c r="F5" s="330"/>
      <c r="G5" s="330"/>
      <c r="H5" s="330"/>
      <c r="I5" s="330"/>
      <c r="J5" s="330"/>
      <c r="K5" s="330"/>
      <c r="L5" s="330"/>
      <c r="M5" s="318"/>
      <c r="N5" s="318"/>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18"/>
      <c r="O6" s="323"/>
      <c r="P6" s="323"/>
      <c r="Q6" s="323"/>
      <c r="R6" s="318"/>
    </row>
    <row r="7" spans="1:18" ht="31.5" customHeight="1">
      <c r="A7" s="321"/>
      <c r="B7" s="319" t="str">
        <f>"         ด้วย  ข้าพเจ้า     "&amp;'ข้อมูลพื้นฐาน  '!E8  &amp;"                ตำแหน่ง  " &amp;'ข้อมูลพื้นฐาน  '!G8  &amp;"  "&amp;'ข้อมูลพื้นฐาน  '!D3</f>
        <v xml:space="preserve">         ด้วย  ข้าพเจ้า     นางปาวณีย์  อยู่ปรางค์                ตำแหน่ง  ครูชำนาญการพิเศษ  โรงเรียนวัดโฆสิตาราม</v>
      </c>
      <c r="C7" s="318"/>
      <c r="D7" s="318"/>
      <c r="E7" s="318"/>
      <c r="F7" s="318"/>
      <c r="G7" s="318"/>
      <c r="H7" s="318"/>
      <c r="I7" s="318"/>
      <c r="J7" s="318"/>
      <c r="K7" s="318"/>
      <c r="L7" s="318"/>
      <c r="M7" s="318"/>
      <c r="N7" s="318"/>
      <c r="O7" s="323"/>
      <c r="P7" s="323"/>
      <c r="Q7" s="323"/>
      <c r="R7" s="318"/>
    </row>
    <row r="8" spans="1:18" ht="24">
      <c r="A8" s="321"/>
      <c r="B8" s="319" t="str">
        <f>'ข้อมูลพื้นฐาน  '!D8&amp;'ข้อมูลพื้นฐาน  '!D10  &amp;"  ได้ดำเนินการวัดผลประเมินผลการเรียนนักเรียน "  &amp;'ข้อมูลพื้นฐาน  '!D9 &amp;"  ปีการศึกษา  " &amp;'ข้อมูลพื้นฐาน  '!F9 &amp;"   เสร็จสิ้นแล้ว"</f>
        <v>ครูประจำชั้นมัธยมศึกษาปีที่ 1  ได้ดำเนินการวัดผลประเมินผลการเรียนนักเรียน ภาคเรียนที่ 2  ปีการศึกษา  2568   เสร็จสิ้นแล้ว</v>
      </c>
      <c r="C8" s="318"/>
      <c r="D8" s="318"/>
      <c r="E8" s="318"/>
      <c r="F8" s="318"/>
      <c r="G8" s="318"/>
      <c r="H8" s="318"/>
      <c r="I8" s="318"/>
      <c r="J8" s="318"/>
      <c r="K8" s="318"/>
      <c r="L8" s="318"/>
      <c r="M8" s="318"/>
      <c r="N8" s="318"/>
      <c r="O8" s="323"/>
      <c r="P8" s="323"/>
      <c r="Q8" s="323"/>
      <c r="R8" s="318"/>
    </row>
    <row r="9" spans="1:18" ht="24">
      <c r="A9" s="321"/>
      <c r="B9" s="319" t="s">
        <v>315</v>
      </c>
      <c r="C9" s="318"/>
      <c r="D9" s="318"/>
      <c r="E9" s="318"/>
      <c r="F9" s="318"/>
      <c r="G9" s="318"/>
      <c r="H9" s="318"/>
      <c r="I9" s="318"/>
      <c r="J9" s="318"/>
      <c r="K9" s="318"/>
      <c r="L9" s="318"/>
      <c r="M9" s="318"/>
      <c r="N9" s="318"/>
      <c r="O9" s="323"/>
      <c r="P9" s="323"/>
      <c r="Q9" s="323"/>
      <c r="R9" s="318"/>
    </row>
    <row r="10" spans="1:18" ht="24">
      <c r="A10" s="321"/>
      <c r="B10" s="318"/>
      <c r="C10" s="318"/>
      <c r="D10" s="701" t="s">
        <v>316</v>
      </c>
      <c r="E10" s="700"/>
      <c r="F10" s="700"/>
      <c r="G10" s="700"/>
      <c r="H10" s="700"/>
      <c r="I10" s="700"/>
      <c r="J10" s="700"/>
      <c r="K10" s="702"/>
      <c r="L10" s="318"/>
      <c r="M10" s="318"/>
      <c r="N10" s="318"/>
      <c r="O10" s="323"/>
      <c r="P10" s="323"/>
      <c r="Q10" s="323"/>
      <c r="R10" s="318"/>
    </row>
    <row r="11" spans="1:18" ht="24" customHeight="1">
      <c r="A11" s="321"/>
      <c r="B11" s="707" t="s">
        <v>319</v>
      </c>
      <c r="C11" s="708"/>
      <c r="D11" s="679" t="s">
        <v>317</v>
      </c>
      <c r="E11" s="679"/>
      <c r="F11" s="679" t="s">
        <v>218</v>
      </c>
      <c r="G11" s="679"/>
      <c r="H11" s="679" t="s">
        <v>216</v>
      </c>
      <c r="I11" s="679"/>
      <c r="J11" s="679" t="s">
        <v>214</v>
      </c>
      <c r="K11" s="679"/>
      <c r="L11" s="678" t="s">
        <v>330</v>
      </c>
      <c r="M11" s="318"/>
      <c r="N11" s="318"/>
      <c r="O11" s="323"/>
      <c r="P11" s="323"/>
      <c r="Q11" s="323"/>
      <c r="R11" s="318"/>
    </row>
    <row r="12" spans="1:18" ht="24">
      <c r="A12" s="321"/>
      <c r="B12" s="709"/>
      <c r="C12" s="710"/>
      <c r="D12" s="328" t="s">
        <v>318</v>
      </c>
      <c r="E12" s="328" t="s">
        <v>4</v>
      </c>
      <c r="F12" s="328" t="s">
        <v>318</v>
      </c>
      <c r="G12" s="328" t="s">
        <v>4</v>
      </c>
      <c r="H12" s="328" t="s">
        <v>318</v>
      </c>
      <c r="I12" s="328" t="s">
        <v>4</v>
      </c>
      <c r="J12" s="328" t="s">
        <v>318</v>
      </c>
      <c r="K12" s="328" t="s">
        <v>4</v>
      </c>
      <c r="L12" s="678"/>
      <c r="M12" s="318"/>
      <c r="N12" s="318"/>
      <c r="O12" s="323"/>
      <c r="P12" s="323"/>
      <c r="Q12" s="323"/>
      <c r="R12" s="318"/>
    </row>
    <row r="13" spans="1:18" ht="24">
      <c r="A13" s="321"/>
      <c r="B13" s="340" t="s">
        <v>320</v>
      </c>
      <c r="C13" s="341"/>
      <c r="D13" s="332">
        <f>COUNTIF('06'!FN6:FN55,0)</f>
        <v>11</v>
      </c>
      <c r="E13" s="331">
        <f>IF(L13=0,"",D13*100/$L13)</f>
        <v>100</v>
      </c>
      <c r="F13" s="332">
        <f>COUNTIF('06'!FN6:FN55,1)</f>
        <v>0</v>
      </c>
      <c r="G13" s="331">
        <f>IF(L13=0,"",F13*100/$L13)</f>
        <v>0</v>
      </c>
      <c r="H13" s="332">
        <f>COUNTIF('06'!FN6:FN55,2)</f>
        <v>0</v>
      </c>
      <c r="I13" s="331">
        <f>IF(L13=0,"",H13*100/$L13)</f>
        <v>0</v>
      </c>
      <c r="J13" s="332">
        <f>COUNTIF('06'!FN6:FN55,3)</f>
        <v>0</v>
      </c>
      <c r="K13" s="331">
        <f>IF(L13=0,"",J13*100/$L13)</f>
        <v>0</v>
      </c>
      <c r="L13" s="332">
        <f>SUM(D13,F13,H13,J13)</f>
        <v>11</v>
      </c>
      <c r="M13" s="318"/>
      <c r="N13" s="318"/>
      <c r="O13" s="323"/>
      <c r="P13" s="323"/>
      <c r="Q13" s="323"/>
      <c r="R13" s="318"/>
    </row>
    <row r="14" spans="1:18" ht="24">
      <c r="A14" s="321"/>
      <c r="B14" s="340" t="s">
        <v>321</v>
      </c>
      <c r="C14" s="341"/>
      <c r="D14" s="332">
        <f>COUNTIF('06'!FP6:FP55,0)</f>
        <v>11</v>
      </c>
      <c r="E14" s="331">
        <f t="shared" ref="E14:E21" si="0">IF(L14=0,"",D14*100/$L14)</f>
        <v>100</v>
      </c>
      <c r="F14" s="332">
        <f>COUNTIF('06'!FP6:FP55,1)</f>
        <v>0</v>
      </c>
      <c r="G14" s="331">
        <f t="shared" ref="G14:G21" si="1">IF(L14=0,"",F14*100/$L14)</f>
        <v>0</v>
      </c>
      <c r="H14" s="332">
        <f>COUNTIF('06'!FP6:FP55,2)</f>
        <v>0</v>
      </c>
      <c r="I14" s="331">
        <f t="shared" ref="I14:I21" si="2">IF(L14=0,"",H14*100/$L14)</f>
        <v>0</v>
      </c>
      <c r="J14" s="332">
        <f>COUNTIF('06'!FP6:FP55,3)</f>
        <v>0</v>
      </c>
      <c r="K14" s="331">
        <f t="shared" ref="K14:K21" si="3">IF(L14=0,"",J14*100/$L14)</f>
        <v>0</v>
      </c>
      <c r="L14" s="332">
        <f t="shared" ref="L14:L21" si="4">SUM(D14,F14,H14,J14)</f>
        <v>11</v>
      </c>
      <c r="M14" s="318"/>
      <c r="N14" s="318"/>
      <c r="O14" s="323"/>
      <c r="P14" s="323"/>
      <c r="Q14" s="323"/>
      <c r="R14" s="318"/>
    </row>
    <row r="15" spans="1:18" ht="24">
      <c r="A15" s="321"/>
      <c r="B15" s="340" t="s">
        <v>322</v>
      </c>
      <c r="C15" s="341"/>
      <c r="D15" s="332">
        <f>COUNTIF('06'!FR6:FR55,0)</f>
        <v>11</v>
      </c>
      <c r="E15" s="331">
        <f t="shared" si="0"/>
        <v>100</v>
      </c>
      <c r="F15" s="332">
        <f>COUNTIF('06'!FR6:FR55,1)</f>
        <v>0</v>
      </c>
      <c r="G15" s="331">
        <f t="shared" si="1"/>
        <v>0</v>
      </c>
      <c r="H15" s="332">
        <f>COUNTIF('06'!FR6:FR55,2)</f>
        <v>0</v>
      </c>
      <c r="I15" s="331">
        <f t="shared" si="2"/>
        <v>0</v>
      </c>
      <c r="J15" s="332">
        <f>COUNTIF('06'!FR6:FR55,3)</f>
        <v>0</v>
      </c>
      <c r="K15" s="331">
        <f t="shared" si="3"/>
        <v>0</v>
      </c>
      <c r="L15" s="332">
        <f t="shared" si="4"/>
        <v>11</v>
      </c>
      <c r="M15" s="318"/>
      <c r="N15" s="318"/>
      <c r="O15" s="323"/>
      <c r="P15" s="323"/>
      <c r="Q15" s="323"/>
      <c r="R15" s="318"/>
    </row>
    <row r="16" spans="1:18" ht="24">
      <c r="A16" s="321"/>
      <c r="B16" s="340" t="s">
        <v>323</v>
      </c>
      <c r="C16" s="341"/>
      <c r="D16" s="332">
        <f>COUNTIF('06'!FT6:FT55,0)</f>
        <v>11</v>
      </c>
      <c r="E16" s="331">
        <f t="shared" si="0"/>
        <v>100</v>
      </c>
      <c r="F16" s="332">
        <f>COUNTIF('06'!FT6:FT55,1)</f>
        <v>0</v>
      </c>
      <c r="G16" s="331">
        <f t="shared" si="1"/>
        <v>0</v>
      </c>
      <c r="H16" s="332">
        <f>COUNTIF('06'!FT6:FT55,2)</f>
        <v>0</v>
      </c>
      <c r="I16" s="331">
        <f t="shared" si="2"/>
        <v>0</v>
      </c>
      <c r="J16" s="332">
        <f>COUNTIF('06'!FT6:FT55,3)</f>
        <v>0</v>
      </c>
      <c r="K16" s="331">
        <f t="shared" si="3"/>
        <v>0</v>
      </c>
      <c r="L16" s="332">
        <f t="shared" si="4"/>
        <v>11</v>
      </c>
      <c r="M16" s="318"/>
      <c r="N16" s="318"/>
      <c r="O16" s="323"/>
      <c r="P16" s="323"/>
      <c r="Q16" s="323"/>
      <c r="R16" s="318"/>
    </row>
    <row r="17" spans="1:18" ht="24">
      <c r="A17" s="321"/>
      <c r="B17" s="340" t="s">
        <v>324</v>
      </c>
      <c r="C17" s="341"/>
      <c r="D17" s="332">
        <f>COUNTIF('06'!FV6:FV55,0)</f>
        <v>11</v>
      </c>
      <c r="E17" s="331">
        <f t="shared" si="0"/>
        <v>100</v>
      </c>
      <c r="F17" s="332">
        <f>COUNTIF('06'!FV6:FV55,1)</f>
        <v>0</v>
      </c>
      <c r="G17" s="331">
        <f t="shared" si="1"/>
        <v>0</v>
      </c>
      <c r="H17" s="332">
        <f>COUNTIF('06'!FV6:FV55,2)</f>
        <v>0</v>
      </c>
      <c r="I17" s="331">
        <f t="shared" si="2"/>
        <v>0</v>
      </c>
      <c r="J17" s="332">
        <f>COUNTIF('06'!FV6:FV55,3)</f>
        <v>0</v>
      </c>
      <c r="K17" s="331">
        <f t="shared" si="3"/>
        <v>0</v>
      </c>
      <c r="L17" s="332">
        <f t="shared" si="4"/>
        <v>11</v>
      </c>
      <c r="M17" s="318"/>
      <c r="N17" s="318"/>
      <c r="O17" s="323"/>
      <c r="P17" s="323"/>
      <c r="Q17" s="323"/>
      <c r="R17" s="318"/>
    </row>
    <row r="18" spans="1:18" ht="24">
      <c r="A18" s="321"/>
      <c r="B18" s="340" t="s">
        <v>325</v>
      </c>
      <c r="C18" s="341"/>
      <c r="D18" s="332">
        <f>COUNTIF('06'!FX6:FX55,0)</f>
        <v>11</v>
      </c>
      <c r="E18" s="331">
        <f t="shared" si="0"/>
        <v>100</v>
      </c>
      <c r="F18" s="332">
        <f>COUNTIF('06'!FX6:FX55,1)</f>
        <v>0</v>
      </c>
      <c r="G18" s="331">
        <f t="shared" si="1"/>
        <v>0</v>
      </c>
      <c r="H18" s="332">
        <f>COUNTIF('06'!FX6:FX55,2)</f>
        <v>0</v>
      </c>
      <c r="I18" s="331">
        <f t="shared" si="2"/>
        <v>0</v>
      </c>
      <c r="J18" s="332">
        <f>COUNTIF('06'!FX6:FX55,3)</f>
        <v>0</v>
      </c>
      <c r="K18" s="331">
        <f t="shared" si="3"/>
        <v>0</v>
      </c>
      <c r="L18" s="332">
        <f t="shared" si="4"/>
        <v>11</v>
      </c>
      <c r="M18" s="318"/>
      <c r="N18" s="318"/>
      <c r="O18" s="323"/>
      <c r="P18" s="323"/>
      <c r="Q18" s="323"/>
      <c r="R18" s="318"/>
    </row>
    <row r="19" spans="1:18" ht="24">
      <c r="A19" s="321"/>
      <c r="B19" s="340" t="s">
        <v>326</v>
      </c>
      <c r="C19" s="341"/>
      <c r="D19" s="332">
        <f>COUNTIF('06'!FZ6:FZ55,0)</f>
        <v>11</v>
      </c>
      <c r="E19" s="331">
        <f t="shared" si="0"/>
        <v>100</v>
      </c>
      <c r="F19" s="332">
        <f>COUNTIF('06'!FZ6:FZ55,1)</f>
        <v>0</v>
      </c>
      <c r="G19" s="331">
        <f t="shared" si="1"/>
        <v>0</v>
      </c>
      <c r="H19" s="332">
        <f>COUNTIF('06'!FZ6:FZ55,2)</f>
        <v>0</v>
      </c>
      <c r="I19" s="331">
        <f t="shared" si="2"/>
        <v>0</v>
      </c>
      <c r="J19" s="332">
        <f>COUNTIF('06'!FZ6:FZ55,3)</f>
        <v>0</v>
      </c>
      <c r="K19" s="331">
        <f t="shared" si="3"/>
        <v>0</v>
      </c>
      <c r="L19" s="332">
        <f t="shared" si="4"/>
        <v>11</v>
      </c>
      <c r="M19" s="318"/>
      <c r="N19" s="318"/>
      <c r="O19" s="323"/>
      <c r="P19" s="323"/>
      <c r="Q19" s="323"/>
      <c r="R19" s="318"/>
    </row>
    <row r="20" spans="1:18" ht="24.75" thickBot="1">
      <c r="A20" s="321"/>
      <c r="B20" s="344" t="s">
        <v>327</v>
      </c>
      <c r="C20" s="345"/>
      <c r="D20" s="346">
        <f>COUNTIF('06'!GB6:GB55,0)</f>
        <v>11</v>
      </c>
      <c r="E20" s="347">
        <f t="shared" si="0"/>
        <v>100</v>
      </c>
      <c r="F20" s="346">
        <f>COUNTIF('06'!GB6:GB55,1)</f>
        <v>0</v>
      </c>
      <c r="G20" s="347">
        <f t="shared" si="1"/>
        <v>0</v>
      </c>
      <c r="H20" s="346">
        <f>COUNTIF('06'!GB6:GB55,2)</f>
        <v>0</v>
      </c>
      <c r="I20" s="347">
        <f t="shared" si="2"/>
        <v>0</v>
      </c>
      <c r="J20" s="346">
        <f>COUNTIF('06'!GB6:GB55,3)</f>
        <v>0</v>
      </c>
      <c r="K20" s="347">
        <f t="shared" si="3"/>
        <v>0</v>
      </c>
      <c r="L20" s="346">
        <f t="shared" si="4"/>
        <v>11</v>
      </c>
      <c r="M20" s="318"/>
      <c r="N20" s="318"/>
      <c r="O20" s="323"/>
      <c r="P20" s="323"/>
      <c r="Q20" s="323"/>
      <c r="R20" s="318"/>
    </row>
    <row r="21" spans="1:18" ht="24.75" thickBot="1">
      <c r="A21" s="321"/>
      <c r="B21" s="697" t="s">
        <v>329</v>
      </c>
      <c r="C21" s="698"/>
      <c r="D21" s="348">
        <f>COUNTIF('06'!GD6:GD55,0)</f>
        <v>11</v>
      </c>
      <c r="E21" s="349">
        <f t="shared" si="0"/>
        <v>100</v>
      </c>
      <c r="F21" s="348">
        <f>COUNTIF('06'!GD6:GD55,1)</f>
        <v>0</v>
      </c>
      <c r="G21" s="349">
        <f t="shared" si="1"/>
        <v>0</v>
      </c>
      <c r="H21" s="348">
        <f>COUNTIF('06'!GD6:GD55,2)</f>
        <v>0</v>
      </c>
      <c r="I21" s="349">
        <f t="shared" si="2"/>
        <v>0</v>
      </c>
      <c r="J21" s="348">
        <f>COUNTIF('06'!GD6:GD55,3)</f>
        <v>0</v>
      </c>
      <c r="K21" s="349">
        <f t="shared" si="3"/>
        <v>0</v>
      </c>
      <c r="L21" s="348">
        <f t="shared" si="4"/>
        <v>11</v>
      </c>
      <c r="M21" s="318"/>
      <c r="N21" s="318"/>
      <c r="O21" s="323"/>
      <c r="P21" s="323"/>
      <c r="Q21" s="323"/>
      <c r="R21" s="318"/>
    </row>
    <row r="22" spans="1:18" ht="24.75" thickBot="1">
      <c r="A22" s="321"/>
      <c r="B22" s="697" t="s">
        <v>328</v>
      </c>
      <c r="C22" s="703"/>
      <c r="D22" s="703"/>
      <c r="E22" s="703"/>
      <c r="F22" s="703"/>
      <c r="G22" s="703"/>
      <c r="H22" s="704">
        <f>IF(L21=0,"",I21+K21)</f>
        <v>0</v>
      </c>
      <c r="I22" s="705"/>
      <c r="J22" s="705"/>
      <c r="K22" s="706"/>
      <c r="L22" s="350"/>
      <c r="M22" s="318"/>
      <c r="N22" s="318"/>
      <c r="O22" s="323"/>
      <c r="P22" s="323"/>
      <c r="Q22" s="323"/>
      <c r="R22" s="318"/>
    </row>
    <row r="23" spans="1:18">
      <c r="A23" s="321"/>
      <c r="B23" s="325"/>
      <c r="C23" s="325"/>
      <c r="D23" s="325"/>
      <c r="E23" s="325"/>
      <c r="F23" s="325"/>
      <c r="G23" s="325"/>
      <c r="H23" s="325"/>
      <c r="I23" s="326"/>
      <c r="J23" s="326"/>
      <c r="K23" s="326"/>
      <c r="L23" s="326"/>
      <c r="M23" s="318"/>
      <c r="N23" s="318"/>
      <c r="O23" s="323"/>
      <c r="P23" s="323"/>
      <c r="Q23" s="323"/>
      <c r="R23" s="318"/>
    </row>
    <row r="24" spans="1:18" ht="21.75" customHeight="1">
      <c r="A24" s="321"/>
      <c r="B24" s="356" t="s">
        <v>331</v>
      </c>
      <c r="C24" s="354"/>
      <c r="D24" s="354"/>
      <c r="E24" s="354"/>
      <c r="F24" s="354"/>
      <c r="G24" s="354"/>
      <c r="H24" s="354"/>
      <c r="I24" s="355"/>
      <c r="J24" s="355"/>
      <c r="K24" s="355"/>
      <c r="L24" s="355"/>
      <c r="M24" s="318"/>
      <c r="N24" s="318"/>
      <c r="O24" s="323"/>
      <c r="P24" s="323"/>
      <c r="Q24" s="323"/>
      <c r="R24" s="318"/>
    </row>
    <row r="25" spans="1:18" ht="21.75" customHeight="1">
      <c r="A25" s="321"/>
      <c r="B25" s="357" t="s">
        <v>11</v>
      </c>
      <c r="C25" s="338"/>
      <c r="D25" s="332">
        <f>COUNTIF('05'!CQ6:CQ55,0)</f>
        <v>0</v>
      </c>
      <c r="E25" s="331" t="str">
        <f>IF(L25=0,"",D25*100/$L25)</f>
        <v/>
      </c>
      <c r="F25" s="337">
        <f>COUNTIF('05'!CQ6:CQ55,1)</f>
        <v>0</v>
      </c>
      <c r="G25" s="331" t="str">
        <f>IF(L25=0,"",F25*100/$L25)</f>
        <v/>
      </c>
      <c r="H25" s="337">
        <f>COUNTIF('05'!CQ6:CQ55,2)</f>
        <v>0</v>
      </c>
      <c r="I25" s="339" t="str">
        <f>IF(L25=0,"",H25*100/$L25)</f>
        <v/>
      </c>
      <c r="J25" s="359">
        <f>COUNTIF('05'!CQ6:CQ55,3)</f>
        <v>0</v>
      </c>
      <c r="K25" s="339" t="str">
        <f>IF(L25=0,"",J25*100/$L25)</f>
        <v/>
      </c>
      <c r="L25" s="359">
        <f>SUM(D25,F25,H25,J25)</f>
        <v>0</v>
      </c>
      <c r="M25" s="318"/>
      <c r="N25" s="318"/>
      <c r="O25" s="323"/>
      <c r="P25" s="323"/>
      <c r="Q25" s="323"/>
      <c r="R25" s="318"/>
    </row>
    <row r="26" spans="1:18" ht="21.75" customHeight="1">
      <c r="A26" s="321"/>
      <c r="B26" s="357" t="s">
        <v>12</v>
      </c>
      <c r="C26" s="338"/>
      <c r="D26" s="337">
        <f>COUNTIF('05'!CS6:CS55,0)</f>
        <v>0</v>
      </c>
      <c r="E26" s="331" t="str">
        <f>IF(L26=0,"",D26*100/$L26)</f>
        <v/>
      </c>
      <c r="F26" s="337">
        <f>COUNTIF('05'!CS6:CS55,1)</f>
        <v>0</v>
      </c>
      <c r="G26" s="331" t="str">
        <f>IF(L26=0,"",F26*100/$L26)</f>
        <v/>
      </c>
      <c r="H26" s="337">
        <f>COUNTIF('05'!CS6:CS55,2)</f>
        <v>0</v>
      </c>
      <c r="I26" s="339" t="str">
        <f>IF(L26=0,"",H26*100/$L26)</f>
        <v/>
      </c>
      <c r="J26" s="359">
        <f>COUNTIF('05'!CS6:CS55,3)</f>
        <v>0</v>
      </c>
      <c r="K26" s="339" t="str">
        <f>IF(L26=0,"",J26*100/$L26)</f>
        <v/>
      </c>
      <c r="L26" s="359">
        <f>SUM(D26,F26,H26,J26)</f>
        <v>0</v>
      </c>
      <c r="M26" s="318"/>
      <c r="N26" s="318"/>
      <c r="O26" s="323"/>
      <c r="P26" s="323"/>
      <c r="Q26" s="323"/>
      <c r="R26" s="318"/>
    </row>
    <row r="27" spans="1:18" ht="21.75" customHeight="1">
      <c r="A27" s="321"/>
      <c r="B27" s="357" t="s">
        <v>13</v>
      </c>
      <c r="C27" s="338"/>
      <c r="D27" s="337">
        <f>COUNTIF('05'!CU6:CU55,0)</f>
        <v>0</v>
      </c>
      <c r="E27" s="331" t="str">
        <f>IF(L27=0,"",D27*100/$L27)</f>
        <v/>
      </c>
      <c r="F27" s="337">
        <f>COUNTIF('05'!CU6:CU55,1)</f>
        <v>0</v>
      </c>
      <c r="G27" s="331" t="str">
        <f>IF(L27=0,"",F27*100/$L27)</f>
        <v/>
      </c>
      <c r="H27" s="337">
        <f>COUNTIF('05'!CU6:CU55,2)</f>
        <v>0</v>
      </c>
      <c r="I27" s="339" t="str">
        <f>IF(L27=0,"",H27*100/$L27)</f>
        <v/>
      </c>
      <c r="J27" s="359">
        <f>COUNTIF('05'!CU6:CU55,3)</f>
        <v>0</v>
      </c>
      <c r="K27" s="339" t="str">
        <f>IF(L27=0,"",J27*100/$L27)</f>
        <v/>
      </c>
      <c r="L27" s="359">
        <f>SUM(D27,F27,H27,J27)</f>
        <v>0</v>
      </c>
      <c r="M27" s="318"/>
      <c r="N27" s="318"/>
      <c r="O27" s="323"/>
      <c r="P27" s="323"/>
      <c r="Q27" s="323"/>
      <c r="R27" s="318"/>
    </row>
    <row r="28" spans="1:18" ht="21.75" customHeight="1">
      <c r="A28" s="321"/>
      <c r="B28" s="701" t="s">
        <v>332</v>
      </c>
      <c r="C28" s="702"/>
      <c r="D28" s="337">
        <f>COUNTIF('05'!CW6:CW55,0)</f>
        <v>0</v>
      </c>
      <c r="E28" s="331" t="str">
        <f>IF(L28=0,"",D28*100/$L28)</f>
        <v/>
      </c>
      <c r="F28" s="337">
        <f>COUNTIF('05'!CW6:CW55,1)</f>
        <v>0</v>
      </c>
      <c r="G28" s="331" t="str">
        <f>IF(L28=0,"",F28*100/$L28)</f>
        <v/>
      </c>
      <c r="H28" s="337">
        <f>COUNTIF('05'!CW6:CW55,2)</f>
        <v>0</v>
      </c>
      <c r="I28" s="339" t="str">
        <f>IF(L28=0,"",H28*100/$L28)</f>
        <v/>
      </c>
      <c r="J28" s="359">
        <f>COUNTIF('05'!CW6:CW55,3)</f>
        <v>0</v>
      </c>
      <c r="K28" s="339" t="str">
        <f>IF(L28=0,"",J28*100/$L28)</f>
        <v/>
      </c>
      <c r="L28" s="359">
        <f>SUM(D28,F28,H28,J28)</f>
        <v>0</v>
      </c>
      <c r="M28" s="318"/>
      <c r="N28" s="318"/>
      <c r="O28" s="323"/>
      <c r="P28" s="323"/>
      <c r="Q28" s="323"/>
      <c r="R28" s="318"/>
    </row>
    <row r="29" spans="1:18" ht="21.75" customHeight="1">
      <c r="A29" s="321"/>
      <c r="B29" s="679" t="s">
        <v>328</v>
      </c>
      <c r="C29" s="679"/>
      <c r="D29" s="679"/>
      <c r="E29" s="679"/>
      <c r="F29" s="679"/>
      <c r="G29" s="679"/>
      <c r="H29" s="699">
        <f>SUM(I28,K28)</f>
        <v>0</v>
      </c>
      <c r="I29" s="700"/>
      <c r="J29" s="700"/>
      <c r="K29" s="700"/>
      <c r="L29" s="358"/>
      <c r="M29" s="318"/>
      <c r="N29" s="318"/>
      <c r="O29" s="323"/>
      <c r="P29" s="323"/>
      <c r="Q29" s="323"/>
      <c r="R29" s="318"/>
    </row>
    <row r="30" spans="1:18">
      <c r="A30" s="321"/>
      <c r="B30" s="325"/>
      <c r="C30" s="325"/>
      <c r="D30" s="325"/>
      <c r="E30" s="325"/>
      <c r="F30" s="325"/>
      <c r="G30" s="325"/>
      <c r="H30" s="325"/>
      <c r="I30" s="326"/>
      <c r="J30" s="326"/>
      <c r="K30" s="326"/>
      <c r="L30" s="326"/>
      <c r="M30" s="318"/>
      <c r="N30" s="318"/>
      <c r="O30" s="323"/>
      <c r="P30" s="323"/>
      <c r="Q30" s="323"/>
      <c r="R30" s="318"/>
    </row>
    <row r="31" spans="1:18" ht="24">
      <c r="A31" s="321"/>
      <c r="B31" s="319" t="s">
        <v>42</v>
      </c>
      <c r="C31" s="318"/>
      <c r="D31" s="318"/>
      <c r="E31" s="318"/>
      <c r="F31" s="318"/>
      <c r="G31" s="318"/>
      <c r="H31" s="318"/>
      <c r="I31" s="318"/>
      <c r="J31" s="318"/>
      <c r="K31" s="318"/>
      <c r="L31" s="318"/>
      <c r="M31" s="318"/>
      <c r="N31" s="318"/>
      <c r="O31" s="323"/>
      <c r="P31" s="323"/>
      <c r="Q31" s="323"/>
      <c r="R31" s="318"/>
    </row>
    <row r="32" spans="1:18">
      <c r="A32" s="321"/>
      <c r="B32" s="318"/>
      <c r="C32" s="318"/>
      <c r="D32" s="318"/>
      <c r="E32" s="318"/>
      <c r="F32" s="318"/>
      <c r="G32" s="318"/>
      <c r="H32" s="318"/>
      <c r="I32" s="318"/>
      <c r="J32" s="318"/>
      <c r="K32" s="318"/>
      <c r="L32" s="318"/>
      <c r="M32" s="318"/>
      <c r="N32" s="318"/>
      <c r="O32" s="323"/>
      <c r="P32" s="323"/>
      <c r="Q32" s="323"/>
      <c r="R32" s="318"/>
    </row>
    <row r="33" spans="1:18">
      <c r="A33" s="321"/>
      <c r="B33" s="318"/>
      <c r="C33" s="318"/>
      <c r="D33" s="318"/>
      <c r="E33" s="318"/>
      <c r="F33" s="318"/>
      <c r="G33" s="318"/>
      <c r="H33" s="318"/>
      <c r="I33" s="318"/>
      <c r="J33" s="318"/>
      <c r="K33" s="318"/>
      <c r="L33" s="318"/>
      <c r="M33" s="318"/>
      <c r="N33" s="318"/>
      <c r="O33" s="323"/>
      <c r="P33" s="323"/>
      <c r="Q33" s="323"/>
      <c r="R33" s="318"/>
    </row>
    <row r="34" spans="1:18" ht="24">
      <c r="A34" s="321"/>
      <c r="B34" s="318"/>
      <c r="C34" s="318"/>
      <c r="D34" s="318"/>
      <c r="E34" s="677" t="str">
        <f>'03'!F60</f>
        <v>(นางปาวณีย์  อยู่ปรางค์)</v>
      </c>
      <c r="F34" s="677"/>
      <c r="G34" s="677"/>
      <c r="H34" s="677"/>
      <c r="I34" s="677"/>
      <c r="J34" s="318"/>
      <c r="K34" s="318"/>
      <c r="L34" s="318"/>
      <c r="M34" s="318"/>
      <c r="N34" s="318"/>
      <c r="O34" s="323"/>
      <c r="P34" s="323"/>
      <c r="Q34" s="323"/>
      <c r="R34" s="318"/>
    </row>
    <row r="35" spans="1:18" ht="24">
      <c r="A35" s="321"/>
      <c r="B35" s="318"/>
      <c r="C35" s="318"/>
      <c r="D35" s="318"/>
      <c r="E35" s="677" t="str">
        <f>'ข้อมูลพื้นฐาน  '!D8&amp;'ข้อมูลพื้นฐาน  '!D10</f>
        <v>ครูประจำชั้นมัธยมศึกษาปีที่ 1</v>
      </c>
      <c r="F35" s="677"/>
      <c r="G35" s="677"/>
      <c r="H35" s="677"/>
      <c r="I35" s="677"/>
      <c r="J35" s="324"/>
      <c r="K35" s="318"/>
      <c r="L35" s="318"/>
      <c r="M35" s="318"/>
      <c r="N35" s="318"/>
      <c r="O35" s="323"/>
      <c r="P35" s="323"/>
      <c r="Q35" s="323"/>
      <c r="R35" s="318"/>
    </row>
    <row r="36" spans="1:18">
      <c r="A36" s="321"/>
      <c r="B36" s="323"/>
      <c r="C36" s="323"/>
      <c r="D36" s="323"/>
      <c r="E36" s="323"/>
      <c r="F36" s="323"/>
      <c r="G36" s="323"/>
      <c r="H36" s="323"/>
      <c r="I36" s="323"/>
      <c r="J36" s="323"/>
      <c r="K36" s="323"/>
      <c r="L36" s="323"/>
      <c r="M36" s="323"/>
      <c r="N36" s="323"/>
      <c r="O36" s="323"/>
      <c r="P36" s="323"/>
      <c r="Q36" s="323"/>
      <c r="R36" s="318"/>
    </row>
    <row r="37" spans="1:18">
      <c r="A37" s="321"/>
      <c r="B37" s="323"/>
      <c r="C37" s="323"/>
      <c r="D37" s="323"/>
      <c r="E37" s="323"/>
      <c r="F37" s="323"/>
      <c r="G37" s="323"/>
      <c r="H37" s="323"/>
      <c r="I37" s="323"/>
      <c r="J37" s="323"/>
      <c r="K37" s="323"/>
      <c r="L37" s="323"/>
      <c r="M37" s="323"/>
      <c r="N37" s="323"/>
      <c r="O37" s="323"/>
      <c r="P37" s="323"/>
      <c r="Q37" s="323"/>
      <c r="R37" s="318"/>
    </row>
    <row r="38" spans="1:18">
      <c r="A38" s="321"/>
      <c r="B38" s="323"/>
      <c r="C38" s="323"/>
      <c r="D38" s="323"/>
      <c r="E38" s="323"/>
      <c r="F38" s="323"/>
      <c r="G38" s="323"/>
      <c r="H38" s="323"/>
      <c r="I38" s="323"/>
      <c r="J38" s="323"/>
      <c r="K38" s="323"/>
      <c r="L38" s="323"/>
      <c r="M38" s="323"/>
      <c r="N38" s="323"/>
      <c r="O38" s="323"/>
      <c r="P38" s="323"/>
      <c r="Q38" s="323"/>
      <c r="R38" s="318"/>
    </row>
    <row r="39" spans="1:18">
      <c r="A39" s="321"/>
      <c r="B39" s="323"/>
      <c r="C39" s="323"/>
      <c r="D39" s="323"/>
      <c r="E39" s="323"/>
      <c r="F39" s="323"/>
      <c r="G39" s="323"/>
      <c r="H39" s="323"/>
      <c r="I39" s="323"/>
      <c r="J39" s="323"/>
      <c r="K39" s="323"/>
      <c r="L39" s="323"/>
      <c r="M39" s="323"/>
      <c r="N39" s="323"/>
      <c r="O39" s="323"/>
      <c r="P39" s="323"/>
      <c r="Q39" s="323"/>
      <c r="R39" s="318"/>
    </row>
    <row r="40" spans="1:18">
      <c r="A40" s="321"/>
      <c r="B40" s="323"/>
      <c r="C40" s="323"/>
      <c r="D40" s="323"/>
      <c r="E40" s="323"/>
      <c r="F40" s="323"/>
      <c r="G40" s="323"/>
      <c r="H40" s="323"/>
      <c r="I40" s="323"/>
      <c r="J40" s="323"/>
      <c r="K40" s="323"/>
      <c r="L40" s="323"/>
      <c r="M40" s="323"/>
      <c r="N40" s="323"/>
      <c r="O40" s="323"/>
      <c r="P40" s="323"/>
      <c r="Q40" s="323"/>
      <c r="R40" s="318"/>
    </row>
    <row r="41" spans="1:18">
      <c r="A41" s="321"/>
      <c r="B41" s="323"/>
      <c r="C41" s="323"/>
      <c r="D41" s="323"/>
      <c r="E41" s="323"/>
      <c r="F41" s="323"/>
      <c r="G41" s="323"/>
      <c r="H41" s="323"/>
      <c r="I41" s="323"/>
      <c r="J41" s="323"/>
      <c r="K41" s="323"/>
      <c r="L41" s="323"/>
      <c r="M41" s="323"/>
      <c r="N41" s="323"/>
      <c r="O41" s="323"/>
      <c r="P41" s="323"/>
      <c r="Q41" s="323"/>
      <c r="R41" s="318"/>
    </row>
    <row r="42" spans="1:18">
      <c r="A42" s="321"/>
      <c r="B42" s="323"/>
      <c r="C42" s="323"/>
      <c r="D42" s="323"/>
      <c r="E42" s="323"/>
      <c r="F42" s="323"/>
      <c r="G42" s="323"/>
      <c r="H42" s="323"/>
      <c r="I42" s="323"/>
      <c r="J42" s="323"/>
      <c r="K42" s="323"/>
      <c r="L42" s="323"/>
      <c r="M42" s="323"/>
      <c r="N42" s="323"/>
      <c r="O42" s="323"/>
      <c r="P42" s="323"/>
      <c r="Q42" s="323"/>
      <c r="R42" s="318"/>
    </row>
    <row r="43" spans="1:18">
      <c r="A43" s="321"/>
      <c r="B43" s="323"/>
      <c r="C43" s="323"/>
      <c r="D43" s="323"/>
      <c r="E43" s="323"/>
      <c r="F43" s="323"/>
      <c r="G43" s="323"/>
      <c r="H43" s="323"/>
      <c r="I43" s="323"/>
      <c r="J43" s="323"/>
      <c r="K43" s="323"/>
      <c r="L43" s="323"/>
      <c r="M43" s="323"/>
      <c r="N43" s="323"/>
      <c r="O43" s="323"/>
      <c r="P43" s="323"/>
      <c r="Q43" s="323"/>
      <c r="R43" s="318"/>
    </row>
    <row r="44" spans="1:18">
      <c r="B44" s="318"/>
      <c r="C44" s="318"/>
      <c r="D44" s="318"/>
      <c r="E44" s="318"/>
      <c r="F44" s="318"/>
      <c r="G44" s="318"/>
      <c r="H44" s="318"/>
      <c r="I44" s="318"/>
      <c r="J44" s="318"/>
      <c r="K44" s="318"/>
      <c r="L44" s="318"/>
      <c r="M44" s="318"/>
      <c r="N44" s="318"/>
      <c r="O44" s="318"/>
      <c r="P44" s="318"/>
      <c r="Q44" s="318"/>
      <c r="R44" s="318"/>
    </row>
    <row r="45" spans="1:18">
      <c r="B45" s="318"/>
      <c r="C45" s="318"/>
      <c r="D45" s="318"/>
      <c r="E45" s="318"/>
      <c r="F45" s="318"/>
      <c r="G45" s="318"/>
      <c r="H45" s="318"/>
      <c r="I45" s="318"/>
      <c r="J45" s="318"/>
      <c r="K45" s="318"/>
      <c r="L45" s="318"/>
      <c r="M45" s="318"/>
      <c r="N45" s="318"/>
      <c r="O45" s="318"/>
      <c r="P45" s="318"/>
      <c r="Q45" s="318"/>
      <c r="R45" s="318"/>
    </row>
  </sheetData>
  <sheetProtection password="CEAA" sheet="1" objects="1" scenarios="1" selectLockedCells="1"/>
  <mergeCells count="15">
    <mergeCell ref="E35:I35"/>
    <mergeCell ref="B22:G22"/>
    <mergeCell ref="H22:K22"/>
    <mergeCell ref="B11:C12"/>
    <mergeCell ref="B28:C28"/>
    <mergeCell ref="B29:G29"/>
    <mergeCell ref="L11:L12"/>
    <mergeCell ref="B21:C21"/>
    <mergeCell ref="E34:I34"/>
    <mergeCell ref="H29:K29"/>
    <mergeCell ref="D10:K10"/>
    <mergeCell ref="D11:E11"/>
    <mergeCell ref="F11:G11"/>
    <mergeCell ref="H11:I11"/>
    <mergeCell ref="J11:K11"/>
  </mergeCells>
  <pageMargins left="0.74803149606299213" right="0" top="0.39370078740157483" bottom="0.59055118110236227" header="0.51181102362204722" footer="0.51181102362204722"/>
  <pageSetup paperSize="9" orientation="portrait" horizontalDpi="4294967293"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R49"/>
  <sheetViews>
    <sheetView showGridLines="0" showRowColHeaders="0" showZeros="0" topLeftCell="A22" zoomScaleSheetLayoutView="120" workbookViewId="0">
      <selection activeCell="S7" sqref="S7"/>
    </sheetView>
  </sheetViews>
  <sheetFormatPr defaultColWidth="9.140625" defaultRowHeight="21.75"/>
  <cols>
    <col min="1" max="1" width="6.42578125" style="322" customWidth="1"/>
    <col min="2" max="2" width="19.85546875" style="322" customWidth="1"/>
    <col min="3" max="3" width="8.28515625" style="322" customWidth="1"/>
    <col min="4" max="4" width="9" style="322" customWidth="1"/>
    <col min="5" max="12" width="7.7109375" style="322" customWidth="1"/>
    <col min="13" max="13" width="2.140625" style="322" customWidth="1"/>
    <col min="14" max="14" width="4.710937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N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21"/>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18"/>
      <c r="E4" s="324"/>
      <c r="F4" s="318"/>
      <c r="G4" s="318"/>
      <c r="H4" s="318"/>
      <c r="I4" s="318"/>
      <c r="J4" s="318"/>
      <c r="K4" s="318"/>
      <c r="L4" s="318"/>
      <c r="M4" s="318"/>
      <c r="N4" s="321"/>
      <c r="O4" s="323"/>
      <c r="P4" s="323"/>
      <c r="Q4" s="323"/>
      <c r="R4" s="318"/>
    </row>
    <row r="5" spans="1:18" ht="24">
      <c r="A5" s="321"/>
      <c r="B5" s="329" t="str">
        <f>"เรื่อง  รายงานผลการประเมินคุณลักษณะอันพึงประสงค์ การอ่าน คิดวิเคราะห์ และเขียน "&amp;"ปีการศึกษา " &amp;'ข้อมูลพื้นฐาน  '!F9</f>
        <v>เรื่อง  รายงานผลการประเมินคุณลักษณะอันพึงประสงค์ การอ่าน คิดวิเคราะห์ และเขียน ปีการศึกษา 2568</v>
      </c>
      <c r="C5" s="330"/>
      <c r="D5" s="330"/>
      <c r="E5" s="330"/>
      <c r="F5" s="330"/>
      <c r="G5" s="330"/>
      <c r="H5" s="330"/>
      <c r="I5" s="330"/>
      <c r="J5" s="330"/>
      <c r="K5" s="330"/>
      <c r="L5" s="330"/>
      <c r="M5" s="318"/>
      <c r="N5" s="321"/>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21"/>
      <c r="O6" s="323"/>
      <c r="P6" s="323"/>
      <c r="Q6" s="323"/>
      <c r="R6" s="318"/>
    </row>
    <row r="7" spans="1:18" ht="30" customHeight="1">
      <c r="A7" s="321"/>
      <c r="B7" s="319" t="str">
        <f>"         ด้วย  ข้าพเจ้า     "&amp;'ข้อมูลพื้นฐาน  '!E8  &amp;"                ตำแหน่ง  " &amp;'ข้อมูลพื้นฐาน  '!G8  &amp;"  "&amp;'ข้อมูลพื้นฐาน  '!D3</f>
        <v xml:space="preserve">         ด้วย  ข้าพเจ้า     นางปาวณีย์  อยู่ปรางค์                ตำแหน่ง  ครูชำนาญการพิเศษ  โรงเรียนวัดโฆสิตาราม</v>
      </c>
      <c r="C7" s="318"/>
      <c r="D7" s="318"/>
      <c r="E7" s="318"/>
      <c r="F7" s="318"/>
      <c r="G7" s="318"/>
      <c r="H7" s="318"/>
      <c r="I7" s="318"/>
      <c r="J7" s="318"/>
      <c r="K7" s="318"/>
      <c r="L7" s="318"/>
      <c r="M7" s="318"/>
      <c r="N7" s="321"/>
      <c r="O7" s="323"/>
      <c r="P7" s="323"/>
      <c r="Q7" s="323"/>
      <c r="R7" s="318"/>
    </row>
    <row r="8" spans="1:18" ht="20.25" customHeight="1">
      <c r="A8" s="321"/>
      <c r="B8" s="319" t="str">
        <f>'ข้อมูลพื้นฐาน  '!D8&amp;'ข้อมูลพื้นฐาน  '!D10  &amp;"  ได้ดำเนินการวัดผลประเมินผลการเรียนนักเรียน "  &amp;'ข้อมูลพื้นฐาน  '!D9 &amp;"  ปีการศึกษา  " &amp;'ข้อมูลพื้นฐาน  '!F9</f>
        <v>ครูประจำชั้นมัธยมศึกษาปีที่ 1  ได้ดำเนินการวัดผลประเมินผลการเรียนนักเรียน ภาคเรียนที่ 2  ปีการศึกษา  2568</v>
      </c>
      <c r="C8" s="318"/>
      <c r="D8" s="318"/>
      <c r="E8" s="318"/>
      <c r="F8" s="318"/>
      <c r="G8" s="318"/>
      <c r="H8" s="318"/>
      <c r="I8" s="318"/>
      <c r="J8" s="318"/>
      <c r="K8" s="318"/>
      <c r="L8" s="318"/>
      <c r="M8" s="318"/>
      <c r="N8" s="321"/>
      <c r="O8" s="323"/>
      <c r="P8" s="323"/>
      <c r="Q8" s="323"/>
      <c r="R8" s="318"/>
    </row>
    <row r="9" spans="1:18" ht="20.25" customHeight="1">
      <c r="A9" s="321"/>
      <c r="B9" s="319" t="s">
        <v>446</v>
      </c>
      <c r="C9" s="318"/>
      <c r="D9" s="318"/>
      <c r="E9" s="318"/>
      <c r="F9" s="318"/>
      <c r="G9" s="318"/>
      <c r="H9" s="318"/>
      <c r="I9" s="318"/>
      <c r="J9" s="318"/>
      <c r="K9" s="318"/>
      <c r="L9" s="318"/>
      <c r="M9" s="318"/>
      <c r="N9" s="321"/>
      <c r="O9" s="323"/>
      <c r="P9" s="323"/>
      <c r="Q9" s="323"/>
      <c r="R9" s="318"/>
    </row>
    <row r="10" spans="1:18" ht="20.25" customHeight="1" thickBot="1">
      <c r="A10" s="321"/>
      <c r="B10" s="319" t="s">
        <v>334</v>
      </c>
      <c r="C10" s="318"/>
      <c r="D10" s="318"/>
      <c r="E10" s="318"/>
      <c r="F10" s="318"/>
      <c r="G10" s="318"/>
      <c r="H10" s="318"/>
      <c r="I10" s="318"/>
      <c r="J10" s="318"/>
      <c r="K10" s="318"/>
      <c r="L10" s="318"/>
      <c r="M10" s="318"/>
      <c r="N10" s="321"/>
      <c r="O10" s="323"/>
      <c r="P10" s="323"/>
      <c r="Q10" s="323"/>
      <c r="R10" s="318"/>
    </row>
    <row r="11" spans="1:18" ht="21.75" customHeight="1">
      <c r="A11" s="321"/>
      <c r="B11" s="716" t="s">
        <v>319</v>
      </c>
      <c r="C11" s="717"/>
      <c r="D11" s="714" t="s">
        <v>330</v>
      </c>
      <c r="E11" s="711" t="s">
        <v>316</v>
      </c>
      <c r="F11" s="712"/>
      <c r="G11" s="712"/>
      <c r="H11" s="712"/>
      <c r="I11" s="712"/>
      <c r="J11" s="712"/>
      <c r="K11" s="712"/>
      <c r="L11" s="713"/>
      <c r="M11" s="318"/>
      <c r="N11" s="321"/>
      <c r="O11" s="323"/>
      <c r="P11" s="323"/>
      <c r="Q11" s="323"/>
      <c r="R11" s="318"/>
    </row>
    <row r="12" spans="1:18" ht="21.75" customHeight="1">
      <c r="A12" s="321"/>
      <c r="B12" s="718"/>
      <c r="C12" s="719"/>
      <c r="D12" s="678"/>
      <c r="E12" s="680" t="s">
        <v>317</v>
      </c>
      <c r="F12" s="681"/>
      <c r="G12" s="680" t="s">
        <v>218</v>
      </c>
      <c r="H12" s="681"/>
      <c r="I12" s="680" t="s">
        <v>216</v>
      </c>
      <c r="J12" s="681"/>
      <c r="K12" s="680" t="s">
        <v>214</v>
      </c>
      <c r="L12" s="681"/>
      <c r="M12" s="318"/>
      <c r="N12" s="321"/>
      <c r="O12" s="323"/>
      <c r="P12" s="323"/>
      <c r="Q12" s="323"/>
      <c r="R12" s="318"/>
    </row>
    <row r="13" spans="1:18" ht="25.5" customHeight="1" thickBot="1">
      <c r="A13" s="321"/>
      <c r="B13" s="720"/>
      <c r="C13" s="721"/>
      <c r="D13" s="715"/>
      <c r="E13" s="375" t="s">
        <v>318</v>
      </c>
      <c r="F13" s="375" t="s">
        <v>4</v>
      </c>
      <c r="G13" s="375" t="s">
        <v>318</v>
      </c>
      <c r="H13" s="375" t="s">
        <v>4</v>
      </c>
      <c r="I13" s="375" t="s">
        <v>318</v>
      </c>
      <c r="J13" s="375" t="s">
        <v>4</v>
      </c>
      <c r="K13" s="375" t="s">
        <v>318</v>
      </c>
      <c r="L13" s="375" t="s">
        <v>4</v>
      </c>
      <c r="M13" s="318"/>
      <c r="N13" s="321"/>
      <c r="O13" s="323"/>
      <c r="P13" s="323"/>
      <c r="Q13" s="323"/>
      <c r="R13" s="318"/>
    </row>
    <row r="14" spans="1:18" ht="21.75" customHeight="1">
      <c r="A14" s="321"/>
      <c r="B14" s="352" t="str">
        <f>"1."&amp;'ข้อมูลพื้นฐาน  '!I13</f>
        <v>1.รักชาติ  ศาสน์  กษัตริย์</v>
      </c>
      <c r="C14" s="353"/>
      <c r="D14" s="342">
        <f>'01-1'!L13</f>
        <v>11</v>
      </c>
      <c r="E14" s="342">
        <f>'01-1'!D13</f>
        <v>11</v>
      </c>
      <c r="F14" s="343">
        <f>'01-1'!E13</f>
        <v>100</v>
      </c>
      <c r="G14" s="342">
        <f>'01-1'!F13</f>
        <v>0</v>
      </c>
      <c r="H14" s="343">
        <f>'01-1'!G13</f>
        <v>0</v>
      </c>
      <c r="I14" s="342">
        <f>'01-1'!H13</f>
        <v>0</v>
      </c>
      <c r="J14" s="343">
        <f>'01-1'!I13</f>
        <v>0</v>
      </c>
      <c r="K14" s="342">
        <f>'01-1'!J13</f>
        <v>0</v>
      </c>
      <c r="L14" s="343">
        <f>'01-1'!K13</f>
        <v>0</v>
      </c>
      <c r="M14" s="318"/>
      <c r="N14" s="321"/>
      <c r="O14" s="323"/>
      <c r="P14" s="323"/>
      <c r="Q14" s="323"/>
      <c r="R14" s="318"/>
    </row>
    <row r="15" spans="1:18" ht="21.75" customHeight="1">
      <c r="A15" s="321"/>
      <c r="B15" s="340" t="str">
        <f>"2."&amp;'ข้อมูลพื้นฐาน  '!I14</f>
        <v>2.ซื่อสัตย์สุจริต</v>
      </c>
      <c r="C15" s="341"/>
      <c r="D15" s="332">
        <f>'01-1'!L14</f>
        <v>11</v>
      </c>
      <c r="E15" s="332">
        <f>'01-1'!D14</f>
        <v>11</v>
      </c>
      <c r="F15" s="331">
        <f>'01-1'!E14</f>
        <v>100</v>
      </c>
      <c r="G15" s="332">
        <f>'01-1'!F14</f>
        <v>0</v>
      </c>
      <c r="H15" s="331">
        <f>'01-1'!G14</f>
        <v>0</v>
      </c>
      <c r="I15" s="332">
        <f>'01-1'!H14</f>
        <v>0</v>
      </c>
      <c r="J15" s="331">
        <f>'01-1'!I14</f>
        <v>0</v>
      </c>
      <c r="K15" s="332">
        <f>'01-1'!J14</f>
        <v>0</v>
      </c>
      <c r="L15" s="331">
        <f>'01-1'!K14</f>
        <v>0</v>
      </c>
      <c r="M15" s="318"/>
      <c r="N15" s="321"/>
      <c r="O15" s="323"/>
      <c r="P15" s="323"/>
      <c r="Q15" s="323"/>
      <c r="R15" s="318"/>
    </row>
    <row r="16" spans="1:18" ht="21.75" customHeight="1">
      <c r="A16" s="321"/>
      <c r="B16" s="340" t="str">
        <f>"3."&amp;'ข้อมูลพื้นฐาน  '!I15</f>
        <v>3.มีวินัย</v>
      </c>
      <c r="C16" s="341"/>
      <c r="D16" s="332">
        <f>'01-1'!L15</f>
        <v>11</v>
      </c>
      <c r="E16" s="332">
        <f>'01-1'!D15</f>
        <v>11</v>
      </c>
      <c r="F16" s="331">
        <f>'01-1'!E15</f>
        <v>100</v>
      </c>
      <c r="G16" s="332">
        <f>'01-1'!F15</f>
        <v>0</v>
      </c>
      <c r="H16" s="331">
        <f>'01-1'!G15</f>
        <v>0</v>
      </c>
      <c r="I16" s="332">
        <f>'01-1'!H15</f>
        <v>0</v>
      </c>
      <c r="J16" s="331">
        <f>'01-1'!I15</f>
        <v>0</v>
      </c>
      <c r="K16" s="332">
        <f>'01-1'!J15</f>
        <v>0</v>
      </c>
      <c r="L16" s="331">
        <f>'01-1'!K15</f>
        <v>0</v>
      </c>
      <c r="M16" s="318"/>
      <c r="N16" s="321"/>
      <c r="O16" s="323"/>
      <c r="P16" s="323"/>
      <c r="Q16" s="323"/>
      <c r="R16" s="318"/>
    </row>
    <row r="17" spans="1:18" ht="21.75" customHeight="1">
      <c r="A17" s="321"/>
      <c r="B17" s="340" t="str">
        <f>"4."&amp;'ข้อมูลพื้นฐาน  '!I16</f>
        <v>4.ใฝ่เรียนรู้</v>
      </c>
      <c r="C17" s="341"/>
      <c r="D17" s="332">
        <f>'01-1'!L16</f>
        <v>11</v>
      </c>
      <c r="E17" s="332">
        <f>'01-1'!D16</f>
        <v>11</v>
      </c>
      <c r="F17" s="331">
        <f>'01-1'!E16</f>
        <v>100</v>
      </c>
      <c r="G17" s="332">
        <f>'01-1'!F16</f>
        <v>0</v>
      </c>
      <c r="H17" s="331">
        <f>'01-1'!G16</f>
        <v>0</v>
      </c>
      <c r="I17" s="332">
        <f>'01-1'!H16</f>
        <v>0</v>
      </c>
      <c r="J17" s="331">
        <f>'01-1'!I16</f>
        <v>0</v>
      </c>
      <c r="K17" s="332">
        <f>'01-1'!J16</f>
        <v>0</v>
      </c>
      <c r="L17" s="331">
        <f>'01-1'!K16</f>
        <v>0</v>
      </c>
      <c r="M17" s="318"/>
      <c r="N17" s="321"/>
      <c r="O17" s="323"/>
      <c r="P17" s="323"/>
      <c r="Q17" s="323"/>
      <c r="R17" s="318"/>
    </row>
    <row r="18" spans="1:18" ht="21.75" customHeight="1">
      <c r="A18" s="321"/>
      <c r="B18" s="340" t="str">
        <f>"5."&amp;'ข้อมูลพื้นฐาน  '!I17</f>
        <v>5.อยู่อย่างพอเพียง</v>
      </c>
      <c r="C18" s="341"/>
      <c r="D18" s="332">
        <f>'01-1'!L17</f>
        <v>11</v>
      </c>
      <c r="E18" s="332">
        <f>'01-1'!D17</f>
        <v>11</v>
      </c>
      <c r="F18" s="331">
        <f>'01-1'!E17</f>
        <v>100</v>
      </c>
      <c r="G18" s="332">
        <f>'01-1'!F17</f>
        <v>0</v>
      </c>
      <c r="H18" s="331">
        <f>'01-1'!G17</f>
        <v>0</v>
      </c>
      <c r="I18" s="332">
        <f>'01-1'!H17</f>
        <v>0</v>
      </c>
      <c r="J18" s="331">
        <f>'01-1'!I17</f>
        <v>0</v>
      </c>
      <c r="K18" s="332">
        <f>'01-1'!J17</f>
        <v>0</v>
      </c>
      <c r="L18" s="331">
        <f>'01-1'!K17</f>
        <v>0</v>
      </c>
      <c r="M18" s="318"/>
      <c r="N18" s="321"/>
      <c r="O18" s="323"/>
      <c r="P18" s="323"/>
      <c r="Q18" s="323"/>
      <c r="R18" s="318"/>
    </row>
    <row r="19" spans="1:18" ht="21.75" customHeight="1">
      <c r="A19" s="321"/>
      <c r="B19" s="340" t="str">
        <f>"6."&amp;'ข้อมูลพื้นฐาน  '!I18</f>
        <v>6.มุ่งมั่นในการทำงาน</v>
      </c>
      <c r="C19" s="341"/>
      <c r="D19" s="332">
        <f>'01-1'!L18</f>
        <v>11</v>
      </c>
      <c r="E19" s="332">
        <f>'01-1'!D18</f>
        <v>11</v>
      </c>
      <c r="F19" s="331">
        <f>'01-1'!E18</f>
        <v>100</v>
      </c>
      <c r="G19" s="332">
        <f>'01-1'!F18</f>
        <v>0</v>
      </c>
      <c r="H19" s="331">
        <f>'01-1'!G18</f>
        <v>0</v>
      </c>
      <c r="I19" s="332">
        <f>'01-1'!H18</f>
        <v>0</v>
      </c>
      <c r="J19" s="331">
        <f>'01-1'!I18</f>
        <v>0</v>
      </c>
      <c r="K19" s="332">
        <f>'01-1'!J18</f>
        <v>0</v>
      </c>
      <c r="L19" s="331">
        <f>'01-1'!K18</f>
        <v>0</v>
      </c>
      <c r="M19" s="318"/>
      <c r="N19" s="321"/>
      <c r="O19" s="323"/>
      <c r="P19" s="323"/>
      <c r="Q19" s="323"/>
      <c r="R19" s="318"/>
    </row>
    <row r="20" spans="1:18" ht="21.75" customHeight="1">
      <c r="A20" s="321"/>
      <c r="B20" s="340" t="str">
        <f>"7."&amp;'ข้อมูลพื้นฐาน  '!I19</f>
        <v>7.รักความเป็นไทย</v>
      </c>
      <c r="C20" s="341"/>
      <c r="D20" s="332">
        <f>'01-1'!L19</f>
        <v>11</v>
      </c>
      <c r="E20" s="332">
        <f>'01-1'!D19</f>
        <v>11</v>
      </c>
      <c r="F20" s="331">
        <f>'01-1'!E19</f>
        <v>100</v>
      </c>
      <c r="G20" s="332">
        <f>'01-1'!F19</f>
        <v>0</v>
      </c>
      <c r="H20" s="331">
        <f>'01-1'!G19</f>
        <v>0</v>
      </c>
      <c r="I20" s="332">
        <f>'01-1'!H19</f>
        <v>0</v>
      </c>
      <c r="J20" s="331">
        <f>'01-1'!I19</f>
        <v>0</v>
      </c>
      <c r="K20" s="332">
        <f>'01-1'!J19</f>
        <v>0</v>
      </c>
      <c r="L20" s="331">
        <f>'01-1'!K19</f>
        <v>0</v>
      </c>
      <c r="M20" s="318"/>
      <c r="N20" s="321"/>
      <c r="O20" s="323"/>
      <c r="P20" s="323"/>
      <c r="Q20" s="323"/>
      <c r="R20" s="318"/>
    </row>
    <row r="21" spans="1:18" ht="21.75" customHeight="1" thickBot="1">
      <c r="A21" s="321"/>
      <c r="B21" s="344" t="str">
        <f>"8."&amp;'ข้อมูลพื้นฐาน  '!I20</f>
        <v>8.มีจิตสาธารณะ</v>
      </c>
      <c r="C21" s="345"/>
      <c r="D21" s="346">
        <f>'01-1'!L20</f>
        <v>11</v>
      </c>
      <c r="E21" s="346">
        <f>'01-1'!D20</f>
        <v>11</v>
      </c>
      <c r="F21" s="347">
        <f>'01-1'!E20</f>
        <v>100</v>
      </c>
      <c r="G21" s="346">
        <f>'01-1'!F20</f>
        <v>0</v>
      </c>
      <c r="H21" s="347">
        <f>'01-1'!G20</f>
        <v>0</v>
      </c>
      <c r="I21" s="346">
        <f>'01-1'!H20</f>
        <v>0</v>
      </c>
      <c r="J21" s="347">
        <f>'01-1'!I20</f>
        <v>0</v>
      </c>
      <c r="K21" s="346">
        <f>'01-1'!J20</f>
        <v>0</v>
      </c>
      <c r="L21" s="347">
        <f>'01-1'!K20</f>
        <v>0</v>
      </c>
      <c r="M21" s="318"/>
      <c r="N21" s="321"/>
      <c r="O21" s="323"/>
      <c r="P21" s="323"/>
      <c r="Q21" s="323"/>
      <c r="R21" s="318"/>
    </row>
    <row r="22" spans="1:18" ht="21.75" customHeight="1" thickBot="1">
      <c r="A22" s="321"/>
      <c r="B22" s="697" t="s">
        <v>329</v>
      </c>
      <c r="C22" s="698"/>
      <c r="D22" s="351">
        <f>'01-1'!L21</f>
        <v>11</v>
      </c>
      <c r="E22" s="348">
        <f>'01-1'!D21</f>
        <v>11</v>
      </c>
      <c r="F22" s="349">
        <f>'01-1'!E21</f>
        <v>100</v>
      </c>
      <c r="G22" s="348">
        <f>'01-1'!F21</f>
        <v>0</v>
      </c>
      <c r="H22" s="349">
        <f>'01-1'!G21</f>
        <v>0</v>
      </c>
      <c r="I22" s="348">
        <f>'01-1'!H21</f>
        <v>0</v>
      </c>
      <c r="J22" s="349">
        <f>'01-1'!I21</f>
        <v>0</v>
      </c>
      <c r="K22" s="348">
        <f>'01-1'!J21</f>
        <v>0</v>
      </c>
      <c r="L22" s="349">
        <f>'01-1'!K21</f>
        <v>0</v>
      </c>
      <c r="M22" s="318"/>
      <c r="N22" s="321"/>
      <c r="O22" s="323"/>
      <c r="P22" s="323"/>
      <c r="Q22" s="323"/>
      <c r="R22" s="318"/>
    </row>
    <row r="23" spans="1:18" ht="21.75" customHeight="1" thickBot="1">
      <c r="A23" s="321"/>
      <c r="B23" s="722" t="s">
        <v>328</v>
      </c>
      <c r="C23" s="723"/>
      <c r="D23" s="723"/>
      <c r="E23" s="723"/>
      <c r="F23" s="723"/>
      <c r="G23" s="723"/>
      <c r="H23" s="724"/>
      <c r="I23" s="725">
        <f>'01-1'!H22</f>
        <v>0</v>
      </c>
      <c r="J23" s="726"/>
      <c r="K23" s="726"/>
      <c r="L23" s="727"/>
      <c r="M23" s="318"/>
      <c r="N23" s="321"/>
      <c r="O23" s="323"/>
      <c r="P23" s="323"/>
      <c r="Q23" s="323"/>
      <c r="R23" s="318"/>
    </row>
    <row r="24" spans="1:18" ht="7.5" customHeight="1">
      <c r="A24" s="321"/>
      <c r="B24" s="354"/>
      <c r="C24" s="354"/>
      <c r="D24" s="354"/>
      <c r="E24" s="354"/>
      <c r="F24" s="354"/>
      <c r="G24" s="354"/>
      <c r="H24" s="354"/>
      <c r="I24" s="355"/>
      <c r="J24" s="355"/>
      <c r="K24" s="355"/>
      <c r="L24" s="355"/>
      <c r="M24" s="318"/>
      <c r="N24" s="321"/>
      <c r="O24" s="323"/>
      <c r="P24" s="323"/>
      <c r="Q24" s="323"/>
      <c r="R24" s="318"/>
    </row>
    <row r="25" spans="1:18" ht="21.75" customHeight="1" thickBot="1">
      <c r="A25" s="321"/>
      <c r="B25" s="356" t="s">
        <v>335</v>
      </c>
      <c r="C25" s="354"/>
      <c r="D25" s="354"/>
      <c r="E25" s="354"/>
      <c r="F25" s="354"/>
      <c r="G25" s="354"/>
      <c r="H25" s="354"/>
      <c r="I25" s="355"/>
      <c r="J25" s="355"/>
      <c r="K25" s="355"/>
      <c r="L25" s="355"/>
      <c r="M25" s="318"/>
      <c r="N25" s="321"/>
      <c r="O25" s="323"/>
      <c r="P25" s="323"/>
      <c r="Q25" s="323"/>
      <c r="R25" s="318"/>
    </row>
    <row r="26" spans="1:18" ht="21.75" customHeight="1">
      <c r="A26" s="321"/>
      <c r="B26" s="716" t="s">
        <v>333</v>
      </c>
      <c r="C26" s="717"/>
      <c r="D26" s="714" t="s">
        <v>330</v>
      </c>
      <c r="E26" s="711" t="s">
        <v>316</v>
      </c>
      <c r="F26" s="712"/>
      <c r="G26" s="712"/>
      <c r="H26" s="712"/>
      <c r="I26" s="712"/>
      <c r="J26" s="712"/>
      <c r="K26" s="712"/>
      <c r="L26" s="713"/>
      <c r="M26" s="318"/>
      <c r="N26" s="321"/>
      <c r="O26" s="323"/>
      <c r="P26" s="323"/>
      <c r="Q26" s="323"/>
      <c r="R26" s="318"/>
    </row>
    <row r="27" spans="1:18" ht="21.75" customHeight="1">
      <c r="A27" s="321"/>
      <c r="B27" s="718"/>
      <c r="C27" s="719"/>
      <c r="D27" s="678"/>
      <c r="E27" s="680" t="s">
        <v>317</v>
      </c>
      <c r="F27" s="681"/>
      <c r="G27" s="680" t="s">
        <v>218</v>
      </c>
      <c r="H27" s="681"/>
      <c r="I27" s="680" t="s">
        <v>216</v>
      </c>
      <c r="J27" s="681"/>
      <c r="K27" s="680" t="s">
        <v>214</v>
      </c>
      <c r="L27" s="681"/>
      <c r="M27" s="318"/>
      <c r="N27" s="321"/>
      <c r="O27" s="323"/>
      <c r="P27" s="323"/>
      <c r="Q27" s="323"/>
      <c r="R27" s="318"/>
    </row>
    <row r="28" spans="1:18" ht="24.75" customHeight="1">
      <c r="A28" s="321"/>
      <c r="B28" s="718"/>
      <c r="C28" s="719"/>
      <c r="D28" s="735"/>
      <c r="E28" s="328" t="s">
        <v>318</v>
      </c>
      <c r="F28" s="328" t="s">
        <v>4</v>
      </c>
      <c r="G28" s="328" t="s">
        <v>318</v>
      </c>
      <c r="H28" s="328" t="s">
        <v>4</v>
      </c>
      <c r="I28" s="328" t="s">
        <v>318</v>
      </c>
      <c r="J28" s="328" t="s">
        <v>4</v>
      </c>
      <c r="K28" s="328" t="s">
        <v>318</v>
      </c>
      <c r="L28" s="328" t="s">
        <v>4</v>
      </c>
      <c r="M28" s="318"/>
      <c r="N28" s="321"/>
      <c r="O28" s="323"/>
      <c r="P28" s="323"/>
      <c r="Q28" s="323"/>
      <c r="R28" s="318"/>
    </row>
    <row r="29" spans="1:18" ht="18.75" hidden="1" customHeight="1">
      <c r="A29" s="321"/>
      <c r="B29" s="372" t="str">
        <f>'01-1'!B25</f>
        <v>1.การอ่าน</v>
      </c>
      <c r="C29" s="373"/>
      <c r="D29" s="374">
        <f>'01-1'!L25</f>
        <v>0</v>
      </c>
      <c r="E29" s="370">
        <f>'01-1'!D25</f>
        <v>0</v>
      </c>
      <c r="F29" s="371" t="str">
        <f>'01-1'!E25</f>
        <v/>
      </c>
      <c r="G29" s="370">
        <f>'01-1'!F25</f>
        <v>0</v>
      </c>
      <c r="H29" s="371" t="str">
        <f>'01-1'!G25</f>
        <v/>
      </c>
      <c r="I29" s="370">
        <f>'01-1'!H25</f>
        <v>0</v>
      </c>
      <c r="J29" s="371" t="str">
        <f>'01-1'!I25</f>
        <v/>
      </c>
      <c r="K29" s="370">
        <f>'01-1'!J25</f>
        <v>0</v>
      </c>
      <c r="L29" s="371" t="str">
        <f>'01-1'!K25</f>
        <v/>
      </c>
      <c r="M29" s="318"/>
      <c r="N29" s="321"/>
      <c r="O29" s="323"/>
      <c r="P29" s="323"/>
      <c r="Q29" s="323"/>
      <c r="R29" s="318"/>
    </row>
    <row r="30" spans="1:18" ht="18.75" hidden="1" customHeight="1">
      <c r="A30" s="321"/>
      <c r="B30" s="372" t="str">
        <f>'01-1'!B26</f>
        <v>2.การคิดวิเคราะห์</v>
      </c>
      <c r="C30" s="373"/>
      <c r="D30" s="374">
        <f>'01-1'!L26</f>
        <v>0</v>
      </c>
      <c r="E30" s="370">
        <f>'01-1'!D26</f>
        <v>0</v>
      </c>
      <c r="F30" s="371" t="str">
        <f>'01-1'!E26</f>
        <v/>
      </c>
      <c r="G30" s="370">
        <f>'01-1'!F26</f>
        <v>0</v>
      </c>
      <c r="H30" s="371" t="str">
        <f>'01-1'!G26</f>
        <v/>
      </c>
      <c r="I30" s="370">
        <f>'01-1'!H26</f>
        <v>0</v>
      </c>
      <c r="J30" s="371" t="str">
        <f>'01-1'!I26</f>
        <v/>
      </c>
      <c r="K30" s="370">
        <f>'01-1'!J26</f>
        <v>0</v>
      </c>
      <c r="L30" s="371" t="str">
        <f>'01-1'!K26</f>
        <v/>
      </c>
      <c r="M30" s="318"/>
      <c r="N30" s="321"/>
      <c r="O30" s="323"/>
      <c r="P30" s="323"/>
      <c r="Q30" s="323"/>
      <c r="R30" s="318"/>
    </row>
    <row r="31" spans="1:18" ht="18.75" hidden="1" customHeight="1">
      <c r="A31" s="321"/>
      <c r="B31" s="372" t="str">
        <f>'01-1'!B27</f>
        <v>3.การเขียน</v>
      </c>
      <c r="C31" s="373"/>
      <c r="D31" s="374">
        <f>'01-1'!L27</f>
        <v>0</v>
      </c>
      <c r="E31" s="370">
        <f>'01-1'!D27</f>
        <v>0</v>
      </c>
      <c r="F31" s="371" t="str">
        <f>'01-1'!E27</f>
        <v/>
      </c>
      <c r="G31" s="370">
        <f>'01-1'!F27</f>
        <v>0</v>
      </c>
      <c r="H31" s="371" t="str">
        <f>'01-1'!G27</f>
        <v/>
      </c>
      <c r="I31" s="370">
        <f>'01-1'!H27</f>
        <v>0</v>
      </c>
      <c r="J31" s="371" t="str">
        <f>'01-1'!I27</f>
        <v/>
      </c>
      <c r="K31" s="370">
        <f>'01-1'!J27</f>
        <v>0</v>
      </c>
      <c r="L31" s="371" t="str">
        <f>'01-1'!K27</f>
        <v/>
      </c>
      <c r="M31" s="318"/>
      <c r="N31" s="321"/>
      <c r="O31" s="323"/>
      <c r="P31" s="323"/>
      <c r="Q31" s="323"/>
      <c r="R31" s="318"/>
    </row>
    <row r="32" spans="1:18" ht="20.25" customHeight="1">
      <c r="A32" s="321"/>
      <c r="B32" s="682" t="s">
        <v>332</v>
      </c>
      <c r="C32" s="731"/>
      <c r="D32" s="374">
        <f>'01-1'!L28</f>
        <v>0</v>
      </c>
      <c r="E32" s="370">
        <f>'01-1'!D28</f>
        <v>0</v>
      </c>
      <c r="F32" s="371" t="str">
        <f>'01-1'!E28</f>
        <v/>
      </c>
      <c r="G32" s="370">
        <f>'01-1'!F28</f>
        <v>0</v>
      </c>
      <c r="H32" s="371" t="str">
        <f>'01-1'!G28</f>
        <v/>
      </c>
      <c r="I32" s="370">
        <f>'01-1'!H28</f>
        <v>0</v>
      </c>
      <c r="J32" s="371" t="str">
        <f>'01-1'!I28</f>
        <v/>
      </c>
      <c r="K32" s="370">
        <f>'01-1'!J28</f>
        <v>0</v>
      </c>
      <c r="L32" s="371" t="str">
        <f>'01-1'!K28</f>
        <v/>
      </c>
      <c r="M32" s="318"/>
      <c r="N32" s="321"/>
      <c r="O32" s="323"/>
      <c r="P32" s="323"/>
      <c r="Q32" s="323"/>
      <c r="R32" s="318"/>
    </row>
    <row r="33" spans="1:18" ht="20.25" customHeight="1" thickBot="1">
      <c r="A33" s="321"/>
      <c r="B33" s="728" t="s">
        <v>328</v>
      </c>
      <c r="C33" s="729"/>
      <c r="D33" s="729"/>
      <c r="E33" s="729"/>
      <c r="F33" s="729"/>
      <c r="G33" s="729"/>
      <c r="H33" s="730"/>
      <c r="I33" s="732">
        <f>'01-1'!H29</f>
        <v>0</v>
      </c>
      <c r="J33" s="733"/>
      <c r="K33" s="733"/>
      <c r="L33" s="734"/>
      <c r="M33" s="318"/>
      <c r="N33" s="321"/>
      <c r="O33" s="323"/>
      <c r="P33" s="323"/>
      <c r="Q33" s="323"/>
      <c r="R33" s="318"/>
    </row>
    <row r="34" spans="1:18" ht="9" customHeight="1">
      <c r="A34" s="321"/>
      <c r="B34" s="325"/>
      <c r="C34" s="325"/>
      <c r="D34" s="326"/>
      <c r="E34" s="325"/>
      <c r="F34" s="325"/>
      <c r="G34" s="325"/>
      <c r="H34" s="325"/>
      <c r="I34" s="325"/>
      <c r="J34" s="326"/>
      <c r="K34" s="326"/>
      <c r="L34" s="326"/>
      <c r="M34" s="318"/>
      <c r="N34" s="321"/>
      <c r="O34" s="323"/>
      <c r="P34" s="323"/>
      <c r="Q34" s="323"/>
      <c r="R34" s="318"/>
    </row>
    <row r="35" spans="1:18" ht="20.25" customHeight="1">
      <c r="A35" s="321"/>
      <c r="B35" s="319" t="s">
        <v>42</v>
      </c>
      <c r="C35" s="318"/>
      <c r="D35" s="318"/>
      <c r="E35" s="318"/>
      <c r="F35" s="318"/>
      <c r="G35" s="318"/>
      <c r="H35" s="318"/>
      <c r="I35" s="318"/>
      <c r="J35" s="318"/>
      <c r="K35" s="318"/>
      <c r="L35" s="318"/>
      <c r="M35" s="318"/>
      <c r="N35" s="321"/>
      <c r="O35" s="323"/>
      <c r="P35" s="323"/>
      <c r="Q35" s="323"/>
      <c r="R35" s="318"/>
    </row>
    <row r="36" spans="1:18" ht="19.5" customHeight="1">
      <c r="A36" s="321"/>
      <c r="B36" s="318"/>
      <c r="C36" s="318"/>
      <c r="D36" s="318"/>
      <c r="E36" s="318"/>
      <c r="F36" s="318"/>
      <c r="G36" s="318"/>
      <c r="H36" s="318"/>
      <c r="I36" s="318"/>
      <c r="J36" s="318"/>
      <c r="K36" s="318"/>
      <c r="L36" s="318"/>
      <c r="M36" s="318"/>
      <c r="N36" s="321"/>
      <c r="O36" s="323"/>
      <c r="P36" s="323"/>
      <c r="Q36" s="323"/>
      <c r="R36" s="318"/>
    </row>
    <row r="37" spans="1:18" ht="19.5" customHeight="1">
      <c r="A37" s="321"/>
      <c r="B37" s="318"/>
      <c r="C37" s="318"/>
      <c r="D37" s="318"/>
      <c r="E37" s="318"/>
      <c r="F37" s="318"/>
      <c r="G37" s="318"/>
      <c r="H37" s="318"/>
      <c r="I37" s="318"/>
      <c r="J37" s="318"/>
      <c r="K37" s="318"/>
      <c r="L37" s="318"/>
      <c r="M37" s="318"/>
      <c r="N37" s="321"/>
      <c r="O37" s="323"/>
      <c r="P37" s="323"/>
      <c r="Q37" s="323"/>
      <c r="R37" s="318"/>
    </row>
    <row r="38" spans="1:18" ht="21.75" customHeight="1">
      <c r="A38" s="321"/>
      <c r="B38" s="318"/>
      <c r="C38" s="318"/>
      <c r="D38" s="318"/>
      <c r="E38" s="318"/>
      <c r="F38" s="336"/>
      <c r="G38" s="336" t="str">
        <f>'03'!F60</f>
        <v>(นางปาวณีย์  อยู่ปรางค์)</v>
      </c>
      <c r="H38" s="336"/>
      <c r="I38" s="336"/>
      <c r="J38" s="336"/>
      <c r="K38" s="318"/>
      <c r="L38" s="318"/>
      <c r="M38" s="318"/>
      <c r="N38" s="321"/>
      <c r="O38" s="323"/>
      <c r="P38" s="323"/>
      <c r="Q38" s="323"/>
      <c r="R38" s="318"/>
    </row>
    <row r="39" spans="1:18" ht="21.75" customHeight="1">
      <c r="A39" s="321"/>
      <c r="B39" s="318"/>
      <c r="C39" s="318"/>
      <c r="D39" s="318"/>
      <c r="E39" s="318"/>
      <c r="F39" s="336"/>
      <c r="G39" s="336" t="str">
        <f>'ข้อมูลพื้นฐาน  '!D8&amp;'ข้อมูลพื้นฐาน  '!D10</f>
        <v>ครูประจำชั้นมัธยมศึกษาปีที่ 1</v>
      </c>
      <c r="H39" s="336"/>
      <c r="I39" s="336"/>
      <c r="J39" s="336"/>
      <c r="K39" s="324"/>
      <c r="L39" s="318"/>
      <c r="M39" s="318"/>
      <c r="N39" s="321"/>
      <c r="O39" s="323"/>
      <c r="P39" s="323"/>
      <c r="Q39" s="323"/>
      <c r="R39" s="318"/>
    </row>
    <row r="40" spans="1:18">
      <c r="A40" s="321"/>
      <c r="B40" s="323"/>
      <c r="C40" s="323"/>
      <c r="D40" s="323"/>
      <c r="E40" s="323"/>
      <c r="F40" s="323"/>
      <c r="G40" s="323"/>
      <c r="H40" s="323"/>
      <c r="I40" s="323"/>
      <c r="J40" s="323"/>
      <c r="K40" s="323"/>
      <c r="L40" s="323"/>
      <c r="M40" s="323"/>
      <c r="N40" s="321"/>
      <c r="O40" s="323"/>
      <c r="P40" s="323"/>
      <c r="Q40" s="323"/>
      <c r="R40" s="318"/>
    </row>
    <row r="41" spans="1:18">
      <c r="A41" s="321"/>
      <c r="B41" s="323"/>
      <c r="C41" s="323"/>
      <c r="D41" s="323"/>
      <c r="E41" s="323"/>
      <c r="F41" s="323"/>
      <c r="G41" s="323"/>
      <c r="H41" s="323"/>
      <c r="I41" s="323"/>
      <c r="J41" s="323"/>
      <c r="K41" s="323"/>
      <c r="L41" s="323"/>
      <c r="M41" s="323"/>
      <c r="N41" s="321"/>
      <c r="O41" s="323"/>
      <c r="P41" s="323"/>
      <c r="Q41" s="323"/>
      <c r="R41" s="318"/>
    </row>
    <row r="42" spans="1:18">
      <c r="A42" s="321"/>
      <c r="B42" s="323"/>
      <c r="C42" s="323"/>
      <c r="D42" s="323"/>
      <c r="E42" s="323"/>
      <c r="F42" s="323"/>
      <c r="G42" s="323"/>
      <c r="H42" s="323"/>
      <c r="I42" s="323"/>
      <c r="J42" s="323"/>
      <c r="K42" s="323"/>
      <c r="L42" s="323"/>
      <c r="M42" s="323"/>
      <c r="N42" s="321"/>
      <c r="O42" s="323"/>
      <c r="P42" s="323"/>
      <c r="Q42" s="323"/>
      <c r="R42" s="318"/>
    </row>
    <row r="43" spans="1:18">
      <c r="A43" s="321"/>
      <c r="B43" s="323"/>
      <c r="C43" s="323"/>
      <c r="D43" s="323"/>
      <c r="E43" s="323"/>
      <c r="F43" s="323"/>
      <c r="G43" s="323"/>
      <c r="H43" s="323"/>
      <c r="I43" s="323"/>
      <c r="J43" s="323"/>
      <c r="K43" s="323"/>
      <c r="L43" s="323"/>
      <c r="M43" s="323"/>
      <c r="N43" s="321"/>
      <c r="O43" s="323"/>
      <c r="P43" s="323"/>
      <c r="Q43" s="323"/>
      <c r="R43" s="318"/>
    </row>
    <row r="44" spans="1:18">
      <c r="A44" s="321"/>
      <c r="B44" s="323"/>
      <c r="C44" s="323"/>
      <c r="D44" s="323"/>
      <c r="E44" s="323"/>
      <c r="F44" s="323"/>
      <c r="G44" s="323"/>
      <c r="H44" s="323"/>
      <c r="I44" s="323"/>
      <c r="J44" s="323"/>
      <c r="K44" s="323"/>
      <c r="L44" s="323"/>
      <c r="M44" s="323"/>
      <c r="N44" s="321"/>
      <c r="O44" s="323"/>
      <c r="P44" s="323"/>
      <c r="Q44" s="323"/>
      <c r="R44" s="318"/>
    </row>
    <row r="45" spans="1:18">
      <c r="A45" s="321"/>
      <c r="B45" s="323"/>
      <c r="C45" s="323"/>
      <c r="D45" s="323"/>
      <c r="E45" s="323"/>
      <c r="F45" s="323"/>
      <c r="G45" s="323"/>
      <c r="H45" s="323"/>
      <c r="I45" s="323"/>
      <c r="J45" s="323"/>
      <c r="K45" s="323"/>
      <c r="L45" s="323"/>
      <c r="M45" s="323"/>
      <c r="N45" s="323"/>
      <c r="O45" s="323"/>
      <c r="P45" s="323"/>
      <c r="Q45" s="323"/>
      <c r="R45" s="318"/>
    </row>
    <row r="46" spans="1:18">
      <c r="A46" s="321"/>
      <c r="B46" s="323"/>
      <c r="C46" s="323"/>
      <c r="D46" s="323"/>
      <c r="E46" s="323"/>
      <c r="F46" s="323"/>
      <c r="G46" s="323"/>
      <c r="H46" s="323"/>
      <c r="I46" s="323"/>
      <c r="J46" s="323"/>
      <c r="K46" s="323"/>
      <c r="L46" s="323"/>
      <c r="M46" s="323"/>
      <c r="N46" s="323"/>
      <c r="O46" s="323"/>
      <c r="P46" s="323"/>
      <c r="Q46" s="323"/>
      <c r="R46" s="318"/>
    </row>
    <row r="47" spans="1:18">
      <c r="A47" s="321"/>
      <c r="B47" s="323"/>
      <c r="C47" s="323"/>
      <c r="D47" s="323"/>
      <c r="E47" s="323"/>
      <c r="F47" s="323"/>
      <c r="G47" s="323"/>
      <c r="H47" s="323"/>
      <c r="I47" s="323"/>
      <c r="J47" s="323"/>
      <c r="K47" s="323"/>
      <c r="L47" s="323"/>
      <c r="M47" s="323"/>
      <c r="N47" s="323"/>
      <c r="O47" s="323"/>
      <c r="P47" s="323"/>
      <c r="Q47" s="323"/>
      <c r="R47" s="318"/>
    </row>
    <row r="48" spans="1:18">
      <c r="B48" s="318"/>
      <c r="C48" s="318"/>
      <c r="D48" s="318"/>
      <c r="E48" s="318"/>
      <c r="F48" s="318"/>
      <c r="G48" s="318"/>
      <c r="H48" s="318"/>
      <c r="I48" s="318"/>
      <c r="J48" s="318"/>
      <c r="K48" s="318"/>
      <c r="L48" s="318"/>
      <c r="M48" s="318"/>
      <c r="N48" s="318"/>
      <c r="O48" s="318"/>
      <c r="P48" s="318"/>
      <c r="Q48" s="318"/>
      <c r="R48" s="318"/>
    </row>
    <row r="49" spans="2:18">
      <c r="B49" s="318"/>
      <c r="C49" s="318"/>
      <c r="D49" s="318"/>
      <c r="E49" s="318"/>
      <c r="F49" s="318"/>
      <c r="G49" s="318"/>
      <c r="H49" s="318"/>
      <c r="I49" s="318"/>
      <c r="J49" s="318"/>
      <c r="K49" s="318"/>
      <c r="L49" s="318"/>
      <c r="M49" s="318"/>
      <c r="N49" s="318"/>
      <c r="O49" s="318"/>
      <c r="P49" s="318"/>
      <c r="Q49" s="318"/>
      <c r="R49" s="318"/>
    </row>
  </sheetData>
  <sheetProtection password="CCE8" sheet="1" objects="1" scenarios="1"/>
  <mergeCells count="20">
    <mergeCell ref="E27:F27"/>
    <mergeCell ref="G27:H27"/>
    <mergeCell ref="I27:J27"/>
    <mergeCell ref="K27:L27"/>
    <mergeCell ref="B33:H33"/>
    <mergeCell ref="B32:C32"/>
    <mergeCell ref="I33:L33"/>
    <mergeCell ref="B26:C28"/>
    <mergeCell ref="D26:D28"/>
    <mergeCell ref="E26:L26"/>
    <mergeCell ref="E11:L11"/>
    <mergeCell ref="D11:D13"/>
    <mergeCell ref="B11:C13"/>
    <mergeCell ref="B23:H23"/>
    <mergeCell ref="E12:F12"/>
    <mergeCell ref="G12:H12"/>
    <mergeCell ref="I12:J12"/>
    <mergeCell ref="K12:L12"/>
    <mergeCell ref="I23:L23"/>
    <mergeCell ref="B22:C22"/>
  </mergeCells>
  <pageMargins left="0.74803149606299213" right="0" top="0.19685039370078741" bottom="0.19685039370078741" header="0.51181102362204722" footer="0.51181102362204722"/>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DE65"/>
  <sheetViews>
    <sheetView showGridLines="0" showRowColHeaders="0" topLeftCell="BX4" zoomScaleSheetLayoutView="100" workbookViewId="0">
      <selection activeCell="D9" sqref="D9"/>
    </sheetView>
  </sheetViews>
  <sheetFormatPr defaultColWidth="9.140625" defaultRowHeight="21.75"/>
  <cols>
    <col min="1" max="1" width="6.28515625" style="23" customWidth="1"/>
    <col min="2" max="2" width="4.140625" style="54" customWidth="1"/>
    <col min="3" max="3" width="9.28515625" style="23" customWidth="1"/>
    <col min="4" max="4" width="26.28515625" style="23" customWidth="1"/>
    <col min="5" max="5" width="9.7109375" style="23" customWidth="1"/>
    <col min="6" max="6" width="10" style="23" hidden="1" customWidth="1"/>
    <col min="7" max="7" width="9.5703125" style="23" hidden="1" customWidth="1"/>
    <col min="8" max="8" width="8.28515625" style="23" customWidth="1"/>
    <col min="9" max="9" width="6.7109375" style="23" customWidth="1"/>
    <col min="10" max="11" width="9.7109375" style="23" customWidth="1"/>
    <col min="12" max="12" width="10" style="23" hidden="1" customWidth="1"/>
    <col min="13" max="13" width="9.85546875" style="23" hidden="1" customWidth="1"/>
    <col min="14" max="14" width="8.7109375" style="23" customWidth="1"/>
    <col min="15" max="15" width="6.7109375" style="23" customWidth="1"/>
    <col min="16" max="17" width="9.7109375" style="23" customWidth="1"/>
    <col min="18" max="18" width="10" style="23" hidden="1" customWidth="1"/>
    <col min="19" max="19" width="9.85546875" style="23" hidden="1" customWidth="1"/>
    <col min="20" max="20" width="8.28515625" style="23" customWidth="1"/>
    <col min="21" max="21" width="6.7109375" style="23" customWidth="1"/>
    <col min="22" max="23" width="9.7109375" style="23" customWidth="1"/>
    <col min="24" max="24" width="10" style="23" hidden="1" customWidth="1"/>
    <col min="25" max="25" width="9.85546875" style="23" hidden="1" customWidth="1"/>
    <col min="26" max="26" width="8.28515625" style="23" customWidth="1"/>
    <col min="27" max="27" width="6.7109375" style="23" customWidth="1"/>
    <col min="28" max="29" width="9.7109375" style="23" customWidth="1"/>
    <col min="30" max="30" width="10" style="23" hidden="1" customWidth="1"/>
    <col min="31" max="31" width="9.85546875" style="23" hidden="1" customWidth="1"/>
    <col min="32" max="32" width="8.28515625" style="23" customWidth="1"/>
    <col min="33" max="33" width="6.7109375" style="23" customWidth="1"/>
    <col min="34" max="35" width="9.7109375" style="23" customWidth="1"/>
    <col min="36" max="36" width="10" style="23" hidden="1" customWidth="1"/>
    <col min="37" max="37" width="9.85546875" style="23" hidden="1" customWidth="1"/>
    <col min="38" max="38" width="8.28515625" style="23" customWidth="1"/>
    <col min="39" max="39" width="6.7109375" style="23" customWidth="1"/>
    <col min="40" max="41" width="9.7109375" style="23" customWidth="1"/>
    <col min="42" max="42" width="9.85546875" style="23" hidden="1" customWidth="1"/>
    <col min="43" max="43" width="7.85546875" style="23" hidden="1" customWidth="1"/>
    <col min="44" max="44" width="8.28515625" style="23" customWidth="1"/>
    <col min="45" max="45" width="6.7109375" style="23" customWidth="1"/>
    <col min="46" max="47" width="9.7109375" style="23" customWidth="1"/>
    <col min="48" max="48" width="10" style="23" hidden="1" customWidth="1"/>
    <col min="49" max="49" width="9.85546875" style="23" hidden="1" customWidth="1"/>
    <col min="50" max="50" width="8.28515625" style="23" customWidth="1"/>
    <col min="51" max="51" width="6.7109375" style="23" customWidth="1"/>
    <col min="52" max="53" width="9.7109375" style="23" customWidth="1"/>
    <col min="54" max="54" width="10" style="23" hidden="1" customWidth="1"/>
    <col min="55" max="55" width="9.85546875" style="23" hidden="1" customWidth="1"/>
    <col min="56" max="56" width="8.28515625" style="23" customWidth="1"/>
    <col min="57" max="57" width="6.7109375" style="23" customWidth="1"/>
    <col min="58" max="59" width="9.7109375" style="23" customWidth="1"/>
    <col min="60" max="60" width="10" style="23" hidden="1" customWidth="1"/>
    <col min="61" max="61" width="9.85546875" style="23" hidden="1" customWidth="1"/>
    <col min="62" max="62" width="8.28515625" style="23" customWidth="1"/>
    <col min="63" max="63" width="6.7109375" style="23" customWidth="1"/>
    <col min="64" max="65" width="9.7109375" style="23" customWidth="1"/>
    <col min="66" max="66" width="10" style="23" hidden="1" customWidth="1"/>
    <col min="67" max="67" width="9.85546875" style="23" hidden="1" customWidth="1"/>
    <col min="68" max="68" width="8.28515625" style="23" customWidth="1"/>
    <col min="69" max="69" width="6.7109375" style="23" customWidth="1"/>
    <col min="70" max="71" width="9.7109375" style="23" customWidth="1"/>
    <col min="72" max="72" width="10" style="23" hidden="1" customWidth="1"/>
    <col min="73" max="73" width="9.85546875" style="23" hidden="1" customWidth="1"/>
    <col min="74" max="74" width="8.28515625" style="23" customWidth="1"/>
    <col min="75" max="75" width="6.7109375" style="23" customWidth="1"/>
    <col min="76" max="76" width="9.85546875" style="23" customWidth="1"/>
    <col min="77" max="77" width="9.7109375" style="23" customWidth="1"/>
    <col min="78" max="78" width="10" style="23" hidden="1" customWidth="1"/>
    <col min="79" max="79" width="9.85546875" style="23" hidden="1" customWidth="1"/>
    <col min="80" max="80" width="8.28515625" style="23" customWidth="1"/>
    <col min="81" max="81" width="6.7109375" style="23" customWidth="1"/>
    <col min="82" max="82" width="9.85546875" style="23" customWidth="1"/>
    <col min="83" max="83" width="9.7109375" style="23" customWidth="1"/>
    <col min="84" max="84" width="10" style="23" hidden="1" customWidth="1"/>
    <col min="85" max="85" width="9.85546875" style="23" hidden="1" customWidth="1"/>
    <col min="86" max="86" width="8.28515625" style="23" customWidth="1"/>
    <col min="87" max="87" width="6.7109375" style="23" customWidth="1"/>
    <col min="88" max="89" width="9.7109375" style="23" customWidth="1"/>
    <col min="90" max="90" width="10" style="23" hidden="1" customWidth="1"/>
    <col min="91" max="91" width="9.85546875" style="23" hidden="1" customWidth="1"/>
    <col min="92" max="92" width="8.28515625" style="23" customWidth="1"/>
    <col min="93" max="93" width="6.7109375" style="23" customWidth="1"/>
    <col min="94" max="94" width="9.7109375" style="23" customWidth="1"/>
    <col min="95" max="95" width="12" style="23" customWidth="1"/>
    <col min="96" max="96" width="5.5703125" style="23" hidden="1" customWidth="1"/>
    <col min="97" max="97" width="7.7109375" style="23" hidden="1" customWidth="1"/>
    <col min="98" max="98" width="6" style="23" hidden="1" customWidth="1"/>
    <col min="99" max="99" width="6.7109375" style="23" hidden="1" customWidth="1"/>
    <col min="100" max="100" width="6.140625" style="23" hidden="1" customWidth="1"/>
    <col min="101" max="101" width="6.7109375" style="23" hidden="1" customWidth="1"/>
    <col min="102" max="102" width="9" style="23" customWidth="1"/>
    <col min="103" max="103" width="13.5703125" style="23" customWidth="1"/>
    <col min="104" max="104" width="4.5703125" style="54" customWidth="1"/>
    <col min="105" max="105" width="1.85546875" style="23" customWidth="1"/>
    <col min="106" max="16384" width="9.140625" style="23"/>
  </cols>
  <sheetData>
    <row r="1" spans="1:109" ht="34.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row>
    <row r="2" spans="1:109" s="54" customFormat="1" ht="22.5" customHeight="1">
      <c r="A2" s="172"/>
      <c r="B2" s="79"/>
      <c r="D2" s="80"/>
      <c r="E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F2" s="80"/>
      <c r="G2" s="80"/>
      <c r="H2" s="80"/>
      <c r="I2" s="80"/>
      <c r="J2" s="80"/>
      <c r="K2" s="119"/>
      <c r="L2" s="80"/>
      <c r="M2" s="80"/>
      <c r="N2" s="80"/>
      <c r="O2" s="80"/>
      <c r="P2" s="80"/>
      <c r="Q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R2" s="80"/>
      <c r="S2" s="80"/>
      <c r="T2" s="80"/>
      <c r="U2" s="80"/>
      <c r="V2" s="80"/>
      <c r="W2" s="119"/>
      <c r="X2" s="80"/>
      <c r="Y2" s="80"/>
      <c r="Z2" s="80"/>
      <c r="AA2" s="80"/>
      <c r="AB2" s="80"/>
      <c r="AC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AD2" s="80"/>
      <c r="AE2" s="80"/>
      <c r="AF2" s="80"/>
      <c r="AG2" s="80"/>
      <c r="AH2" s="80"/>
      <c r="AI2" s="119"/>
      <c r="AJ2" s="80"/>
      <c r="AK2" s="80"/>
      <c r="AL2" s="80"/>
      <c r="AM2" s="80"/>
      <c r="AN2" s="80"/>
      <c r="AO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AP2" s="80"/>
      <c r="AQ2" s="80"/>
      <c r="AR2" s="80"/>
      <c r="AS2" s="80"/>
      <c r="AT2" s="80"/>
      <c r="AU2" s="119"/>
      <c r="AV2" s="80"/>
      <c r="AW2" s="80"/>
      <c r="AX2" s="80"/>
      <c r="AY2" s="80"/>
      <c r="AZ2" s="80"/>
      <c r="BA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BB2" s="80"/>
      <c r="BC2" s="80"/>
      <c r="BD2" s="80"/>
      <c r="BE2" s="80"/>
      <c r="BF2" s="80"/>
      <c r="BG2" s="119"/>
      <c r="BH2" s="80"/>
      <c r="BI2" s="80"/>
      <c r="BJ2" s="80"/>
      <c r="BK2" s="80"/>
      <c r="BL2" s="80"/>
      <c r="BM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BN2" s="80"/>
      <c r="BO2" s="80"/>
      <c r="BP2" s="80"/>
      <c r="BQ2" s="80"/>
      <c r="BR2" s="80"/>
      <c r="BS2" s="119"/>
      <c r="BT2" s="80"/>
      <c r="BU2" s="80"/>
      <c r="BV2" s="80"/>
      <c r="BW2" s="80"/>
      <c r="BX2" s="80"/>
      <c r="BY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BZ2" s="80"/>
      <c r="CA2" s="80"/>
      <c r="CB2" s="80"/>
      <c r="CC2" s="80"/>
      <c r="CD2" s="80"/>
      <c r="CE2" s="119"/>
      <c r="CF2" s="80"/>
      <c r="CG2" s="80"/>
      <c r="CH2" s="80"/>
      <c r="CI2" s="80"/>
      <c r="CJ2" s="80"/>
      <c r="CK2" s="119" t="str">
        <f>"แบบบันทึกการประเมินการอ่าน คิดวิเคราะห์และเขียน  " &amp;'ข้อมูลพื้นฐาน  '!$G$9 &amp;" ปีการศึกษา "   &amp;'ข้อมูลพื้นฐาน  '!$F$9</f>
        <v>แบบบันทึกการประเมินการอ่าน คิดวิเคราะห์และเขียน   ปีการศึกษา 2568</v>
      </c>
      <c r="CL2" s="80"/>
      <c r="CM2" s="80"/>
      <c r="CN2" s="80"/>
      <c r="CO2" s="80"/>
      <c r="CP2" s="80"/>
      <c r="CQ2" s="119"/>
      <c r="CR2" s="80"/>
      <c r="CS2" s="80"/>
      <c r="CT2" s="80"/>
      <c r="CU2" s="80"/>
      <c r="CV2" s="80"/>
      <c r="CW2" s="80"/>
      <c r="CX2" s="80"/>
      <c r="CY2" s="80"/>
      <c r="CZ2" s="172"/>
      <c r="DA2" s="172"/>
      <c r="DB2" s="172"/>
      <c r="DC2" s="172"/>
      <c r="DD2" s="172"/>
      <c r="DE2" s="172"/>
    </row>
    <row r="3" spans="1:109" s="54" customFormat="1" ht="22.5" customHeight="1">
      <c r="A3" s="172"/>
      <c r="B3" s="79"/>
      <c r="D3" s="81"/>
      <c r="E3" s="119" t="str">
        <f>'ข้อมูลพื้นฐาน  '!$C$10 &amp;'ข้อมูลพื้นฐาน  '!$D$10   &amp;"  "&amp;'ข้อมูลพื้นฐาน  '!$D$3</f>
        <v>ระดับชั้นมัธยมศึกษาปีที่ 1  โรงเรียนวัดโฆสิตาราม</v>
      </c>
      <c r="F3" s="81"/>
      <c r="G3" s="81"/>
      <c r="H3" s="81"/>
      <c r="I3" s="81"/>
      <c r="J3" s="81"/>
      <c r="K3" s="119"/>
      <c r="L3" s="81"/>
      <c r="M3" s="81"/>
      <c r="N3" s="81"/>
      <c r="O3" s="81"/>
      <c r="P3" s="81"/>
      <c r="Q3" s="119" t="str">
        <f>'ข้อมูลพื้นฐาน  '!$C$10 &amp;'ข้อมูลพื้นฐาน  '!$D$10   &amp;"  "&amp;'ข้อมูลพื้นฐาน  '!$D$3</f>
        <v>ระดับชั้นมัธยมศึกษาปีที่ 1  โรงเรียนวัดโฆสิตาราม</v>
      </c>
      <c r="R3" s="81"/>
      <c r="S3" s="81"/>
      <c r="T3" s="81"/>
      <c r="U3" s="81"/>
      <c r="V3" s="81"/>
      <c r="W3" s="119"/>
      <c r="X3" s="81"/>
      <c r="Y3" s="81"/>
      <c r="Z3" s="81"/>
      <c r="AA3" s="81"/>
      <c r="AB3" s="81"/>
      <c r="AC3" s="119" t="str">
        <f>'ข้อมูลพื้นฐาน  '!$C$10 &amp;'ข้อมูลพื้นฐาน  '!$D$10   &amp;"  "&amp;'ข้อมูลพื้นฐาน  '!$D$3</f>
        <v>ระดับชั้นมัธยมศึกษาปีที่ 1  โรงเรียนวัดโฆสิตาราม</v>
      </c>
      <c r="AD3" s="81"/>
      <c r="AE3" s="81"/>
      <c r="AF3" s="81"/>
      <c r="AG3" s="81"/>
      <c r="AH3" s="81"/>
      <c r="AI3" s="119"/>
      <c r="AJ3" s="81"/>
      <c r="AK3" s="81"/>
      <c r="AL3" s="81"/>
      <c r="AM3" s="81"/>
      <c r="AN3" s="81"/>
      <c r="AO3" s="119" t="str">
        <f>'ข้อมูลพื้นฐาน  '!$C$10 &amp;'ข้อมูลพื้นฐาน  '!$D$10   &amp;"  "&amp;'ข้อมูลพื้นฐาน  '!$D$3</f>
        <v>ระดับชั้นมัธยมศึกษาปีที่ 1  โรงเรียนวัดโฆสิตาราม</v>
      </c>
      <c r="AP3" s="81"/>
      <c r="AQ3" s="81"/>
      <c r="AR3" s="81"/>
      <c r="AS3" s="81"/>
      <c r="AT3" s="81"/>
      <c r="AU3" s="119"/>
      <c r="AV3" s="81"/>
      <c r="AW3" s="81"/>
      <c r="AX3" s="81"/>
      <c r="AY3" s="81"/>
      <c r="AZ3" s="81"/>
      <c r="BA3" s="119" t="str">
        <f>'ข้อมูลพื้นฐาน  '!$C$10 &amp;'ข้อมูลพื้นฐาน  '!$D$10   &amp;"  "&amp;'ข้อมูลพื้นฐาน  '!$D$3</f>
        <v>ระดับชั้นมัธยมศึกษาปีที่ 1  โรงเรียนวัดโฆสิตาราม</v>
      </c>
      <c r="BB3" s="81"/>
      <c r="BC3" s="81"/>
      <c r="BD3" s="81"/>
      <c r="BE3" s="81"/>
      <c r="BF3" s="81"/>
      <c r="BG3" s="119"/>
      <c r="BH3" s="81"/>
      <c r="BI3" s="81"/>
      <c r="BJ3" s="81"/>
      <c r="BK3" s="81"/>
      <c r="BL3" s="81"/>
      <c r="BM3" s="119" t="str">
        <f>'ข้อมูลพื้นฐาน  '!$C$10 &amp;'ข้อมูลพื้นฐาน  '!$D$10   &amp;"  "&amp;'ข้อมูลพื้นฐาน  '!$D$3</f>
        <v>ระดับชั้นมัธยมศึกษาปีที่ 1  โรงเรียนวัดโฆสิตาราม</v>
      </c>
      <c r="BN3" s="81"/>
      <c r="BO3" s="81"/>
      <c r="BP3" s="81"/>
      <c r="BQ3" s="81"/>
      <c r="BR3" s="81"/>
      <c r="BS3" s="119"/>
      <c r="BT3" s="81"/>
      <c r="BU3" s="81"/>
      <c r="BV3" s="81"/>
      <c r="BW3" s="81"/>
      <c r="BX3" s="81"/>
      <c r="BY3" s="119" t="str">
        <f>'ข้อมูลพื้นฐาน  '!$C$10 &amp;'ข้อมูลพื้นฐาน  '!$D$10   &amp;"  "&amp;'ข้อมูลพื้นฐาน  '!$D$3</f>
        <v>ระดับชั้นมัธยมศึกษาปีที่ 1  โรงเรียนวัดโฆสิตาราม</v>
      </c>
      <c r="BZ3" s="81"/>
      <c r="CA3" s="81"/>
      <c r="CB3" s="81"/>
      <c r="CC3" s="81"/>
      <c r="CD3" s="81"/>
      <c r="CE3" s="119"/>
      <c r="CF3" s="81"/>
      <c r="CG3" s="81"/>
      <c r="CH3" s="81"/>
      <c r="CI3" s="81"/>
      <c r="CJ3" s="81"/>
      <c r="CK3" s="119" t="str">
        <f>'ข้อมูลพื้นฐาน  '!$C$10 &amp;'ข้อมูลพื้นฐาน  '!$D$10   &amp;"  "&amp;'ข้อมูลพื้นฐาน  '!$D$3</f>
        <v>ระดับชั้นมัธยมศึกษาปีที่ 1  โรงเรียนวัดโฆสิตาราม</v>
      </c>
      <c r="CL3" s="81"/>
      <c r="CM3" s="81"/>
      <c r="CN3" s="81"/>
      <c r="CO3" s="81"/>
      <c r="CP3" s="81"/>
      <c r="CQ3" s="119"/>
      <c r="CR3" s="81"/>
      <c r="CS3" s="81"/>
      <c r="CT3" s="81"/>
      <c r="CU3" s="81"/>
      <c r="CV3" s="81"/>
      <c r="CW3" s="81"/>
      <c r="CX3" s="81"/>
      <c r="CY3" s="81"/>
      <c r="CZ3" s="172"/>
      <c r="DA3" s="172"/>
      <c r="DB3" s="172"/>
      <c r="DC3" s="172"/>
      <c r="DD3" s="172"/>
      <c r="DE3" s="172"/>
    </row>
    <row r="4" spans="1:109" s="54" customFormat="1" ht="21" customHeight="1">
      <c r="A4" s="172"/>
      <c r="B4" s="655" t="s">
        <v>2</v>
      </c>
      <c r="C4" s="739" t="s">
        <v>28</v>
      </c>
      <c r="D4" s="655" t="s">
        <v>6</v>
      </c>
      <c r="E4" s="650" t="str">
        <f>'ข้อมูลพื้นฐาน  '!$E13</f>
        <v>ภาษาไทย</v>
      </c>
      <c r="F4" s="651"/>
      <c r="G4" s="651"/>
      <c r="H4" s="651"/>
      <c r="I4" s="651"/>
      <c r="J4" s="652"/>
      <c r="K4" s="650" t="str">
        <f>'ข้อมูลพื้นฐาน  '!$E14</f>
        <v>คณิตศาสตร์</v>
      </c>
      <c r="L4" s="651"/>
      <c r="M4" s="651"/>
      <c r="N4" s="651"/>
      <c r="O4" s="651"/>
      <c r="P4" s="652"/>
      <c r="Q4" s="650" t="str">
        <f>'ข้อมูลพื้นฐาน  '!$E15</f>
        <v>วิทยาศาสตร์และเทคโนโลยี</v>
      </c>
      <c r="R4" s="651"/>
      <c r="S4" s="651"/>
      <c r="T4" s="651"/>
      <c r="U4" s="651"/>
      <c r="V4" s="652"/>
      <c r="W4" s="650" t="str">
        <f>'ข้อมูลพื้นฐาน  '!$E16</f>
        <v>การออกแบบและเทคโนโลยี</v>
      </c>
      <c r="X4" s="651"/>
      <c r="Y4" s="651"/>
      <c r="Z4" s="651"/>
      <c r="AA4" s="651"/>
      <c r="AB4" s="652"/>
      <c r="AC4" s="650" t="str">
        <f>'ข้อมูลพื้นฐาน  '!$E17</f>
        <v>สังคมศึกษา ศาสนาและ วัฒนธรรม</v>
      </c>
      <c r="AD4" s="651"/>
      <c r="AE4" s="651"/>
      <c r="AF4" s="651"/>
      <c r="AG4" s="651"/>
      <c r="AH4" s="652"/>
      <c r="AI4" s="650" t="str">
        <f>'ข้อมูลพื้นฐาน  '!$E18</f>
        <v>ประวัติศาสตร์</v>
      </c>
      <c r="AJ4" s="651"/>
      <c r="AK4" s="651"/>
      <c r="AL4" s="651"/>
      <c r="AM4" s="651"/>
      <c r="AN4" s="652"/>
      <c r="AO4" s="650" t="str">
        <f>'ข้อมูลพื้นฐาน  '!$E19</f>
        <v>สุขศึกษาและพลศึกษา</v>
      </c>
      <c r="AP4" s="651"/>
      <c r="AQ4" s="651"/>
      <c r="AR4" s="651"/>
      <c r="AS4" s="651"/>
      <c r="AT4" s="652"/>
      <c r="AU4" s="650" t="str">
        <f>'ข้อมูลพื้นฐาน  '!$E20</f>
        <v>ศิลปะ</v>
      </c>
      <c r="AV4" s="651"/>
      <c r="AW4" s="651"/>
      <c r="AX4" s="651"/>
      <c r="AY4" s="651"/>
      <c r="AZ4" s="652"/>
      <c r="BA4" s="650" t="str">
        <f>'ข้อมูลพื้นฐาน  '!$E21</f>
        <v>การงานอาชีพ</v>
      </c>
      <c r="BB4" s="651"/>
      <c r="BC4" s="651"/>
      <c r="BD4" s="651"/>
      <c r="BE4" s="651"/>
      <c r="BF4" s="652"/>
      <c r="BG4" s="650" t="str">
        <f>'ข้อมูลพื้นฐาน  '!$E22</f>
        <v>ภาษาอังกฤษพื้นฐาน</v>
      </c>
      <c r="BH4" s="651"/>
      <c r="BI4" s="651"/>
      <c r="BJ4" s="651"/>
      <c r="BK4" s="651"/>
      <c r="BL4" s="652"/>
      <c r="BM4" s="650" t="str">
        <f>'ข้อมูลพื้นฐาน  '!$E23</f>
        <v>คอมพิวเตอร์</v>
      </c>
      <c r="BN4" s="651"/>
      <c r="BO4" s="651"/>
      <c r="BP4" s="651"/>
      <c r="BQ4" s="651"/>
      <c r="BR4" s="652"/>
      <c r="BS4" s="650" t="str">
        <f>'ข้อมูลพื้นฐาน  '!$E24</f>
        <v>ภาษาจีน</v>
      </c>
      <c r="BT4" s="651"/>
      <c r="BU4" s="651"/>
      <c r="BV4" s="651"/>
      <c r="BW4" s="651"/>
      <c r="BX4" s="652"/>
      <c r="BY4" s="650" t="str">
        <f>'ข้อมูลพื้นฐาน  '!$E25</f>
        <v>การป้องกันการทุจริต</v>
      </c>
      <c r="BZ4" s="651"/>
      <c r="CA4" s="651"/>
      <c r="CB4" s="651"/>
      <c r="CC4" s="651"/>
      <c r="CD4" s="652"/>
      <c r="CE4" s="650" t="str">
        <f>'ข้อมูลพื้นฐาน  '!$E26</f>
        <v>โครงงานอาชีพ</v>
      </c>
      <c r="CF4" s="651"/>
      <c r="CG4" s="651"/>
      <c r="CH4" s="651"/>
      <c r="CI4" s="651"/>
      <c r="CJ4" s="652"/>
      <c r="CK4" s="650" t="str">
        <f>'ข้อมูลพื้นฐาน  '!$E27</f>
        <v>การว่ายน้ำเพื่อการเอาชีวิตรอด</v>
      </c>
      <c r="CL4" s="651"/>
      <c r="CM4" s="651"/>
      <c r="CN4" s="651"/>
      <c r="CO4" s="651"/>
      <c r="CP4" s="652"/>
      <c r="CQ4" s="650" t="s">
        <v>67</v>
      </c>
      <c r="CR4" s="651"/>
      <c r="CS4" s="651"/>
      <c r="CT4" s="651"/>
      <c r="CU4" s="651"/>
      <c r="CV4" s="651"/>
      <c r="CW4" s="651"/>
      <c r="CX4" s="651"/>
      <c r="CY4" s="652"/>
      <c r="CZ4" s="172"/>
      <c r="DA4" s="172"/>
      <c r="DB4" s="172"/>
      <c r="DC4" s="172"/>
      <c r="DD4" s="172"/>
      <c r="DE4" s="172"/>
    </row>
    <row r="5" spans="1:109" s="54" customFormat="1" ht="26.25" customHeight="1">
      <c r="A5" s="172"/>
      <c r="B5" s="660"/>
      <c r="C5" s="740"/>
      <c r="D5" s="660"/>
      <c r="E5" s="459" t="s">
        <v>26</v>
      </c>
      <c r="F5" s="86" t="s">
        <v>68</v>
      </c>
      <c r="G5" s="82" t="s">
        <v>36</v>
      </c>
      <c r="H5" s="736" t="s">
        <v>164</v>
      </c>
      <c r="I5" s="666" t="s">
        <v>64</v>
      </c>
      <c r="J5" s="666" t="s">
        <v>66</v>
      </c>
      <c r="K5" s="459" t="s">
        <v>26</v>
      </c>
      <c r="L5" s="86" t="s">
        <v>68</v>
      </c>
      <c r="M5" s="82" t="s">
        <v>36</v>
      </c>
      <c r="N5" s="736" t="s">
        <v>164</v>
      </c>
      <c r="O5" s="666" t="s">
        <v>64</v>
      </c>
      <c r="P5" s="666" t="s">
        <v>66</v>
      </c>
      <c r="Q5" s="459" t="s">
        <v>26</v>
      </c>
      <c r="R5" s="86" t="s">
        <v>68</v>
      </c>
      <c r="S5" s="82" t="s">
        <v>36</v>
      </c>
      <c r="T5" s="736" t="s">
        <v>164</v>
      </c>
      <c r="U5" s="666" t="s">
        <v>64</v>
      </c>
      <c r="V5" s="666" t="s">
        <v>66</v>
      </c>
      <c r="W5" s="459" t="s">
        <v>26</v>
      </c>
      <c r="X5" s="86" t="s">
        <v>68</v>
      </c>
      <c r="Y5" s="82" t="s">
        <v>36</v>
      </c>
      <c r="Z5" s="736" t="s">
        <v>164</v>
      </c>
      <c r="AA5" s="666" t="s">
        <v>64</v>
      </c>
      <c r="AB5" s="666" t="s">
        <v>66</v>
      </c>
      <c r="AC5" s="459" t="s">
        <v>26</v>
      </c>
      <c r="AD5" s="86" t="s">
        <v>68</v>
      </c>
      <c r="AE5" s="82" t="s">
        <v>36</v>
      </c>
      <c r="AF5" s="736" t="s">
        <v>164</v>
      </c>
      <c r="AG5" s="666" t="s">
        <v>64</v>
      </c>
      <c r="AH5" s="666" t="s">
        <v>66</v>
      </c>
      <c r="AI5" s="459" t="s">
        <v>26</v>
      </c>
      <c r="AJ5" s="86" t="s">
        <v>68</v>
      </c>
      <c r="AK5" s="82" t="s">
        <v>36</v>
      </c>
      <c r="AL5" s="736" t="s">
        <v>164</v>
      </c>
      <c r="AM5" s="666" t="s">
        <v>64</v>
      </c>
      <c r="AN5" s="666" t="s">
        <v>66</v>
      </c>
      <c r="AO5" s="459" t="s">
        <v>26</v>
      </c>
      <c r="AP5" s="86" t="s">
        <v>68</v>
      </c>
      <c r="AQ5" s="82" t="s">
        <v>36</v>
      </c>
      <c r="AR5" s="736" t="s">
        <v>164</v>
      </c>
      <c r="AS5" s="666" t="s">
        <v>64</v>
      </c>
      <c r="AT5" s="666" t="s">
        <v>66</v>
      </c>
      <c r="AU5" s="459" t="s">
        <v>26</v>
      </c>
      <c r="AV5" s="86" t="s">
        <v>68</v>
      </c>
      <c r="AW5" s="82" t="s">
        <v>36</v>
      </c>
      <c r="AX5" s="736" t="s">
        <v>164</v>
      </c>
      <c r="AY5" s="666" t="s">
        <v>64</v>
      </c>
      <c r="AZ5" s="666" t="s">
        <v>66</v>
      </c>
      <c r="BA5" s="459" t="s">
        <v>26</v>
      </c>
      <c r="BB5" s="86" t="s">
        <v>68</v>
      </c>
      <c r="BC5" s="82" t="s">
        <v>36</v>
      </c>
      <c r="BD5" s="736" t="s">
        <v>164</v>
      </c>
      <c r="BE5" s="666" t="s">
        <v>64</v>
      </c>
      <c r="BF5" s="666" t="s">
        <v>66</v>
      </c>
      <c r="BG5" s="459" t="s">
        <v>26</v>
      </c>
      <c r="BH5" s="86" t="s">
        <v>68</v>
      </c>
      <c r="BI5" s="390" t="s">
        <v>36</v>
      </c>
      <c r="BJ5" s="736" t="s">
        <v>164</v>
      </c>
      <c r="BK5" s="666" t="s">
        <v>64</v>
      </c>
      <c r="BL5" s="666" t="s">
        <v>66</v>
      </c>
      <c r="BM5" s="459" t="s">
        <v>26</v>
      </c>
      <c r="BN5" s="86" t="s">
        <v>68</v>
      </c>
      <c r="BO5" s="459" t="s">
        <v>36</v>
      </c>
      <c r="BP5" s="736" t="s">
        <v>164</v>
      </c>
      <c r="BQ5" s="666" t="s">
        <v>64</v>
      </c>
      <c r="BR5" s="666" t="s">
        <v>66</v>
      </c>
      <c r="BS5" s="459" t="s">
        <v>26</v>
      </c>
      <c r="BT5" s="86" t="s">
        <v>68</v>
      </c>
      <c r="BU5" s="459" t="s">
        <v>36</v>
      </c>
      <c r="BV5" s="736" t="s">
        <v>164</v>
      </c>
      <c r="BW5" s="666" t="s">
        <v>64</v>
      </c>
      <c r="BX5" s="666" t="s">
        <v>66</v>
      </c>
      <c r="BY5" s="459" t="s">
        <v>26</v>
      </c>
      <c r="BZ5" s="86" t="s">
        <v>68</v>
      </c>
      <c r="CA5" s="459" t="s">
        <v>36</v>
      </c>
      <c r="CB5" s="736" t="s">
        <v>164</v>
      </c>
      <c r="CC5" s="666" t="s">
        <v>64</v>
      </c>
      <c r="CD5" s="666" t="s">
        <v>66</v>
      </c>
      <c r="CE5" s="459" t="s">
        <v>26</v>
      </c>
      <c r="CF5" s="86" t="s">
        <v>68</v>
      </c>
      <c r="CG5" s="459" t="s">
        <v>36</v>
      </c>
      <c r="CH5" s="736" t="s">
        <v>164</v>
      </c>
      <c r="CI5" s="666" t="s">
        <v>64</v>
      </c>
      <c r="CJ5" s="666" t="s">
        <v>66</v>
      </c>
      <c r="CK5" s="459" t="s">
        <v>26</v>
      </c>
      <c r="CL5" s="86" t="s">
        <v>68</v>
      </c>
      <c r="CM5" s="82" t="s">
        <v>36</v>
      </c>
      <c r="CN5" s="736" t="s">
        <v>164</v>
      </c>
      <c r="CO5" s="666" t="s">
        <v>64</v>
      </c>
      <c r="CP5" s="666" t="s">
        <v>66</v>
      </c>
      <c r="CQ5" s="736" t="s">
        <v>424</v>
      </c>
      <c r="CR5" s="670" t="s">
        <v>64</v>
      </c>
      <c r="CS5" s="661" t="s">
        <v>68</v>
      </c>
      <c r="CT5" s="670" t="s">
        <v>64</v>
      </c>
      <c r="CU5" s="736" t="s">
        <v>36</v>
      </c>
      <c r="CV5" s="670" t="s">
        <v>64</v>
      </c>
      <c r="CW5" s="736" t="s">
        <v>164</v>
      </c>
      <c r="CX5" s="666" t="s">
        <v>64</v>
      </c>
      <c r="CY5" s="666" t="s">
        <v>66</v>
      </c>
      <c r="CZ5" s="172"/>
      <c r="DA5" s="172"/>
      <c r="DB5" s="172"/>
      <c r="DC5" s="172"/>
      <c r="DD5" s="172"/>
      <c r="DE5" s="172"/>
    </row>
    <row r="6" spans="1:109" s="54" customFormat="1" ht="16.5" customHeight="1" thickBot="1">
      <c r="A6" s="172"/>
      <c r="B6" s="686"/>
      <c r="C6" s="741"/>
      <c r="D6" s="192" t="s">
        <v>25</v>
      </c>
      <c r="E6" s="196">
        <f>'05'!D5</f>
        <v>100</v>
      </c>
      <c r="F6" s="196">
        <f>'05'!E5</f>
        <v>0</v>
      </c>
      <c r="G6" s="196">
        <f>'05'!F5</f>
        <v>0</v>
      </c>
      <c r="H6" s="737"/>
      <c r="I6" s="738"/>
      <c r="J6" s="738"/>
      <c r="K6" s="196">
        <f>'05'!J5</f>
        <v>100</v>
      </c>
      <c r="L6" s="196">
        <f>'05'!K5</f>
        <v>0</v>
      </c>
      <c r="M6" s="196">
        <f>'05'!L5</f>
        <v>0</v>
      </c>
      <c r="N6" s="737"/>
      <c r="O6" s="738"/>
      <c r="P6" s="738"/>
      <c r="Q6" s="196">
        <f>'05'!P5</f>
        <v>100</v>
      </c>
      <c r="R6" s="196">
        <f>'05'!Q5</f>
        <v>0</v>
      </c>
      <c r="S6" s="196">
        <f>'05'!R5</f>
        <v>0</v>
      </c>
      <c r="T6" s="737"/>
      <c r="U6" s="738"/>
      <c r="V6" s="738"/>
      <c r="W6" s="196">
        <f>'05'!V5</f>
        <v>100</v>
      </c>
      <c r="X6" s="196">
        <f>'05'!W5</f>
        <v>0</v>
      </c>
      <c r="Y6" s="196">
        <f>'05'!X5</f>
        <v>0</v>
      </c>
      <c r="Z6" s="737"/>
      <c r="AA6" s="738"/>
      <c r="AB6" s="738"/>
      <c r="AC6" s="196">
        <f>'05'!AB5</f>
        <v>100</v>
      </c>
      <c r="AD6" s="196">
        <f>'05'!AC5</f>
        <v>0</v>
      </c>
      <c r="AE6" s="196">
        <f>'05'!AD5</f>
        <v>0</v>
      </c>
      <c r="AF6" s="737"/>
      <c r="AG6" s="738"/>
      <c r="AH6" s="738"/>
      <c r="AI6" s="196">
        <f>'05'!AH5</f>
        <v>100</v>
      </c>
      <c r="AJ6" s="196">
        <f>'05'!AI5</f>
        <v>0</v>
      </c>
      <c r="AK6" s="196">
        <f>'05'!AJ5</f>
        <v>0</v>
      </c>
      <c r="AL6" s="737"/>
      <c r="AM6" s="738"/>
      <c r="AN6" s="738"/>
      <c r="AO6" s="196">
        <f>'05'!AN5</f>
        <v>100</v>
      </c>
      <c r="AP6" s="196">
        <f>'05'!AO5</f>
        <v>0</v>
      </c>
      <c r="AQ6" s="196">
        <f>'05'!AP5</f>
        <v>0</v>
      </c>
      <c r="AR6" s="737"/>
      <c r="AS6" s="738"/>
      <c r="AT6" s="738"/>
      <c r="AU6" s="196">
        <f>'05'!AT5</f>
        <v>100</v>
      </c>
      <c r="AV6" s="196">
        <f>'05'!AU5</f>
        <v>0</v>
      </c>
      <c r="AW6" s="196">
        <f>'05'!AV5</f>
        <v>0</v>
      </c>
      <c r="AX6" s="737"/>
      <c r="AY6" s="738"/>
      <c r="AZ6" s="738"/>
      <c r="BA6" s="196">
        <f>'05'!AZ5</f>
        <v>100</v>
      </c>
      <c r="BB6" s="196">
        <f>'05'!BA5</f>
        <v>0</v>
      </c>
      <c r="BC6" s="196">
        <f>'05'!BB5</f>
        <v>0</v>
      </c>
      <c r="BD6" s="737"/>
      <c r="BE6" s="738"/>
      <c r="BF6" s="738"/>
      <c r="BG6" s="391">
        <f>'05'!BF5</f>
        <v>100</v>
      </c>
      <c r="BH6" s="391">
        <f>'05'!BG5</f>
        <v>0</v>
      </c>
      <c r="BI6" s="391">
        <f>'05'!BH5</f>
        <v>0</v>
      </c>
      <c r="BJ6" s="737"/>
      <c r="BK6" s="738"/>
      <c r="BL6" s="738"/>
      <c r="BM6" s="461">
        <f>'05'!BL5</f>
        <v>100</v>
      </c>
      <c r="BN6" s="461">
        <f>'05'!BM5</f>
        <v>0</v>
      </c>
      <c r="BO6" s="461">
        <f>'05'!BN5</f>
        <v>0</v>
      </c>
      <c r="BP6" s="737"/>
      <c r="BQ6" s="738"/>
      <c r="BR6" s="738"/>
      <c r="BS6" s="461">
        <f>'05'!BR5</f>
        <v>100</v>
      </c>
      <c r="BT6" s="461">
        <f>'05'!BS5</f>
        <v>0</v>
      </c>
      <c r="BU6" s="461">
        <f>'05'!BT5</f>
        <v>0</v>
      </c>
      <c r="BV6" s="737"/>
      <c r="BW6" s="738"/>
      <c r="BX6" s="738"/>
      <c r="BY6" s="461">
        <f>'05'!BX5</f>
        <v>100</v>
      </c>
      <c r="BZ6" s="461">
        <f>'05'!BY5</f>
        <v>0</v>
      </c>
      <c r="CA6" s="461">
        <f>'05'!BZ5</f>
        <v>0</v>
      </c>
      <c r="CB6" s="737"/>
      <c r="CC6" s="738"/>
      <c r="CD6" s="738"/>
      <c r="CE6" s="461">
        <f>'05'!CD5</f>
        <v>100</v>
      </c>
      <c r="CF6" s="461">
        <f>'05'!CE5</f>
        <v>0</v>
      </c>
      <c r="CG6" s="461">
        <f>'05'!CF5</f>
        <v>0</v>
      </c>
      <c r="CH6" s="737"/>
      <c r="CI6" s="738"/>
      <c r="CJ6" s="738"/>
      <c r="CK6" s="196">
        <f>'05'!CJ5</f>
        <v>100</v>
      </c>
      <c r="CL6" s="196">
        <f>'05'!CK5</f>
        <v>0</v>
      </c>
      <c r="CM6" s="196">
        <f>'05'!CL5</f>
        <v>0</v>
      </c>
      <c r="CN6" s="737"/>
      <c r="CO6" s="738"/>
      <c r="CP6" s="738"/>
      <c r="CQ6" s="737"/>
      <c r="CR6" s="742"/>
      <c r="CS6" s="662"/>
      <c r="CT6" s="742"/>
      <c r="CU6" s="737"/>
      <c r="CV6" s="742"/>
      <c r="CW6" s="737"/>
      <c r="CX6" s="738"/>
      <c r="CY6" s="738"/>
      <c r="CZ6" s="172"/>
      <c r="DA6" s="172"/>
      <c r="DB6" s="172"/>
      <c r="DC6" s="172"/>
      <c r="DD6" s="172"/>
      <c r="DE6" s="172"/>
    </row>
    <row r="7" spans="1:109" s="29" customFormat="1" ht="15.95" customHeight="1">
      <c r="A7" s="173"/>
      <c r="B7" s="56">
        <v>1</v>
      </c>
      <c r="C7" s="26">
        <f>IF(คะแนนสอบ!C6="","",คะแนนสอบ!C6)</f>
        <v>2284</v>
      </c>
      <c r="D7" s="41" t="str">
        <f>IF(คะแนนสอบ!D6="","",คะแนนสอบ!D6)</f>
        <v>เด็กชายทนากรณ์   แย้มพรม</v>
      </c>
      <c r="E7" s="27" t="str">
        <f>'05'!D6</f>
        <v/>
      </c>
      <c r="F7" s="27" t="str">
        <f>'05'!E6</f>
        <v/>
      </c>
      <c r="G7" s="27" t="str">
        <f>'05'!F6</f>
        <v/>
      </c>
      <c r="H7" s="27" t="str">
        <f>'05'!G6</f>
        <v/>
      </c>
      <c r="I7" s="27" t="str">
        <f>'05'!H6</f>
        <v/>
      </c>
      <c r="J7" s="27" t="str">
        <f>'05'!I6</f>
        <v/>
      </c>
      <c r="K7" s="27" t="str">
        <f>'05'!J6</f>
        <v/>
      </c>
      <c r="L7" s="27" t="str">
        <f>'05'!K6</f>
        <v/>
      </c>
      <c r="M7" s="27" t="str">
        <f>'05'!L6</f>
        <v/>
      </c>
      <c r="N7" s="27" t="str">
        <f>'05'!M6</f>
        <v/>
      </c>
      <c r="O7" s="27" t="str">
        <f>'05'!N6</f>
        <v/>
      </c>
      <c r="P7" s="27" t="str">
        <f>'05'!O6</f>
        <v/>
      </c>
      <c r="Q7" s="27" t="str">
        <f>'05'!P6</f>
        <v/>
      </c>
      <c r="R7" s="27" t="str">
        <f>'05'!Q6</f>
        <v/>
      </c>
      <c r="S7" s="27" t="str">
        <f>'05'!R6</f>
        <v/>
      </c>
      <c r="T7" s="27" t="str">
        <f>'05'!S6</f>
        <v/>
      </c>
      <c r="U7" s="27" t="str">
        <f>'05'!T6</f>
        <v/>
      </c>
      <c r="V7" s="27" t="str">
        <f>'05'!U6</f>
        <v/>
      </c>
      <c r="W7" s="27" t="str">
        <f>'05'!V6</f>
        <v/>
      </c>
      <c r="X7" s="27" t="str">
        <f>'05'!W6</f>
        <v/>
      </c>
      <c r="Y7" s="27" t="str">
        <f>'05'!X6</f>
        <v/>
      </c>
      <c r="Z7" s="27" t="str">
        <f>'05'!Y6</f>
        <v/>
      </c>
      <c r="AA7" s="27" t="str">
        <f>'05'!Z6</f>
        <v/>
      </c>
      <c r="AB7" s="27" t="str">
        <f>'05'!AA6</f>
        <v/>
      </c>
      <c r="AC7" s="27" t="str">
        <f>'05'!AB6</f>
        <v/>
      </c>
      <c r="AD7" s="27" t="str">
        <f>'05'!AC6</f>
        <v/>
      </c>
      <c r="AE7" s="27" t="str">
        <f>'05'!AD6</f>
        <v/>
      </c>
      <c r="AF7" s="27" t="str">
        <f>'05'!AE6</f>
        <v/>
      </c>
      <c r="AG7" s="27" t="str">
        <f>'05'!AF6</f>
        <v/>
      </c>
      <c r="AH7" s="27" t="str">
        <f>'05'!AG6</f>
        <v/>
      </c>
      <c r="AI7" s="27" t="str">
        <f>'05'!AH6</f>
        <v/>
      </c>
      <c r="AJ7" s="27" t="str">
        <f>'05'!AI6</f>
        <v/>
      </c>
      <c r="AK7" s="27" t="str">
        <f>'05'!AJ6</f>
        <v/>
      </c>
      <c r="AL7" s="27" t="str">
        <f>'05'!AK6</f>
        <v/>
      </c>
      <c r="AM7" s="27" t="str">
        <f>'05'!AL6</f>
        <v/>
      </c>
      <c r="AN7" s="27" t="str">
        <f>'05'!AM6</f>
        <v/>
      </c>
      <c r="AO7" s="27" t="str">
        <f>'05'!AN6</f>
        <v/>
      </c>
      <c r="AP7" s="27" t="str">
        <f>'05'!AO6</f>
        <v/>
      </c>
      <c r="AQ7" s="27" t="str">
        <f>'05'!AP6</f>
        <v/>
      </c>
      <c r="AR7" s="27" t="str">
        <f>'05'!AQ6</f>
        <v/>
      </c>
      <c r="AS7" s="27" t="str">
        <f>'05'!AR6</f>
        <v/>
      </c>
      <c r="AT7" s="27" t="str">
        <f>'05'!AS6</f>
        <v/>
      </c>
      <c r="AU7" s="27" t="str">
        <f>'05'!AT6</f>
        <v/>
      </c>
      <c r="AV7" s="27" t="str">
        <f>'05'!AU6</f>
        <v/>
      </c>
      <c r="AW7" s="27" t="str">
        <f>'05'!AV6</f>
        <v/>
      </c>
      <c r="AX7" s="27" t="str">
        <f>'05'!AW6</f>
        <v/>
      </c>
      <c r="AY7" s="27" t="str">
        <f>'05'!AX6</f>
        <v/>
      </c>
      <c r="AZ7" s="27" t="str">
        <f>'05'!AY6</f>
        <v/>
      </c>
      <c r="BA7" s="27" t="str">
        <f>'05'!AZ6</f>
        <v/>
      </c>
      <c r="BB7" s="27" t="str">
        <f>'05'!BA6</f>
        <v/>
      </c>
      <c r="BC7" s="27" t="str">
        <f>'05'!BB6</f>
        <v/>
      </c>
      <c r="BD7" s="27" t="str">
        <f>'05'!BC6</f>
        <v/>
      </c>
      <c r="BE7" s="27" t="str">
        <f>'05'!BD6</f>
        <v/>
      </c>
      <c r="BF7" s="27" t="str">
        <f>'05'!BE6</f>
        <v/>
      </c>
      <c r="BG7" s="388" t="str">
        <f>'05'!BF6</f>
        <v/>
      </c>
      <c r="BH7" s="388" t="str">
        <f>'05'!BG6</f>
        <v/>
      </c>
      <c r="BI7" s="388" t="str">
        <f>'05'!BH6</f>
        <v/>
      </c>
      <c r="BJ7" s="388" t="str">
        <f>'05'!BI6</f>
        <v/>
      </c>
      <c r="BK7" s="388" t="str">
        <f>'05'!BJ6</f>
        <v/>
      </c>
      <c r="BL7" s="388" t="str">
        <f>'05'!BK6</f>
        <v/>
      </c>
      <c r="BM7" s="457" t="str">
        <f>'05'!BL6</f>
        <v/>
      </c>
      <c r="BN7" s="457" t="str">
        <f>'05'!BM6</f>
        <v/>
      </c>
      <c r="BO7" s="457" t="str">
        <f>'05'!BN6</f>
        <v/>
      </c>
      <c r="BP7" s="457" t="str">
        <f>'05'!BO6</f>
        <v/>
      </c>
      <c r="BQ7" s="457" t="str">
        <f>'05'!BP6</f>
        <v/>
      </c>
      <c r="BR7" s="457" t="str">
        <f>'05'!BQ6</f>
        <v/>
      </c>
      <c r="BS7" s="457" t="str">
        <f>'05'!BR6</f>
        <v/>
      </c>
      <c r="BT7" s="457" t="str">
        <f>'05'!BS6</f>
        <v/>
      </c>
      <c r="BU7" s="457" t="str">
        <f>'05'!BT6</f>
        <v/>
      </c>
      <c r="BV7" s="457" t="str">
        <f>'05'!BU6</f>
        <v/>
      </c>
      <c r="BW7" s="457" t="str">
        <f>'05'!BV6</f>
        <v/>
      </c>
      <c r="BX7" s="457" t="str">
        <f>'05'!BW6</f>
        <v/>
      </c>
      <c r="BY7" s="457" t="str">
        <f>'05'!BX6</f>
        <v/>
      </c>
      <c r="BZ7" s="457" t="str">
        <f>'05'!BY6</f>
        <v/>
      </c>
      <c r="CA7" s="457" t="str">
        <f>'05'!BZ6</f>
        <v/>
      </c>
      <c r="CB7" s="457" t="str">
        <f>'05'!CA6</f>
        <v/>
      </c>
      <c r="CC7" s="457" t="str">
        <f>'05'!CB6</f>
        <v/>
      </c>
      <c r="CD7" s="457" t="str">
        <f>'05'!CC6</f>
        <v/>
      </c>
      <c r="CE7" s="457" t="str">
        <f>'05'!CD6</f>
        <v/>
      </c>
      <c r="CF7" s="457" t="str">
        <f>'05'!CE6</f>
        <v/>
      </c>
      <c r="CG7" s="457" t="str">
        <f>'05'!CF6</f>
        <v/>
      </c>
      <c r="CH7" s="457" t="str">
        <f>'05'!CG6</f>
        <v/>
      </c>
      <c r="CI7" s="457" t="str">
        <f>'05'!CH6</f>
        <v/>
      </c>
      <c r="CJ7" s="457" t="str">
        <f>'05'!CI6</f>
        <v/>
      </c>
      <c r="CK7" s="27" t="str">
        <f>'05'!CJ6</f>
        <v/>
      </c>
      <c r="CL7" s="27" t="str">
        <f>'05'!CK6</f>
        <v/>
      </c>
      <c r="CM7" s="27" t="str">
        <f>'05'!CL6</f>
        <v/>
      </c>
      <c r="CN7" s="27" t="str">
        <f>'05'!CM6</f>
        <v/>
      </c>
      <c r="CO7" s="27" t="str">
        <f>'05'!CN6</f>
        <v/>
      </c>
      <c r="CP7" s="27" t="str">
        <f>'05'!CO6</f>
        <v/>
      </c>
      <c r="CQ7" s="87" t="str">
        <f>'05'!CP6</f>
        <v/>
      </c>
      <c r="CR7" s="27" t="str">
        <f>'05'!CQ6</f>
        <v/>
      </c>
      <c r="CS7" s="87" t="str">
        <f>'05'!CR6</f>
        <v/>
      </c>
      <c r="CT7" s="27" t="str">
        <f>'05'!CS6</f>
        <v/>
      </c>
      <c r="CU7" s="87" t="str">
        <f>'05'!CT6</f>
        <v/>
      </c>
      <c r="CV7" s="27" t="str">
        <f>'05'!CU6</f>
        <v/>
      </c>
      <c r="CW7" s="87" t="str">
        <f>'05'!CV6</f>
        <v/>
      </c>
      <c r="CX7" s="27" t="str">
        <f>'05'!CW6</f>
        <v/>
      </c>
      <c r="CY7" s="27" t="str">
        <f>'05'!CX6</f>
        <v/>
      </c>
      <c r="CZ7" s="188"/>
      <c r="DA7" s="173"/>
      <c r="DB7" s="173"/>
      <c r="DC7" s="173"/>
      <c r="DD7" s="173"/>
      <c r="DE7" s="173"/>
    </row>
    <row r="8" spans="1:109" s="29" customFormat="1" ht="15.95" customHeight="1">
      <c r="A8" s="173"/>
      <c r="B8" s="55">
        <v>2</v>
      </c>
      <c r="C8" s="26">
        <f>IF(คะแนนสอบ!C7="","",คะแนนสอบ!C7)</f>
        <v>2285</v>
      </c>
      <c r="D8" s="41" t="str">
        <f>IF(คะแนนสอบ!D7="","",คะแนนสอบ!D7)</f>
        <v>เด็กชายนครินทร์  จุ้ยทองหลาง</v>
      </c>
      <c r="E8" s="27" t="str">
        <f>'05'!D7</f>
        <v/>
      </c>
      <c r="F8" s="27" t="str">
        <f>'05'!E7</f>
        <v/>
      </c>
      <c r="G8" s="27" t="str">
        <f>'05'!F7</f>
        <v/>
      </c>
      <c r="H8" s="27" t="str">
        <f>'05'!G7</f>
        <v/>
      </c>
      <c r="I8" s="27" t="str">
        <f>'05'!H7</f>
        <v/>
      </c>
      <c r="J8" s="27" t="str">
        <f>'05'!I7</f>
        <v/>
      </c>
      <c r="K8" s="27" t="str">
        <f>'05'!J7</f>
        <v/>
      </c>
      <c r="L8" s="27" t="str">
        <f>'05'!K7</f>
        <v/>
      </c>
      <c r="M8" s="27" t="str">
        <f>'05'!L7</f>
        <v/>
      </c>
      <c r="N8" s="27" t="str">
        <f>'05'!M7</f>
        <v/>
      </c>
      <c r="O8" s="27" t="str">
        <f>'05'!N7</f>
        <v/>
      </c>
      <c r="P8" s="27" t="str">
        <f>'05'!O7</f>
        <v/>
      </c>
      <c r="Q8" s="27" t="str">
        <f>'05'!P7</f>
        <v/>
      </c>
      <c r="R8" s="27" t="str">
        <f>'05'!Q7</f>
        <v/>
      </c>
      <c r="S8" s="27" t="str">
        <f>'05'!R7</f>
        <v/>
      </c>
      <c r="T8" s="27" t="str">
        <f>'05'!S7</f>
        <v/>
      </c>
      <c r="U8" s="27" t="str">
        <f>'05'!T7</f>
        <v/>
      </c>
      <c r="V8" s="27" t="str">
        <f>'05'!U7</f>
        <v/>
      </c>
      <c r="W8" s="27" t="str">
        <f>'05'!V7</f>
        <v/>
      </c>
      <c r="X8" s="27" t="str">
        <f>'05'!W7</f>
        <v/>
      </c>
      <c r="Y8" s="27" t="str">
        <f>'05'!X7</f>
        <v/>
      </c>
      <c r="Z8" s="27" t="str">
        <f>'05'!Y7</f>
        <v/>
      </c>
      <c r="AA8" s="27" t="str">
        <f>'05'!Z7</f>
        <v/>
      </c>
      <c r="AB8" s="27" t="str">
        <f>'05'!AA7</f>
        <v/>
      </c>
      <c r="AC8" s="27" t="str">
        <f>'05'!AB7</f>
        <v/>
      </c>
      <c r="AD8" s="27" t="str">
        <f>'05'!AC7</f>
        <v/>
      </c>
      <c r="AE8" s="27" t="str">
        <f>'05'!AD7</f>
        <v/>
      </c>
      <c r="AF8" s="27" t="str">
        <f>'05'!AE7</f>
        <v/>
      </c>
      <c r="AG8" s="27" t="str">
        <f>'05'!AF7</f>
        <v/>
      </c>
      <c r="AH8" s="27" t="str">
        <f>'05'!AG7</f>
        <v/>
      </c>
      <c r="AI8" s="27" t="str">
        <f>'05'!AH7</f>
        <v/>
      </c>
      <c r="AJ8" s="27" t="str">
        <f>'05'!AI7</f>
        <v/>
      </c>
      <c r="AK8" s="27" t="str">
        <f>'05'!AJ7</f>
        <v/>
      </c>
      <c r="AL8" s="27" t="str">
        <f>'05'!AK7</f>
        <v/>
      </c>
      <c r="AM8" s="27" t="str">
        <f>'05'!AL7</f>
        <v/>
      </c>
      <c r="AN8" s="27" t="str">
        <f>'05'!AM7</f>
        <v/>
      </c>
      <c r="AO8" s="27" t="str">
        <f>'05'!AN7</f>
        <v/>
      </c>
      <c r="AP8" s="27" t="str">
        <f>'05'!AO7</f>
        <v/>
      </c>
      <c r="AQ8" s="27" t="str">
        <f>'05'!AP7</f>
        <v/>
      </c>
      <c r="AR8" s="27" t="str">
        <f>'05'!AQ7</f>
        <v/>
      </c>
      <c r="AS8" s="27" t="str">
        <f>'05'!AR7</f>
        <v/>
      </c>
      <c r="AT8" s="27" t="str">
        <f>'05'!AS7</f>
        <v/>
      </c>
      <c r="AU8" s="27" t="str">
        <f>'05'!AT7</f>
        <v/>
      </c>
      <c r="AV8" s="27" t="str">
        <f>'05'!AU7</f>
        <v/>
      </c>
      <c r="AW8" s="27" t="str">
        <f>'05'!AV7</f>
        <v/>
      </c>
      <c r="AX8" s="27" t="str">
        <f>'05'!AW7</f>
        <v/>
      </c>
      <c r="AY8" s="27" t="str">
        <f>'05'!AX7</f>
        <v/>
      </c>
      <c r="AZ8" s="27" t="str">
        <f>'05'!AY7</f>
        <v/>
      </c>
      <c r="BA8" s="27" t="str">
        <f>'05'!AZ7</f>
        <v/>
      </c>
      <c r="BB8" s="27" t="str">
        <f>'05'!BA7</f>
        <v/>
      </c>
      <c r="BC8" s="27" t="str">
        <f>'05'!BB7</f>
        <v/>
      </c>
      <c r="BD8" s="27" t="str">
        <f>'05'!BC7</f>
        <v/>
      </c>
      <c r="BE8" s="27" t="str">
        <f>'05'!BD7</f>
        <v/>
      </c>
      <c r="BF8" s="27" t="str">
        <f>'05'!BE7</f>
        <v/>
      </c>
      <c r="BG8" s="388" t="str">
        <f>'05'!BF7</f>
        <v/>
      </c>
      <c r="BH8" s="388" t="str">
        <f>'05'!BG7</f>
        <v/>
      </c>
      <c r="BI8" s="388" t="str">
        <f>'05'!BH7</f>
        <v/>
      </c>
      <c r="BJ8" s="388" t="str">
        <f>'05'!BI7</f>
        <v/>
      </c>
      <c r="BK8" s="388" t="str">
        <f>'05'!BJ7</f>
        <v/>
      </c>
      <c r="BL8" s="388" t="str">
        <f>'05'!BK7</f>
        <v/>
      </c>
      <c r="BM8" s="457" t="str">
        <f>'05'!BL7</f>
        <v/>
      </c>
      <c r="BN8" s="457" t="str">
        <f>'05'!BM7</f>
        <v/>
      </c>
      <c r="BO8" s="457" t="str">
        <f>'05'!BN7</f>
        <v/>
      </c>
      <c r="BP8" s="457" t="str">
        <f>'05'!BO7</f>
        <v/>
      </c>
      <c r="BQ8" s="457" t="str">
        <f>'05'!BP7</f>
        <v/>
      </c>
      <c r="BR8" s="457" t="str">
        <f>'05'!BQ7</f>
        <v/>
      </c>
      <c r="BS8" s="457" t="str">
        <f>'05'!BR7</f>
        <v/>
      </c>
      <c r="BT8" s="457" t="str">
        <f>'05'!BS7</f>
        <v/>
      </c>
      <c r="BU8" s="457" t="str">
        <f>'05'!BT7</f>
        <v/>
      </c>
      <c r="BV8" s="457" t="str">
        <f>'05'!BU7</f>
        <v/>
      </c>
      <c r="BW8" s="457" t="str">
        <f>'05'!BV7</f>
        <v/>
      </c>
      <c r="BX8" s="457" t="str">
        <f>'05'!BW7</f>
        <v/>
      </c>
      <c r="BY8" s="457" t="str">
        <f>'05'!BX7</f>
        <v/>
      </c>
      <c r="BZ8" s="457" t="str">
        <f>'05'!BY7</f>
        <v/>
      </c>
      <c r="CA8" s="457" t="str">
        <f>'05'!BZ7</f>
        <v/>
      </c>
      <c r="CB8" s="457" t="str">
        <f>'05'!CA7</f>
        <v/>
      </c>
      <c r="CC8" s="457" t="str">
        <f>'05'!CB7</f>
        <v/>
      </c>
      <c r="CD8" s="457" t="str">
        <f>'05'!CC7</f>
        <v/>
      </c>
      <c r="CE8" s="457" t="str">
        <f>'05'!CD7</f>
        <v/>
      </c>
      <c r="CF8" s="457" t="str">
        <f>'05'!CE7</f>
        <v/>
      </c>
      <c r="CG8" s="457" t="str">
        <f>'05'!CF7</f>
        <v/>
      </c>
      <c r="CH8" s="457" t="str">
        <f>'05'!CG7</f>
        <v/>
      </c>
      <c r="CI8" s="457" t="str">
        <f>'05'!CH7</f>
        <v/>
      </c>
      <c r="CJ8" s="457" t="str">
        <f>'05'!CI7</f>
        <v/>
      </c>
      <c r="CK8" s="27" t="str">
        <f>'05'!CJ7</f>
        <v/>
      </c>
      <c r="CL8" s="27" t="str">
        <f>'05'!CK7</f>
        <v/>
      </c>
      <c r="CM8" s="27" t="str">
        <f>'05'!CL7</f>
        <v/>
      </c>
      <c r="CN8" s="27" t="str">
        <f>'05'!CM7</f>
        <v/>
      </c>
      <c r="CO8" s="27" t="str">
        <f>'05'!CN7</f>
        <v/>
      </c>
      <c r="CP8" s="27" t="str">
        <f>'05'!CO7</f>
        <v/>
      </c>
      <c r="CQ8" s="87" t="str">
        <f>'05'!CP7</f>
        <v/>
      </c>
      <c r="CR8" s="27" t="str">
        <f>'05'!CQ7</f>
        <v/>
      </c>
      <c r="CS8" s="87" t="str">
        <f>'05'!CR7</f>
        <v/>
      </c>
      <c r="CT8" s="27" t="str">
        <f>'05'!CS7</f>
        <v/>
      </c>
      <c r="CU8" s="87" t="str">
        <f>'05'!CT7</f>
        <v/>
      </c>
      <c r="CV8" s="27" t="str">
        <f>'05'!CU7</f>
        <v/>
      </c>
      <c r="CW8" s="87" t="str">
        <f>'05'!CV7</f>
        <v/>
      </c>
      <c r="CX8" s="27" t="str">
        <f>'05'!CW7</f>
        <v/>
      </c>
      <c r="CY8" s="27" t="str">
        <f>'05'!CX7</f>
        <v/>
      </c>
      <c r="CZ8" s="188"/>
      <c r="DA8" s="173"/>
      <c r="DB8" s="173"/>
      <c r="DC8" s="173"/>
      <c r="DD8" s="173"/>
      <c r="DE8" s="173"/>
    </row>
    <row r="9" spans="1:109" s="29" customFormat="1" ht="15.95" customHeight="1">
      <c r="A9" s="173"/>
      <c r="B9" s="55">
        <v>3</v>
      </c>
      <c r="C9" s="26">
        <f>IF(คะแนนสอบ!C8="","",คะแนนสอบ!C8)</f>
        <v>2288</v>
      </c>
      <c r="D9" s="41" t="str">
        <f>IF(คะแนนสอบ!D8="","",คะแนนสอบ!D8)</f>
        <v>เด็กหญิงลลิตาพร   อ่อนเจริญ</v>
      </c>
      <c r="E9" s="27" t="str">
        <f>'05'!D8</f>
        <v/>
      </c>
      <c r="F9" s="27" t="str">
        <f>'05'!E8</f>
        <v/>
      </c>
      <c r="G9" s="27" t="str">
        <f>'05'!F8</f>
        <v/>
      </c>
      <c r="H9" s="27" t="str">
        <f>'05'!G8</f>
        <v/>
      </c>
      <c r="I9" s="27" t="str">
        <f>'05'!H8</f>
        <v/>
      </c>
      <c r="J9" s="27" t="str">
        <f>'05'!I8</f>
        <v/>
      </c>
      <c r="K9" s="27" t="str">
        <f>'05'!J8</f>
        <v/>
      </c>
      <c r="L9" s="27" t="str">
        <f>'05'!K8</f>
        <v/>
      </c>
      <c r="M9" s="27" t="str">
        <f>'05'!L8</f>
        <v/>
      </c>
      <c r="N9" s="27" t="str">
        <f>'05'!M8</f>
        <v/>
      </c>
      <c r="O9" s="27" t="str">
        <f>'05'!N8</f>
        <v/>
      </c>
      <c r="P9" s="27" t="str">
        <f>'05'!O8</f>
        <v/>
      </c>
      <c r="Q9" s="27" t="str">
        <f>'05'!P8</f>
        <v/>
      </c>
      <c r="R9" s="27" t="str">
        <f>'05'!Q8</f>
        <v/>
      </c>
      <c r="S9" s="27" t="str">
        <f>'05'!R8</f>
        <v/>
      </c>
      <c r="T9" s="27" t="str">
        <f>'05'!S8</f>
        <v/>
      </c>
      <c r="U9" s="27" t="str">
        <f>'05'!T8</f>
        <v/>
      </c>
      <c r="V9" s="27" t="str">
        <f>'05'!U8</f>
        <v/>
      </c>
      <c r="W9" s="27" t="str">
        <f>'05'!V8</f>
        <v/>
      </c>
      <c r="X9" s="27" t="str">
        <f>'05'!W8</f>
        <v/>
      </c>
      <c r="Y9" s="27" t="str">
        <f>'05'!X8</f>
        <v/>
      </c>
      <c r="Z9" s="27" t="str">
        <f>'05'!Y8</f>
        <v/>
      </c>
      <c r="AA9" s="27" t="str">
        <f>'05'!Z8</f>
        <v/>
      </c>
      <c r="AB9" s="27" t="str">
        <f>'05'!AA8</f>
        <v/>
      </c>
      <c r="AC9" s="27" t="str">
        <f>'05'!AB8</f>
        <v/>
      </c>
      <c r="AD9" s="27" t="str">
        <f>'05'!AC8</f>
        <v/>
      </c>
      <c r="AE9" s="27" t="str">
        <f>'05'!AD8</f>
        <v/>
      </c>
      <c r="AF9" s="27" t="str">
        <f>'05'!AE8</f>
        <v/>
      </c>
      <c r="AG9" s="27" t="str">
        <f>'05'!AF8</f>
        <v/>
      </c>
      <c r="AH9" s="27" t="str">
        <f>'05'!AG8</f>
        <v/>
      </c>
      <c r="AI9" s="27" t="str">
        <f>'05'!AH8</f>
        <v/>
      </c>
      <c r="AJ9" s="27" t="str">
        <f>'05'!AI8</f>
        <v/>
      </c>
      <c r="AK9" s="27" t="str">
        <f>'05'!AJ8</f>
        <v/>
      </c>
      <c r="AL9" s="27" t="str">
        <f>'05'!AK8</f>
        <v/>
      </c>
      <c r="AM9" s="27" t="str">
        <f>'05'!AL8</f>
        <v/>
      </c>
      <c r="AN9" s="27" t="str">
        <f>'05'!AM8</f>
        <v/>
      </c>
      <c r="AO9" s="27" t="str">
        <f>'05'!AN8</f>
        <v/>
      </c>
      <c r="AP9" s="27" t="str">
        <f>'05'!AO8</f>
        <v/>
      </c>
      <c r="AQ9" s="27" t="str">
        <f>'05'!AP8</f>
        <v/>
      </c>
      <c r="AR9" s="27" t="str">
        <f>'05'!AQ8</f>
        <v/>
      </c>
      <c r="AS9" s="27" t="str">
        <f>'05'!AR8</f>
        <v/>
      </c>
      <c r="AT9" s="27" t="str">
        <f>'05'!AS8</f>
        <v/>
      </c>
      <c r="AU9" s="27" t="str">
        <f>'05'!AT8</f>
        <v/>
      </c>
      <c r="AV9" s="27" t="str">
        <f>'05'!AU8</f>
        <v/>
      </c>
      <c r="AW9" s="27" t="str">
        <f>'05'!AV8</f>
        <v/>
      </c>
      <c r="AX9" s="27" t="str">
        <f>'05'!AW8</f>
        <v/>
      </c>
      <c r="AY9" s="27" t="str">
        <f>'05'!AX8</f>
        <v/>
      </c>
      <c r="AZ9" s="27" t="str">
        <f>'05'!AY8</f>
        <v/>
      </c>
      <c r="BA9" s="27" t="str">
        <f>'05'!AZ8</f>
        <v/>
      </c>
      <c r="BB9" s="27" t="str">
        <f>'05'!BA8</f>
        <v/>
      </c>
      <c r="BC9" s="27" t="str">
        <f>'05'!BB8</f>
        <v/>
      </c>
      <c r="BD9" s="27" t="str">
        <f>'05'!BC8</f>
        <v/>
      </c>
      <c r="BE9" s="27" t="str">
        <f>'05'!BD8</f>
        <v/>
      </c>
      <c r="BF9" s="27" t="str">
        <f>'05'!BE8</f>
        <v/>
      </c>
      <c r="BG9" s="388" t="str">
        <f>'05'!BF8</f>
        <v/>
      </c>
      <c r="BH9" s="388" t="str">
        <f>'05'!BG8</f>
        <v/>
      </c>
      <c r="BI9" s="388" t="str">
        <f>'05'!BH8</f>
        <v/>
      </c>
      <c r="BJ9" s="388" t="str">
        <f>'05'!BI8</f>
        <v/>
      </c>
      <c r="BK9" s="388" t="str">
        <f>'05'!BJ8</f>
        <v/>
      </c>
      <c r="BL9" s="388" t="str">
        <f>'05'!BK8</f>
        <v/>
      </c>
      <c r="BM9" s="457" t="str">
        <f>'05'!BL8</f>
        <v/>
      </c>
      <c r="BN9" s="457" t="str">
        <f>'05'!BM8</f>
        <v/>
      </c>
      <c r="BO9" s="457" t="str">
        <f>'05'!BN8</f>
        <v/>
      </c>
      <c r="BP9" s="457" t="str">
        <f>'05'!BO8</f>
        <v/>
      </c>
      <c r="BQ9" s="457" t="str">
        <f>'05'!BP8</f>
        <v/>
      </c>
      <c r="BR9" s="457" t="str">
        <f>'05'!BQ8</f>
        <v/>
      </c>
      <c r="BS9" s="457" t="str">
        <f>'05'!BR8</f>
        <v/>
      </c>
      <c r="BT9" s="457" t="str">
        <f>'05'!BS8</f>
        <v/>
      </c>
      <c r="BU9" s="457" t="str">
        <f>'05'!BT8</f>
        <v/>
      </c>
      <c r="BV9" s="457" t="str">
        <f>'05'!BU8</f>
        <v/>
      </c>
      <c r="BW9" s="457" t="str">
        <f>'05'!BV8</f>
        <v/>
      </c>
      <c r="BX9" s="457" t="str">
        <f>'05'!BW8</f>
        <v/>
      </c>
      <c r="BY9" s="457" t="str">
        <f>'05'!BX8</f>
        <v/>
      </c>
      <c r="BZ9" s="457" t="str">
        <f>'05'!BY8</f>
        <v/>
      </c>
      <c r="CA9" s="457" t="str">
        <f>'05'!BZ8</f>
        <v/>
      </c>
      <c r="CB9" s="457" t="str">
        <f>'05'!CA8</f>
        <v/>
      </c>
      <c r="CC9" s="457" t="str">
        <f>'05'!CB8</f>
        <v/>
      </c>
      <c r="CD9" s="457" t="str">
        <f>'05'!CC8</f>
        <v/>
      </c>
      <c r="CE9" s="457" t="str">
        <f>'05'!CD8</f>
        <v/>
      </c>
      <c r="CF9" s="457" t="str">
        <f>'05'!CE8</f>
        <v/>
      </c>
      <c r="CG9" s="457" t="str">
        <f>'05'!CF8</f>
        <v/>
      </c>
      <c r="CH9" s="457" t="str">
        <f>'05'!CG8</f>
        <v/>
      </c>
      <c r="CI9" s="457" t="str">
        <f>'05'!CH8</f>
        <v/>
      </c>
      <c r="CJ9" s="457" t="str">
        <f>'05'!CI8</f>
        <v/>
      </c>
      <c r="CK9" s="27" t="str">
        <f>'05'!CJ8</f>
        <v/>
      </c>
      <c r="CL9" s="27" t="str">
        <f>'05'!CK8</f>
        <v/>
      </c>
      <c r="CM9" s="27" t="str">
        <f>'05'!CL8</f>
        <v/>
      </c>
      <c r="CN9" s="27" t="str">
        <f>'05'!CM8</f>
        <v/>
      </c>
      <c r="CO9" s="27" t="str">
        <f>'05'!CN8</f>
        <v/>
      </c>
      <c r="CP9" s="27" t="str">
        <f>'05'!CO8</f>
        <v/>
      </c>
      <c r="CQ9" s="87" t="str">
        <f>'05'!CP8</f>
        <v/>
      </c>
      <c r="CR9" s="27" t="str">
        <f>'05'!CQ8</f>
        <v/>
      </c>
      <c r="CS9" s="87" t="str">
        <f>'05'!CR8</f>
        <v/>
      </c>
      <c r="CT9" s="27" t="str">
        <f>'05'!CS8</f>
        <v/>
      </c>
      <c r="CU9" s="87" t="str">
        <f>'05'!CT8</f>
        <v/>
      </c>
      <c r="CV9" s="27" t="str">
        <f>'05'!CU8</f>
        <v/>
      </c>
      <c r="CW9" s="87" t="str">
        <f>'05'!CV8</f>
        <v/>
      </c>
      <c r="CX9" s="27" t="str">
        <f>'05'!CW8</f>
        <v/>
      </c>
      <c r="CY9" s="27" t="str">
        <f>'05'!CX8</f>
        <v/>
      </c>
      <c r="CZ9" s="188"/>
      <c r="DA9" s="173"/>
      <c r="DB9" s="173"/>
      <c r="DC9" s="173"/>
      <c r="DD9" s="173"/>
      <c r="DE9" s="173"/>
    </row>
    <row r="10" spans="1:109" s="29" customFormat="1" ht="15.95" customHeight="1">
      <c r="A10" s="173"/>
      <c r="B10" s="55">
        <v>4</v>
      </c>
      <c r="C10" s="26">
        <f>IF(คะแนนสอบ!C9="","",คะแนนสอบ!C9)</f>
        <v>2290</v>
      </c>
      <c r="D10" s="41" t="str">
        <f>IF(คะแนนสอบ!D9="","",คะแนนสอบ!D9)</f>
        <v>เด็กหญิงอรุณวรรณ  ทองเสม</v>
      </c>
      <c r="E10" s="27" t="str">
        <f>'05'!D9</f>
        <v/>
      </c>
      <c r="F10" s="27" t="str">
        <f>'05'!E9</f>
        <v/>
      </c>
      <c r="G10" s="27" t="str">
        <f>'05'!F9</f>
        <v/>
      </c>
      <c r="H10" s="27" t="str">
        <f>'05'!G9</f>
        <v/>
      </c>
      <c r="I10" s="27" t="str">
        <f>'05'!H9</f>
        <v/>
      </c>
      <c r="J10" s="27" t="str">
        <f>'05'!I9</f>
        <v/>
      </c>
      <c r="K10" s="27" t="str">
        <f>'05'!J9</f>
        <v/>
      </c>
      <c r="L10" s="27" t="str">
        <f>'05'!K9</f>
        <v/>
      </c>
      <c r="M10" s="27" t="str">
        <f>'05'!L9</f>
        <v/>
      </c>
      <c r="N10" s="27" t="str">
        <f>'05'!M9</f>
        <v/>
      </c>
      <c r="O10" s="27" t="str">
        <f>'05'!N9</f>
        <v/>
      </c>
      <c r="P10" s="27" t="str">
        <f>'05'!O9</f>
        <v/>
      </c>
      <c r="Q10" s="27" t="str">
        <f>'05'!P9</f>
        <v/>
      </c>
      <c r="R10" s="27" t="str">
        <f>'05'!Q9</f>
        <v/>
      </c>
      <c r="S10" s="27" t="str">
        <f>'05'!R9</f>
        <v/>
      </c>
      <c r="T10" s="27" t="str">
        <f>'05'!S9</f>
        <v/>
      </c>
      <c r="U10" s="27" t="str">
        <f>'05'!T9</f>
        <v/>
      </c>
      <c r="V10" s="27" t="str">
        <f>'05'!U9</f>
        <v/>
      </c>
      <c r="W10" s="27" t="str">
        <f>'05'!V9</f>
        <v/>
      </c>
      <c r="X10" s="27" t="str">
        <f>'05'!W9</f>
        <v/>
      </c>
      <c r="Y10" s="27" t="str">
        <f>'05'!X9</f>
        <v/>
      </c>
      <c r="Z10" s="27" t="str">
        <f>'05'!Y9</f>
        <v/>
      </c>
      <c r="AA10" s="27" t="str">
        <f>'05'!Z9</f>
        <v/>
      </c>
      <c r="AB10" s="27" t="str">
        <f>'05'!AA9</f>
        <v/>
      </c>
      <c r="AC10" s="27" t="str">
        <f>'05'!AB9</f>
        <v/>
      </c>
      <c r="AD10" s="27" t="str">
        <f>'05'!AC9</f>
        <v/>
      </c>
      <c r="AE10" s="27" t="str">
        <f>'05'!AD9</f>
        <v/>
      </c>
      <c r="AF10" s="27" t="str">
        <f>'05'!AE9</f>
        <v/>
      </c>
      <c r="AG10" s="27" t="str">
        <f>'05'!AF9</f>
        <v/>
      </c>
      <c r="AH10" s="27" t="str">
        <f>'05'!AG9</f>
        <v/>
      </c>
      <c r="AI10" s="27" t="str">
        <f>'05'!AH9</f>
        <v/>
      </c>
      <c r="AJ10" s="27" t="str">
        <f>'05'!AI9</f>
        <v/>
      </c>
      <c r="AK10" s="27" t="str">
        <f>'05'!AJ9</f>
        <v/>
      </c>
      <c r="AL10" s="27" t="str">
        <f>'05'!AK9</f>
        <v/>
      </c>
      <c r="AM10" s="27" t="str">
        <f>'05'!AL9</f>
        <v/>
      </c>
      <c r="AN10" s="27" t="str">
        <f>'05'!AM9</f>
        <v/>
      </c>
      <c r="AO10" s="27" t="str">
        <f>'05'!AN9</f>
        <v/>
      </c>
      <c r="AP10" s="27" t="str">
        <f>'05'!AO9</f>
        <v/>
      </c>
      <c r="AQ10" s="27" t="str">
        <f>'05'!AP9</f>
        <v/>
      </c>
      <c r="AR10" s="27" t="str">
        <f>'05'!AQ9</f>
        <v/>
      </c>
      <c r="AS10" s="27" t="str">
        <f>'05'!AR9</f>
        <v/>
      </c>
      <c r="AT10" s="27" t="str">
        <f>'05'!AS9</f>
        <v/>
      </c>
      <c r="AU10" s="27" t="str">
        <f>'05'!AT9</f>
        <v/>
      </c>
      <c r="AV10" s="27" t="str">
        <f>'05'!AU9</f>
        <v/>
      </c>
      <c r="AW10" s="27" t="str">
        <f>'05'!AV9</f>
        <v/>
      </c>
      <c r="AX10" s="27" t="str">
        <f>'05'!AW9</f>
        <v/>
      </c>
      <c r="AY10" s="27" t="str">
        <f>'05'!AX9</f>
        <v/>
      </c>
      <c r="AZ10" s="27" t="str">
        <f>'05'!AY9</f>
        <v/>
      </c>
      <c r="BA10" s="27" t="str">
        <f>'05'!AZ9</f>
        <v/>
      </c>
      <c r="BB10" s="27" t="str">
        <f>'05'!BA9</f>
        <v/>
      </c>
      <c r="BC10" s="27" t="str">
        <f>'05'!BB9</f>
        <v/>
      </c>
      <c r="BD10" s="27" t="str">
        <f>'05'!BC9</f>
        <v/>
      </c>
      <c r="BE10" s="27" t="str">
        <f>'05'!BD9</f>
        <v/>
      </c>
      <c r="BF10" s="27" t="str">
        <f>'05'!BE9</f>
        <v/>
      </c>
      <c r="BG10" s="388" t="str">
        <f>'05'!BF9</f>
        <v/>
      </c>
      <c r="BH10" s="388" t="str">
        <f>'05'!BG9</f>
        <v/>
      </c>
      <c r="BI10" s="388" t="str">
        <f>'05'!BH9</f>
        <v/>
      </c>
      <c r="BJ10" s="388" t="str">
        <f>'05'!BI9</f>
        <v/>
      </c>
      <c r="BK10" s="388" t="str">
        <f>'05'!BJ9</f>
        <v/>
      </c>
      <c r="BL10" s="388" t="str">
        <f>'05'!BK9</f>
        <v/>
      </c>
      <c r="BM10" s="457" t="str">
        <f>'05'!BL9</f>
        <v/>
      </c>
      <c r="BN10" s="457" t="str">
        <f>'05'!BM9</f>
        <v/>
      </c>
      <c r="BO10" s="457" t="str">
        <f>'05'!BN9</f>
        <v/>
      </c>
      <c r="BP10" s="457" t="str">
        <f>'05'!BO9</f>
        <v/>
      </c>
      <c r="BQ10" s="457" t="str">
        <f>'05'!BP9</f>
        <v/>
      </c>
      <c r="BR10" s="457" t="str">
        <f>'05'!BQ9</f>
        <v/>
      </c>
      <c r="BS10" s="457" t="str">
        <f>'05'!BR9</f>
        <v/>
      </c>
      <c r="BT10" s="457" t="str">
        <f>'05'!BS9</f>
        <v/>
      </c>
      <c r="BU10" s="457" t="str">
        <f>'05'!BT9</f>
        <v/>
      </c>
      <c r="BV10" s="457" t="str">
        <f>'05'!BU9</f>
        <v/>
      </c>
      <c r="BW10" s="457" t="str">
        <f>'05'!BV9</f>
        <v/>
      </c>
      <c r="BX10" s="457" t="str">
        <f>'05'!BW9</f>
        <v/>
      </c>
      <c r="BY10" s="457" t="str">
        <f>'05'!BX9</f>
        <v/>
      </c>
      <c r="BZ10" s="457" t="str">
        <f>'05'!BY9</f>
        <v/>
      </c>
      <c r="CA10" s="457" t="str">
        <f>'05'!BZ9</f>
        <v/>
      </c>
      <c r="CB10" s="457" t="str">
        <f>'05'!CA9</f>
        <v/>
      </c>
      <c r="CC10" s="457" t="str">
        <f>'05'!CB9</f>
        <v/>
      </c>
      <c r="CD10" s="457" t="str">
        <f>'05'!CC9</f>
        <v/>
      </c>
      <c r="CE10" s="457" t="str">
        <f>'05'!CD9</f>
        <v/>
      </c>
      <c r="CF10" s="457" t="str">
        <f>'05'!CE9</f>
        <v/>
      </c>
      <c r="CG10" s="457" t="str">
        <f>'05'!CF9</f>
        <v/>
      </c>
      <c r="CH10" s="457" t="str">
        <f>'05'!CG9</f>
        <v/>
      </c>
      <c r="CI10" s="457" t="str">
        <f>'05'!CH9</f>
        <v/>
      </c>
      <c r="CJ10" s="457" t="str">
        <f>'05'!CI9</f>
        <v/>
      </c>
      <c r="CK10" s="27" t="str">
        <f>'05'!CJ9</f>
        <v/>
      </c>
      <c r="CL10" s="27" t="str">
        <f>'05'!CK9</f>
        <v/>
      </c>
      <c r="CM10" s="27" t="str">
        <f>'05'!CL9</f>
        <v/>
      </c>
      <c r="CN10" s="27" t="str">
        <f>'05'!CM9</f>
        <v/>
      </c>
      <c r="CO10" s="27" t="str">
        <f>'05'!CN9</f>
        <v/>
      </c>
      <c r="CP10" s="27" t="str">
        <f>'05'!CO9</f>
        <v/>
      </c>
      <c r="CQ10" s="87" t="str">
        <f>'05'!CP9</f>
        <v/>
      </c>
      <c r="CR10" s="27" t="str">
        <f>'05'!CQ9</f>
        <v/>
      </c>
      <c r="CS10" s="87" t="str">
        <f>'05'!CR9</f>
        <v/>
      </c>
      <c r="CT10" s="27" t="str">
        <f>'05'!CS9</f>
        <v/>
      </c>
      <c r="CU10" s="87" t="str">
        <f>'05'!CT9</f>
        <v/>
      </c>
      <c r="CV10" s="27" t="str">
        <f>'05'!CU9</f>
        <v/>
      </c>
      <c r="CW10" s="87" t="str">
        <f>'05'!CV9</f>
        <v/>
      </c>
      <c r="CX10" s="27" t="str">
        <f>'05'!CW9</f>
        <v/>
      </c>
      <c r="CY10" s="27" t="str">
        <f>'05'!CX9</f>
        <v/>
      </c>
      <c r="CZ10" s="188"/>
      <c r="DA10" s="173"/>
      <c r="DB10" s="173"/>
      <c r="DC10" s="173"/>
      <c r="DD10" s="173"/>
      <c r="DE10" s="173"/>
    </row>
    <row r="11" spans="1:109" s="29" customFormat="1" ht="15.95" customHeight="1">
      <c r="A11" s="173"/>
      <c r="B11" s="55">
        <v>5</v>
      </c>
      <c r="C11" s="26">
        <f>IF(คะแนนสอบ!C10="","",คะแนนสอบ!C10)</f>
        <v>2353</v>
      </c>
      <c r="D11" s="41" t="str">
        <f>IF(คะแนนสอบ!D10="","",คะแนนสอบ!D10)</f>
        <v>เด็กชายรฐนนท์  มุกสิกพันธ์</v>
      </c>
      <c r="E11" s="27" t="str">
        <f>'05'!D10</f>
        <v/>
      </c>
      <c r="F11" s="27" t="str">
        <f>'05'!E10</f>
        <v/>
      </c>
      <c r="G11" s="27" t="str">
        <f>'05'!F10</f>
        <v/>
      </c>
      <c r="H11" s="27" t="str">
        <f>'05'!G10</f>
        <v/>
      </c>
      <c r="I11" s="27" t="str">
        <f>'05'!H10</f>
        <v/>
      </c>
      <c r="J11" s="27" t="str">
        <f>'05'!I10</f>
        <v/>
      </c>
      <c r="K11" s="27" t="str">
        <f>'05'!J10</f>
        <v/>
      </c>
      <c r="L11" s="27" t="str">
        <f>'05'!K10</f>
        <v/>
      </c>
      <c r="M11" s="27" t="str">
        <f>'05'!L10</f>
        <v/>
      </c>
      <c r="N11" s="27" t="str">
        <f>'05'!M10</f>
        <v/>
      </c>
      <c r="O11" s="27" t="str">
        <f>'05'!N10</f>
        <v/>
      </c>
      <c r="P11" s="27" t="str">
        <f>'05'!O10</f>
        <v/>
      </c>
      <c r="Q11" s="27" t="str">
        <f>'05'!P10</f>
        <v/>
      </c>
      <c r="R11" s="27" t="str">
        <f>'05'!Q10</f>
        <v/>
      </c>
      <c r="S11" s="27" t="str">
        <f>'05'!R10</f>
        <v/>
      </c>
      <c r="T11" s="27" t="str">
        <f>'05'!S10</f>
        <v/>
      </c>
      <c r="U11" s="27" t="str">
        <f>'05'!T10</f>
        <v/>
      </c>
      <c r="V11" s="27" t="str">
        <f>'05'!U10</f>
        <v/>
      </c>
      <c r="W11" s="27" t="str">
        <f>'05'!V10</f>
        <v/>
      </c>
      <c r="X11" s="27" t="str">
        <f>'05'!W10</f>
        <v/>
      </c>
      <c r="Y11" s="27" t="str">
        <f>'05'!X10</f>
        <v/>
      </c>
      <c r="Z11" s="27" t="str">
        <f>'05'!Y10</f>
        <v/>
      </c>
      <c r="AA11" s="27" t="str">
        <f>'05'!Z10</f>
        <v/>
      </c>
      <c r="AB11" s="27" t="str">
        <f>'05'!AA10</f>
        <v/>
      </c>
      <c r="AC11" s="27" t="str">
        <f>'05'!AB10</f>
        <v/>
      </c>
      <c r="AD11" s="27" t="str">
        <f>'05'!AC10</f>
        <v/>
      </c>
      <c r="AE11" s="27" t="str">
        <f>'05'!AD10</f>
        <v/>
      </c>
      <c r="AF11" s="27" t="str">
        <f>'05'!AE10</f>
        <v/>
      </c>
      <c r="AG11" s="27" t="str">
        <f>'05'!AF10</f>
        <v/>
      </c>
      <c r="AH11" s="27" t="str">
        <f>'05'!AG10</f>
        <v/>
      </c>
      <c r="AI11" s="27" t="str">
        <f>'05'!AH10</f>
        <v/>
      </c>
      <c r="AJ11" s="27" t="str">
        <f>'05'!AI10</f>
        <v/>
      </c>
      <c r="AK11" s="27" t="str">
        <f>'05'!AJ10</f>
        <v/>
      </c>
      <c r="AL11" s="27" t="str">
        <f>'05'!AK10</f>
        <v/>
      </c>
      <c r="AM11" s="27" t="str">
        <f>'05'!AL10</f>
        <v/>
      </c>
      <c r="AN11" s="27" t="str">
        <f>'05'!AM10</f>
        <v/>
      </c>
      <c r="AO11" s="27" t="str">
        <f>'05'!AN10</f>
        <v/>
      </c>
      <c r="AP11" s="27" t="str">
        <f>'05'!AO10</f>
        <v/>
      </c>
      <c r="AQ11" s="27" t="str">
        <f>'05'!AP10</f>
        <v/>
      </c>
      <c r="AR11" s="27" t="str">
        <f>'05'!AQ10</f>
        <v/>
      </c>
      <c r="AS11" s="27" t="str">
        <f>'05'!AR10</f>
        <v/>
      </c>
      <c r="AT11" s="27" t="str">
        <f>'05'!AS10</f>
        <v/>
      </c>
      <c r="AU11" s="27" t="str">
        <f>'05'!AT10</f>
        <v/>
      </c>
      <c r="AV11" s="27" t="str">
        <f>'05'!AU10</f>
        <v/>
      </c>
      <c r="AW11" s="27" t="str">
        <f>'05'!AV10</f>
        <v/>
      </c>
      <c r="AX11" s="27" t="str">
        <f>'05'!AW10</f>
        <v/>
      </c>
      <c r="AY11" s="27" t="str">
        <f>'05'!AX10</f>
        <v/>
      </c>
      <c r="AZ11" s="27" t="str">
        <f>'05'!AY10</f>
        <v/>
      </c>
      <c r="BA11" s="27" t="str">
        <f>'05'!AZ10</f>
        <v/>
      </c>
      <c r="BB11" s="27" t="str">
        <f>'05'!BA10</f>
        <v/>
      </c>
      <c r="BC11" s="27" t="str">
        <f>'05'!BB10</f>
        <v/>
      </c>
      <c r="BD11" s="27" t="str">
        <f>'05'!BC10</f>
        <v/>
      </c>
      <c r="BE11" s="27" t="str">
        <f>'05'!BD10</f>
        <v/>
      </c>
      <c r="BF11" s="27" t="str">
        <f>'05'!BE10</f>
        <v/>
      </c>
      <c r="BG11" s="388" t="str">
        <f>'05'!BF10</f>
        <v/>
      </c>
      <c r="BH11" s="388" t="str">
        <f>'05'!BG10</f>
        <v/>
      </c>
      <c r="BI11" s="388" t="str">
        <f>'05'!BH10</f>
        <v/>
      </c>
      <c r="BJ11" s="388" t="str">
        <f>'05'!BI10</f>
        <v/>
      </c>
      <c r="BK11" s="388" t="str">
        <f>'05'!BJ10</f>
        <v/>
      </c>
      <c r="BL11" s="388" t="str">
        <f>'05'!BK10</f>
        <v/>
      </c>
      <c r="BM11" s="457" t="str">
        <f>'05'!BL10</f>
        <v/>
      </c>
      <c r="BN11" s="457" t="str">
        <f>'05'!BM10</f>
        <v/>
      </c>
      <c r="BO11" s="457" t="str">
        <f>'05'!BN10</f>
        <v/>
      </c>
      <c r="BP11" s="457" t="str">
        <f>'05'!BO10</f>
        <v/>
      </c>
      <c r="BQ11" s="457" t="str">
        <f>'05'!BP10</f>
        <v/>
      </c>
      <c r="BR11" s="457" t="str">
        <f>'05'!BQ10</f>
        <v/>
      </c>
      <c r="BS11" s="457" t="str">
        <f>'05'!BR10</f>
        <v/>
      </c>
      <c r="BT11" s="457" t="str">
        <f>'05'!BS10</f>
        <v/>
      </c>
      <c r="BU11" s="457" t="str">
        <f>'05'!BT10</f>
        <v/>
      </c>
      <c r="BV11" s="457" t="str">
        <f>'05'!BU10</f>
        <v/>
      </c>
      <c r="BW11" s="457" t="str">
        <f>'05'!BV10</f>
        <v/>
      </c>
      <c r="BX11" s="457" t="str">
        <f>'05'!BW10</f>
        <v/>
      </c>
      <c r="BY11" s="457" t="str">
        <f>'05'!BX10</f>
        <v/>
      </c>
      <c r="BZ11" s="457" t="str">
        <f>'05'!BY10</f>
        <v/>
      </c>
      <c r="CA11" s="457" t="str">
        <f>'05'!BZ10</f>
        <v/>
      </c>
      <c r="CB11" s="457" t="str">
        <f>'05'!CA10</f>
        <v/>
      </c>
      <c r="CC11" s="457" t="str">
        <f>'05'!CB10</f>
        <v/>
      </c>
      <c r="CD11" s="457" t="str">
        <f>'05'!CC10</f>
        <v/>
      </c>
      <c r="CE11" s="457" t="str">
        <f>'05'!CD10</f>
        <v/>
      </c>
      <c r="CF11" s="457" t="str">
        <f>'05'!CE10</f>
        <v/>
      </c>
      <c r="CG11" s="457" t="str">
        <f>'05'!CF10</f>
        <v/>
      </c>
      <c r="CH11" s="457" t="str">
        <f>'05'!CG10</f>
        <v/>
      </c>
      <c r="CI11" s="457" t="str">
        <f>'05'!CH10</f>
        <v/>
      </c>
      <c r="CJ11" s="457" t="str">
        <f>'05'!CI10</f>
        <v/>
      </c>
      <c r="CK11" s="27" t="str">
        <f>'05'!CJ10</f>
        <v/>
      </c>
      <c r="CL11" s="27" t="str">
        <f>'05'!CK10</f>
        <v/>
      </c>
      <c r="CM11" s="27" t="str">
        <f>'05'!CL10</f>
        <v/>
      </c>
      <c r="CN11" s="27" t="str">
        <f>'05'!CM10</f>
        <v/>
      </c>
      <c r="CO11" s="27" t="str">
        <f>'05'!CN10</f>
        <v/>
      </c>
      <c r="CP11" s="27" t="str">
        <f>'05'!CO10</f>
        <v/>
      </c>
      <c r="CQ11" s="87" t="str">
        <f>'05'!CP10</f>
        <v/>
      </c>
      <c r="CR11" s="27" t="str">
        <f>'05'!CQ10</f>
        <v/>
      </c>
      <c r="CS11" s="87" t="str">
        <f>'05'!CR10</f>
        <v/>
      </c>
      <c r="CT11" s="27" t="str">
        <f>'05'!CS10</f>
        <v/>
      </c>
      <c r="CU11" s="87" t="str">
        <f>'05'!CT10</f>
        <v/>
      </c>
      <c r="CV11" s="27" t="str">
        <f>'05'!CU10</f>
        <v/>
      </c>
      <c r="CW11" s="87" t="str">
        <f>'05'!CV10</f>
        <v/>
      </c>
      <c r="CX11" s="27" t="str">
        <f>'05'!CW10</f>
        <v/>
      </c>
      <c r="CY11" s="27" t="str">
        <f>'05'!CX10</f>
        <v/>
      </c>
      <c r="CZ11" s="188"/>
      <c r="DA11" s="173"/>
      <c r="DB11" s="173"/>
      <c r="DC11" s="173"/>
      <c r="DD11" s="173"/>
      <c r="DE11" s="173"/>
    </row>
    <row r="12" spans="1:109" s="29" customFormat="1" ht="15.95" customHeight="1">
      <c r="A12" s="173"/>
      <c r="B12" s="55">
        <v>6</v>
      </c>
      <c r="C12" s="26">
        <f>IF(คะแนนสอบ!C11="","",คะแนนสอบ!C11)</f>
        <v>2399</v>
      </c>
      <c r="D12" s="41" t="str">
        <f>IF(คะแนนสอบ!D11="","",คะแนนสอบ!D11)</f>
        <v>เด็กหญิงพรธีรา  บุญผ่อง</v>
      </c>
      <c r="E12" s="27" t="str">
        <f>'05'!D11</f>
        <v/>
      </c>
      <c r="F12" s="27" t="str">
        <f>'05'!E11</f>
        <v/>
      </c>
      <c r="G12" s="27" t="str">
        <f>'05'!F11</f>
        <v/>
      </c>
      <c r="H12" s="27" t="str">
        <f>'05'!G11</f>
        <v/>
      </c>
      <c r="I12" s="27" t="str">
        <f>'05'!H11</f>
        <v/>
      </c>
      <c r="J12" s="27" t="str">
        <f>'05'!I11</f>
        <v/>
      </c>
      <c r="K12" s="27" t="str">
        <f>'05'!J11</f>
        <v/>
      </c>
      <c r="L12" s="27" t="str">
        <f>'05'!K11</f>
        <v/>
      </c>
      <c r="M12" s="27" t="str">
        <f>'05'!L11</f>
        <v/>
      </c>
      <c r="N12" s="27" t="str">
        <f>'05'!M11</f>
        <v/>
      </c>
      <c r="O12" s="27" t="str">
        <f>'05'!N11</f>
        <v/>
      </c>
      <c r="P12" s="27" t="str">
        <f>'05'!O11</f>
        <v/>
      </c>
      <c r="Q12" s="27" t="str">
        <f>'05'!P11</f>
        <v/>
      </c>
      <c r="R12" s="27" t="str">
        <f>'05'!Q11</f>
        <v/>
      </c>
      <c r="S12" s="27" t="str">
        <f>'05'!R11</f>
        <v/>
      </c>
      <c r="T12" s="27" t="str">
        <f>'05'!S11</f>
        <v/>
      </c>
      <c r="U12" s="27" t="str">
        <f>'05'!T11</f>
        <v/>
      </c>
      <c r="V12" s="27" t="str">
        <f>'05'!U11</f>
        <v/>
      </c>
      <c r="W12" s="27" t="str">
        <f>'05'!V11</f>
        <v/>
      </c>
      <c r="X12" s="27" t="str">
        <f>'05'!W11</f>
        <v/>
      </c>
      <c r="Y12" s="27" t="str">
        <f>'05'!X11</f>
        <v/>
      </c>
      <c r="Z12" s="27" t="str">
        <f>'05'!Y11</f>
        <v/>
      </c>
      <c r="AA12" s="27" t="str">
        <f>'05'!Z11</f>
        <v/>
      </c>
      <c r="AB12" s="27" t="str">
        <f>'05'!AA11</f>
        <v/>
      </c>
      <c r="AC12" s="27" t="str">
        <f>'05'!AB11</f>
        <v/>
      </c>
      <c r="AD12" s="27" t="str">
        <f>'05'!AC11</f>
        <v/>
      </c>
      <c r="AE12" s="27" t="str">
        <f>'05'!AD11</f>
        <v/>
      </c>
      <c r="AF12" s="27" t="str">
        <f>'05'!AE11</f>
        <v/>
      </c>
      <c r="AG12" s="27" t="str">
        <f>'05'!AF11</f>
        <v/>
      </c>
      <c r="AH12" s="27" t="str">
        <f>'05'!AG11</f>
        <v/>
      </c>
      <c r="AI12" s="27" t="str">
        <f>'05'!AH11</f>
        <v/>
      </c>
      <c r="AJ12" s="27" t="str">
        <f>'05'!AI11</f>
        <v/>
      </c>
      <c r="AK12" s="27" t="str">
        <f>'05'!AJ11</f>
        <v/>
      </c>
      <c r="AL12" s="27" t="str">
        <f>'05'!AK11</f>
        <v/>
      </c>
      <c r="AM12" s="27" t="str">
        <f>'05'!AL11</f>
        <v/>
      </c>
      <c r="AN12" s="27" t="str">
        <f>'05'!AM11</f>
        <v/>
      </c>
      <c r="AO12" s="27" t="str">
        <f>'05'!AN11</f>
        <v/>
      </c>
      <c r="AP12" s="27" t="str">
        <f>'05'!AO11</f>
        <v/>
      </c>
      <c r="AQ12" s="27" t="str">
        <f>'05'!AP11</f>
        <v/>
      </c>
      <c r="AR12" s="27" t="str">
        <f>'05'!AQ11</f>
        <v/>
      </c>
      <c r="AS12" s="27" t="str">
        <f>'05'!AR11</f>
        <v/>
      </c>
      <c r="AT12" s="27" t="str">
        <f>'05'!AS11</f>
        <v/>
      </c>
      <c r="AU12" s="27" t="str">
        <f>'05'!AT11</f>
        <v/>
      </c>
      <c r="AV12" s="27" t="str">
        <f>'05'!AU11</f>
        <v/>
      </c>
      <c r="AW12" s="27" t="str">
        <f>'05'!AV11</f>
        <v/>
      </c>
      <c r="AX12" s="27" t="str">
        <f>'05'!AW11</f>
        <v/>
      </c>
      <c r="AY12" s="27" t="str">
        <f>'05'!AX11</f>
        <v/>
      </c>
      <c r="AZ12" s="27" t="str">
        <f>'05'!AY11</f>
        <v/>
      </c>
      <c r="BA12" s="27" t="str">
        <f>'05'!AZ11</f>
        <v/>
      </c>
      <c r="BB12" s="27" t="str">
        <f>'05'!BA11</f>
        <v/>
      </c>
      <c r="BC12" s="27" t="str">
        <f>'05'!BB11</f>
        <v/>
      </c>
      <c r="BD12" s="27" t="str">
        <f>'05'!BC11</f>
        <v/>
      </c>
      <c r="BE12" s="27" t="str">
        <f>'05'!BD11</f>
        <v/>
      </c>
      <c r="BF12" s="27" t="str">
        <f>'05'!BE11</f>
        <v/>
      </c>
      <c r="BG12" s="388" t="str">
        <f>'05'!BF11</f>
        <v/>
      </c>
      <c r="BH12" s="388" t="str">
        <f>'05'!BG11</f>
        <v/>
      </c>
      <c r="BI12" s="388" t="str">
        <f>'05'!BH11</f>
        <v/>
      </c>
      <c r="BJ12" s="388" t="str">
        <f>'05'!BI11</f>
        <v/>
      </c>
      <c r="BK12" s="388" t="str">
        <f>'05'!BJ11</f>
        <v/>
      </c>
      <c r="BL12" s="388" t="str">
        <f>'05'!BK11</f>
        <v/>
      </c>
      <c r="BM12" s="457" t="str">
        <f>'05'!BL11</f>
        <v/>
      </c>
      <c r="BN12" s="457" t="str">
        <f>'05'!BM11</f>
        <v/>
      </c>
      <c r="BO12" s="457" t="str">
        <f>'05'!BN11</f>
        <v/>
      </c>
      <c r="BP12" s="457" t="str">
        <f>'05'!BO11</f>
        <v/>
      </c>
      <c r="BQ12" s="457" t="str">
        <f>'05'!BP11</f>
        <v/>
      </c>
      <c r="BR12" s="457" t="str">
        <f>'05'!BQ11</f>
        <v/>
      </c>
      <c r="BS12" s="457" t="str">
        <f>'05'!BR11</f>
        <v/>
      </c>
      <c r="BT12" s="457" t="str">
        <f>'05'!BS11</f>
        <v/>
      </c>
      <c r="BU12" s="457" t="str">
        <f>'05'!BT11</f>
        <v/>
      </c>
      <c r="BV12" s="457" t="str">
        <f>'05'!BU11</f>
        <v/>
      </c>
      <c r="BW12" s="457" t="str">
        <f>'05'!BV11</f>
        <v/>
      </c>
      <c r="BX12" s="457" t="str">
        <f>'05'!BW11</f>
        <v/>
      </c>
      <c r="BY12" s="457" t="str">
        <f>'05'!BX11</f>
        <v/>
      </c>
      <c r="BZ12" s="457" t="str">
        <f>'05'!BY11</f>
        <v/>
      </c>
      <c r="CA12" s="457" t="str">
        <f>'05'!BZ11</f>
        <v/>
      </c>
      <c r="CB12" s="457" t="str">
        <f>'05'!CA11</f>
        <v/>
      </c>
      <c r="CC12" s="457" t="str">
        <f>'05'!CB11</f>
        <v/>
      </c>
      <c r="CD12" s="457" t="str">
        <f>'05'!CC11</f>
        <v/>
      </c>
      <c r="CE12" s="457" t="str">
        <f>'05'!CD11</f>
        <v/>
      </c>
      <c r="CF12" s="457" t="str">
        <f>'05'!CE11</f>
        <v/>
      </c>
      <c r="CG12" s="457" t="str">
        <f>'05'!CF11</f>
        <v/>
      </c>
      <c r="CH12" s="457" t="str">
        <f>'05'!CG11</f>
        <v/>
      </c>
      <c r="CI12" s="457" t="str">
        <f>'05'!CH11</f>
        <v/>
      </c>
      <c r="CJ12" s="457" t="str">
        <f>'05'!CI11</f>
        <v/>
      </c>
      <c r="CK12" s="27" t="str">
        <f>'05'!CJ11</f>
        <v/>
      </c>
      <c r="CL12" s="27" t="str">
        <f>'05'!CK11</f>
        <v/>
      </c>
      <c r="CM12" s="27" t="str">
        <f>'05'!CL11</f>
        <v/>
      </c>
      <c r="CN12" s="27" t="str">
        <f>'05'!CM11</f>
        <v/>
      </c>
      <c r="CO12" s="27" t="str">
        <f>'05'!CN11</f>
        <v/>
      </c>
      <c r="CP12" s="27" t="str">
        <f>'05'!CO11</f>
        <v/>
      </c>
      <c r="CQ12" s="87" t="str">
        <f>'05'!CP11</f>
        <v/>
      </c>
      <c r="CR12" s="27" t="str">
        <f>'05'!CQ11</f>
        <v/>
      </c>
      <c r="CS12" s="87" t="str">
        <f>'05'!CR11</f>
        <v/>
      </c>
      <c r="CT12" s="27" t="str">
        <f>'05'!CS11</f>
        <v/>
      </c>
      <c r="CU12" s="87" t="str">
        <f>'05'!CT11</f>
        <v/>
      </c>
      <c r="CV12" s="27" t="str">
        <f>'05'!CU11</f>
        <v/>
      </c>
      <c r="CW12" s="87" t="str">
        <f>'05'!CV11</f>
        <v/>
      </c>
      <c r="CX12" s="27" t="str">
        <f>'05'!CW11</f>
        <v/>
      </c>
      <c r="CY12" s="27" t="str">
        <f>'05'!CX11</f>
        <v/>
      </c>
      <c r="CZ12" s="188"/>
      <c r="DA12" s="173"/>
      <c r="DB12" s="173"/>
      <c r="DC12" s="173"/>
      <c r="DD12" s="173"/>
      <c r="DE12" s="173"/>
    </row>
    <row r="13" spans="1:109" s="29" customFormat="1" ht="15.95" customHeight="1">
      <c r="A13" s="173"/>
      <c r="B13" s="55">
        <v>7</v>
      </c>
      <c r="C13" s="26">
        <f>IF(คะแนนสอบ!C12="","",คะแนนสอบ!C12)</f>
        <v>2438</v>
      </c>
      <c r="D13" s="41" t="str">
        <f>IF(คะแนนสอบ!D12="","",คะแนนสอบ!D12)</f>
        <v>เด็กหญิงพิชชาพา  อินเอม</v>
      </c>
      <c r="E13" s="27" t="str">
        <f>'05'!D12</f>
        <v/>
      </c>
      <c r="F13" s="27" t="str">
        <f>'05'!E12</f>
        <v/>
      </c>
      <c r="G13" s="27" t="str">
        <f>'05'!F12</f>
        <v/>
      </c>
      <c r="H13" s="27" t="str">
        <f>'05'!G12</f>
        <v/>
      </c>
      <c r="I13" s="27" t="str">
        <f>'05'!H12</f>
        <v/>
      </c>
      <c r="J13" s="27" t="str">
        <f>'05'!I12</f>
        <v/>
      </c>
      <c r="K13" s="27" t="str">
        <f>'05'!J12</f>
        <v/>
      </c>
      <c r="L13" s="27" t="str">
        <f>'05'!K12</f>
        <v/>
      </c>
      <c r="M13" s="27" t="str">
        <f>'05'!L12</f>
        <v/>
      </c>
      <c r="N13" s="27" t="str">
        <f>'05'!M12</f>
        <v/>
      </c>
      <c r="O13" s="27" t="str">
        <f>'05'!N12</f>
        <v/>
      </c>
      <c r="P13" s="27" t="str">
        <f>'05'!O12</f>
        <v/>
      </c>
      <c r="Q13" s="27" t="str">
        <f>'05'!P12</f>
        <v/>
      </c>
      <c r="R13" s="27" t="str">
        <f>'05'!Q12</f>
        <v/>
      </c>
      <c r="S13" s="27" t="str">
        <f>'05'!R12</f>
        <v/>
      </c>
      <c r="T13" s="27" t="str">
        <f>'05'!S12</f>
        <v/>
      </c>
      <c r="U13" s="27" t="str">
        <f>'05'!T12</f>
        <v/>
      </c>
      <c r="V13" s="27" t="str">
        <f>'05'!U12</f>
        <v/>
      </c>
      <c r="W13" s="27" t="str">
        <f>'05'!V12</f>
        <v/>
      </c>
      <c r="X13" s="27" t="str">
        <f>'05'!W12</f>
        <v/>
      </c>
      <c r="Y13" s="27" t="str">
        <f>'05'!X12</f>
        <v/>
      </c>
      <c r="Z13" s="27" t="str">
        <f>'05'!Y12</f>
        <v/>
      </c>
      <c r="AA13" s="27" t="str">
        <f>'05'!Z12</f>
        <v/>
      </c>
      <c r="AB13" s="27" t="str">
        <f>'05'!AA12</f>
        <v/>
      </c>
      <c r="AC13" s="27" t="str">
        <f>'05'!AB12</f>
        <v/>
      </c>
      <c r="AD13" s="27" t="str">
        <f>'05'!AC12</f>
        <v/>
      </c>
      <c r="AE13" s="27" t="str">
        <f>'05'!AD12</f>
        <v/>
      </c>
      <c r="AF13" s="27" t="str">
        <f>'05'!AE12</f>
        <v/>
      </c>
      <c r="AG13" s="27" t="str">
        <f>'05'!AF12</f>
        <v/>
      </c>
      <c r="AH13" s="27" t="str">
        <f>'05'!AG12</f>
        <v/>
      </c>
      <c r="AI13" s="27" t="str">
        <f>'05'!AH12</f>
        <v/>
      </c>
      <c r="AJ13" s="27" t="str">
        <f>'05'!AI12</f>
        <v/>
      </c>
      <c r="AK13" s="27" t="str">
        <f>'05'!AJ12</f>
        <v/>
      </c>
      <c r="AL13" s="27" t="str">
        <f>'05'!AK12</f>
        <v/>
      </c>
      <c r="AM13" s="27" t="str">
        <f>'05'!AL12</f>
        <v/>
      </c>
      <c r="AN13" s="27" t="str">
        <f>'05'!AM12</f>
        <v/>
      </c>
      <c r="AO13" s="27" t="str">
        <f>'05'!AN12</f>
        <v/>
      </c>
      <c r="AP13" s="27" t="str">
        <f>'05'!AO12</f>
        <v/>
      </c>
      <c r="AQ13" s="27" t="str">
        <f>'05'!AP12</f>
        <v/>
      </c>
      <c r="AR13" s="27" t="str">
        <f>'05'!AQ12</f>
        <v/>
      </c>
      <c r="AS13" s="27" t="str">
        <f>'05'!AR12</f>
        <v/>
      </c>
      <c r="AT13" s="27" t="str">
        <f>'05'!AS12</f>
        <v/>
      </c>
      <c r="AU13" s="27" t="str">
        <f>'05'!AT12</f>
        <v/>
      </c>
      <c r="AV13" s="27" t="str">
        <f>'05'!AU12</f>
        <v/>
      </c>
      <c r="AW13" s="27" t="str">
        <f>'05'!AV12</f>
        <v/>
      </c>
      <c r="AX13" s="27" t="str">
        <f>'05'!AW12</f>
        <v/>
      </c>
      <c r="AY13" s="27" t="str">
        <f>'05'!AX12</f>
        <v/>
      </c>
      <c r="AZ13" s="27" t="str">
        <f>'05'!AY12</f>
        <v/>
      </c>
      <c r="BA13" s="27" t="str">
        <f>'05'!AZ12</f>
        <v/>
      </c>
      <c r="BB13" s="27" t="str">
        <f>'05'!BA12</f>
        <v/>
      </c>
      <c r="BC13" s="27" t="str">
        <f>'05'!BB12</f>
        <v/>
      </c>
      <c r="BD13" s="27" t="str">
        <f>'05'!BC12</f>
        <v/>
      </c>
      <c r="BE13" s="27" t="str">
        <f>'05'!BD12</f>
        <v/>
      </c>
      <c r="BF13" s="27" t="str">
        <f>'05'!BE12</f>
        <v/>
      </c>
      <c r="BG13" s="388" t="str">
        <f>'05'!BF12</f>
        <v/>
      </c>
      <c r="BH13" s="388" t="str">
        <f>'05'!BG12</f>
        <v/>
      </c>
      <c r="BI13" s="388" t="str">
        <f>'05'!BH12</f>
        <v/>
      </c>
      <c r="BJ13" s="388" t="str">
        <f>'05'!BI12</f>
        <v/>
      </c>
      <c r="BK13" s="388" t="str">
        <f>'05'!BJ12</f>
        <v/>
      </c>
      <c r="BL13" s="388" t="str">
        <f>'05'!BK12</f>
        <v/>
      </c>
      <c r="BM13" s="457" t="str">
        <f>'05'!BL12</f>
        <v/>
      </c>
      <c r="BN13" s="457" t="str">
        <f>'05'!BM12</f>
        <v/>
      </c>
      <c r="BO13" s="457" t="str">
        <f>'05'!BN12</f>
        <v/>
      </c>
      <c r="BP13" s="457" t="str">
        <f>'05'!BO12</f>
        <v/>
      </c>
      <c r="BQ13" s="457" t="str">
        <f>'05'!BP12</f>
        <v/>
      </c>
      <c r="BR13" s="457" t="str">
        <f>'05'!BQ12</f>
        <v/>
      </c>
      <c r="BS13" s="457" t="str">
        <f>'05'!BR12</f>
        <v/>
      </c>
      <c r="BT13" s="457" t="str">
        <f>'05'!BS12</f>
        <v/>
      </c>
      <c r="BU13" s="457" t="str">
        <f>'05'!BT12</f>
        <v/>
      </c>
      <c r="BV13" s="457" t="str">
        <f>'05'!BU12</f>
        <v/>
      </c>
      <c r="BW13" s="457" t="str">
        <f>'05'!BV12</f>
        <v/>
      </c>
      <c r="BX13" s="457" t="str">
        <f>'05'!BW12</f>
        <v/>
      </c>
      <c r="BY13" s="457" t="str">
        <f>'05'!BX12</f>
        <v/>
      </c>
      <c r="BZ13" s="457" t="str">
        <f>'05'!BY12</f>
        <v/>
      </c>
      <c r="CA13" s="457" t="str">
        <f>'05'!BZ12</f>
        <v/>
      </c>
      <c r="CB13" s="457" t="str">
        <f>'05'!CA12</f>
        <v/>
      </c>
      <c r="CC13" s="457" t="str">
        <f>'05'!CB12</f>
        <v/>
      </c>
      <c r="CD13" s="457" t="str">
        <f>'05'!CC12</f>
        <v/>
      </c>
      <c r="CE13" s="457" t="str">
        <f>'05'!CD12</f>
        <v/>
      </c>
      <c r="CF13" s="457" t="str">
        <f>'05'!CE12</f>
        <v/>
      </c>
      <c r="CG13" s="457" t="str">
        <f>'05'!CF12</f>
        <v/>
      </c>
      <c r="CH13" s="457" t="str">
        <f>'05'!CG12</f>
        <v/>
      </c>
      <c r="CI13" s="457" t="str">
        <f>'05'!CH12</f>
        <v/>
      </c>
      <c r="CJ13" s="457" t="str">
        <f>'05'!CI12</f>
        <v/>
      </c>
      <c r="CK13" s="27" t="str">
        <f>'05'!CJ12</f>
        <v/>
      </c>
      <c r="CL13" s="27" t="str">
        <f>'05'!CK12</f>
        <v/>
      </c>
      <c r="CM13" s="27" t="str">
        <f>'05'!CL12</f>
        <v/>
      </c>
      <c r="CN13" s="27" t="str">
        <f>'05'!CM12</f>
        <v/>
      </c>
      <c r="CO13" s="27" t="str">
        <f>'05'!CN12</f>
        <v/>
      </c>
      <c r="CP13" s="27" t="str">
        <f>'05'!CO12</f>
        <v/>
      </c>
      <c r="CQ13" s="87" t="str">
        <f>'05'!CP12</f>
        <v/>
      </c>
      <c r="CR13" s="27" t="str">
        <f>'05'!CQ12</f>
        <v/>
      </c>
      <c r="CS13" s="87" t="str">
        <f>'05'!CR12</f>
        <v/>
      </c>
      <c r="CT13" s="27" t="str">
        <f>'05'!CS12</f>
        <v/>
      </c>
      <c r="CU13" s="87" t="str">
        <f>'05'!CT12</f>
        <v/>
      </c>
      <c r="CV13" s="27" t="str">
        <f>'05'!CU12</f>
        <v/>
      </c>
      <c r="CW13" s="87" t="str">
        <f>'05'!CV12</f>
        <v/>
      </c>
      <c r="CX13" s="27" t="str">
        <f>'05'!CW12</f>
        <v/>
      </c>
      <c r="CY13" s="27" t="str">
        <f>'05'!CX12</f>
        <v/>
      </c>
      <c r="CZ13" s="188"/>
      <c r="DA13" s="173"/>
      <c r="DB13" s="173"/>
      <c r="DC13" s="173"/>
      <c r="DD13" s="173"/>
      <c r="DE13" s="173"/>
    </row>
    <row r="14" spans="1:109" s="29" customFormat="1" ht="15.95" customHeight="1">
      <c r="A14" s="173"/>
      <c r="B14" s="55">
        <v>8</v>
      </c>
      <c r="C14" s="26">
        <f>IF(คะแนนสอบ!C13="","",คะแนนสอบ!C13)</f>
        <v>2439</v>
      </c>
      <c r="D14" s="41" t="str">
        <f>IF(คะแนนสอบ!D13="","",คะแนนสอบ!D13)</f>
        <v>เด็กชายณัฐชนน  ศุกประเสริฐ</v>
      </c>
      <c r="E14" s="27" t="str">
        <f>'05'!D13</f>
        <v/>
      </c>
      <c r="F14" s="27" t="str">
        <f>'05'!E13</f>
        <v/>
      </c>
      <c r="G14" s="27" t="str">
        <f>'05'!F13</f>
        <v/>
      </c>
      <c r="H14" s="27" t="str">
        <f>'05'!G13</f>
        <v/>
      </c>
      <c r="I14" s="27" t="str">
        <f>'05'!H13</f>
        <v/>
      </c>
      <c r="J14" s="27" t="str">
        <f>'05'!I13</f>
        <v/>
      </c>
      <c r="K14" s="27" t="str">
        <f>'05'!J13</f>
        <v/>
      </c>
      <c r="L14" s="27" t="str">
        <f>'05'!K13</f>
        <v/>
      </c>
      <c r="M14" s="27" t="str">
        <f>'05'!L13</f>
        <v/>
      </c>
      <c r="N14" s="27" t="str">
        <f>'05'!M13</f>
        <v/>
      </c>
      <c r="O14" s="27" t="str">
        <f>'05'!N13</f>
        <v/>
      </c>
      <c r="P14" s="27" t="str">
        <f>'05'!O13</f>
        <v/>
      </c>
      <c r="Q14" s="27" t="str">
        <f>'05'!P13</f>
        <v/>
      </c>
      <c r="R14" s="27" t="str">
        <f>'05'!Q13</f>
        <v/>
      </c>
      <c r="S14" s="27" t="str">
        <f>'05'!R13</f>
        <v/>
      </c>
      <c r="T14" s="27" t="str">
        <f>'05'!S13</f>
        <v/>
      </c>
      <c r="U14" s="27" t="str">
        <f>'05'!T13</f>
        <v/>
      </c>
      <c r="V14" s="27" t="str">
        <f>'05'!U13</f>
        <v/>
      </c>
      <c r="W14" s="27" t="str">
        <f>'05'!V13</f>
        <v/>
      </c>
      <c r="X14" s="27" t="str">
        <f>'05'!W13</f>
        <v/>
      </c>
      <c r="Y14" s="27" t="str">
        <f>'05'!X13</f>
        <v/>
      </c>
      <c r="Z14" s="27" t="str">
        <f>'05'!Y13</f>
        <v/>
      </c>
      <c r="AA14" s="27" t="str">
        <f>'05'!Z13</f>
        <v/>
      </c>
      <c r="AB14" s="27" t="str">
        <f>'05'!AA13</f>
        <v/>
      </c>
      <c r="AC14" s="27" t="str">
        <f>'05'!AB13</f>
        <v/>
      </c>
      <c r="AD14" s="27" t="str">
        <f>'05'!AC13</f>
        <v/>
      </c>
      <c r="AE14" s="27" t="str">
        <f>'05'!AD13</f>
        <v/>
      </c>
      <c r="AF14" s="27" t="str">
        <f>'05'!AE13</f>
        <v/>
      </c>
      <c r="AG14" s="27" t="str">
        <f>'05'!AF13</f>
        <v/>
      </c>
      <c r="AH14" s="27" t="str">
        <f>'05'!AG13</f>
        <v/>
      </c>
      <c r="AI14" s="27" t="str">
        <f>'05'!AH13</f>
        <v/>
      </c>
      <c r="AJ14" s="27" t="str">
        <f>'05'!AI13</f>
        <v/>
      </c>
      <c r="AK14" s="27" t="str">
        <f>'05'!AJ13</f>
        <v/>
      </c>
      <c r="AL14" s="27" t="str">
        <f>'05'!AK13</f>
        <v/>
      </c>
      <c r="AM14" s="27" t="str">
        <f>'05'!AL13</f>
        <v/>
      </c>
      <c r="AN14" s="27" t="str">
        <f>'05'!AM13</f>
        <v/>
      </c>
      <c r="AO14" s="27" t="str">
        <f>'05'!AN13</f>
        <v/>
      </c>
      <c r="AP14" s="27" t="str">
        <f>'05'!AO13</f>
        <v/>
      </c>
      <c r="AQ14" s="27" t="str">
        <f>'05'!AP13</f>
        <v/>
      </c>
      <c r="AR14" s="27" t="str">
        <f>'05'!AQ13</f>
        <v/>
      </c>
      <c r="AS14" s="27" t="str">
        <f>'05'!AR13</f>
        <v/>
      </c>
      <c r="AT14" s="27" t="str">
        <f>'05'!AS13</f>
        <v/>
      </c>
      <c r="AU14" s="27" t="str">
        <f>'05'!AT13</f>
        <v/>
      </c>
      <c r="AV14" s="27" t="str">
        <f>'05'!AU13</f>
        <v/>
      </c>
      <c r="AW14" s="27" t="str">
        <f>'05'!AV13</f>
        <v/>
      </c>
      <c r="AX14" s="27" t="str">
        <f>'05'!AW13</f>
        <v/>
      </c>
      <c r="AY14" s="27" t="str">
        <f>'05'!AX13</f>
        <v/>
      </c>
      <c r="AZ14" s="27" t="str">
        <f>'05'!AY13</f>
        <v/>
      </c>
      <c r="BA14" s="27" t="str">
        <f>'05'!AZ13</f>
        <v/>
      </c>
      <c r="BB14" s="27" t="str">
        <f>'05'!BA13</f>
        <v/>
      </c>
      <c r="BC14" s="27" t="str">
        <f>'05'!BB13</f>
        <v/>
      </c>
      <c r="BD14" s="27" t="str">
        <f>'05'!BC13</f>
        <v/>
      </c>
      <c r="BE14" s="27" t="str">
        <f>'05'!BD13</f>
        <v/>
      </c>
      <c r="BF14" s="27" t="str">
        <f>'05'!BE13</f>
        <v/>
      </c>
      <c r="BG14" s="388" t="str">
        <f>'05'!BF13</f>
        <v/>
      </c>
      <c r="BH14" s="388" t="str">
        <f>'05'!BG13</f>
        <v/>
      </c>
      <c r="BI14" s="388" t="str">
        <f>'05'!BH13</f>
        <v/>
      </c>
      <c r="BJ14" s="388" t="str">
        <f>'05'!BI13</f>
        <v/>
      </c>
      <c r="BK14" s="388" t="str">
        <f>'05'!BJ13</f>
        <v/>
      </c>
      <c r="BL14" s="388" t="str">
        <f>'05'!BK13</f>
        <v/>
      </c>
      <c r="BM14" s="457" t="str">
        <f>'05'!BL13</f>
        <v/>
      </c>
      <c r="BN14" s="457" t="str">
        <f>'05'!BM13</f>
        <v/>
      </c>
      <c r="BO14" s="457" t="str">
        <f>'05'!BN13</f>
        <v/>
      </c>
      <c r="BP14" s="457" t="str">
        <f>'05'!BO13</f>
        <v/>
      </c>
      <c r="BQ14" s="457" t="str">
        <f>'05'!BP13</f>
        <v/>
      </c>
      <c r="BR14" s="457" t="str">
        <f>'05'!BQ13</f>
        <v/>
      </c>
      <c r="BS14" s="457" t="str">
        <f>'05'!BR13</f>
        <v/>
      </c>
      <c r="BT14" s="457" t="str">
        <f>'05'!BS13</f>
        <v/>
      </c>
      <c r="BU14" s="457" t="str">
        <f>'05'!BT13</f>
        <v/>
      </c>
      <c r="BV14" s="457" t="str">
        <f>'05'!BU13</f>
        <v/>
      </c>
      <c r="BW14" s="457" t="str">
        <f>'05'!BV13</f>
        <v/>
      </c>
      <c r="BX14" s="457" t="str">
        <f>'05'!BW13</f>
        <v/>
      </c>
      <c r="BY14" s="457" t="str">
        <f>'05'!BX13</f>
        <v/>
      </c>
      <c r="BZ14" s="457" t="str">
        <f>'05'!BY13</f>
        <v/>
      </c>
      <c r="CA14" s="457" t="str">
        <f>'05'!BZ13</f>
        <v/>
      </c>
      <c r="CB14" s="457" t="str">
        <f>'05'!CA13</f>
        <v/>
      </c>
      <c r="CC14" s="457" t="str">
        <f>'05'!CB13</f>
        <v/>
      </c>
      <c r="CD14" s="457" t="str">
        <f>'05'!CC13</f>
        <v/>
      </c>
      <c r="CE14" s="457" t="str">
        <f>'05'!CD13</f>
        <v/>
      </c>
      <c r="CF14" s="457" t="str">
        <f>'05'!CE13</f>
        <v/>
      </c>
      <c r="CG14" s="457" t="str">
        <f>'05'!CF13</f>
        <v/>
      </c>
      <c r="CH14" s="457" t="str">
        <f>'05'!CG13</f>
        <v/>
      </c>
      <c r="CI14" s="457" t="str">
        <f>'05'!CH13</f>
        <v/>
      </c>
      <c r="CJ14" s="457" t="str">
        <f>'05'!CI13</f>
        <v/>
      </c>
      <c r="CK14" s="27" t="str">
        <f>'05'!CJ13</f>
        <v/>
      </c>
      <c r="CL14" s="27" t="str">
        <f>'05'!CK13</f>
        <v/>
      </c>
      <c r="CM14" s="27" t="str">
        <f>'05'!CL13</f>
        <v/>
      </c>
      <c r="CN14" s="27" t="str">
        <f>'05'!CM13</f>
        <v/>
      </c>
      <c r="CO14" s="27" t="str">
        <f>'05'!CN13</f>
        <v/>
      </c>
      <c r="CP14" s="27" t="str">
        <f>'05'!CO13</f>
        <v/>
      </c>
      <c r="CQ14" s="87" t="str">
        <f>'05'!CP13</f>
        <v/>
      </c>
      <c r="CR14" s="27" t="str">
        <f>'05'!CQ13</f>
        <v/>
      </c>
      <c r="CS14" s="87" t="str">
        <f>'05'!CR13</f>
        <v/>
      </c>
      <c r="CT14" s="27" t="str">
        <f>'05'!CS13</f>
        <v/>
      </c>
      <c r="CU14" s="87" t="str">
        <f>'05'!CT13</f>
        <v/>
      </c>
      <c r="CV14" s="27" t="str">
        <f>'05'!CU13</f>
        <v/>
      </c>
      <c r="CW14" s="87" t="str">
        <f>'05'!CV13</f>
        <v/>
      </c>
      <c r="CX14" s="27" t="str">
        <f>'05'!CW13</f>
        <v/>
      </c>
      <c r="CY14" s="27" t="str">
        <f>'05'!CX13</f>
        <v/>
      </c>
      <c r="CZ14" s="188"/>
      <c r="DA14" s="173"/>
      <c r="DB14" s="173"/>
      <c r="DC14" s="173"/>
      <c r="DD14" s="173"/>
      <c r="DE14" s="173"/>
    </row>
    <row r="15" spans="1:109" s="29" customFormat="1" ht="15.95" customHeight="1">
      <c r="A15" s="173"/>
      <c r="B15" s="55">
        <v>9</v>
      </c>
      <c r="C15" s="26">
        <f>IF(คะแนนสอบ!C14="","",คะแนนสอบ!C14)</f>
        <v>2440</v>
      </c>
      <c r="D15" s="41" t="str">
        <f>IF(คะแนนสอบ!D14="","",คะแนนสอบ!D14)</f>
        <v>เด็กหญิงนิธิมา  เภตรา</v>
      </c>
      <c r="E15" s="27" t="str">
        <f>'05'!D14</f>
        <v/>
      </c>
      <c r="F15" s="27" t="str">
        <f>'05'!E14</f>
        <v/>
      </c>
      <c r="G15" s="27" t="str">
        <f>'05'!F14</f>
        <v/>
      </c>
      <c r="H15" s="27" t="str">
        <f>'05'!G14</f>
        <v/>
      </c>
      <c r="I15" s="27" t="str">
        <f>'05'!H14</f>
        <v/>
      </c>
      <c r="J15" s="27" t="str">
        <f>'05'!I14</f>
        <v/>
      </c>
      <c r="K15" s="27" t="str">
        <f>'05'!J14</f>
        <v/>
      </c>
      <c r="L15" s="27" t="str">
        <f>'05'!K14</f>
        <v/>
      </c>
      <c r="M15" s="27" t="str">
        <f>'05'!L14</f>
        <v/>
      </c>
      <c r="N15" s="27" t="str">
        <f>'05'!M14</f>
        <v/>
      </c>
      <c r="O15" s="27" t="str">
        <f>'05'!N14</f>
        <v/>
      </c>
      <c r="P15" s="27" t="str">
        <f>'05'!O14</f>
        <v/>
      </c>
      <c r="Q15" s="27" t="str">
        <f>'05'!P14</f>
        <v/>
      </c>
      <c r="R15" s="27" t="str">
        <f>'05'!Q14</f>
        <v/>
      </c>
      <c r="S15" s="27" t="str">
        <f>'05'!R14</f>
        <v/>
      </c>
      <c r="T15" s="27" t="str">
        <f>'05'!S14</f>
        <v/>
      </c>
      <c r="U15" s="27" t="str">
        <f>'05'!T14</f>
        <v/>
      </c>
      <c r="V15" s="27" t="str">
        <f>'05'!U14</f>
        <v/>
      </c>
      <c r="W15" s="27" t="str">
        <f>'05'!V14</f>
        <v/>
      </c>
      <c r="X15" s="27" t="str">
        <f>'05'!W14</f>
        <v/>
      </c>
      <c r="Y15" s="27" t="str">
        <f>'05'!X14</f>
        <v/>
      </c>
      <c r="Z15" s="27" t="str">
        <f>'05'!Y14</f>
        <v/>
      </c>
      <c r="AA15" s="27" t="str">
        <f>'05'!Z14</f>
        <v/>
      </c>
      <c r="AB15" s="27" t="str">
        <f>'05'!AA14</f>
        <v/>
      </c>
      <c r="AC15" s="27" t="str">
        <f>'05'!AB14</f>
        <v/>
      </c>
      <c r="AD15" s="27" t="str">
        <f>'05'!AC14</f>
        <v/>
      </c>
      <c r="AE15" s="27" t="str">
        <f>'05'!AD14</f>
        <v/>
      </c>
      <c r="AF15" s="27" t="str">
        <f>'05'!AE14</f>
        <v/>
      </c>
      <c r="AG15" s="27" t="str">
        <f>'05'!AF14</f>
        <v/>
      </c>
      <c r="AH15" s="27" t="str">
        <f>'05'!AG14</f>
        <v/>
      </c>
      <c r="AI15" s="27" t="str">
        <f>'05'!AH14</f>
        <v/>
      </c>
      <c r="AJ15" s="27" t="str">
        <f>'05'!AI14</f>
        <v/>
      </c>
      <c r="AK15" s="27" t="str">
        <f>'05'!AJ14</f>
        <v/>
      </c>
      <c r="AL15" s="27" t="str">
        <f>'05'!AK14</f>
        <v/>
      </c>
      <c r="AM15" s="27" t="str">
        <f>'05'!AL14</f>
        <v/>
      </c>
      <c r="AN15" s="27" t="str">
        <f>'05'!AM14</f>
        <v/>
      </c>
      <c r="AO15" s="27" t="str">
        <f>'05'!AN14</f>
        <v/>
      </c>
      <c r="AP15" s="27" t="str">
        <f>'05'!AO14</f>
        <v/>
      </c>
      <c r="AQ15" s="27" t="str">
        <f>'05'!AP14</f>
        <v/>
      </c>
      <c r="AR15" s="27" t="str">
        <f>'05'!AQ14</f>
        <v/>
      </c>
      <c r="AS15" s="27" t="str">
        <f>'05'!AR14</f>
        <v/>
      </c>
      <c r="AT15" s="27" t="str">
        <f>'05'!AS14</f>
        <v/>
      </c>
      <c r="AU15" s="27" t="str">
        <f>'05'!AT14</f>
        <v/>
      </c>
      <c r="AV15" s="27" t="str">
        <f>'05'!AU14</f>
        <v/>
      </c>
      <c r="AW15" s="27" t="str">
        <f>'05'!AV14</f>
        <v/>
      </c>
      <c r="AX15" s="27" t="str">
        <f>'05'!AW14</f>
        <v/>
      </c>
      <c r="AY15" s="27" t="str">
        <f>'05'!AX14</f>
        <v/>
      </c>
      <c r="AZ15" s="27" t="str">
        <f>'05'!AY14</f>
        <v/>
      </c>
      <c r="BA15" s="27" t="str">
        <f>'05'!AZ14</f>
        <v/>
      </c>
      <c r="BB15" s="27" t="str">
        <f>'05'!BA14</f>
        <v/>
      </c>
      <c r="BC15" s="27" t="str">
        <f>'05'!BB14</f>
        <v/>
      </c>
      <c r="BD15" s="27" t="str">
        <f>'05'!BC14</f>
        <v/>
      </c>
      <c r="BE15" s="27" t="str">
        <f>'05'!BD14</f>
        <v/>
      </c>
      <c r="BF15" s="27" t="str">
        <f>'05'!BE14</f>
        <v/>
      </c>
      <c r="BG15" s="388" t="str">
        <f>'05'!BF14</f>
        <v/>
      </c>
      <c r="BH15" s="388" t="str">
        <f>'05'!BG14</f>
        <v/>
      </c>
      <c r="BI15" s="388" t="str">
        <f>'05'!BH14</f>
        <v/>
      </c>
      <c r="BJ15" s="388" t="str">
        <f>'05'!BI14</f>
        <v/>
      </c>
      <c r="BK15" s="388" t="str">
        <f>'05'!BJ14</f>
        <v/>
      </c>
      <c r="BL15" s="388" t="str">
        <f>'05'!BK14</f>
        <v/>
      </c>
      <c r="BM15" s="457" t="str">
        <f>'05'!BL14</f>
        <v/>
      </c>
      <c r="BN15" s="457" t="str">
        <f>'05'!BM14</f>
        <v/>
      </c>
      <c r="BO15" s="457" t="str">
        <f>'05'!BN14</f>
        <v/>
      </c>
      <c r="BP15" s="457" t="str">
        <f>'05'!BO14</f>
        <v/>
      </c>
      <c r="BQ15" s="457" t="str">
        <f>'05'!BP14</f>
        <v/>
      </c>
      <c r="BR15" s="457" t="str">
        <f>'05'!BQ14</f>
        <v/>
      </c>
      <c r="BS15" s="457" t="str">
        <f>'05'!BR14</f>
        <v/>
      </c>
      <c r="BT15" s="457" t="str">
        <f>'05'!BS14</f>
        <v/>
      </c>
      <c r="BU15" s="457" t="str">
        <f>'05'!BT14</f>
        <v/>
      </c>
      <c r="BV15" s="457" t="str">
        <f>'05'!BU14</f>
        <v/>
      </c>
      <c r="BW15" s="457" t="str">
        <f>'05'!BV14</f>
        <v/>
      </c>
      <c r="BX15" s="457" t="str">
        <f>'05'!BW14</f>
        <v/>
      </c>
      <c r="BY15" s="457" t="str">
        <f>'05'!BX14</f>
        <v/>
      </c>
      <c r="BZ15" s="457" t="str">
        <f>'05'!BY14</f>
        <v/>
      </c>
      <c r="CA15" s="457" t="str">
        <f>'05'!BZ14</f>
        <v/>
      </c>
      <c r="CB15" s="457" t="str">
        <f>'05'!CA14</f>
        <v/>
      </c>
      <c r="CC15" s="457" t="str">
        <f>'05'!CB14</f>
        <v/>
      </c>
      <c r="CD15" s="457" t="str">
        <f>'05'!CC14</f>
        <v/>
      </c>
      <c r="CE15" s="457" t="str">
        <f>'05'!CD14</f>
        <v/>
      </c>
      <c r="CF15" s="457" t="str">
        <f>'05'!CE14</f>
        <v/>
      </c>
      <c r="CG15" s="457" t="str">
        <f>'05'!CF14</f>
        <v/>
      </c>
      <c r="CH15" s="457" t="str">
        <f>'05'!CG14</f>
        <v/>
      </c>
      <c r="CI15" s="457" t="str">
        <f>'05'!CH14</f>
        <v/>
      </c>
      <c r="CJ15" s="457" t="str">
        <f>'05'!CI14</f>
        <v/>
      </c>
      <c r="CK15" s="27" t="str">
        <f>'05'!CJ14</f>
        <v/>
      </c>
      <c r="CL15" s="27" t="str">
        <f>'05'!CK14</f>
        <v/>
      </c>
      <c r="CM15" s="27" t="str">
        <f>'05'!CL14</f>
        <v/>
      </c>
      <c r="CN15" s="27" t="str">
        <f>'05'!CM14</f>
        <v/>
      </c>
      <c r="CO15" s="27" t="str">
        <f>'05'!CN14</f>
        <v/>
      </c>
      <c r="CP15" s="27" t="str">
        <f>'05'!CO14</f>
        <v/>
      </c>
      <c r="CQ15" s="87" t="str">
        <f>'05'!CP14</f>
        <v/>
      </c>
      <c r="CR15" s="27" t="str">
        <f>'05'!CQ14</f>
        <v/>
      </c>
      <c r="CS15" s="87" t="str">
        <f>'05'!CR14</f>
        <v/>
      </c>
      <c r="CT15" s="27" t="str">
        <f>'05'!CS14</f>
        <v/>
      </c>
      <c r="CU15" s="87" t="str">
        <f>'05'!CT14</f>
        <v/>
      </c>
      <c r="CV15" s="27" t="str">
        <f>'05'!CU14</f>
        <v/>
      </c>
      <c r="CW15" s="87" t="str">
        <f>'05'!CV14</f>
        <v/>
      </c>
      <c r="CX15" s="27" t="str">
        <f>'05'!CW14</f>
        <v/>
      </c>
      <c r="CY15" s="27" t="str">
        <f>'05'!CX14</f>
        <v/>
      </c>
      <c r="CZ15" s="188"/>
      <c r="DA15" s="173"/>
      <c r="DB15" s="173"/>
      <c r="DC15" s="173"/>
      <c r="DD15" s="173"/>
      <c r="DE15" s="173"/>
    </row>
    <row r="16" spans="1:109" s="29" customFormat="1" ht="15.95" customHeight="1">
      <c r="A16" s="173"/>
      <c r="B16" s="55">
        <v>10</v>
      </c>
      <c r="C16" s="26">
        <f>IF(คะแนนสอบ!C15="","",คะแนนสอบ!C15)</f>
        <v>2441</v>
      </c>
      <c r="D16" s="41" t="str">
        <f>IF(คะแนนสอบ!D15="","",คะแนนสอบ!D15)</f>
        <v>เด็กชายวิชัย  บุญยงค์</v>
      </c>
      <c r="E16" s="27" t="str">
        <f>'05'!D15</f>
        <v/>
      </c>
      <c r="F16" s="27" t="str">
        <f>'05'!E15</f>
        <v/>
      </c>
      <c r="G16" s="27" t="str">
        <f>'05'!F15</f>
        <v/>
      </c>
      <c r="H16" s="27" t="str">
        <f>'05'!G15</f>
        <v/>
      </c>
      <c r="I16" s="27" t="str">
        <f>'05'!H15</f>
        <v/>
      </c>
      <c r="J16" s="27" t="str">
        <f>'05'!I15</f>
        <v/>
      </c>
      <c r="K16" s="27" t="str">
        <f>'05'!J15</f>
        <v/>
      </c>
      <c r="L16" s="27" t="str">
        <f>'05'!K15</f>
        <v/>
      </c>
      <c r="M16" s="27" t="str">
        <f>'05'!L15</f>
        <v/>
      </c>
      <c r="N16" s="27" t="str">
        <f>'05'!M15</f>
        <v/>
      </c>
      <c r="O16" s="27" t="str">
        <f>'05'!N15</f>
        <v/>
      </c>
      <c r="P16" s="27" t="str">
        <f>'05'!O15</f>
        <v/>
      </c>
      <c r="Q16" s="27" t="str">
        <f>'05'!P15</f>
        <v/>
      </c>
      <c r="R16" s="27" t="str">
        <f>'05'!Q15</f>
        <v/>
      </c>
      <c r="S16" s="27" t="str">
        <f>'05'!R15</f>
        <v/>
      </c>
      <c r="T16" s="27" t="str">
        <f>'05'!S15</f>
        <v/>
      </c>
      <c r="U16" s="27" t="str">
        <f>'05'!T15</f>
        <v/>
      </c>
      <c r="V16" s="27" t="str">
        <f>'05'!U15</f>
        <v/>
      </c>
      <c r="W16" s="27" t="str">
        <f>'05'!V15</f>
        <v/>
      </c>
      <c r="X16" s="27" t="str">
        <f>'05'!W15</f>
        <v/>
      </c>
      <c r="Y16" s="27" t="str">
        <f>'05'!X15</f>
        <v/>
      </c>
      <c r="Z16" s="27" t="str">
        <f>'05'!Y15</f>
        <v/>
      </c>
      <c r="AA16" s="27" t="str">
        <f>'05'!Z15</f>
        <v/>
      </c>
      <c r="AB16" s="27" t="str">
        <f>'05'!AA15</f>
        <v/>
      </c>
      <c r="AC16" s="27" t="str">
        <f>'05'!AB15</f>
        <v/>
      </c>
      <c r="AD16" s="27" t="str">
        <f>'05'!AC15</f>
        <v/>
      </c>
      <c r="AE16" s="27" t="str">
        <f>'05'!AD15</f>
        <v/>
      </c>
      <c r="AF16" s="27" t="str">
        <f>'05'!AE15</f>
        <v/>
      </c>
      <c r="AG16" s="27" t="str">
        <f>'05'!AF15</f>
        <v/>
      </c>
      <c r="AH16" s="27" t="str">
        <f>'05'!AG15</f>
        <v/>
      </c>
      <c r="AI16" s="27" t="str">
        <f>'05'!AH15</f>
        <v/>
      </c>
      <c r="AJ16" s="27" t="str">
        <f>'05'!AI15</f>
        <v/>
      </c>
      <c r="AK16" s="27" t="str">
        <f>'05'!AJ15</f>
        <v/>
      </c>
      <c r="AL16" s="27" t="str">
        <f>'05'!AK15</f>
        <v/>
      </c>
      <c r="AM16" s="27" t="str">
        <f>'05'!AL15</f>
        <v/>
      </c>
      <c r="AN16" s="27" t="str">
        <f>'05'!AM15</f>
        <v/>
      </c>
      <c r="AO16" s="27" t="str">
        <f>'05'!AN15</f>
        <v/>
      </c>
      <c r="AP16" s="27" t="str">
        <f>'05'!AO15</f>
        <v/>
      </c>
      <c r="AQ16" s="27" t="str">
        <f>'05'!AP15</f>
        <v/>
      </c>
      <c r="AR16" s="27" t="str">
        <f>'05'!AQ15</f>
        <v/>
      </c>
      <c r="AS16" s="27" t="str">
        <f>'05'!AR15</f>
        <v/>
      </c>
      <c r="AT16" s="27" t="str">
        <f>'05'!AS15</f>
        <v/>
      </c>
      <c r="AU16" s="27" t="str">
        <f>'05'!AT15</f>
        <v/>
      </c>
      <c r="AV16" s="27" t="str">
        <f>'05'!AU15</f>
        <v/>
      </c>
      <c r="AW16" s="27" t="str">
        <f>'05'!AV15</f>
        <v/>
      </c>
      <c r="AX16" s="27" t="str">
        <f>'05'!AW15</f>
        <v/>
      </c>
      <c r="AY16" s="27" t="str">
        <f>'05'!AX15</f>
        <v/>
      </c>
      <c r="AZ16" s="27" t="str">
        <f>'05'!AY15</f>
        <v/>
      </c>
      <c r="BA16" s="27" t="str">
        <f>'05'!AZ15</f>
        <v/>
      </c>
      <c r="BB16" s="27" t="str">
        <f>'05'!BA15</f>
        <v/>
      </c>
      <c r="BC16" s="27" t="str">
        <f>'05'!BB15</f>
        <v/>
      </c>
      <c r="BD16" s="27" t="str">
        <f>'05'!BC15</f>
        <v/>
      </c>
      <c r="BE16" s="27" t="str">
        <f>'05'!BD15</f>
        <v/>
      </c>
      <c r="BF16" s="27" t="str">
        <f>'05'!BE15</f>
        <v/>
      </c>
      <c r="BG16" s="388" t="str">
        <f>'05'!BF15</f>
        <v/>
      </c>
      <c r="BH16" s="388" t="str">
        <f>'05'!BG15</f>
        <v/>
      </c>
      <c r="BI16" s="388" t="str">
        <f>'05'!BH15</f>
        <v/>
      </c>
      <c r="BJ16" s="388" t="str">
        <f>'05'!BI15</f>
        <v/>
      </c>
      <c r="BK16" s="388" t="str">
        <f>'05'!BJ15</f>
        <v/>
      </c>
      <c r="BL16" s="388" t="str">
        <f>'05'!BK15</f>
        <v/>
      </c>
      <c r="BM16" s="457" t="str">
        <f>'05'!BL15</f>
        <v/>
      </c>
      <c r="BN16" s="457" t="str">
        <f>'05'!BM15</f>
        <v/>
      </c>
      <c r="BO16" s="457" t="str">
        <f>'05'!BN15</f>
        <v/>
      </c>
      <c r="BP16" s="457" t="str">
        <f>'05'!BO15</f>
        <v/>
      </c>
      <c r="BQ16" s="457" t="str">
        <f>'05'!BP15</f>
        <v/>
      </c>
      <c r="BR16" s="457" t="str">
        <f>'05'!BQ15</f>
        <v/>
      </c>
      <c r="BS16" s="457" t="str">
        <f>'05'!BR15</f>
        <v/>
      </c>
      <c r="BT16" s="457" t="str">
        <f>'05'!BS15</f>
        <v/>
      </c>
      <c r="BU16" s="457" t="str">
        <f>'05'!BT15</f>
        <v/>
      </c>
      <c r="BV16" s="457" t="str">
        <f>'05'!BU15</f>
        <v/>
      </c>
      <c r="BW16" s="457" t="str">
        <f>'05'!BV15</f>
        <v/>
      </c>
      <c r="BX16" s="457" t="str">
        <f>'05'!BW15</f>
        <v/>
      </c>
      <c r="BY16" s="457" t="str">
        <f>'05'!BX15</f>
        <v/>
      </c>
      <c r="BZ16" s="457" t="str">
        <f>'05'!BY15</f>
        <v/>
      </c>
      <c r="CA16" s="457" t="str">
        <f>'05'!BZ15</f>
        <v/>
      </c>
      <c r="CB16" s="457" t="str">
        <f>'05'!CA15</f>
        <v/>
      </c>
      <c r="CC16" s="457" t="str">
        <f>'05'!CB15</f>
        <v/>
      </c>
      <c r="CD16" s="457" t="str">
        <f>'05'!CC15</f>
        <v/>
      </c>
      <c r="CE16" s="457" t="str">
        <f>'05'!CD15</f>
        <v/>
      </c>
      <c r="CF16" s="457" t="str">
        <f>'05'!CE15</f>
        <v/>
      </c>
      <c r="CG16" s="457" t="str">
        <f>'05'!CF15</f>
        <v/>
      </c>
      <c r="CH16" s="457" t="str">
        <f>'05'!CG15</f>
        <v/>
      </c>
      <c r="CI16" s="457" t="str">
        <f>'05'!CH15</f>
        <v/>
      </c>
      <c r="CJ16" s="457" t="str">
        <f>'05'!CI15</f>
        <v/>
      </c>
      <c r="CK16" s="27" t="str">
        <f>'05'!CJ15</f>
        <v/>
      </c>
      <c r="CL16" s="27" t="str">
        <f>'05'!CK15</f>
        <v/>
      </c>
      <c r="CM16" s="27" t="str">
        <f>'05'!CL15</f>
        <v/>
      </c>
      <c r="CN16" s="27" t="str">
        <f>'05'!CM15</f>
        <v/>
      </c>
      <c r="CO16" s="27" t="str">
        <f>'05'!CN15</f>
        <v/>
      </c>
      <c r="CP16" s="27" t="str">
        <f>'05'!CO15</f>
        <v/>
      </c>
      <c r="CQ16" s="87" t="str">
        <f>'05'!CP15</f>
        <v/>
      </c>
      <c r="CR16" s="27" t="str">
        <f>'05'!CQ15</f>
        <v/>
      </c>
      <c r="CS16" s="87" t="str">
        <f>'05'!CR15</f>
        <v/>
      </c>
      <c r="CT16" s="27" t="str">
        <f>'05'!CS15</f>
        <v/>
      </c>
      <c r="CU16" s="87" t="str">
        <f>'05'!CT15</f>
        <v/>
      </c>
      <c r="CV16" s="27" t="str">
        <f>'05'!CU15</f>
        <v/>
      </c>
      <c r="CW16" s="87" t="str">
        <f>'05'!CV15</f>
        <v/>
      </c>
      <c r="CX16" s="27" t="str">
        <f>'05'!CW15</f>
        <v/>
      </c>
      <c r="CY16" s="27" t="str">
        <f>'05'!CX15</f>
        <v/>
      </c>
      <c r="CZ16" s="188"/>
      <c r="DA16" s="173"/>
      <c r="DB16" s="173"/>
      <c r="DC16" s="173"/>
      <c r="DD16" s="173"/>
      <c r="DE16" s="173"/>
    </row>
    <row r="17" spans="1:109" s="29" customFormat="1" ht="15.95" customHeight="1">
      <c r="A17" s="173"/>
      <c r="B17" s="55">
        <v>11</v>
      </c>
      <c r="C17" s="26">
        <f>IF(คะแนนสอบ!C16="","",คะแนนสอบ!C16)</f>
        <v>2442</v>
      </c>
      <c r="D17" s="41" t="str">
        <f>IF(คะแนนสอบ!D16="","",คะแนนสอบ!D16)</f>
        <v>เด็กชายอภิวัฒน์  ศาลาคำ</v>
      </c>
      <c r="E17" s="27" t="str">
        <f>'05'!D16</f>
        <v/>
      </c>
      <c r="F17" s="27" t="str">
        <f>'05'!E16</f>
        <v/>
      </c>
      <c r="G17" s="27" t="str">
        <f>'05'!F16</f>
        <v/>
      </c>
      <c r="H17" s="27" t="str">
        <f>'05'!G16</f>
        <v/>
      </c>
      <c r="I17" s="27" t="str">
        <f>'05'!H16</f>
        <v/>
      </c>
      <c r="J17" s="27" t="str">
        <f>'05'!I16</f>
        <v/>
      </c>
      <c r="K17" s="27" t="str">
        <f>'05'!J16</f>
        <v/>
      </c>
      <c r="L17" s="27" t="str">
        <f>'05'!K16</f>
        <v/>
      </c>
      <c r="M17" s="27" t="str">
        <f>'05'!L16</f>
        <v/>
      </c>
      <c r="N17" s="27" t="str">
        <f>'05'!M16</f>
        <v/>
      </c>
      <c r="O17" s="27" t="str">
        <f>'05'!N16</f>
        <v/>
      </c>
      <c r="P17" s="27" t="str">
        <f>'05'!O16</f>
        <v/>
      </c>
      <c r="Q17" s="27" t="str">
        <f>'05'!P16</f>
        <v/>
      </c>
      <c r="R17" s="27" t="str">
        <f>'05'!Q16</f>
        <v/>
      </c>
      <c r="S17" s="27" t="str">
        <f>'05'!R16</f>
        <v/>
      </c>
      <c r="T17" s="27" t="str">
        <f>'05'!S16</f>
        <v/>
      </c>
      <c r="U17" s="27" t="str">
        <f>'05'!T16</f>
        <v/>
      </c>
      <c r="V17" s="27" t="str">
        <f>'05'!U16</f>
        <v/>
      </c>
      <c r="W17" s="27" t="str">
        <f>'05'!V16</f>
        <v/>
      </c>
      <c r="X17" s="27" t="str">
        <f>'05'!W16</f>
        <v/>
      </c>
      <c r="Y17" s="27" t="str">
        <f>'05'!X16</f>
        <v/>
      </c>
      <c r="Z17" s="27" t="str">
        <f>'05'!Y16</f>
        <v/>
      </c>
      <c r="AA17" s="27" t="str">
        <f>'05'!Z16</f>
        <v/>
      </c>
      <c r="AB17" s="27" t="str">
        <f>'05'!AA16</f>
        <v/>
      </c>
      <c r="AC17" s="27" t="str">
        <f>'05'!AB16</f>
        <v/>
      </c>
      <c r="AD17" s="27" t="str">
        <f>'05'!AC16</f>
        <v/>
      </c>
      <c r="AE17" s="27" t="str">
        <f>'05'!AD16</f>
        <v/>
      </c>
      <c r="AF17" s="27" t="str">
        <f>'05'!AE16</f>
        <v/>
      </c>
      <c r="AG17" s="27" t="str">
        <f>'05'!AF16</f>
        <v/>
      </c>
      <c r="AH17" s="27" t="str">
        <f>'05'!AG16</f>
        <v/>
      </c>
      <c r="AI17" s="27" t="str">
        <f>'05'!AH16</f>
        <v/>
      </c>
      <c r="AJ17" s="27" t="str">
        <f>'05'!AI16</f>
        <v/>
      </c>
      <c r="AK17" s="27" t="str">
        <f>'05'!AJ16</f>
        <v/>
      </c>
      <c r="AL17" s="27" t="str">
        <f>'05'!AK16</f>
        <v/>
      </c>
      <c r="AM17" s="27" t="str">
        <f>'05'!AL16</f>
        <v/>
      </c>
      <c r="AN17" s="27" t="str">
        <f>'05'!AM16</f>
        <v/>
      </c>
      <c r="AO17" s="27" t="str">
        <f>'05'!AN16</f>
        <v/>
      </c>
      <c r="AP17" s="27" t="str">
        <f>'05'!AO16</f>
        <v/>
      </c>
      <c r="AQ17" s="27" t="str">
        <f>'05'!AP16</f>
        <v/>
      </c>
      <c r="AR17" s="27" t="str">
        <f>'05'!AQ16</f>
        <v/>
      </c>
      <c r="AS17" s="27" t="str">
        <f>'05'!AR16</f>
        <v/>
      </c>
      <c r="AT17" s="27" t="str">
        <f>'05'!AS16</f>
        <v/>
      </c>
      <c r="AU17" s="27" t="str">
        <f>'05'!AT16</f>
        <v/>
      </c>
      <c r="AV17" s="27" t="str">
        <f>'05'!AU16</f>
        <v/>
      </c>
      <c r="AW17" s="27" t="str">
        <f>'05'!AV16</f>
        <v/>
      </c>
      <c r="AX17" s="27" t="str">
        <f>'05'!AW16</f>
        <v/>
      </c>
      <c r="AY17" s="27" t="str">
        <f>'05'!AX16</f>
        <v/>
      </c>
      <c r="AZ17" s="27" t="str">
        <f>'05'!AY16</f>
        <v/>
      </c>
      <c r="BA17" s="27" t="str">
        <f>'05'!AZ16</f>
        <v/>
      </c>
      <c r="BB17" s="27" t="str">
        <f>'05'!BA16</f>
        <v/>
      </c>
      <c r="BC17" s="27" t="str">
        <f>'05'!BB16</f>
        <v/>
      </c>
      <c r="BD17" s="27" t="str">
        <f>'05'!BC16</f>
        <v/>
      </c>
      <c r="BE17" s="27" t="str">
        <f>'05'!BD16</f>
        <v/>
      </c>
      <c r="BF17" s="27" t="str">
        <f>'05'!BE16</f>
        <v/>
      </c>
      <c r="BG17" s="388" t="str">
        <f>'05'!BF16</f>
        <v/>
      </c>
      <c r="BH17" s="388" t="str">
        <f>'05'!BG16</f>
        <v/>
      </c>
      <c r="BI17" s="388" t="str">
        <f>'05'!BH16</f>
        <v/>
      </c>
      <c r="BJ17" s="388" t="str">
        <f>'05'!BI16</f>
        <v/>
      </c>
      <c r="BK17" s="388" t="str">
        <f>'05'!BJ16</f>
        <v/>
      </c>
      <c r="BL17" s="388" t="str">
        <f>'05'!BK16</f>
        <v/>
      </c>
      <c r="BM17" s="457" t="str">
        <f>'05'!BL16</f>
        <v/>
      </c>
      <c r="BN17" s="457" t="str">
        <f>'05'!BM16</f>
        <v/>
      </c>
      <c r="BO17" s="457" t="str">
        <f>'05'!BN16</f>
        <v/>
      </c>
      <c r="BP17" s="457" t="str">
        <f>'05'!BO16</f>
        <v/>
      </c>
      <c r="BQ17" s="457" t="str">
        <f>'05'!BP16</f>
        <v/>
      </c>
      <c r="BR17" s="457" t="str">
        <f>'05'!BQ16</f>
        <v/>
      </c>
      <c r="BS17" s="457" t="str">
        <f>'05'!BR16</f>
        <v/>
      </c>
      <c r="BT17" s="457" t="str">
        <f>'05'!BS16</f>
        <v/>
      </c>
      <c r="BU17" s="457" t="str">
        <f>'05'!BT16</f>
        <v/>
      </c>
      <c r="BV17" s="457" t="str">
        <f>'05'!BU16</f>
        <v/>
      </c>
      <c r="BW17" s="457" t="str">
        <f>'05'!BV16</f>
        <v/>
      </c>
      <c r="BX17" s="457" t="str">
        <f>'05'!BW16</f>
        <v/>
      </c>
      <c r="BY17" s="457" t="str">
        <f>'05'!BX16</f>
        <v/>
      </c>
      <c r="BZ17" s="457">
        <f>'05'!BY16</f>
        <v>75</v>
      </c>
      <c r="CA17" s="457">
        <f>'05'!BZ16</f>
        <v>75</v>
      </c>
      <c r="CB17" s="457">
        <f>'05'!CA16</f>
        <v>150</v>
      </c>
      <c r="CC17" s="457">
        <f>'05'!CB16</f>
        <v>3</v>
      </c>
      <c r="CD17" s="457" t="str">
        <f>'05'!CC16</f>
        <v>ดีเยี่ยม</v>
      </c>
      <c r="CE17" s="457" t="str">
        <f>'05'!CD16</f>
        <v/>
      </c>
      <c r="CF17" s="457" t="str">
        <f>'05'!CE16</f>
        <v/>
      </c>
      <c r="CG17" s="457" t="str">
        <f>'05'!CF16</f>
        <v/>
      </c>
      <c r="CH17" s="457" t="str">
        <f>'05'!CG16</f>
        <v/>
      </c>
      <c r="CI17" s="457" t="str">
        <f>'05'!CH16</f>
        <v/>
      </c>
      <c r="CJ17" s="457" t="str">
        <f>'05'!CI16</f>
        <v/>
      </c>
      <c r="CK17" s="27" t="str">
        <f>'05'!CJ16</f>
        <v/>
      </c>
      <c r="CL17" s="27" t="str">
        <f>'05'!CK16</f>
        <v/>
      </c>
      <c r="CM17" s="27" t="str">
        <f>'05'!CL16</f>
        <v/>
      </c>
      <c r="CN17" s="27" t="str">
        <f>'05'!CM16</f>
        <v/>
      </c>
      <c r="CO17" s="27" t="str">
        <f>'05'!CN16</f>
        <v/>
      </c>
      <c r="CP17" s="27" t="str">
        <f>'05'!CO16</f>
        <v/>
      </c>
      <c r="CQ17" s="87" t="str">
        <f>'05'!CP16</f>
        <v/>
      </c>
      <c r="CR17" s="27" t="str">
        <f>'05'!CQ16</f>
        <v/>
      </c>
      <c r="CS17" s="87" t="e">
        <f>'05'!CR16</f>
        <v>#DIV/0!</v>
      </c>
      <c r="CT17" s="27" t="e">
        <f>'05'!CS16</f>
        <v>#DIV/0!</v>
      </c>
      <c r="CU17" s="87" t="e">
        <f>'05'!CT16</f>
        <v>#DIV/0!</v>
      </c>
      <c r="CV17" s="27" t="e">
        <f>'05'!CU16</f>
        <v>#DIV/0!</v>
      </c>
      <c r="CW17" s="87" t="e">
        <f>'05'!CV16</f>
        <v>#DIV/0!</v>
      </c>
      <c r="CX17" s="27" t="str">
        <f>'05'!CW16</f>
        <v/>
      </c>
      <c r="CY17" s="27" t="str">
        <f>'05'!CX16</f>
        <v/>
      </c>
      <c r="CZ17" s="188"/>
      <c r="DA17" s="173"/>
      <c r="DB17" s="173"/>
      <c r="DC17" s="173"/>
      <c r="DD17" s="173"/>
      <c r="DE17" s="173"/>
    </row>
    <row r="18" spans="1:109" s="29" customFormat="1" ht="15.95" customHeight="1">
      <c r="A18" s="173"/>
      <c r="B18" s="55">
        <v>12</v>
      </c>
      <c r="C18" s="26">
        <f>IF(คะแนนสอบ!C17="","",คะแนนสอบ!C17)</f>
        <v>2505</v>
      </c>
      <c r="D18" s="41" t="str">
        <f>IF(คะแนนสอบ!D17="","",คะแนนสอบ!D17)</f>
        <v>เด็กชายกฤษฎา  แสงสว่าง</v>
      </c>
      <c r="E18" s="27" t="str">
        <f>'05'!D17</f>
        <v/>
      </c>
      <c r="F18" s="27">
        <f>'05'!E17</f>
        <v>80</v>
      </c>
      <c r="G18" s="27">
        <f>'05'!F17</f>
        <v>80</v>
      </c>
      <c r="H18" s="27">
        <f>'05'!G17</f>
        <v>160</v>
      </c>
      <c r="I18" s="27">
        <f>'05'!H17</f>
        <v>3</v>
      </c>
      <c r="J18" s="27" t="str">
        <f>'05'!I17</f>
        <v>ดีเยี่ยม</v>
      </c>
      <c r="K18" s="27" t="str">
        <f>'05'!J17</f>
        <v/>
      </c>
      <c r="L18" s="27">
        <f>'05'!K17</f>
        <v>80</v>
      </c>
      <c r="M18" s="27">
        <f>'05'!L17</f>
        <v>80</v>
      </c>
      <c r="N18" s="27">
        <f>'05'!M17</f>
        <v>160</v>
      </c>
      <c r="O18" s="27">
        <f>'05'!N17</f>
        <v>3</v>
      </c>
      <c r="P18" s="27" t="str">
        <f>'05'!O17</f>
        <v>ดีเยี่ยม</v>
      </c>
      <c r="Q18" s="27" t="str">
        <f>'05'!P17</f>
        <v/>
      </c>
      <c r="R18" s="27">
        <f>'05'!Q17</f>
        <v>80</v>
      </c>
      <c r="S18" s="27">
        <f>'05'!R17</f>
        <v>80</v>
      </c>
      <c r="T18" s="27">
        <f>'05'!S17</f>
        <v>160</v>
      </c>
      <c r="U18" s="27">
        <f>'05'!T17</f>
        <v>3</v>
      </c>
      <c r="V18" s="27" t="str">
        <f>'05'!U17</f>
        <v>ดีเยี่ยม</v>
      </c>
      <c r="W18" s="27" t="str">
        <f>'05'!V17</f>
        <v/>
      </c>
      <c r="X18" s="27">
        <f>'05'!W17</f>
        <v>80</v>
      </c>
      <c r="Y18" s="27">
        <f>'05'!X17</f>
        <v>80</v>
      </c>
      <c r="Z18" s="27">
        <f>'05'!Y17</f>
        <v>160</v>
      </c>
      <c r="AA18" s="27">
        <f>'05'!Z17</f>
        <v>3</v>
      </c>
      <c r="AB18" s="27" t="str">
        <f>'05'!AA17</f>
        <v>ดีเยี่ยม</v>
      </c>
      <c r="AC18" s="27" t="str">
        <f>'05'!AB17</f>
        <v/>
      </c>
      <c r="AD18" s="27">
        <f>'05'!AC17</f>
        <v>80</v>
      </c>
      <c r="AE18" s="27">
        <f>'05'!AD17</f>
        <v>80</v>
      </c>
      <c r="AF18" s="27">
        <f>'05'!AE17</f>
        <v>160</v>
      </c>
      <c r="AG18" s="27">
        <f>'05'!AF17</f>
        <v>3</v>
      </c>
      <c r="AH18" s="27" t="str">
        <f>'05'!AG17</f>
        <v>ดีเยี่ยม</v>
      </c>
      <c r="AI18" s="27" t="str">
        <f>'05'!AH17</f>
        <v/>
      </c>
      <c r="AJ18" s="27">
        <f>'05'!AI17</f>
        <v>80</v>
      </c>
      <c r="AK18" s="27">
        <f>'05'!AJ17</f>
        <v>80</v>
      </c>
      <c r="AL18" s="27">
        <f>'05'!AK17</f>
        <v>160</v>
      </c>
      <c r="AM18" s="27">
        <f>'05'!AL17</f>
        <v>3</v>
      </c>
      <c r="AN18" s="27" t="str">
        <f>'05'!AM17</f>
        <v>ดีเยี่ยม</v>
      </c>
      <c r="AO18" s="27" t="str">
        <f>'05'!AN17</f>
        <v/>
      </c>
      <c r="AP18" s="27">
        <f>'05'!AO17</f>
        <v>80</v>
      </c>
      <c r="AQ18" s="27">
        <f>'05'!AP17</f>
        <v>80</v>
      </c>
      <c r="AR18" s="27">
        <f>'05'!AQ17</f>
        <v>160</v>
      </c>
      <c r="AS18" s="27">
        <f>'05'!AR17</f>
        <v>3</v>
      </c>
      <c r="AT18" s="27" t="str">
        <f>'05'!AS17</f>
        <v>ดีเยี่ยม</v>
      </c>
      <c r="AU18" s="27" t="str">
        <f>'05'!AT17</f>
        <v/>
      </c>
      <c r="AV18" s="27">
        <f>'05'!AU17</f>
        <v>80</v>
      </c>
      <c r="AW18" s="27">
        <f>'05'!AV17</f>
        <v>80</v>
      </c>
      <c r="AX18" s="27">
        <f>'05'!AW17</f>
        <v>160</v>
      </c>
      <c r="AY18" s="27">
        <f>'05'!AX17</f>
        <v>3</v>
      </c>
      <c r="AZ18" s="27" t="str">
        <f>'05'!AY17</f>
        <v>ดีเยี่ยม</v>
      </c>
      <c r="BA18" s="27" t="str">
        <f>'05'!AZ17</f>
        <v/>
      </c>
      <c r="BB18" s="27">
        <f>'05'!BA17</f>
        <v>80</v>
      </c>
      <c r="BC18" s="27">
        <f>'05'!BB17</f>
        <v>80</v>
      </c>
      <c r="BD18" s="27">
        <f>'05'!BC17</f>
        <v>160</v>
      </c>
      <c r="BE18" s="27">
        <f>'05'!BD17</f>
        <v>3</v>
      </c>
      <c r="BF18" s="27" t="str">
        <f>'05'!BE17</f>
        <v>ดีเยี่ยม</v>
      </c>
      <c r="BG18" s="388" t="str">
        <f>'05'!BF17</f>
        <v/>
      </c>
      <c r="BH18" s="388">
        <f>'05'!BG17</f>
        <v>80</v>
      </c>
      <c r="BI18" s="388">
        <f>'05'!BH17</f>
        <v>80</v>
      </c>
      <c r="BJ18" s="388">
        <f>'05'!BI17</f>
        <v>160</v>
      </c>
      <c r="BK18" s="388">
        <f>'05'!BJ17</f>
        <v>3</v>
      </c>
      <c r="BL18" s="388" t="str">
        <f>'05'!BK17</f>
        <v>ดีเยี่ยม</v>
      </c>
      <c r="BM18" s="457" t="str">
        <f>'05'!BL17</f>
        <v/>
      </c>
      <c r="BN18" s="457">
        <f>'05'!BM17</f>
        <v>80</v>
      </c>
      <c r="BO18" s="457">
        <f>'05'!BN17</f>
        <v>80</v>
      </c>
      <c r="BP18" s="457">
        <f>'05'!BO17</f>
        <v>160</v>
      </c>
      <c r="BQ18" s="457">
        <f>'05'!BP17</f>
        <v>3</v>
      </c>
      <c r="BR18" s="457" t="str">
        <f>'05'!BQ17</f>
        <v>ดีเยี่ยม</v>
      </c>
      <c r="BS18" s="457" t="str">
        <f>'05'!BR17</f>
        <v/>
      </c>
      <c r="BT18" s="457">
        <f>'05'!BS17</f>
        <v>80</v>
      </c>
      <c r="BU18" s="457">
        <f>'05'!BT17</f>
        <v>80</v>
      </c>
      <c r="BV18" s="457">
        <f>'05'!BU17</f>
        <v>160</v>
      </c>
      <c r="BW18" s="457">
        <f>'05'!BV17</f>
        <v>3</v>
      </c>
      <c r="BX18" s="457" t="str">
        <f>'05'!BW17</f>
        <v>ดีเยี่ยม</v>
      </c>
      <c r="BY18" s="457" t="str">
        <f>'05'!BX17</f>
        <v/>
      </c>
      <c r="BZ18" s="457" t="str">
        <f>'05'!BY17</f>
        <v/>
      </c>
      <c r="CA18" s="457" t="str">
        <f>'05'!BZ17</f>
        <v/>
      </c>
      <c r="CB18" s="457" t="str">
        <f>'05'!CA17</f>
        <v/>
      </c>
      <c r="CC18" s="457" t="str">
        <f>'05'!CB17</f>
        <v/>
      </c>
      <c r="CD18" s="457" t="str">
        <f>'05'!CC17</f>
        <v/>
      </c>
      <c r="CE18" s="457" t="str">
        <f>'05'!CD17</f>
        <v/>
      </c>
      <c r="CF18" s="457" t="str">
        <f>'05'!CE17</f>
        <v/>
      </c>
      <c r="CG18" s="457" t="str">
        <f>'05'!CF17</f>
        <v/>
      </c>
      <c r="CH18" s="457" t="str">
        <f>'05'!CG17</f>
        <v/>
      </c>
      <c r="CI18" s="457" t="str">
        <f>'05'!CH17</f>
        <v/>
      </c>
      <c r="CJ18" s="457" t="str">
        <f>'05'!CI17</f>
        <v/>
      </c>
      <c r="CK18" s="27" t="str">
        <f>'05'!CJ17</f>
        <v/>
      </c>
      <c r="CL18" s="27" t="str">
        <f>'05'!CK17</f>
        <v/>
      </c>
      <c r="CM18" s="27" t="str">
        <f>'05'!CL17</f>
        <v/>
      </c>
      <c r="CN18" s="27" t="str">
        <f>'05'!CM17</f>
        <v/>
      </c>
      <c r="CO18" s="27" t="str">
        <f>'05'!CN17</f>
        <v/>
      </c>
      <c r="CP18" s="27" t="str">
        <f>'05'!CO17</f>
        <v/>
      </c>
      <c r="CQ18" s="87" t="str">
        <f>'05'!CP17</f>
        <v/>
      </c>
      <c r="CR18" s="27" t="str">
        <f>'05'!CQ17</f>
        <v/>
      </c>
      <c r="CS18" s="87" t="e">
        <f>'05'!CR17</f>
        <v>#DIV/0!</v>
      </c>
      <c r="CT18" s="27" t="e">
        <f>'05'!CS17</f>
        <v>#DIV/0!</v>
      </c>
      <c r="CU18" s="87" t="e">
        <f>'05'!CT17</f>
        <v>#DIV/0!</v>
      </c>
      <c r="CV18" s="27" t="e">
        <f>'05'!CU17</f>
        <v>#DIV/0!</v>
      </c>
      <c r="CW18" s="87" t="e">
        <f>'05'!CV17</f>
        <v>#DIV/0!</v>
      </c>
      <c r="CX18" s="27" t="str">
        <f>'05'!CW17</f>
        <v/>
      </c>
      <c r="CY18" s="27" t="str">
        <f>'05'!CX17</f>
        <v/>
      </c>
      <c r="CZ18" s="188"/>
      <c r="DA18" s="173"/>
      <c r="DB18" s="173"/>
      <c r="DC18" s="173"/>
      <c r="DD18" s="173"/>
      <c r="DE18" s="173"/>
    </row>
    <row r="19" spans="1:109" s="29" customFormat="1" ht="15.95" customHeight="1">
      <c r="A19" s="173"/>
      <c r="B19" s="55">
        <v>13</v>
      </c>
      <c r="C19" s="26">
        <f>IF(คะแนนสอบ!C18="","",คะแนนสอบ!C18)</f>
        <v>2506</v>
      </c>
      <c r="D19" s="41" t="str">
        <f>IF(คะแนนสอบ!D18="","",คะแนนสอบ!D18)</f>
        <v>เด็กชายยุทธกานต์  แซ่เตีย</v>
      </c>
      <c r="E19" s="27" t="str">
        <f>'05'!D18</f>
        <v/>
      </c>
      <c r="F19" s="27">
        <f>'05'!E18</f>
        <v>75</v>
      </c>
      <c r="G19" s="27">
        <f>'05'!F18</f>
        <v>75</v>
      </c>
      <c r="H19" s="27">
        <f>'05'!G18</f>
        <v>150</v>
      </c>
      <c r="I19" s="27">
        <f>'05'!H18</f>
        <v>3</v>
      </c>
      <c r="J19" s="27" t="str">
        <f>'05'!I18</f>
        <v>ดีเยี่ยม</v>
      </c>
      <c r="K19" s="27" t="str">
        <f>'05'!J18</f>
        <v/>
      </c>
      <c r="L19" s="27">
        <f>'05'!K18</f>
        <v>75</v>
      </c>
      <c r="M19" s="27">
        <f>'05'!L18</f>
        <v>75</v>
      </c>
      <c r="N19" s="27">
        <f>'05'!M18</f>
        <v>150</v>
      </c>
      <c r="O19" s="27">
        <f>'05'!N18</f>
        <v>3</v>
      </c>
      <c r="P19" s="27" t="str">
        <f>'05'!O18</f>
        <v>ดีเยี่ยม</v>
      </c>
      <c r="Q19" s="27" t="str">
        <f>'05'!P18</f>
        <v/>
      </c>
      <c r="R19" s="27">
        <f>'05'!Q18</f>
        <v>75</v>
      </c>
      <c r="S19" s="27">
        <f>'05'!R18</f>
        <v>75</v>
      </c>
      <c r="T19" s="27">
        <f>'05'!S18</f>
        <v>150</v>
      </c>
      <c r="U19" s="27">
        <f>'05'!T18</f>
        <v>3</v>
      </c>
      <c r="V19" s="27" t="str">
        <f>'05'!U18</f>
        <v>ดีเยี่ยม</v>
      </c>
      <c r="W19" s="27" t="str">
        <f>'05'!V18</f>
        <v/>
      </c>
      <c r="X19" s="27">
        <f>'05'!W18</f>
        <v>75</v>
      </c>
      <c r="Y19" s="27">
        <f>'05'!X18</f>
        <v>75</v>
      </c>
      <c r="Z19" s="27">
        <f>'05'!Y18</f>
        <v>150</v>
      </c>
      <c r="AA19" s="27">
        <f>'05'!Z18</f>
        <v>3</v>
      </c>
      <c r="AB19" s="27" t="str">
        <f>'05'!AA18</f>
        <v>ดีเยี่ยม</v>
      </c>
      <c r="AC19" s="27" t="str">
        <f>'05'!AB18</f>
        <v/>
      </c>
      <c r="AD19" s="27">
        <f>'05'!AC18</f>
        <v>75</v>
      </c>
      <c r="AE19" s="27">
        <f>'05'!AD18</f>
        <v>75</v>
      </c>
      <c r="AF19" s="27">
        <f>'05'!AE18</f>
        <v>150</v>
      </c>
      <c r="AG19" s="27">
        <f>'05'!AF18</f>
        <v>3</v>
      </c>
      <c r="AH19" s="27" t="str">
        <f>'05'!AG18</f>
        <v>ดีเยี่ยม</v>
      </c>
      <c r="AI19" s="27" t="str">
        <f>'05'!AH18</f>
        <v/>
      </c>
      <c r="AJ19" s="27">
        <f>'05'!AI18</f>
        <v>75</v>
      </c>
      <c r="AK19" s="27">
        <f>'05'!AJ18</f>
        <v>75</v>
      </c>
      <c r="AL19" s="27">
        <f>'05'!AK18</f>
        <v>150</v>
      </c>
      <c r="AM19" s="27">
        <f>'05'!AL18</f>
        <v>3</v>
      </c>
      <c r="AN19" s="27" t="str">
        <f>'05'!AM18</f>
        <v>ดีเยี่ยม</v>
      </c>
      <c r="AO19" s="27" t="str">
        <f>'05'!AN18</f>
        <v/>
      </c>
      <c r="AP19" s="27">
        <f>'05'!AO18</f>
        <v>75</v>
      </c>
      <c r="AQ19" s="27">
        <f>'05'!AP18</f>
        <v>75</v>
      </c>
      <c r="AR19" s="27">
        <f>'05'!AQ18</f>
        <v>150</v>
      </c>
      <c r="AS19" s="27">
        <f>'05'!AR18</f>
        <v>3</v>
      </c>
      <c r="AT19" s="27" t="str">
        <f>'05'!AS18</f>
        <v>ดีเยี่ยม</v>
      </c>
      <c r="AU19" s="27" t="str">
        <f>'05'!AT18</f>
        <v/>
      </c>
      <c r="AV19" s="27">
        <f>'05'!AU18</f>
        <v>75</v>
      </c>
      <c r="AW19" s="27">
        <f>'05'!AV18</f>
        <v>75</v>
      </c>
      <c r="AX19" s="27">
        <f>'05'!AW18</f>
        <v>150</v>
      </c>
      <c r="AY19" s="27">
        <f>'05'!AX18</f>
        <v>3</v>
      </c>
      <c r="AZ19" s="27" t="str">
        <f>'05'!AY18</f>
        <v>ดีเยี่ยม</v>
      </c>
      <c r="BA19" s="27" t="str">
        <f>'05'!AZ18</f>
        <v/>
      </c>
      <c r="BB19" s="27">
        <f>'05'!BA18</f>
        <v>75</v>
      </c>
      <c r="BC19" s="27">
        <f>'05'!BB18</f>
        <v>75</v>
      </c>
      <c r="BD19" s="27">
        <f>'05'!BC18</f>
        <v>150</v>
      </c>
      <c r="BE19" s="27">
        <f>'05'!BD18</f>
        <v>3</v>
      </c>
      <c r="BF19" s="27" t="str">
        <f>'05'!BE18</f>
        <v>ดีเยี่ยม</v>
      </c>
      <c r="BG19" s="388" t="str">
        <f>'05'!BF18</f>
        <v/>
      </c>
      <c r="BH19" s="388">
        <f>'05'!BG18</f>
        <v>75</v>
      </c>
      <c r="BI19" s="388">
        <f>'05'!BH18</f>
        <v>75</v>
      </c>
      <c r="BJ19" s="388">
        <f>'05'!BI18</f>
        <v>150</v>
      </c>
      <c r="BK19" s="388">
        <f>'05'!BJ18</f>
        <v>3</v>
      </c>
      <c r="BL19" s="388" t="str">
        <f>'05'!BK18</f>
        <v>ดีเยี่ยม</v>
      </c>
      <c r="BM19" s="457" t="str">
        <f>'05'!BL18</f>
        <v/>
      </c>
      <c r="BN19" s="457">
        <f>'05'!BM18</f>
        <v>75</v>
      </c>
      <c r="BO19" s="457">
        <f>'05'!BN18</f>
        <v>75</v>
      </c>
      <c r="BP19" s="457">
        <f>'05'!BO18</f>
        <v>150</v>
      </c>
      <c r="BQ19" s="457">
        <f>'05'!BP18</f>
        <v>3</v>
      </c>
      <c r="BR19" s="457" t="str">
        <f>'05'!BQ18</f>
        <v>ดีเยี่ยม</v>
      </c>
      <c r="BS19" s="457" t="str">
        <f>'05'!BR18</f>
        <v/>
      </c>
      <c r="BT19" s="457">
        <f>'05'!BS18</f>
        <v>75</v>
      </c>
      <c r="BU19" s="457">
        <f>'05'!BT18</f>
        <v>75</v>
      </c>
      <c r="BV19" s="457">
        <f>'05'!BU18</f>
        <v>150</v>
      </c>
      <c r="BW19" s="457">
        <f>'05'!BV18</f>
        <v>3</v>
      </c>
      <c r="BX19" s="457" t="str">
        <f>'05'!BW18</f>
        <v>ดีเยี่ยม</v>
      </c>
      <c r="BY19" s="457" t="str">
        <f>'05'!BX18</f>
        <v/>
      </c>
      <c r="BZ19" s="457" t="str">
        <f>'05'!BY18</f>
        <v/>
      </c>
      <c r="CA19" s="457" t="str">
        <f>'05'!BZ18</f>
        <v/>
      </c>
      <c r="CB19" s="457" t="str">
        <f>'05'!CA18</f>
        <v/>
      </c>
      <c r="CC19" s="457" t="str">
        <f>'05'!CB18</f>
        <v/>
      </c>
      <c r="CD19" s="457" t="str">
        <f>'05'!CC18</f>
        <v/>
      </c>
      <c r="CE19" s="457" t="str">
        <f>'05'!CD18</f>
        <v/>
      </c>
      <c r="CF19" s="457" t="str">
        <f>'05'!CE18</f>
        <v/>
      </c>
      <c r="CG19" s="457" t="str">
        <f>'05'!CF18</f>
        <v/>
      </c>
      <c r="CH19" s="457" t="str">
        <f>'05'!CG18</f>
        <v/>
      </c>
      <c r="CI19" s="457" t="str">
        <f>'05'!CH18</f>
        <v/>
      </c>
      <c r="CJ19" s="457" t="str">
        <f>'05'!CI18</f>
        <v/>
      </c>
      <c r="CK19" s="27" t="str">
        <f>'05'!CJ18</f>
        <v/>
      </c>
      <c r="CL19" s="27" t="str">
        <f>'05'!CK18</f>
        <v/>
      </c>
      <c r="CM19" s="27" t="str">
        <f>'05'!CL18</f>
        <v/>
      </c>
      <c r="CN19" s="27" t="str">
        <f>'05'!CM18</f>
        <v/>
      </c>
      <c r="CO19" s="27" t="str">
        <f>'05'!CN18</f>
        <v/>
      </c>
      <c r="CP19" s="27" t="str">
        <f>'05'!CO18</f>
        <v/>
      </c>
      <c r="CQ19" s="87" t="str">
        <f>'05'!CP18</f>
        <v/>
      </c>
      <c r="CR19" s="27" t="str">
        <f>'05'!CQ18</f>
        <v/>
      </c>
      <c r="CS19" s="87" t="e">
        <f>'05'!CR18</f>
        <v>#DIV/0!</v>
      </c>
      <c r="CT19" s="27" t="e">
        <f>'05'!CS18</f>
        <v>#DIV/0!</v>
      </c>
      <c r="CU19" s="87" t="e">
        <f>'05'!CT18</f>
        <v>#DIV/0!</v>
      </c>
      <c r="CV19" s="27" t="e">
        <f>'05'!CU18</f>
        <v>#DIV/0!</v>
      </c>
      <c r="CW19" s="87" t="e">
        <f>'05'!CV18</f>
        <v>#DIV/0!</v>
      </c>
      <c r="CX19" s="27" t="str">
        <f>'05'!CW18</f>
        <v/>
      </c>
      <c r="CY19" s="27" t="str">
        <f>'05'!CX18</f>
        <v/>
      </c>
      <c r="CZ19" s="188"/>
      <c r="DA19" s="173"/>
      <c r="DB19" s="173"/>
      <c r="DC19" s="173"/>
      <c r="DD19" s="173"/>
      <c r="DE19" s="173"/>
    </row>
    <row r="20" spans="1:109" s="29" customFormat="1" ht="15.95" customHeight="1">
      <c r="A20" s="173"/>
      <c r="B20" s="55">
        <v>14</v>
      </c>
      <c r="C20" s="26">
        <f>IF(คะแนนสอบ!C19="","",คะแนนสอบ!C19)</f>
        <v>2507</v>
      </c>
      <c r="D20" s="41" t="str">
        <f>IF(คะแนนสอบ!D19="","",คะแนนสอบ!D19)</f>
        <v>เด็กชายจิรายุ  ศิริสุทธิ์</v>
      </c>
      <c r="E20" s="27" t="str">
        <f>'05'!D19</f>
        <v/>
      </c>
      <c r="F20" s="27">
        <f>'05'!E19</f>
        <v>85</v>
      </c>
      <c r="G20" s="27">
        <f>'05'!F19</f>
        <v>85</v>
      </c>
      <c r="H20" s="27">
        <f>'05'!G19</f>
        <v>170</v>
      </c>
      <c r="I20" s="27">
        <f>'05'!H19</f>
        <v>3</v>
      </c>
      <c r="J20" s="27" t="str">
        <f>'05'!I19</f>
        <v>ดีเยี่ยม</v>
      </c>
      <c r="K20" s="27" t="str">
        <f>'05'!J19</f>
        <v/>
      </c>
      <c r="L20" s="27">
        <f>'05'!K19</f>
        <v>85</v>
      </c>
      <c r="M20" s="27">
        <f>'05'!L19</f>
        <v>85</v>
      </c>
      <c r="N20" s="27">
        <f>'05'!M19</f>
        <v>170</v>
      </c>
      <c r="O20" s="27">
        <f>'05'!N19</f>
        <v>3</v>
      </c>
      <c r="P20" s="27" t="str">
        <f>'05'!O19</f>
        <v>ดีเยี่ยม</v>
      </c>
      <c r="Q20" s="27" t="str">
        <f>'05'!P19</f>
        <v/>
      </c>
      <c r="R20" s="27">
        <f>'05'!Q19</f>
        <v>85</v>
      </c>
      <c r="S20" s="27">
        <f>'05'!R19</f>
        <v>85</v>
      </c>
      <c r="T20" s="27">
        <f>'05'!S19</f>
        <v>170</v>
      </c>
      <c r="U20" s="27">
        <f>'05'!T19</f>
        <v>3</v>
      </c>
      <c r="V20" s="27" t="str">
        <f>'05'!U19</f>
        <v>ดีเยี่ยม</v>
      </c>
      <c r="W20" s="27" t="str">
        <f>'05'!V19</f>
        <v/>
      </c>
      <c r="X20" s="27">
        <f>'05'!W19</f>
        <v>85</v>
      </c>
      <c r="Y20" s="27">
        <f>'05'!X19</f>
        <v>85</v>
      </c>
      <c r="Z20" s="27">
        <f>'05'!Y19</f>
        <v>170</v>
      </c>
      <c r="AA20" s="27">
        <f>'05'!Z19</f>
        <v>3</v>
      </c>
      <c r="AB20" s="27" t="str">
        <f>'05'!AA19</f>
        <v>ดีเยี่ยม</v>
      </c>
      <c r="AC20" s="27" t="str">
        <f>'05'!AB19</f>
        <v/>
      </c>
      <c r="AD20" s="27">
        <f>'05'!AC19</f>
        <v>85</v>
      </c>
      <c r="AE20" s="27">
        <f>'05'!AD19</f>
        <v>85</v>
      </c>
      <c r="AF20" s="27">
        <f>'05'!AE19</f>
        <v>170</v>
      </c>
      <c r="AG20" s="27">
        <f>'05'!AF19</f>
        <v>3</v>
      </c>
      <c r="AH20" s="27" t="str">
        <f>'05'!AG19</f>
        <v>ดีเยี่ยม</v>
      </c>
      <c r="AI20" s="27" t="str">
        <f>'05'!AH19</f>
        <v/>
      </c>
      <c r="AJ20" s="27">
        <f>'05'!AI19</f>
        <v>85</v>
      </c>
      <c r="AK20" s="27">
        <f>'05'!AJ19</f>
        <v>85</v>
      </c>
      <c r="AL20" s="27">
        <f>'05'!AK19</f>
        <v>170</v>
      </c>
      <c r="AM20" s="27">
        <f>'05'!AL19</f>
        <v>3</v>
      </c>
      <c r="AN20" s="27" t="str">
        <f>'05'!AM19</f>
        <v>ดีเยี่ยม</v>
      </c>
      <c r="AO20" s="27" t="str">
        <f>'05'!AN19</f>
        <v/>
      </c>
      <c r="AP20" s="27">
        <f>'05'!AO19</f>
        <v>85</v>
      </c>
      <c r="AQ20" s="27">
        <f>'05'!AP19</f>
        <v>85</v>
      </c>
      <c r="AR20" s="27">
        <f>'05'!AQ19</f>
        <v>170</v>
      </c>
      <c r="AS20" s="27">
        <f>'05'!AR19</f>
        <v>3</v>
      </c>
      <c r="AT20" s="27" t="str">
        <f>'05'!AS19</f>
        <v>ดีเยี่ยม</v>
      </c>
      <c r="AU20" s="27" t="str">
        <f>'05'!AT19</f>
        <v/>
      </c>
      <c r="AV20" s="27">
        <f>'05'!AU19</f>
        <v>85</v>
      </c>
      <c r="AW20" s="27">
        <f>'05'!AV19</f>
        <v>85</v>
      </c>
      <c r="AX20" s="27">
        <f>'05'!AW19</f>
        <v>170</v>
      </c>
      <c r="AY20" s="27">
        <f>'05'!AX19</f>
        <v>3</v>
      </c>
      <c r="AZ20" s="27" t="str">
        <f>'05'!AY19</f>
        <v>ดีเยี่ยม</v>
      </c>
      <c r="BA20" s="27" t="str">
        <f>'05'!AZ19</f>
        <v/>
      </c>
      <c r="BB20" s="27">
        <f>'05'!BA19</f>
        <v>85</v>
      </c>
      <c r="BC20" s="27">
        <f>'05'!BB19</f>
        <v>85</v>
      </c>
      <c r="BD20" s="27">
        <f>'05'!BC19</f>
        <v>170</v>
      </c>
      <c r="BE20" s="27">
        <f>'05'!BD19</f>
        <v>3</v>
      </c>
      <c r="BF20" s="27" t="str">
        <f>'05'!BE19</f>
        <v>ดีเยี่ยม</v>
      </c>
      <c r="BG20" s="388" t="str">
        <f>'05'!BF19</f>
        <v/>
      </c>
      <c r="BH20" s="388">
        <f>'05'!BG19</f>
        <v>85</v>
      </c>
      <c r="BI20" s="388">
        <f>'05'!BH19</f>
        <v>85</v>
      </c>
      <c r="BJ20" s="388">
        <f>'05'!BI19</f>
        <v>170</v>
      </c>
      <c r="BK20" s="388">
        <f>'05'!BJ19</f>
        <v>3</v>
      </c>
      <c r="BL20" s="388" t="str">
        <f>'05'!BK19</f>
        <v>ดีเยี่ยม</v>
      </c>
      <c r="BM20" s="457" t="str">
        <f>'05'!BL19</f>
        <v/>
      </c>
      <c r="BN20" s="457">
        <f>'05'!BM19</f>
        <v>85</v>
      </c>
      <c r="BO20" s="457">
        <f>'05'!BN19</f>
        <v>85</v>
      </c>
      <c r="BP20" s="457">
        <f>'05'!BO19</f>
        <v>170</v>
      </c>
      <c r="BQ20" s="457">
        <f>'05'!BP19</f>
        <v>3</v>
      </c>
      <c r="BR20" s="457" t="str">
        <f>'05'!BQ19</f>
        <v>ดีเยี่ยม</v>
      </c>
      <c r="BS20" s="457" t="str">
        <f>'05'!BR19</f>
        <v/>
      </c>
      <c r="BT20" s="457">
        <f>'05'!BS19</f>
        <v>85</v>
      </c>
      <c r="BU20" s="457">
        <f>'05'!BT19</f>
        <v>85</v>
      </c>
      <c r="BV20" s="457">
        <f>'05'!BU19</f>
        <v>170</v>
      </c>
      <c r="BW20" s="457">
        <f>'05'!BV19</f>
        <v>3</v>
      </c>
      <c r="BX20" s="457" t="str">
        <f>'05'!BW19</f>
        <v>ดีเยี่ยม</v>
      </c>
      <c r="BY20" s="457" t="str">
        <f>'05'!BX19</f>
        <v/>
      </c>
      <c r="BZ20" s="457" t="str">
        <f>'05'!BY19</f>
        <v/>
      </c>
      <c r="CA20" s="457" t="str">
        <f>'05'!BZ19</f>
        <v/>
      </c>
      <c r="CB20" s="457" t="str">
        <f>'05'!CA19</f>
        <v/>
      </c>
      <c r="CC20" s="457" t="str">
        <f>'05'!CB19</f>
        <v/>
      </c>
      <c r="CD20" s="457" t="str">
        <f>'05'!CC19</f>
        <v/>
      </c>
      <c r="CE20" s="457" t="str">
        <f>'05'!CD19</f>
        <v/>
      </c>
      <c r="CF20" s="457" t="str">
        <f>'05'!CE19</f>
        <v/>
      </c>
      <c r="CG20" s="457" t="str">
        <f>'05'!CF19</f>
        <v/>
      </c>
      <c r="CH20" s="457" t="str">
        <f>'05'!CG19</f>
        <v/>
      </c>
      <c r="CI20" s="457" t="str">
        <f>'05'!CH19</f>
        <v/>
      </c>
      <c r="CJ20" s="457" t="str">
        <f>'05'!CI19</f>
        <v/>
      </c>
      <c r="CK20" s="27" t="str">
        <f>'05'!CJ19</f>
        <v/>
      </c>
      <c r="CL20" s="27" t="str">
        <f>'05'!CK19</f>
        <v/>
      </c>
      <c r="CM20" s="27" t="str">
        <f>'05'!CL19</f>
        <v/>
      </c>
      <c r="CN20" s="27" t="str">
        <f>'05'!CM19</f>
        <v/>
      </c>
      <c r="CO20" s="27" t="str">
        <f>'05'!CN19</f>
        <v/>
      </c>
      <c r="CP20" s="27" t="str">
        <f>'05'!CO19</f>
        <v/>
      </c>
      <c r="CQ20" s="87" t="str">
        <f>'05'!CP19</f>
        <v/>
      </c>
      <c r="CR20" s="27" t="str">
        <f>'05'!CQ19</f>
        <v/>
      </c>
      <c r="CS20" s="87" t="e">
        <f>'05'!CR19</f>
        <v>#DIV/0!</v>
      </c>
      <c r="CT20" s="27" t="e">
        <f>'05'!CS19</f>
        <v>#DIV/0!</v>
      </c>
      <c r="CU20" s="87" t="e">
        <f>'05'!CT19</f>
        <v>#DIV/0!</v>
      </c>
      <c r="CV20" s="27" t="e">
        <f>'05'!CU19</f>
        <v>#DIV/0!</v>
      </c>
      <c r="CW20" s="87" t="e">
        <f>'05'!CV19</f>
        <v>#DIV/0!</v>
      </c>
      <c r="CX20" s="27" t="str">
        <f>'05'!CW19</f>
        <v/>
      </c>
      <c r="CY20" s="27" t="str">
        <f>'05'!CX19</f>
        <v/>
      </c>
      <c r="CZ20" s="188"/>
      <c r="DA20" s="173"/>
      <c r="DB20" s="173"/>
      <c r="DC20" s="173"/>
      <c r="DD20" s="173"/>
      <c r="DE20" s="173"/>
    </row>
    <row r="21" spans="1:109" s="29" customFormat="1" ht="15.95" customHeight="1">
      <c r="A21" s="173"/>
      <c r="B21" s="55">
        <v>15</v>
      </c>
      <c r="C21" s="26">
        <f>IF(คะแนนสอบ!C20="","",คะแนนสอบ!C20)</f>
        <v>2508</v>
      </c>
      <c r="D21" s="41" t="str">
        <f>IF(คะแนนสอบ!D20="","",คะแนนสอบ!D20)</f>
        <v>เด็กชายพชรพงษ์  พงษ์นารายณ์</v>
      </c>
      <c r="E21" s="27" t="str">
        <f>'05'!D20</f>
        <v/>
      </c>
      <c r="F21" s="27" t="str">
        <f>'05'!E20</f>
        <v/>
      </c>
      <c r="G21" s="27" t="str">
        <f>'05'!F20</f>
        <v/>
      </c>
      <c r="H21" s="27" t="str">
        <f>'05'!G20</f>
        <v/>
      </c>
      <c r="I21" s="27" t="str">
        <f>'05'!H20</f>
        <v/>
      </c>
      <c r="J21" s="27" t="str">
        <f>'05'!I20</f>
        <v/>
      </c>
      <c r="K21" s="27" t="str">
        <f>'05'!J20</f>
        <v/>
      </c>
      <c r="L21" s="27" t="str">
        <f>'05'!K20</f>
        <v/>
      </c>
      <c r="M21" s="27" t="str">
        <f>'05'!L20</f>
        <v/>
      </c>
      <c r="N21" s="27" t="str">
        <f>'05'!M20</f>
        <v/>
      </c>
      <c r="O21" s="27" t="str">
        <f>'05'!N20</f>
        <v/>
      </c>
      <c r="P21" s="27" t="str">
        <f>'05'!O20</f>
        <v/>
      </c>
      <c r="Q21" s="27" t="str">
        <f>'05'!P20</f>
        <v/>
      </c>
      <c r="R21" s="27" t="str">
        <f>'05'!Q20</f>
        <v/>
      </c>
      <c r="S21" s="27" t="str">
        <f>'05'!R20</f>
        <v/>
      </c>
      <c r="T21" s="27" t="str">
        <f>'05'!S20</f>
        <v/>
      </c>
      <c r="U21" s="27" t="str">
        <f>'05'!T20</f>
        <v/>
      </c>
      <c r="V21" s="27" t="str">
        <f>'05'!U20</f>
        <v/>
      </c>
      <c r="W21" s="27" t="str">
        <f>'05'!V20</f>
        <v/>
      </c>
      <c r="X21" s="27" t="str">
        <f>'05'!W20</f>
        <v/>
      </c>
      <c r="Y21" s="27" t="str">
        <f>'05'!X20</f>
        <v/>
      </c>
      <c r="Z21" s="27" t="str">
        <f>'05'!Y20</f>
        <v/>
      </c>
      <c r="AA21" s="27" t="str">
        <f>'05'!Z20</f>
        <v/>
      </c>
      <c r="AB21" s="27" t="str">
        <f>'05'!AA20</f>
        <v/>
      </c>
      <c r="AC21" s="27" t="str">
        <f>'05'!AB20</f>
        <v/>
      </c>
      <c r="AD21" s="27" t="str">
        <f>'05'!AC20</f>
        <v/>
      </c>
      <c r="AE21" s="27" t="str">
        <f>'05'!AD20</f>
        <v/>
      </c>
      <c r="AF21" s="27" t="str">
        <f>'05'!AE20</f>
        <v/>
      </c>
      <c r="AG21" s="27" t="str">
        <f>'05'!AF20</f>
        <v/>
      </c>
      <c r="AH21" s="27" t="str">
        <f>'05'!AG20</f>
        <v/>
      </c>
      <c r="AI21" s="27" t="str">
        <f>'05'!AH20</f>
        <v/>
      </c>
      <c r="AJ21" s="27" t="str">
        <f>'05'!AI20</f>
        <v/>
      </c>
      <c r="AK21" s="27" t="str">
        <f>'05'!AJ20</f>
        <v/>
      </c>
      <c r="AL21" s="27" t="str">
        <f>'05'!AK20</f>
        <v/>
      </c>
      <c r="AM21" s="27" t="str">
        <f>'05'!AL20</f>
        <v/>
      </c>
      <c r="AN21" s="27" t="str">
        <f>'05'!AM20</f>
        <v/>
      </c>
      <c r="AO21" s="27" t="str">
        <f>'05'!AN20</f>
        <v/>
      </c>
      <c r="AP21" s="27" t="str">
        <f>'05'!AO20</f>
        <v/>
      </c>
      <c r="AQ21" s="27" t="str">
        <f>'05'!AP20</f>
        <v/>
      </c>
      <c r="AR21" s="27" t="str">
        <f>'05'!AQ20</f>
        <v/>
      </c>
      <c r="AS21" s="27" t="str">
        <f>'05'!AR20</f>
        <v/>
      </c>
      <c r="AT21" s="27" t="str">
        <f>'05'!AS20</f>
        <v/>
      </c>
      <c r="AU21" s="27" t="str">
        <f>'05'!AT20</f>
        <v/>
      </c>
      <c r="AV21" s="27" t="str">
        <f>'05'!AU20</f>
        <v/>
      </c>
      <c r="AW21" s="27" t="str">
        <f>'05'!AV20</f>
        <v/>
      </c>
      <c r="AX21" s="27" t="str">
        <f>'05'!AW20</f>
        <v/>
      </c>
      <c r="AY21" s="27" t="str">
        <f>'05'!AX20</f>
        <v/>
      </c>
      <c r="AZ21" s="27" t="str">
        <f>'05'!AY20</f>
        <v/>
      </c>
      <c r="BA21" s="27" t="str">
        <f>'05'!AZ20</f>
        <v/>
      </c>
      <c r="BB21" s="27" t="str">
        <f>'05'!BA20</f>
        <v/>
      </c>
      <c r="BC21" s="27" t="str">
        <f>'05'!BB20</f>
        <v/>
      </c>
      <c r="BD21" s="27" t="str">
        <f>'05'!BC20</f>
        <v/>
      </c>
      <c r="BE21" s="27" t="str">
        <f>'05'!BD20</f>
        <v/>
      </c>
      <c r="BF21" s="27" t="str">
        <f>'05'!BE20</f>
        <v/>
      </c>
      <c r="BG21" s="388" t="str">
        <f>'05'!BF20</f>
        <v/>
      </c>
      <c r="BH21" s="388" t="str">
        <f>'05'!BG20</f>
        <v/>
      </c>
      <c r="BI21" s="388" t="str">
        <f>'05'!BH20</f>
        <v/>
      </c>
      <c r="BJ21" s="388" t="str">
        <f>'05'!BI20</f>
        <v/>
      </c>
      <c r="BK21" s="388" t="str">
        <f>'05'!BJ20</f>
        <v/>
      </c>
      <c r="BL21" s="388" t="str">
        <f>'05'!BK20</f>
        <v/>
      </c>
      <c r="BM21" s="457" t="str">
        <f>'05'!BL20</f>
        <v/>
      </c>
      <c r="BN21" s="457" t="str">
        <f>'05'!BM20</f>
        <v/>
      </c>
      <c r="BO21" s="457" t="str">
        <f>'05'!BN20</f>
        <v/>
      </c>
      <c r="BP21" s="457" t="str">
        <f>'05'!BO20</f>
        <v/>
      </c>
      <c r="BQ21" s="457" t="str">
        <f>'05'!BP20</f>
        <v/>
      </c>
      <c r="BR21" s="457" t="str">
        <f>'05'!BQ20</f>
        <v/>
      </c>
      <c r="BS21" s="457" t="str">
        <f>'05'!BR20</f>
        <v/>
      </c>
      <c r="BT21" s="457" t="str">
        <f>'05'!BS20</f>
        <v/>
      </c>
      <c r="BU21" s="457" t="str">
        <f>'05'!BT20</f>
        <v/>
      </c>
      <c r="BV21" s="457" t="str">
        <f>'05'!BU20</f>
        <v/>
      </c>
      <c r="BW21" s="457" t="str">
        <f>'05'!BV20</f>
        <v/>
      </c>
      <c r="BX21" s="457" t="str">
        <f>'05'!BW20</f>
        <v/>
      </c>
      <c r="BY21" s="457" t="str">
        <f>'05'!BX20</f>
        <v/>
      </c>
      <c r="BZ21" s="457" t="str">
        <f>'05'!BY20</f>
        <v/>
      </c>
      <c r="CA21" s="457" t="str">
        <f>'05'!BZ20</f>
        <v/>
      </c>
      <c r="CB21" s="457" t="str">
        <f>'05'!CA20</f>
        <v/>
      </c>
      <c r="CC21" s="457" t="str">
        <f>'05'!CB20</f>
        <v/>
      </c>
      <c r="CD21" s="457" t="str">
        <f>'05'!CC20</f>
        <v/>
      </c>
      <c r="CE21" s="457" t="str">
        <f>'05'!CD20</f>
        <v/>
      </c>
      <c r="CF21" s="457" t="str">
        <f>'05'!CE20</f>
        <v/>
      </c>
      <c r="CG21" s="457" t="str">
        <f>'05'!CF20</f>
        <v/>
      </c>
      <c r="CH21" s="457" t="str">
        <f>'05'!CG20</f>
        <v/>
      </c>
      <c r="CI21" s="457" t="str">
        <f>'05'!CH20</f>
        <v/>
      </c>
      <c r="CJ21" s="457" t="str">
        <f>'05'!CI20</f>
        <v/>
      </c>
      <c r="CK21" s="27" t="str">
        <f>'05'!CJ20</f>
        <v/>
      </c>
      <c r="CL21" s="27" t="str">
        <f>'05'!CK20</f>
        <v/>
      </c>
      <c r="CM21" s="27" t="str">
        <f>'05'!CL20</f>
        <v/>
      </c>
      <c r="CN21" s="27" t="str">
        <f>'05'!CM20</f>
        <v/>
      </c>
      <c r="CO21" s="27" t="str">
        <f>'05'!CN20</f>
        <v/>
      </c>
      <c r="CP21" s="27" t="str">
        <f>'05'!CO20</f>
        <v/>
      </c>
      <c r="CQ21" s="87" t="str">
        <f>'05'!CP20</f>
        <v/>
      </c>
      <c r="CR21" s="27" t="str">
        <f>'05'!CQ20</f>
        <v/>
      </c>
      <c r="CS21" s="87" t="str">
        <f>'05'!CR20</f>
        <v/>
      </c>
      <c r="CT21" s="27" t="str">
        <f>'05'!CS20</f>
        <v/>
      </c>
      <c r="CU21" s="87" t="str">
        <f>'05'!CT20</f>
        <v/>
      </c>
      <c r="CV21" s="27" t="str">
        <f>'05'!CU20</f>
        <v/>
      </c>
      <c r="CW21" s="87" t="str">
        <f>'05'!CV20</f>
        <v/>
      </c>
      <c r="CX21" s="27" t="str">
        <f>'05'!CW20</f>
        <v/>
      </c>
      <c r="CY21" s="27" t="str">
        <f>'05'!CX20</f>
        <v/>
      </c>
      <c r="CZ21" s="188"/>
      <c r="DA21" s="173"/>
      <c r="DB21" s="173"/>
      <c r="DC21" s="173"/>
      <c r="DD21" s="173"/>
      <c r="DE21" s="173"/>
    </row>
    <row r="22" spans="1:109" s="29" customFormat="1" ht="15.95" customHeight="1">
      <c r="A22" s="173"/>
      <c r="B22" s="55">
        <v>16</v>
      </c>
      <c r="C22" s="26">
        <f>IF(คะแนนสอบ!C21="","",คะแนนสอบ!C21)</f>
        <v>2509</v>
      </c>
      <c r="D22" s="41" t="str">
        <f>IF(คะแนนสอบ!D21="","",คะแนนสอบ!D21)</f>
        <v>เด็กชายวัชรากรณ์  ดวงดี</v>
      </c>
      <c r="E22" s="27" t="str">
        <f>'05'!D21</f>
        <v/>
      </c>
      <c r="F22" s="27" t="str">
        <f>'05'!E21</f>
        <v/>
      </c>
      <c r="G22" s="27" t="str">
        <f>'05'!F21</f>
        <v/>
      </c>
      <c r="H22" s="27" t="str">
        <f>'05'!G21</f>
        <v/>
      </c>
      <c r="I22" s="27" t="str">
        <f>'05'!H21</f>
        <v/>
      </c>
      <c r="J22" s="27" t="str">
        <f>'05'!I21</f>
        <v/>
      </c>
      <c r="K22" s="27" t="str">
        <f>'05'!J21</f>
        <v/>
      </c>
      <c r="L22" s="27" t="str">
        <f>'05'!K21</f>
        <v/>
      </c>
      <c r="M22" s="27" t="str">
        <f>'05'!L21</f>
        <v/>
      </c>
      <c r="N22" s="27" t="str">
        <f>'05'!M21</f>
        <v/>
      </c>
      <c r="O22" s="27" t="str">
        <f>'05'!N21</f>
        <v/>
      </c>
      <c r="P22" s="27" t="str">
        <f>'05'!O21</f>
        <v/>
      </c>
      <c r="Q22" s="27" t="str">
        <f>'05'!P21</f>
        <v/>
      </c>
      <c r="R22" s="27" t="str">
        <f>'05'!Q21</f>
        <v/>
      </c>
      <c r="S22" s="27" t="str">
        <f>'05'!R21</f>
        <v/>
      </c>
      <c r="T22" s="27" t="str">
        <f>'05'!S21</f>
        <v/>
      </c>
      <c r="U22" s="27" t="str">
        <f>'05'!T21</f>
        <v/>
      </c>
      <c r="V22" s="27" t="str">
        <f>'05'!U21</f>
        <v/>
      </c>
      <c r="W22" s="27" t="str">
        <f>'05'!V21</f>
        <v/>
      </c>
      <c r="X22" s="27" t="str">
        <f>'05'!W21</f>
        <v/>
      </c>
      <c r="Y22" s="27" t="str">
        <f>'05'!X21</f>
        <v/>
      </c>
      <c r="Z22" s="27" t="str">
        <f>'05'!Y21</f>
        <v/>
      </c>
      <c r="AA22" s="27" t="str">
        <f>'05'!Z21</f>
        <v/>
      </c>
      <c r="AB22" s="27" t="str">
        <f>'05'!AA21</f>
        <v/>
      </c>
      <c r="AC22" s="27" t="str">
        <f>'05'!AB21</f>
        <v/>
      </c>
      <c r="AD22" s="27" t="str">
        <f>'05'!AC21</f>
        <v/>
      </c>
      <c r="AE22" s="27" t="str">
        <f>'05'!AD21</f>
        <v/>
      </c>
      <c r="AF22" s="27" t="str">
        <f>'05'!AE21</f>
        <v/>
      </c>
      <c r="AG22" s="27" t="str">
        <f>'05'!AF21</f>
        <v/>
      </c>
      <c r="AH22" s="27" t="str">
        <f>'05'!AG21</f>
        <v/>
      </c>
      <c r="AI22" s="27" t="str">
        <f>'05'!AH21</f>
        <v/>
      </c>
      <c r="AJ22" s="27" t="str">
        <f>'05'!AI21</f>
        <v/>
      </c>
      <c r="AK22" s="27" t="str">
        <f>'05'!AJ21</f>
        <v/>
      </c>
      <c r="AL22" s="27" t="str">
        <f>'05'!AK21</f>
        <v/>
      </c>
      <c r="AM22" s="27" t="str">
        <f>'05'!AL21</f>
        <v/>
      </c>
      <c r="AN22" s="27" t="str">
        <f>'05'!AM21</f>
        <v/>
      </c>
      <c r="AO22" s="27" t="str">
        <f>'05'!AN21</f>
        <v/>
      </c>
      <c r="AP22" s="27" t="str">
        <f>'05'!AO21</f>
        <v/>
      </c>
      <c r="AQ22" s="27" t="str">
        <f>'05'!AP21</f>
        <v/>
      </c>
      <c r="AR22" s="27" t="str">
        <f>'05'!AQ21</f>
        <v/>
      </c>
      <c r="AS22" s="27" t="str">
        <f>'05'!AR21</f>
        <v/>
      </c>
      <c r="AT22" s="27" t="str">
        <f>'05'!AS21</f>
        <v/>
      </c>
      <c r="AU22" s="27" t="str">
        <f>'05'!AT21</f>
        <v/>
      </c>
      <c r="AV22" s="27" t="str">
        <f>'05'!AU21</f>
        <v/>
      </c>
      <c r="AW22" s="27" t="str">
        <f>'05'!AV21</f>
        <v/>
      </c>
      <c r="AX22" s="27" t="str">
        <f>'05'!AW21</f>
        <v/>
      </c>
      <c r="AY22" s="27" t="str">
        <f>'05'!AX21</f>
        <v/>
      </c>
      <c r="AZ22" s="27" t="str">
        <f>'05'!AY21</f>
        <v/>
      </c>
      <c r="BA22" s="27" t="str">
        <f>'05'!AZ21</f>
        <v/>
      </c>
      <c r="BB22" s="27" t="str">
        <f>'05'!BA21</f>
        <v/>
      </c>
      <c r="BC22" s="27" t="str">
        <f>'05'!BB21</f>
        <v/>
      </c>
      <c r="BD22" s="27" t="str">
        <f>'05'!BC21</f>
        <v/>
      </c>
      <c r="BE22" s="27" t="str">
        <f>'05'!BD21</f>
        <v/>
      </c>
      <c r="BF22" s="27" t="str">
        <f>'05'!BE21</f>
        <v/>
      </c>
      <c r="BG22" s="388" t="str">
        <f>'05'!BF21</f>
        <v/>
      </c>
      <c r="BH22" s="388" t="str">
        <f>'05'!BG21</f>
        <v/>
      </c>
      <c r="BI22" s="388" t="str">
        <f>'05'!BH21</f>
        <v/>
      </c>
      <c r="BJ22" s="388" t="str">
        <f>'05'!BI21</f>
        <v/>
      </c>
      <c r="BK22" s="388" t="str">
        <f>'05'!BJ21</f>
        <v/>
      </c>
      <c r="BL22" s="388" t="str">
        <f>'05'!BK21</f>
        <v/>
      </c>
      <c r="BM22" s="457" t="str">
        <f>'05'!BL21</f>
        <v/>
      </c>
      <c r="BN22" s="457" t="str">
        <f>'05'!BM21</f>
        <v/>
      </c>
      <c r="BO22" s="457" t="str">
        <f>'05'!BN21</f>
        <v/>
      </c>
      <c r="BP22" s="457" t="str">
        <f>'05'!BO21</f>
        <v/>
      </c>
      <c r="BQ22" s="457" t="str">
        <f>'05'!BP21</f>
        <v/>
      </c>
      <c r="BR22" s="457" t="str">
        <f>'05'!BQ21</f>
        <v/>
      </c>
      <c r="BS22" s="457" t="str">
        <f>'05'!BR21</f>
        <v/>
      </c>
      <c r="BT22" s="457" t="str">
        <f>'05'!BS21</f>
        <v/>
      </c>
      <c r="BU22" s="457" t="str">
        <f>'05'!BT21</f>
        <v/>
      </c>
      <c r="BV22" s="457" t="str">
        <f>'05'!BU21</f>
        <v/>
      </c>
      <c r="BW22" s="457" t="str">
        <f>'05'!BV21</f>
        <v/>
      </c>
      <c r="BX22" s="457" t="str">
        <f>'05'!BW21</f>
        <v/>
      </c>
      <c r="BY22" s="457" t="str">
        <f>'05'!BX21</f>
        <v/>
      </c>
      <c r="BZ22" s="457" t="str">
        <f>'05'!BY21</f>
        <v/>
      </c>
      <c r="CA22" s="457" t="str">
        <f>'05'!BZ21</f>
        <v/>
      </c>
      <c r="CB22" s="457" t="str">
        <f>'05'!CA21</f>
        <v/>
      </c>
      <c r="CC22" s="457" t="str">
        <f>'05'!CB21</f>
        <v/>
      </c>
      <c r="CD22" s="457" t="str">
        <f>'05'!CC21</f>
        <v/>
      </c>
      <c r="CE22" s="457" t="str">
        <f>'05'!CD21</f>
        <v/>
      </c>
      <c r="CF22" s="457" t="str">
        <f>'05'!CE21</f>
        <v/>
      </c>
      <c r="CG22" s="457" t="str">
        <f>'05'!CF21</f>
        <v/>
      </c>
      <c r="CH22" s="457" t="str">
        <f>'05'!CG21</f>
        <v/>
      </c>
      <c r="CI22" s="457" t="str">
        <f>'05'!CH21</f>
        <v/>
      </c>
      <c r="CJ22" s="457" t="str">
        <f>'05'!CI21</f>
        <v/>
      </c>
      <c r="CK22" s="27" t="str">
        <f>'05'!CJ21</f>
        <v/>
      </c>
      <c r="CL22" s="27" t="str">
        <f>'05'!CK21</f>
        <v/>
      </c>
      <c r="CM22" s="27" t="str">
        <f>'05'!CL21</f>
        <v/>
      </c>
      <c r="CN22" s="27" t="str">
        <f>'05'!CM21</f>
        <v/>
      </c>
      <c r="CO22" s="27" t="str">
        <f>'05'!CN21</f>
        <v/>
      </c>
      <c r="CP22" s="27" t="str">
        <f>'05'!CO21</f>
        <v/>
      </c>
      <c r="CQ22" s="87" t="str">
        <f>'05'!CP21</f>
        <v/>
      </c>
      <c r="CR22" s="27" t="str">
        <f>'05'!CQ21</f>
        <v/>
      </c>
      <c r="CS22" s="87" t="str">
        <f>'05'!CR21</f>
        <v/>
      </c>
      <c r="CT22" s="27" t="str">
        <f>'05'!CS21</f>
        <v/>
      </c>
      <c r="CU22" s="87" t="str">
        <f>'05'!CT21</f>
        <v/>
      </c>
      <c r="CV22" s="27" t="str">
        <f>'05'!CU21</f>
        <v/>
      </c>
      <c r="CW22" s="87" t="str">
        <f>'05'!CV21</f>
        <v/>
      </c>
      <c r="CX22" s="27" t="str">
        <f>'05'!CW21</f>
        <v/>
      </c>
      <c r="CY22" s="27" t="str">
        <f>'05'!CX21</f>
        <v/>
      </c>
      <c r="CZ22" s="188"/>
      <c r="DA22" s="173"/>
      <c r="DB22" s="173"/>
      <c r="DC22" s="173"/>
      <c r="DD22" s="173"/>
      <c r="DE22" s="173"/>
    </row>
    <row r="23" spans="1:109" s="29" customFormat="1" ht="15.95" customHeight="1">
      <c r="A23" s="173"/>
      <c r="B23" s="55">
        <v>17</v>
      </c>
      <c r="C23" s="26">
        <f>IF(คะแนนสอบ!C22="","",คะแนนสอบ!C22)</f>
        <v>2510</v>
      </c>
      <c r="D23" s="41" t="str">
        <f>IF(คะแนนสอบ!D22="","",คะแนนสอบ!D22)</f>
        <v>เด็กชายกลวัชร  เพตรา</v>
      </c>
      <c r="E23" s="27" t="str">
        <f>'05'!D22</f>
        <v/>
      </c>
      <c r="F23" s="27" t="str">
        <f>'05'!E22</f>
        <v/>
      </c>
      <c r="G23" s="27" t="str">
        <f>'05'!F22</f>
        <v/>
      </c>
      <c r="H23" s="27" t="str">
        <f>'05'!G22</f>
        <v/>
      </c>
      <c r="I23" s="27" t="str">
        <f>'05'!H22</f>
        <v/>
      </c>
      <c r="J23" s="27" t="str">
        <f>'05'!I22</f>
        <v/>
      </c>
      <c r="K23" s="27" t="str">
        <f>'05'!J22</f>
        <v/>
      </c>
      <c r="L23" s="27" t="str">
        <f>'05'!K22</f>
        <v/>
      </c>
      <c r="M23" s="27" t="str">
        <f>'05'!L22</f>
        <v/>
      </c>
      <c r="N23" s="27" t="str">
        <f>'05'!M22</f>
        <v/>
      </c>
      <c r="O23" s="27" t="str">
        <f>'05'!N22</f>
        <v/>
      </c>
      <c r="P23" s="27" t="str">
        <f>'05'!O22</f>
        <v/>
      </c>
      <c r="Q23" s="27" t="str">
        <f>'05'!P22</f>
        <v/>
      </c>
      <c r="R23" s="27" t="str">
        <f>'05'!Q22</f>
        <v/>
      </c>
      <c r="S23" s="27" t="str">
        <f>'05'!R22</f>
        <v/>
      </c>
      <c r="T23" s="27" t="str">
        <f>'05'!S22</f>
        <v/>
      </c>
      <c r="U23" s="27" t="str">
        <f>'05'!T22</f>
        <v/>
      </c>
      <c r="V23" s="27" t="str">
        <f>'05'!U22</f>
        <v/>
      </c>
      <c r="W23" s="27" t="str">
        <f>'05'!V22</f>
        <v/>
      </c>
      <c r="X23" s="27" t="str">
        <f>'05'!W22</f>
        <v/>
      </c>
      <c r="Y23" s="27" t="str">
        <f>'05'!X22</f>
        <v/>
      </c>
      <c r="Z23" s="27" t="str">
        <f>'05'!Y22</f>
        <v/>
      </c>
      <c r="AA23" s="27" t="str">
        <f>'05'!Z22</f>
        <v/>
      </c>
      <c r="AB23" s="27" t="str">
        <f>'05'!AA22</f>
        <v/>
      </c>
      <c r="AC23" s="27" t="str">
        <f>'05'!AB22</f>
        <v/>
      </c>
      <c r="AD23" s="27" t="str">
        <f>'05'!AC22</f>
        <v/>
      </c>
      <c r="AE23" s="27" t="str">
        <f>'05'!AD22</f>
        <v/>
      </c>
      <c r="AF23" s="27" t="str">
        <f>'05'!AE22</f>
        <v/>
      </c>
      <c r="AG23" s="27" t="str">
        <f>'05'!AF22</f>
        <v/>
      </c>
      <c r="AH23" s="27" t="str">
        <f>'05'!AG22</f>
        <v/>
      </c>
      <c r="AI23" s="27" t="str">
        <f>'05'!AH22</f>
        <v/>
      </c>
      <c r="AJ23" s="27" t="str">
        <f>'05'!AI22</f>
        <v/>
      </c>
      <c r="AK23" s="27" t="str">
        <f>'05'!AJ22</f>
        <v/>
      </c>
      <c r="AL23" s="27" t="str">
        <f>'05'!AK22</f>
        <v/>
      </c>
      <c r="AM23" s="27" t="str">
        <f>'05'!AL22</f>
        <v/>
      </c>
      <c r="AN23" s="27" t="str">
        <f>'05'!AM22</f>
        <v/>
      </c>
      <c r="AO23" s="27" t="str">
        <f>'05'!AN22</f>
        <v/>
      </c>
      <c r="AP23" s="27" t="str">
        <f>'05'!AO22</f>
        <v/>
      </c>
      <c r="AQ23" s="27" t="str">
        <f>'05'!AP22</f>
        <v/>
      </c>
      <c r="AR23" s="27" t="str">
        <f>'05'!AQ22</f>
        <v/>
      </c>
      <c r="AS23" s="27" t="str">
        <f>'05'!AR22</f>
        <v/>
      </c>
      <c r="AT23" s="27" t="str">
        <f>'05'!AS22</f>
        <v/>
      </c>
      <c r="AU23" s="27" t="str">
        <f>'05'!AT22</f>
        <v/>
      </c>
      <c r="AV23" s="27" t="str">
        <f>'05'!AU22</f>
        <v/>
      </c>
      <c r="AW23" s="27" t="str">
        <f>'05'!AV22</f>
        <v/>
      </c>
      <c r="AX23" s="27" t="str">
        <f>'05'!AW22</f>
        <v/>
      </c>
      <c r="AY23" s="27" t="str">
        <f>'05'!AX22</f>
        <v/>
      </c>
      <c r="AZ23" s="27" t="str">
        <f>'05'!AY22</f>
        <v/>
      </c>
      <c r="BA23" s="27" t="str">
        <f>'05'!AZ22</f>
        <v/>
      </c>
      <c r="BB23" s="27" t="str">
        <f>'05'!BA22</f>
        <v/>
      </c>
      <c r="BC23" s="27" t="str">
        <f>'05'!BB22</f>
        <v/>
      </c>
      <c r="BD23" s="27" t="str">
        <f>'05'!BC22</f>
        <v/>
      </c>
      <c r="BE23" s="27" t="str">
        <f>'05'!BD22</f>
        <v/>
      </c>
      <c r="BF23" s="27" t="str">
        <f>'05'!BE22</f>
        <v/>
      </c>
      <c r="BG23" s="388" t="str">
        <f>'05'!BF22</f>
        <v/>
      </c>
      <c r="BH23" s="388" t="str">
        <f>'05'!BG22</f>
        <v/>
      </c>
      <c r="BI23" s="388" t="str">
        <f>'05'!BH22</f>
        <v/>
      </c>
      <c r="BJ23" s="388" t="str">
        <f>'05'!BI22</f>
        <v/>
      </c>
      <c r="BK23" s="388" t="str">
        <f>'05'!BJ22</f>
        <v/>
      </c>
      <c r="BL23" s="388" t="str">
        <f>'05'!BK22</f>
        <v/>
      </c>
      <c r="BM23" s="457" t="str">
        <f>'05'!BL22</f>
        <v/>
      </c>
      <c r="BN23" s="457" t="str">
        <f>'05'!BM22</f>
        <v/>
      </c>
      <c r="BO23" s="457" t="str">
        <f>'05'!BN22</f>
        <v/>
      </c>
      <c r="BP23" s="457" t="str">
        <f>'05'!BO22</f>
        <v/>
      </c>
      <c r="BQ23" s="457" t="str">
        <f>'05'!BP22</f>
        <v/>
      </c>
      <c r="BR23" s="457" t="str">
        <f>'05'!BQ22</f>
        <v/>
      </c>
      <c r="BS23" s="457" t="str">
        <f>'05'!BR22</f>
        <v/>
      </c>
      <c r="BT23" s="457" t="str">
        <f>'05'!BS22</f>
        <v/>
      </c>
      <c r="BU23" s="457" t="str">
        <f>'05'!BT22</f>
        <v/>
      </c>
      <c r="BV23" s="457" t="str">
        <f>'05'!BU22</f>
        <v/>
      </c>
      <c r="BW23" s="457" t="str">
        <f>'05'!BV22</f>
        <v/>
      </c>
      <c r="BX23" s="457" t="str">
        <f>'05'!BW22</f>
        <v/>
      </c>
      <c r="BY23" s="457" t="str">
        <f>'05'!BX22</f>
        <v/>
      </c>
      <c r="BZ23" s="457" t="str">
        <f>'05'!BY22</f>
        <v/>
      </c>
      <c r="CA23" s="457" t="str">
        <f>'05'!BZ22</f>
        <v/>
      </c>
      <c r="CB23" s="457" t="str">
        <f>'05'!CA22</f>
        <v/>
      </c>
      <c r="CC23" s="457" t="str">
        <f>'05'!CB22</f>
        <v/>
      </c>
      <c r="CD23" s="457" t="str">
        <f>'05'!CC22</f>
        <v/>
      </c>
      <c r="CE23" s="457" t="str">
        <f>'05'!CD22</f>
        <v/>
      </c>
      <c r="CF23" s="457" t="str">
        <f>'05'!CE22</f>
        <v/>
      </c>
      <c r="CG23" s="457" t="str">
        <f>'05'!CF22</f>
        <v/>
      </c>
      <c r="CH23" s="457" t="str">
        <f>'05'!CG22</f>
        <v/>
      </c>
      <c r="CI23" s="457" t="str">
        <f>'05'!CH22</f>
        <v/>
      </c>
      <c r="CJ23" s="457" t="str">
        <f>'05'!CI22</f>
        <v/>
      </c>
      <c r="CK23" s="27" t="str">
        <f>'05'!CJ22</f>
        <v/>
      </c>
      <c r="CL23" s="27" t="str">
        <f>'05'!CK22</f>
        <v/>
      </c>
      <c r="CM23" s="27" t="str">
        <f>'05'!CL22</f>
        <v/>
      </c>
      <c r="CN23" s="27" t="str">
        <f>'05'!CM22</f>
        <v/>
      </c>
      <c r="CO23" s="27" t="str">
        <f>'05'!CN22</f>
        <v/>
      </c>
      <c r="CP23" s="27" t="str">
        <f>'05'!CO22</f>
        <v/>
      </c>
      <c r="CQ23" s="87" t="str">
        <f>'05'!CP22</f>
        <v/>
      </c>
      <c r="CR23" s="27" t="str">
        <f>'05'!CQ22</f>
        <v/>
      </c>
      <c r="CS23" s="87" t="str">
        <f>'05'!CR22</f>
        <v/>
      </c>
      <c r="CT23" s="27" t="str">
        <f>'05'!CS22</f>
        <v/>
      </c>
      <c r="CU23" s="87" t="str">
        <f>'05'!CT22</f>
        <v/>
      </c>
      <c r="CV23" s="27" t="str">
        <f>'05'!CU22</f>
        <v/>
      </c>
      <c r="CW23" s="87" t="str">
        <f>'05'!CV22</f>
        <v/>
      </c>
      <c r="CX23" s="27" t="str">
        <f>'05'!CW22</f>
        <v/>
      </c>
      <c r="CY23" s="27" t="str">
        <f>'05'!CX22</f>
        <v/>
      </c>
      <c r="CZ23" s="188"/>
      <c r="DA23" s="173"/>
      <c r="DB23" s="173"/>
      <c r="DC23" s="173"/>
      <c r="DD23" s="173"/>
      <c r="DE23" s="173"/>
    </row>
    <row r="24" spans="1:109" s="29" customFormat="1" ht="15.95" customHeight="1">
      <c r="A24" s="173"/>
      <c r="B24" s="55">
        <v>18</v>
      </c>
      <c r="C24" s="26">
        <f>IF(คะแนนสอบ!C23="","",คะแนนสอบ!C23)</f>
        <v>2511</v>
      </c>
      <c r="D24" s="41" t="str">
        <f>IF(คะแนนสอบ!D23="","",คะแนนสอบ!D23)</f>
        <v>เด็กชายภมรเทพ  พวงมาลัย</v>
      </c>
      <c r="E24" s="27" t="str">
        <f>'05'!D23</f>
        <v/>
      </c>
      <c r="F24" s="27" t="str">
        <f>'05'!E23</f>
        <v/>
      </c>
      <c r="G24" s="27" t="str">
        <f>'05'!F23</f>
        <v/>
      </c>
      <c r="H24" s="27" t="str">
        <f>'05'!G23</f>
        <v/>
      </c>
      <c r="I24" s="27" t="str">
        <f>'05'!H23</f>
        <v/>
      </c>
      <c r="J24" s="27" t="str">
        <f>'05'!I23</f>
        <v/>
      </c>
      <c r="K24" s="27" t="str">
        <f>'05'!J23</f>
        <v/>
      </c>
      <c r="L24" s="27" t="str">
        <f>'05'!K23</f>
        <v/>
      </c>
      <c r="M24" s="27" t="str">
        <f>'05'!L23</f>
        <v/>
      </c>
      <c r="N24" s="27" t="str">
        <f>'05'!M23</f>
        <v/>
      </c>
      <c r="O24" s="27" t="str">
        <f>'05'!N23</f>
        <v/>
      </c>
      <c r="P24" s="27" t="str">
        <f>'05'!O23</f>
        <v/>
      </c>
      <c r="Q24" s="27" t="str">
        <f>'05'!P23</f>
        <v/>
      </c>
      <c r="R24" s="27" t="str">
        <f>'05'!Q23</f>
        <v/>
      </c>
      <c r="S24" s="27" t="str">
        <f>'05'!R23</f>
        <v/>
      </c>
      <c r="T24" s="27" t="str">
        <f>'05'!S23</f>
        <v/>
      </c>
      <c r="U24" s="27" t="str">
        <f>'05'!T23</f>
        <v/>
      </c>
      <c r="V24" s="27" t="str">
        <f>'05'!U23</f>
        <v/>
      </c>
      <c r="W24" s="27" t="str">
        <f>'05'!V23</f>
        <v/>
      </c>
      <c r="X24" s="27" t="str">
        <f>'05'!W23</f>
        <v/>
      </c>
      <c r="Y24" s="27" t="str">
        <f>'05'!X23</f>
        <v/>
      </c>
      <c r="Z24" s="27" t="str">
        <f>'05'!Y23</f>
        <v/>
      </c>
      <c r="AA24" s="27" t="str">
        <f>'05'!Z23</f>
        <v/>
      </c>
      <c r="AB24" s="27" t="str">
        <f>'05'!AA23</f>
        <v/>
      </c>
      <c r="AC24" s="27" t="str">
        <f>'05'!AB23</f>
        <v/>
      </c>
      <c r="AD24" s="27" t="str">
        <f>'05'!AC23</f>
        <v/>
      </c>
      <c r="AE24" s="27" t="str">
        <f>'05'!AD23</f>
        <v/>
      </c>
      <c r="AF24" s="27" t="str">
        <f>'05'!AE23</f>
        <v/>
      </c>
      <c r="AG24" s="27" t="str">
        <f>'05'!AF23</f>
        <v/>
      </c>
      <c r="AH24" s="27" t="str">
        <f>'05'!AG23</f>
        <v/>
      </c>
      <c r="AI24" s="27" t="str">
        <f>'05'!AH23</f>
        <v/>
      </c>
      <c r="AJ24" s="27" t="str">
        <f>'05'!AI23</f>
        <v/>
      </c>
      <c r="AK24" s="27" t="str">
        <f>'05'!AJ23</f>
        <v/>
      </c>
      <c r="AL24" s="27" t="str">
        <f>'05'!AK23</f>
        <v/>
      </c>
      <c r="AM24" s="27" t="str">
        <f>'05'!AL23</f>
        <v/>
      </c>
      <c r="AN24" s="27" t="str">
        <f>'05'!AM23</f>
        <v/>
      </c>
      <c r="AO24" s="27" t="str">
        <f>'05'!AN23</f>
        <v/>
      </c>
      <c r="AP24" s="27" t="str">
        <f>'05'!AO23</f>
        <v/>
      </c>
      <c r="AQ24" s="27" t="str">
        <f>'05'!AP23</f>
        <v/>
      </c>
      <c r="AR24" s="27" t="str">
        <f>'05'!AQ23</f>
        <v/>
      </c>
      <c r="AS24" s="27" t="str">
        <f>'05'!AR23</f>
        <v/>
      </c>
      <c r="AT24" s="27" t="str">
        <f>'05'!AS23</f>
        <v/>
      </c>
      <c r="AU24" s="27" t="str">
        <f>'05'!AT23</f>
        <v/>
      </c>
      <c r="AV24" s="27" t="str">
        <f>'05'!AU23</f>
        <v/>
      </c>
      <c r="AW24" s="27" t="str">
        <f>'05'!AV23</f>
        <v/>
      </c>
      <c r="AX24" s="27" t="str">
        <f>'05'!AW23</f>
        <v/>
      </c>
      <c r="AY24" s="27" t="str">
        <f>'05'!AX23</f>
        <v/>
      </c>
      <c r="AZ24" s="27" t="str">
        <f>'05'!AY23</f>
        <v/>
      </c>
      <c r="BA24" s="27" t="str">
        <f>'05'!AZ23</f>
        <v/>
      </c>
      <c r="BB24" s="27" t="str">
        <f>'05'!BA23</f>
        <v/>
      </c>
      <c r="BC24" s="27" t="str">
        <f>'05'!BB23</f>
        <v/>
      </c>
      <c r="BD24" s="27" t="str">
        <f>'05'!BC23</f>
        <v/>
      </c>
      <c r="BE24" s="27" t="str">
        <f>'05'!BD23</f>
        <v/>
      </c>
      <c r="BF24" s="27" t="str">
        <f>'05'!BE23</f>
        <v/>
      </c>
      <c r="BG24" s="388" t="str">
        <f>'05'!BF23</f>
        <v/>
      </c>
      <c r="BH24" s="388" t="str">
        <f>'05'!BG23</f>
        <v/>
      </c>
      <c r="BI24" s="388" t="str">
        <f>'05'!BH23</f>
        <v/>
      </c>
      <c r="BJ24" s="388" t="str">
        <f>'05'!BI23</f>
        <v/>
      </c>
      <c r="BK24" s="388" t="str">
        <f>'05'!BJ23</f>
        <v/>
      </c>
      <c r="BL24" s="388" t="str">
        <f>'05'!BK23</f>
        <v/>
      </c>
      <c r="BM24" s="457" t="str">
        <f>'05'!BL23</f>
        <v/>
      </c>
      <c r="BN24" s="457" t="str">
        <f>'05'!BM23</f>
        <v/>
      </c>
      <c r="BO24" s="457" t="str">
        <f>'05'!BN23</f>
        <v/>
      </c>
      <c r="BP24" s="457" t="str">
        <f>'05'!BO23</f>
        <v/>
      </c>
      <c r="BQ24" s="457" t="str">
        <f>'05'!BP23</f>
        <v/>
      </c>
      <c r="BR24" s="457" t="str">
        <f>'05'!BQ23</f>
        <v/>
      </c>
      <c r="BS24" s="457" t="str">
        <f>'05'!BR23</f>
        <v/>
      </c>
      <c r="BT24" s="457" t="str">
        <f>'05'!BS23</f>
        <v/>
      </c>
      <c r="BU24" s="457" t="str">
        <f>'05'!BT23</f>
        <v/>
      </c>
      <c r="BV24" s="457" t="str">
        <f>'05'!BU23</f>
        <v/>
      </c>
      <c r="BW24" s="457" t="str">
        <f>'05'!BV23</f>
        <v/>
      </c>
      <c r="BX24" s="457" t="str">
        <f>'05'!BW23</f>
        <v/>
      </c>
      <c r="BY24" s="457" t="str">
        <f>'05'!BX23</f>
        <v/>
      </c>
      <c r="BZ24" s="457" t="str">
        <f>'05'!BY23</f>
        <v/>
      </c>
      <c r="CA24" s="457" t="str">
        <f>'05'!BZ23</f>
        <v/>
      </c>
      <c r="CB24" s="457" t="str">
        <f>'05'!CA23</f>
        <v/>
      </c>
      <c r="CC24" s="457" t="str">
        <f>'05'!CB23</f>
        <v/>
      </c>
      <c r="CD24" s="457" t="str">
        <f>'05'!CC23</f>
        <v/>
      </c>
      <c r="CE24" s="457" t="str">
        <f>'05'!CD23</f>
        <v/>
      </c>
      <c r="CF24" s="457" t="str">
        <f>'05'!CE23</f>
        <v/>
      </c>
      <c r="CG24" s="457" t="str">
        <f>'05'!CF23</f>
        <v/>
      </c>
      <c r="CH24" s="457" t="str">
        <f>'05'!CG23</f>
        <v/>
      </c>
      <c r="CI24" s="457" t="str">
        <f>'05'!CH23</f>
        <v/>
      </c>
      <c r="CJ24" s="457" t="str">
        <f>'05'!CI23</f>
        <v/>
      </c>
      <c r="CK24" s="27" t="str">
        <f>'05'!CJ23</f>
        <v/>
      </c>
      <c r="CL24" s="27" t="str">
        <f>'05'!CK23</f>
        <v/>
      </c>
      <c r="CM24" s="27" t="str">
        <f>'05'!CL23</f>
        <v/>
      </c>
      <c r="CN24" s="27" t="str">
        <f>'05'!CM23</f>
        <v/>
      </c>
      <c r="CO24" s="27" t="str">
        <f>'05'!CN23</f>
        <v/>
      </c>
      <c r="CP24" s="27" t="str">
        <f>'05'!CO23</f>
        <v/>
      </c>
      <c r="CQ24" s="87" t="str">
        <f>'05'!CP23</f>
        <v/>
      </c>
      <c r="CR24" s="27" t="str">
        <f>'05'!CQ23</f>
        <v/>
      </c>
      <c r="CS24" s="87" t="str">
        <f>'05'!CR23</f>
        <v/>
      </c>
      <c r="CT24" s="27" t="str">
        <f>'05'!CS23</f>
        <v/>
      </c>
      <c r="CU24" s="87" t="str">
        <f>'05'!CT23</f>
        <v/>
      </c>
      <c r="CV24" s="27" t="str">
        <f>'05'!CU23</f>
        <v/>
      </c>
      <c r="CW24" s="87" t="str">
        <f>'05'!CV23</f>
        <v/>
      </c>
      <c r="CX24" s="27" t="str">
        <f>'05'!CW23</f>
        <v/>
      </c>
      <c r="CY24" s="27" t="str">
        <f>'05'!CX23</f>
        <v/>
      </c>
      <c r="CZ24" s="188"/>
      <c r="DA24" s="173"/>
      <c r="DB24" s="173"/>
      <c r="DC24" s="173"/>
      <c r="DD24" s="173"/>
      <c r="DE24" s="173"/>
    </row>
    <row r="25" spans="1:109" s="29" customFormat="1" ht="15.95" customHeight="1">
      <c r="A25" s="173"/>
      <c r="B25" s="55">
        <v>19</v>
      </c>
      <c r="C25" s="26">
        <f>IF(คะแนนสอบ!C24="","",คะแนนสอบ!C24)</f>
        <v>2512</v>
      </c>
      <c r="D25" s="41" t="str">
        <f>IF(คะแนนสอบ!D24="","",คะแนนสอบ!D24)</f>
        <v>เด็กชายสิรภัทร  สุขนิล</v>
      </c>
      <c r="E25" s="27" t="str">
        <f>'05'!D24</f>
        <v/>
      </c>
      <c r="F25" s="27" t="str">
        <f>'05'!E24</f>
        <v/>
      </c>
      <c r="G25" s="27" t="str">
        <f>'05'!F24</f>
        <v/>
      </c>
      <c r="H25" s="27" t="str">
        <f>'05'!G24</f>
        <v/>
      </c>
      <c r="I25" s="27" t="str">
        <f>'05'!H24</f>
        <v/>
      </c>
      <c r="J25" s="27" t="str">
        <f>'05'!I24</f>
        <v/>
      </c>
      <c r="K25" s="27" t="str">
        <f>'05'!J24</f>
        <v/>
      </c>
      <c r="L25" s="27" t="str">
        <f>'05'!K24</f>
        <v/>
      </c>
      <c r="M25" s="27" t="str">
        <f>'05'!L24</f>
        <v/>
      </c>
      <c r="N25" s="27" t="str">
        <f>'05'!M24</f>
        <v/>
      </c>
      <c r="O25" s="27" t="str">
        <f>'05'!N24</f>
        <v/>
      </c>
      <c r="P25" s="27" t="str">
        <f>'05'!O24</f>
        <v/>
      </c>
      <c r="Q25" s="27" t="str">
        <f>'05'!P24</f>
        <v/>
      </c>
      <c r="R25" s="27" t="str">
        <f>'05'!Q24</f>
        <v/>
      </c>
      <c r="S25" s="27" t="str">
        <f>'05'!R24</f>
        <v/>
      </c>
      <c r="T25" s="27" t="str">
        <f>'05'!S24</f>
        <v/>
      </c>
      <c r="U25" s="27" t="str">
        <f>'05'!T24</f>
        <v/>
      </c>
      <c r="V25" s="27" t="str">
        <f>'05'!U24</f>
        <v/>
      </c>
      <c r="W25" s="27" t="str">
        <f>'05'!V24</f>
        <v/>
      </c>
      <c r="X25" s="27" t="str">
        <f>'05'!W24</f>
        <v/>
      </c>
      <c r="Y25" s="27" t="str">
        <f>'05'!X24</f>
        <v/>
      </c>
      <c r="Z25" s="27" t="str">
        <f>'05'!Y24</f>
        <v/>
      </c>
      <c r="AA25" s="27" t="str">
        <f>'05'!Z24</f>
        <v/>
      </c>
      <c r="AB25" s="27" t="str">
        <f>'05'!AA24</f>
        <v/>
      </c>
      <c r="AC25" s="27" t="str">
        <f>'05'!AB24</f>
        <v/>
      </c>
      <c r="AD25" s="27" t="str">
        <f>'05'!AC24</f>
        <v/>
      </c>
      <c r="AE25" s="27" t="str">
        <f>'05'!AD24</f>
        <v/>
      </c>
      <c r="AF25" s="27" t="str">
        <f>'05'!AE24</f>
        <v/>
      </c>
      <c r="AG25" s="27" t="str">
        <f>'05'!AF24</f>
        <v/>
      </c>
      <c r="AH25" s="27" t="str">
        <f>'05'!AG24</f>
        <v/>
      </c>
      <c r="AI25" s="27" t="str">
        <f>'05'!AH24</f>
        <v/>
      </c>
      <c r="AJ25" s="27" t="str">
        <f>'05'!AI24</f>
        <v/>
      </c>
      <c r="AK25" s="27" t="str">
        <f>'05'!AJ24</f>
        <v/>
      </c>
      <c r="AL25" s="27" t="str">
        <f>'05'!AK24</f>
        <v/>
      </c>
      <c r="AM25" s="27" t="str">
        <f>'05'!AL24</f>
        <v/>
      </c>
      <c r="AN25" s="27" t="str">
        <f>'05'!AM24</f>
        <v/>
      </c>
      <c r="AO25" s="27" t="str">
        <f>'05'!AN24</f>
        <v/>
      </c>
      <c r="AP25" s="27" t="str">
        <f>'05'!AO24</f>
        <v/>
      </c>
      <c r="AQ25" s="27" t="str">
        <f>'05'!AP24</f>
        <v/>
      </c>
      <c r="AR25" s="27" t="str">
        <f>'05'!AQ24</f>
        <v/>
      </c>
      <c r="AS25" s="27" t="str">
        <f>'05'!AR24</f>
        <v/>
      </c>
      <c r="AT25" s="27" t="str">
        <f>'05'!AS24</f>
        <v/>
      </c>
      <c r="AU25" s="27" t="str">
        <f>'05'!AT24</f>
        <v/>
      </c>
      <c r="AV25" s="27" t="str">
        <f>'05'!AU24</f>
        <v/>
      </c>
      <c r="AW25" s="27" t="str">
        <f>'05'!AV24</f>
        <v/>
      </c>
      <c r="AX25" s="27" t="str">
        <f>'05'!AW24</f>
        <v/>
      </c>
      <c r="AY25" s="27" t="str">
        <f>'05'!AX24</f>
        <v/>
      </c>
      <c r="AZ25" s="27" t="str">
        <f>'05'!AY24</f>
        <v/>
      </c>
      <c r="BA25" s="27" t="str">
        <f>'05'!AZ24</f>
        <v/>
      </c>
      <c r="BB25" s="27" t="str">
        <f>'05'!BA24</f>
        <v/>
      </c>
      <c r="BC25" s="27" t="str">
        <f>'05'!BB24</f>
        <v/>
      </c>
      <c r="BD25" s="27" t="str">
        <f>'05'!BC24</f>
        <v/>
      </c>
      <c r="BE25" s="27" t="str">
        <f>'05'!BD24</f>
        <v/>
      </c>
      <c r="BF25" s="27" t="str">
        <f>'05'!BE24</f>
        <v/>
      </c>
      <c r="BG25" s="388" t="str">
        <f>'05'!BF24</f>
        <v/>
      </c>
      <c r="BH25" s="388" t="str">
        <f>'05'!BG24</f>
        <v/>
      </c>
      <c r="BI25" s="388" t="str">
        <f>'05'!BH24</f>
        <v/>
      </c>
      <c r="BJ25" s="388" t="str">
        <f>'05'!BI24</f>
        <v/>
      </c>
      <c r="BK25" s="388" t="str">
        <f>'05'!BJ24</f>
        <v/>
      </c>
      <c r="BL25" s="388" t="str">
        <f>'05'!BK24</f>
        <v/>
      </c>
      <c r="BM25" s="457" t="str">
        <f>'05'!BL24</f>
        <v/>
      </c>
      <c r="BN25" s="457" t="str">
        <f>'05'!BM24</f>
        <v/>
      </c>
      <c r="BO25" s="457" t="str">
        <f>'05'!BN24</f>
        <v/>
      </c>
      <c r="BP25" s="457" t="str">
        <f>'05'!BO24</f>
        <v/>
      </c>
      <c r="BQ25" s="457" t="str">
        <f>'05'!BP24</f>
        <v/>
      </c>
      <c r="BR25" s="457" t="str">
        <f>'05'!BQ24</f>
        <v/>
      </c>
      <c r="BS25" s="457" t="str">
        <f>'05'!BR24</f>
        <v/>
      </c>
      <c r="BT25" s="457" t="str">
        <f>'05'!BS24</f>
        <v/>
      </c>
      <c r="BU25" s="457" t="str">
        <f>'05'!BT24</f>
        <v/>
      </c>
      <c r="BV25" s="457" t="str">
        <f>'05'!BU24</f>
        <v/>
      </c>
      <c r="BW25" s="457" t="str">
        <f>'05'!BV24</f>
        <v/>
      </c>
      <c r="BX25" s="457" t="str">
        <f>'05'!BW24</f>
        <v/>
      </c>
      <c r="BY25" s="457" t="str">
        <f>'05'!BX24</f>
        <v/>
      </c>
      <c r="BZ25" s="457" t="str">
        <f>'05'!BY24</f>
        <v/>
      </c>
      <c r="CA25" s="457" t="str">
        <f>'05'!BZ24</f>
        <v/>
      </c>
      <c r="CB25" s="457" t="str">
        <f>'05'!CA24</f>
        <v/>
      </c>
      <c r="CC25" s="457" t="str">
        <f>'05'!CB24</f>
        <v/>
      </c>
      <c r="CD25" s="457" t="str">
        <f>'05'!CC24</f>
        <v/>
      </c>
      <c r="CE25" s="457" t="str">
        <f>'05'!CD24</f>
        <v/>
      </c>
      <c r="CF25" s="457" t="str">
        <f>'05'!CE24</f>
        <v/>
      </c>
      <c r="CG25" s="457" t="str">
        <f>'05'!CF24</f>
        <v/>
      </c>
      <c r="CH25" s="457" t="str">
        <f>'05'!CG24</f>
        <v/>
      </c>
      <c r="CI25" s="457" t="str">
        <f>'05'!CH24</f>
        <v/>
      </c>
      <c r="CJ25" s="457" t="str">
        <f>'05'!CI24</f>
        <v/>
      </c>
      <c r="CK25" s="27" t="str">
        <f>'05'!CJ24</f>
        <v/>
      </c>
      <c r="CL25" s="27" t="str">
        <f>'05'!CK24</f>
        <v/>
      </c>
      <c r="CM25" s="27" t="str">
        <f>'05'!CL24</f>
        <v/>
      </c>
      <c r="CN25" s="27" t="str">
        <f>'05'!CM24</f>
        <v/>
      </c>
      <c r="CO25" s="27" t="str">
        <f>'05'!CN24</f>
        <v/>
      </c>
      <c r="CP25" s="27" t="str">
        <f>'05'!CO24</f>
        <v/>
      </c>
      <c r="CQ25" s="87" t="str">
        <f>'05'!CP24</f>
        <v/>
      </c>
      <c r="CR25" s="27" t="str">
        <f>'05'!CQ24</f>
        <v/>
      </c>
      <c r="CS25" s="87" t="str">
        <f>'05'!CR24</f>
        <v/>
      </c>
      <c r="CT25" s="27" t="str">
        <f>'05'!CS24</f>
        <v/>
      </c>
      <c r="CU25" s="87" t="str">
        <f>'05'!CT24</f>
        <v/>
      </c>
      <c r="CV25" s="27" t="str">
        <f>'05'!CU24</f>
        <v/>
      </c>
      <c r="CW25" s="87" t="str">
        <f>'05'!CV24</f>
        <v/>
      </c>
      <c r="CX25" s="27" t="str">
        <f>'05'!CW24</f>
        <v/>
      </c>
      <c r="CY25" s="27" t="str">
        <f>'05'!CX24</f>
        <v/>
      </c>
      <c r="CZ25" s="188"/>
      <c r="DA25" s="173"/>
      <c r="DB25" s="173"/>
      <c r="DC25" s="173"/>
      <c r="DD25" s="173"/>
      <c r="DE25" s="173"/>
    </row>
    <row r="26" spans="1:109" s="29" customFormat="1" ht="15.95" customHeight="1">
      <c r="A26" s="173"/>
      <c r="B26" s="55">
        <v>20</v>
      </c>
      <c r="C26" s="26">
        <f>IF(คะแนนสอบ!C25="","",คะแนนสอบ!C25)</f>
        <v>2513</v>
      </c>
      <c r="D26" s="41" t="str">
        <f>IF(คะแนนสอบ!D25="","",คะแนนสอบ!D25)</f>
        <v>เด็กชายธเนศ  ช้างจั่น</v>
      </c>
      <c r="E26" s="27" t="str">
        <f>'05'!D25</f>
        <v/>
      </c>
      <c r="F26" s="27" t="str">
        <f>'05'!E25</f>
        <v/>
      </c>
      <c r="G26" s="27" t="str">
        <f>'05'!F25</f>
        <v/>
      </c>
      <c r="H26" s="27" t="str">
        <f>'05'!G25</f>
        <v/>
      </c>
      <c r="I26" s="27" t="str">
        <f>'05'!H25</f>
        <v/>
      </c>
      <c r="J26" s="27" t="str">
        <f>'05'!I25</f>
        <v/>
      </c>
      <c r="K26" s="27" t="str">
        <f>'05'!J25</f>
        <v/>
      </c>
      <c r="L26" s="27" t="str">
        <f>'05'!K25</f>
        <v/>
      </c>
      <c r="M26" s="27" t="str">
        <f>'05'!L25</f>
        <v/>
      </c>
      <c r="N26" s="27" t="str">
        <f>'05'!M25</f>
        <v/>
      </c>
      <c r="O26" s="27" t="str">
        <f>'05'!N25</f>
        <v/>
      </c>
      <c r="P26" s="27" t="str">
        <f>'05'!O25</f>
        <v/>
      </c>
      <c r="Q26" s="27" t="str">
        <f>'05'!P25</f>
        <v/>
      </c>
      <c r="R26" s="27" t="str">
        <f>'05'!Q25</f>
        <v/>
      </c>
      <c r="S26" s="27" t="str">
        <f>'05'!R25</f>
        <v/>
      </c>
      <c r="T26" s="27" t="str">
        <f>'05'!S25</f>
        <v/>
      </c>
      <c r="U26" s="27" t="str">
        <f>'05'!T25</f>
        <v/>
      </c>
      <c r="V26" s="27" t="str">
        <f>'05'!U25</f>
        <v/>
      </c>
      <c r="W26" s="27" t="str">
        <f>'05'!V25</f>
        <v/>
      </c>
      <c r="X26" s="27" t="str">
        <f>'05'!W25</f>
        <v/>
      </c>
      <c r="Y26" s="27" t="str">
        <f>'05'!X25</f>
        <v/>
      </c>
      <c r="Z26" s="27" t="str">
        <f>'05'!Y25</f>
        <v/>
      </c>
      <c r="AA26" s="27" t="str">
        <f>'05'!Z25</f>
        <v/>
      </c>
      <c r="AB26" s="27" t="str">
        <f>'05'!AA25</f>
        <v/>
      </c>
      <c r="AC26" s="27" t="str">
        <f>'05'!AB25</f>
        <v/>
      </c>
      <c r="AD26" s="27" t="str">
        <f>'05'!AC25</f>
        <v/>
      </c>
      <c r="AE26" s="27" t="str">
        <f>'05'!AD25</f>
        <v/>
      </c>
      <c r="AF26" s="27" t="str">
        <f>'05'!AE25</f>
        <v/>
      </c>
      <c r="AG26" s="27" t="str">
        <f>'05'!AF25</f>
        <v/>
      </c>
      <c r="AH26" s="27" t="str">
        <f>'05'!AG25</f>
        <v/>
      </c>
      <c r="AI26" s="27" t="str">
        <f>'05'!AH25</f>
        <v/>
      </c>
      <c r="AJ26" s="27" t="str">
        <f>'05'!AI25</f>
        <v/>
      </c>
      <c r="AK26" s="27" t="str">
        <f>'05'!AJ25</f>
        <v/>
      </c>
      <c r="AL26" s="27" t="str">
        <f>'05'!AK25</f>
        <v/>
      </c>
      <c r="AM26" s="27" t="str">
        <f>'05'!AL25</f>
        <v/>
      </c>
      <c r="AN26" s="27" t="str">
        <f>'05'!AM25</f>
        <v/>
      </c>
      <c r="AO26" s="27" t="str">
        <f>'05'!AN25</f>
        <v/>
      </c>
      <c r="AP26" s="27" t="str">
        <f>'05'!AO25</f>
        <v/>
      </c>
      <c r="AQ26" s="27" t="str">
        <f>'05'!AP25</f>
        <v/>
      </c>
      <c r="AR26" s="27" t="str">
        <f>'05'!AQ25</f>
        <v/>
      </c>
      <c r="AS26" s="27" t="str">
        <f>'05'!AR25</f>
        <v/>
      </c>
      <c r="AT26" s="27" t="str">
        <f>'05'!AS25</f>
        <v/>
      </c>
      <c r="AU26" s="27" t="str">
        <f>'05'!AT25</f>
        <v/>
      </c>
      <c r="AV26" s="27" t="str">
        <f>'05'!AU25</f>
        <v/>
      </c>
      <c r="AW26" s="27" t="str">
        <f>'05'!AV25</f>
        <v/>
      </c>
      <c r="AX26" s="27" t="str">
        <f>'05'!AW25</f>
        <v/>
      </c>
      <c r="AY26" s="27" t="str">
        <f>'05'!AX25</f>
        <v/>
      </c>
      <c r="AZ26" s="27" t="str">
        <f>'05'!AY25</f>
        <v/>
      </c>
      <c r="BA26" s="27" t="str">
        <f>'05'!AZ25</f>
        <v/>
      </c>
      <c r="BB26" s="27" t="str">
        <f>'05'!BA25</f>
        <v/>
      </c>
      <c r="BC26" s="27" t="str">
        <f>'05'!BB25</f>
        <v/>
      </c>
      <c r="BD26" s="27" t="str">
        <f>'05'!BC25</f>
        <v/>
      </c>
      <c r="BE26" s="27" t="str">
        <f>'05'!BD25</f>
        <v/>
      </c>
      <c r="BF26" s="27" t="str">
        <f>'05'!BE25</f>
        <v/>
      </c>
      <c r="BG26" s="388" t="str">
        <f>'05'!BF25</f>
        <v/>
      </c>
      <c r="BH26" s="388" t="str">
        <f>'05'!BG25</f>
        <v/>
      </c>
      <c r="BI26" s="388" t="str">
        <f>'05'!BH25</f>
        <v/>
      </c>
      <c r="BJ26" s="388" t="str">
        <f>'05'!BI25</f>
        <v/>
      </c>
      <c r="BK26" s="388" t="str">
        <f>'05'!BJ25</f>
        <v/>
      </c>
      <c r="BL26" s="388" t="str">
        <f>'05'!BK25</f>
        <v/>
      </c>
      <c r="BM26" s="457" t="str">
        <f>'05'!BL25</f>
        <v/>
      </c>
      <c r="BN26" s="457" t="str">
        <f>'05'!BM25</f>
        <v/>
      </c>
      <c r="BO26" s="457" t="str">
        <f>'05'!BN25</f>
        <v/>
      </c>
      <c r="BP26" s="457" t="str">
        <f>'05'!BO25</f>
        <v/>
      </c>
      <c r="BQ26" s="457" t="str">
        <f>'05'!BP25</f>
        <v/>
      </c>
      <c r="BR26" s="457" t="str">
        <f>'05'!BQ25</f>
        <v/>
      </c>
      <c r="BS26" s="457" t="str">
        <f>'05'!BR25</f>
        <v/>
      </c>
      <c r="BT26" s="457" t="str">
        <f>'05'!BS25</f>
        <v/>
      </c>
      <c r="BU26" s="457" t="str">
        <f>'05'!BT25</f>
        <v/>
      </c>
      <c r="BV26" s="457" t="str">
        <f>'05'!BU25</f>
        <v/>
      </c>
      <c r="BW26" s="457" t="str">
        <f>'05'!BV25</f>
        <v/>
      </c>
      <c r="BX26" s="457" t="str">
        <f>'05'!BW25</f>
        <v/>
      </c>
      <c r="BY26" s="457" t="str">
        <f>'05'!BX25</f>
        <v/>
      </c>
      <c r="BZ26" s="457" t="str">
        <f>'05'!BY25</f>
        <v/>
      </c>
      <c r="CA26" s="457" t="str">
        <f>'05'!BZ25</f>
        <v/>
      </c>
      <c r="CB26" s="457" t="str">
        <f>'05'!CA25</f>
        <v/>
      </c>
      <c r="CC26" s="457" t="str">
        <f>'05'!CB25</f>
        <v/>
      </c>
      <c r="CD26" s="457" t="str">
        <f>'05'!CC25</f>
        <v/>
      </c>
      <c r="CE26" s="457" t="str">
        <f>'05'!CD25</f>
        <v/>
      </c>
      <c r="CF26" s="457" t="str">
        <f>'05'!CE25</f>
        <v/>
      </c>
      <c r="CG26" s="457" t="str">
        <f>'05'!CF25</f>
        <v/>
      </c>
      <c r="CH26" s="457" t="str">
        <f>'05'!CG25</f>
        <v/>
      </c>
      <c r="CI26" s="457" t="str">
        <f>'05'!CH25</f>
        <v/>
      </c>
      <c r="CJ26" s="457" t="str">
        <f>'05'!CI25</f>
        <v/>
      </c>
      <c r="CK26" s="27" t="str">
        <f>'05'!CJ25</f>
        <v/>
      </c>
      <c r="CL26" s="27" t="str">
        <f>'05'!CK25</f>
        <v/>
      </c>
      <c r="CM26" s="27" t="str">
        <f>'05'!CL25</f>
        <v/>
      </c>
      <c r="CN26" s="27" t="str">
        <f>'05'!CM25</f>
        <v/>
      </c>
      <c r="CO26" s="27" t="str">
        <f>'05'!CN25</f>
        <v/>
      </c>
      <c r="CP26" s="27" t="str">
        <f>'05'!CO25</f>
        <v/>
      </c>
      <c r="CQ26" s="87" t="str">
        <f>'05'!CP25</f>
        <v/>
      </c>
      <c r="CR26" s="27" t="str">
        <f>'05'!CQ25</f>
        <v/>
      </c>
      <c r="CS26" s="87" t="str">
        <f>'05'!CR25</f>
        <v/>
      </c>
      <c r="CT26" s="27" t="str">
        <f>'05'!CS25</f>
        <v/>
      </c>
      <c r="CU26" s="87" t="str">
        <f>'05'!CT25</f>
        <v/>
      </c>
      <c r="CV26" s="27" t="str">
        <f>'05'!CU25</f>
        <v/>
      </c>
      <c r="CW26" s="87" t="str">
        <f>'05'!CV25</f>
        <v/>
      </c>
      <c r="CX26" s="27" t="str">
        <f>'05'!CW25</f>
        <v/>
      </c>
      <c r="CY26" s="27" t="str">
        <f>'05'!CX25</f>
        <v/>
      </c>
      <c r="CZ26" s="188"/>
      <c r="DA26" s="173"/>
      <c r="DB26" s="173"/>
      <c r="DC26" s="173"/>
      <c r="DD26" s="173"/>
      <c r="DE26" s="173"/>
    </row>
    <row r="27" spans="1:109" s="29" customFormat="1" ht="15.95" customHeight="1">
      <c r="A27" s="173"/>
      <c r="B27" s="55">
        <v>21</v>
      </c>
      <c r="C27" s="26">
        <f>IF(คะแนนสอบ!C26="","",คะแนนสอบ!C26)</f>
        <v>2514</v>
      </c>
      <c r="D27" s="41" t="str">
        <f>IF(คะแนนสอบ!D26="","",คะแนนสอบ!D26)</f>
        <v>เด็กชายวัชรากร  จูงาม</v>
      </c>
      <c r="E27" s="27" t="str">
        <f>'05'!D26</f>
        <v/>
      </c>
      <c r="F27" s="27" t="str">
        <f>'05'!E26</f>
        <v/>
      </c>
      <c r="G27" s="27" t="str">
        <f>'05'!F26</f>
        <v/>
      </c>
      <c r="H27" s="27" t="str">
        <f>'05'!G26</f>
        <v/>
      </c>
      <c r="I27" s="27" t="str">
        <f>'05'!H26</f>
        <v/>
      </c>
      <c r="J27" s="27" t="str">
        <f>'05'!I26</f>
        <v/>
      </c>
      <c r="K27" s="27" t="str">
        <f>'05'!J26</f>
        <v/>
      </c>
      <c r="L27" s="27" t="str">
        <f>'05'!K26</f>
        <v/>
      </c>
      <c r="M27" s="27" t="str">
        <f>'05'!L26</f>
        <v/>
      </c>
      <c r="N27" s="27" t="str">
        <f>'05'!M26</f>
        <v/>
      </c>
      <c r="O27" s="27" t="str">
        <f>'05'!N26</f>
        <v/>
      </c>
      <c r="P27" s="27" t="str">
        <f>'05'!O26</f>
        <v/>
      </c>
      <c r="Q27" s="27" t="str">
        <f>'05'!P26</f>
        <v/>
      </c>
      <c r="R27" s="27" t="str">
        <f>'05'!Q26</f>
        <v/>
      </c>
      <c r="S27" s="27" t="str">
        <f>'05'!R26</f>
        <v/>
      </c>
      <c r="T27" s="27" t="str">
        <f>'05'!S26</f>
        <v/>
      </c>
      <c r="U27" s="27" t="str">
        <f>'05'!T26</f>
        <v/>
      </c>
      <c r="V27" s="27" t="str">
        <f>'05'!U26</f>
        <v/>
      </c>
      <c r="W27" s="27" t="str">
        <f>'05'!V26</f>
        <v/>
      </c>
      <c r="X27" s="27" t="str">
        <f>'05'!W26</f>
        <v/>
      </c>
      <c r="Y27" s="27" t="str">
        <f>'05'!X26</f>
        <v/>
      </c>
      <c r="Z27" s="27" t="str">
        <f>'05'!Y26</f>
        <v/>
      </c>
      <c r="AA27" s="27" t="str">
        <f>'05'!Z26</f>
        <v/>
      </c>
      <c r="AB27" s="27" t="str">
        <f>'05'!AA26</f>
        <v/>
      </c>
      <c r="AC27" s="27" t="str">
        <f>'05'!AB26</f>
        <v/>
      </c>
      <c r="AD27" s="27" t="str">
        <f>'05'!AC26</f>
        <v/>
      </c>
      <c r="AE27" s="27" t="str">
        <f>'05'!AD26</f>
        <v/>
      </c>
      <c r="AF27" s="27" t="str">
        <f>'05'!AE26</f>
        <v/>
      </c>
      <c r="AG27" s="27" t="str">
        <f>'05'!AF26</f>
        <v/>
      </c>
      <c r="AH27" s="27" t="str">
        <f>'05'!AG26</f>
        <v/>
      </c>
      <c r="AI27" s="27" t="str">
        <f>'05'!AH26</f>
        <v/>
      </c>
      <c r="AJ27" s="27" t="str">
        <f>'05'!AI26</f>
        <v/>
      </c>
      <c r="AK27" s="27" t="str">
        <f>'05'!AJ26</f>
        <v/>
      </c>
      <c r="AL27" s="27" t="str">
        <f>'05'!AK26</f>
        <v/>
      </c>
      <c r="AM27" s="27" t="str">
        <f>'05'!AL26</f>
        <v/>
      </c>
      <c r="AN27" s="27" t="str">
        <f>'05'!AM26</f>
        <v/>
      </c>
      <c r="AO27" s="27" t="str">
        <f>'05'!AN26</f>
        <v/>
      </c>
      <c r="AP27" s="27" t="str">
        <f>'05'!AO26</f>
        <v/>
      </c>
      <c r="AQ27" s="27" t="str">
        <f>'05'!AP26</f>
        <v/>
      </c>
      <c r="AR27" s="27" t="str">
        <f>'05'!AQ26</f>
        <v/>
      </c>
      <c r="AS27" s="27" t="str">
        <f>'05'!AR26</f>
        <v/>
      </c>
      <c r="AT27" s="27" t="str">
        <f>'05'!AS26</f>
        <v/>
      </c>
      <c r="AU27" s="27" t="str">
        <f>'05'!AT26</f>
        <v/>
      </c>
      <c r="AV27" s="27" t="str">
        <f>'05'!AU26</f>
        <v/>
      </c>
      <c r="AW27" s="27" t="str">
        <f>'05'!AV26</f>
        <v/>
      </c>
      <c r="AX27" s="27" t="str">
        <f>'05'!AW26</f>
        <v/>
      </c>
      <c r="AY27" s="27" t="str">
        <f>'05'!AX26</f>
        <v/>
      </c>
      <c r="AZ27" s="27" t="str">
        <f>'05'!AY26</f>
        <v/>
      </c>
      <c r="BA27" s="27" t="str">
        <f>'05'!AZ26</f>
        <v/>
      </c>
      <c r="BB27" s="27" t="str">
        <f>'05'!BA26</f>
        <v/>
      </c>
      <c r="BC27" s="27" t="str">
        <f>'05'!BB26</f>
        <v/>
      </c>
      <c r="BD27" s="27" t="str">
        <f>'05'!BC26</f>
        <v/>
      </c>
      <c r="BE27" s="27" t="str">
        <f>'05'!BD26</f>
        <v/>
      </c>
      <c r="BF27" s="27" t="str">
        <f>'05'!BE26</f>
        <v/>
      </c>
      <c r="BG27" s="388" t="str">
        <f>'05'!BF26</f>
        <v/>
      </c>
      <c r="BH27" s="388" t="str">
        <f>'05'!BG26</f>
        <v/>
      </c>
      <c r="BI27" s="388" t="str">
        <f>'05'!BH26</f>
        <v/>
      </c>
      <c r="BJ27" s="388" t="str">
        <f>'05'!BI26</f>
        <v/>
      </c>
      <c r="BK27" s="388" t="str">
        <f>'05'!BJ26</f>
        <v/>
      </c>
      <c r="BL27" s="388" t="str">
        <f>'05'!BK26</f>
        <v/>
      </c>
      <c r="BM27" s="457" t="str">
        <f>'05'!BL26</f>
        <v/>
      </c>
      <c r="BN27" s="457" t="str">
        <f>'05'!BM26</f>
        <v/>
      </c>
      <c r="BO27" s="457" t="str">
        <f>'05'!BN26</f>
        <v/>
      </c>
      <c r="BP27" s="457" t="str">
        <f>'05'!BO26</f>
        <v/>
      </c>
      <c r="BQ27" s="457" t="str">
        <f>'05'!BP26</f>
        <v/>
      </c>
      <c r="BR27" s="457" t="str">
        <f>'05'!BQ26</f>
        <v/>
      </c>
      <c r="BS27" s="457" t="str">
        <f>'05'!BR26</f>
        <v/>
      </c>
      <c r="BT27" s="457" t="str">
        <f>'05'!BS26</f>
        <v/>
      </c>
      <c r="BU27" s="457" t="str">
        <f>'05'!BT26</f>
        <v/>
      </c>
      <c r="BV27" s="457" t="str">
        <f>'05'!BU26</f>
        <v/>
      </c>
      <c r="BW27" s="457" t="str">
        <f>'05'!BV26</f>
        <v/>
      </c>
      <c r="BX27" s="457" t="str">
        <f>'05'!BW26</f>
        <v/>
      </c>
      <c r="BY27" s="457" t="str">
        <f>'05'!BX26</f>
        <v/>
      </c>
      <c r="BZ27" s="457" t="str">
        <f>'05'!BY26</f>
        <v/>
      </c>
      <c r="CA27" s="457" t="str">
        <f>'05'!BZ26</f>
        <v/>
      </c>
      <c r="CB27" s="457" t="str">
        <f>'05'!CA26</f>
        <v/>
      </c>
      <c r="CC27" s="457" t="str">
        <f>'05'!CB26</f>
        <v/>
      </c>
      <c r="CD27" s="457" t="str">
        <f>'05'!CC26</f>
        <v/>
      </c>
      <c r="CE27" s="457" t="str">
        <f>'05'!CD26</f>
        <v/>
      </c>
      <c r="CF27" s="457" t="str">
        <f>'05'!CE26</f>
        <v/>
      </c>
      <c r="CG27" s="457" t="str">
        <f>'05'!CF26</f>
        <v/>
      </c>
      <c r="CH27" s="457" t="str">
        <f>'05'!CG26</f>
        <v/>
      </c>
      <c r="CI27" s="457" t="str">
        <f>'05'!CH26</f>
        <v/>
      </c>
      <c r="CJ27" s="457" t="str">
        <f>'05'!CI26</f>
        <v/>
      </c>
      <c r="CK27" s="27" t="str">
        <f>'05'!CJ26</f>
        <v/>
      </c>
      <c r="CL27" s="27" t="str">
        <f>'05'!CK26</f>
        <v/>
      </c>
      <c r="CM27" s="27" t="str">
        <f>'05'!CL26</f>
        <v/>
      </c>
      <c r="CN27" s="27" t="str">
        <f>'05'!CM26</f>
        <v/>
      </c>
      <c r="CO27" s="27" t="str">
        <f>'05'!CN26</f>
        <v/>
      </c>
      <c r="CP27" s="27" t="str">
        <f>'05'!CO26</f>
        <v/>
      </c>
      <c r="CQ27" s="87" t="str">
        <f>'05'!CP26</f>
        <v/>
      </c>
      <c r="CR27" s="27" t="str">
        <f>'05'!CQ26</f>
        <v/>
      </c>
      <c r="CS27" s="87" t="str">
        <f>'05'!CR26</f>
        <v/>
      </c>
      <c r="CT27" s="27" t="str">
        <f>'05'!CS26</f>
        <v/>
      </c>
      <c r="CU27" s="87" t="str">
        <f>'05'!CT26</f>
        <v/>
      </c>
      <c r="CV27" s="27" t="str">
        <f>'05'!CU26</f>
        <v/>
      </c>
      <c r="CW27" s="87" t="str">
        <f>'05'!CV26</f>
        <v/>
      </c>
      <c r="CX27" s="27" t="str">
        <f>'05'!CW26</f>
        <v/>
      </c>
      <c r="CY27" s="27" t="str">
        <f>'05'!CX26</f>
        <v/>
      </c>
      <c r="CZ27" s="188"/>
      <c r="DA27" s="173"/>
      <c r="DB27" s="173"/>
      <c r="DC27" s="173"/>
      <c r="DD27" s="173"/>
      <c r="DE27" s="173"/>
    </row>
    <row r="28" spans="1:109" s="29" customFormat="1" ht="15.95" customHeight="1">
      <c r="A28" s="173"/>
      <c r="B28" s="55">
        <v>22</v>
      </c>
      <c r="C28" s="26">
        <f>IF(คะแนนสอบ!C27="","",คะแนนสอบ!C27)</f>
        <v>2515</v>
      </c>
      <c r="D28" s="41" t="str">
        <f>IF(คะแนนสอบ!D27="","",คะแนนสอบ!D27)</f>
        <v>เด็กชายวรกันต์  ยิ้มคุณ</v>
      </c>
      <c r="E28" s="27" t="str">
        <f>'05'!D27</f>
        <v/>
      </c>
      <c r="F28" s="27" t="str">
        <f>'05'!E27</f>
        <v/>
      </c>
      <c r="G28" s="27" t="str">
        <f>'05'!F27</f>
        <v/>
      </c>
      <c r="H28" s="27" t="str">
        <f>'05'!G27</f>
        <v/>
      </c>
      <c r="I28" s="27" t="str">
        <f>'05'!H27</f>
        <v/>
      </c>
      <c r="J28" s="27" t="str">
        <f>'05'!I27</f>
        <v/>
      </c>
      <c r="K28" s="27" t="str">
        <f>'05'!J27</f>
        <v/>
      </c>
      <c r="L28" s="27" t="str">
        <f>'05'!K27</f>
        <v/>
      </c>
      <c r="M28" s="27" t="str">
        <f>'05'!L27</f>
        <v/>
      </c>
      <c r="N28" s="27" t="str">
        <f>'05'!M27</f>
        <v/>
      </c>
      <c r="O28" s="27" t="str">
        <f>'05'!N27</f>
        <v/>
      </c>
      <c r="P28" s="27" t="str">
        <f>'05'!O27</f>
        <v/>
      </c>
      <c r="Q28" s="27" t="str">
        <f>'05'!P27</f>
        <v/>
      </c>
      <c r="R28" s="27" t="str">
        <f>'05'!Q27</f>
        <v/>
      </c>
      <c r="S28" s="27" t="str">
        <f>'05'!R27</f>
        <v/>
      </c>
      <c r="T28" s="27" t="str">
        <f>'05'!S27</f>
        <v/>
      </c>
      <c r="U28" s="27" t="str">
        <f>'05'!T27</f>
        <v/>
      </c>
      <c r="V28" s="27" t="str">
        <f>'05'!U27</f>
        <v/>
      </c>
      <c r="W28" s="27" t="str">
        <f>'05'!V27</f>
        <v/>
      </c>
      <c r="X28" s="27" t="str">
        <f>'05'!W27</f>
        <v/>
      </c>
      <c r="Y28" s="27" t="str">
        <f>'05'!X27</f>
        <v/>
      </c>
      <c r="Z28" s="27" t="str">
        <f>'05'!Y27</f>
        <v/>
      </c>
      <c r="AA28" s="27" t="str">
        <f>'05'!Z27</f>
        <v/>
      </c>
      <c r="AB28" s="27" t="str">
        <f>'05'!AA27</f>
        <v/>
      </c>
      <c r="AC28" s="27" t="str">
        <f>'05'!AB27</f>
        <v/>
      </c>
      <c r="AD28" s="27" t="str">
        <f>'05'!AC27</f>
        <v/>
      </c>
      <c r="AE28" s="27" t="str">
        <f>'05'!AD27</f>
        <v/>
      </c>
      <c r="AF28" s="27" t="str">
        <f>'05'!AE27</f>
        <v/>
      </c>
      <c r="AG28" s="27" t="str">
        <f>'05'!AF27</f>
        <v/>
      </c>
      <c r="AH28" s="27" t="str">
        <f>'05'!AG27</f>
        <v/>
      </c>
      <c r="AI28" s="27" t="str">
        <f>'05'!AH27</f>
        <v/>
      </c>
      <c r="AJ28" s="27" t="str">
        <f>'05'!AI27</f>
        <v/>
      </c>
      <c r="AK28" s="27" t="str">
        <f>'05'!AJ27</f>
        <v/>
      </c>
      <c r="AL28" s="27" t="str">
        <f>'05'!AK27</f>
        <v/>
      </c>
      <c r="AM28" s="27" t="str">
        <f>'05'!AL27</f>
        <v/>
      </c>
      <c r="AN28" s="27" t="str">
        <f>'05'!AM27</f>
        <v/>
      </c>
      <c r="AO28" s="27" t="str">
        <f>'05'!AN27</f>
        <v/>
      </c>
      <c r="AP28" s="27" t="str">
        <f>'05'!AO27</f>
        <v/>
      </c>
      <c r="AQ28" s="27" t="str">
        <f>'05'!AP27</f>
        <v/>
      </c>
      <c r="AR28" s="27" t="str">
        <f>'05'!AQ27</f>
        <v/>
      </c>
      <c r="AS28" s="27" t="str">
        <f>'05'!AR27</f>
        <v/>
      </c>
      <c r="AT28" s="27" t="str">
        <f>'05'!AS27</f>
        <v/>
      </c>
      <c r="AU28" s="27" t="str">
        <f>'05'!AT27</f>
        <v/>
      </c>
      <c r="AV28" s="27" t="str">
        <f>'05'!AU27</f>
        <v/>
      </c>
      <c r="AW28" s="27" t="str">
        <f>'05'!AV27</f>
        <v/>
      </c>
      <c r="AX28" s="27" t="str">
        <f>'05'!AW27</f>
        <v/>
      </c>
      <c r="AY28" s="27" t="str">
        <f>'05'!AX27</f>
        <v/>
      </c>
      <c r="AZ28" s="27" t="str">
        <f>'05'!AY27</f>
        <v/>
      </c>
      <c r="BA28" s="27" t="str">
        <f>'05'!AZ27</f>
        <v/>
      </c>
      <c r="BB28" s="27" t="str">
        <f>'05'!BA27</f>
        <v/>
      </c>
      <c r="BC28" s="27" t="str">
        <f>'05'!BB27</f>
        <v/>
      </c>
      <c r="BD28" s="27" t="str">
        <f>'05'!BC27</f>
        <v/>
      </c>
      <c r="BE28" s="27" t="str">
        <f>'05'!BD27</f>
        <v/>
      </c>
      <c r="BF28" s="27" t="str">
        <f>'05'!BE27</f>
        <v/>
      </c>
      <c r="BG28" s="388" t="str">
        <f>'05'!BF27</f>
        <v/>
      </c>
      <c r="BH28" s="388" t="str">
        <f>'05'!BG27</f>
        <v/>
      </c>
      <c r="BI28" s="388" t="str">
        <f>'05'!BH27</f>
        <v/>
      </c>
      <c r="BJ28" s="388" t="str">
        <f>'05'!BI27</f>
        <v/>
      </c>
      <c r="BK28" s="388" t="str">
        <f>'05'!BJ27</f>
        <v/>
      </c>
      <c r="BL28" s="388" t="str">
        <f>'05'!BK27</f>
        <v/>
      </c>
      <c r="BM28" s="457" t="str">
        <f>'05'!BL27</f>
        <v/>
      </c>
      <c r="BN28" s="457" t="str">
        <f>'05'!BM27</f>
        <v/>
      </c>
      <c r="BO28" s="457" t="str">
        <f>'05'!BN27</f>
        <v/>
      </c>
      <c r="BP28" s="457" t="str">
        <f>'05'!BO27</f>
        <v/>
      </c>
      <c r="BQ28" s="457" t="str">
        <f>'05'!BP27</f>
        <v/>
      </c>
      <c r="BR28" s="457" t="str">
        <f>'05'!BQ27</f>
        <v/>
      </c>
      <c r="BS28" s="457" t="str">
        <f>'05'!BR27</f>
        <v/>
      </c>
      <c r="BT28" s="457" t="str">
        <f>'05'!BS27</f>
        <v/>
      </c>
      <c r="BU28" s="457" t="str">
        <f>'05'!BT27</f>
        <v/>
      </c>
      <c r="BV28" s="457" t="str">
        <f>'05'!BU27</f>
        <v/>
      </c>
      <c r="BW28" s="457" t="str">
        <f>'05'!BV27</f>
        <v/>
      </c>
      <c r="BX28" s="457" t="str">
        <f>'05'!BW27</f>
        <v/>
      </c>
      <c r="BY28" s="457" t="str">
        <f>'05'!BX27</f>
        <v/>
      </c>
      <c r="BZ28" s="457" t="str">
        <f>'05'!BY27</f>
        <v/>
      </c>
      <c r="CA28" s="457" t="str">
        <f>'05'!BZ27</f>
        <v/>
      </c>
      <c r="CB28" s="457" t="str">
        <f>'05'!CA27</f>
        <v/>
      </c>
      <c r="CC28" s="457" t="str">
        <f>'05'!CB27</f>
        <v/>
      </c>
      <c r="CD28" s="457" t="str">
        <f>'05'!CC27</f>
        <v/>
      </c>
      <c r="CE28" s="457" t="str">
        <f>'05'!CD27</f>
        <v/>
      </c>
      <c r="CF28" s="457" t="str">
        <f>'05'!CE27</f>
        <v/>
      </c>
      <c r="CG28" s="457" t="str">
        <f>'05'!CF27</f>
        <v/>
      </c>
      <c r="CH28" s="457" t="str">
        <f>'05'!CG27</f>
        <v/>
      </c>
      <c r="CI28" s="457" t="str">
        <f>'05'!CH27</f>
        <v/>
      </c>
      <c r="CJ28" s="457" t="str">
        <f>'05'!CI27</f>
        <v/>
      </c>
      <c r="CK28" s="27" t="str">
        <f>'05'!CJ27</f>
        <v/>
      </c>
      <c r="CL28" s="27" t="str">
        <f>'05'!CK27</f>
        <v/>
      </c>
      <c r="CM28" s="27" t="str">
        <f>'05'!CL27</f>
        <v/>
      </c>
      <c r="CN28" s="27" t="str">
        <f>'05'!CM27</f>
        <v/>
      </c>
      <c r="CO28" s="27" t="str">
        <f>'05'!CN27</f>
        <v/>
      </c>
      <c r="CP28" s="27" t="str">
        <f>'05'!CO27</f>
        <v/>
      </c>
      <c r="CQ28" s="87" t="str">
        <f>'05'!CP27</f>
        <v/>
      </c>
      <c r="CR28" s="27" t="str">
        <f>'05'!CQ27</f>
        <v/>
      </c>
      <c r="CS28" s="87" t="str">
        <f>'05'!CR27</f>
        <v/>
      </c>
      <c r="CT28" s="27" t="str">
        <f>'05'!CS27</f>
        <v/>
      </c>
      <c r="CU28" s="87" t="str">
        <f>'05'!CT27</f>
        <v/>
      </c>
      <c r="CV28" s="27" t="str">
        <f>'05'!CU27</f>
        <v/>
      </c>
      <c r="CW28" s="87" t="str">
        <f>'05'!CV27</f>
        <v/>
      </c>
      <c r="CX28" s="27" t="str">
        <f>'05'!CW27</f>
        <v/>
      </c>
      <c r="CY28" s="27" t="str">
        <f>'05'!CX27</f>
        <v/>
      </c>
      <c r="CZ28" s="188"/>
      <c r="DA28" s="173"/>
      <c r="DB28" s="173"/>
      <c r="DC28" s="173"/>
      <c r="DD28" s="173"/>
      <c r="DE28" s="173"/>
    </row>
    <row r="29" spans="1:109" s="29" customFormat="1" ht="15.95" customHeight="1">
      <c r="A29" s="173"/>
      <c r="B29" s="55">
        <v>23</v>
      </c>
      <c r="C29" s="26">
        <f>IF(คะแนนสอบ!C28="","",คะแนนสอบ!C28)</f>
        <v>2516</v>
      </c>
      <c r="D29" s="41" t="str">
        <f>IF(คะแนนสอบ!D28="","",คะแนนสอบ!D28)</f>
        <v>เด็กชายขจรศักดิ์  ศรีเพียงจันทร์</v>
      </c>
      <c r="E29" s="27" t="str">
        <f>'05'!D28</f>
        <v/>
      </c>
      <c r="F29" s="27" t="str">
        <f>'05'!E28</f>
        <v/>
      </c>
      <c r="G29" s="27" t="str">
        <f>'05'!F28</f>
        <v/>
      </c>
      <c r="H29" s="27" t="str">
        <f>'05'!G28</f>
        <v/>
      </c>
      <c r="I29" s="27" t="str">
        <f>'05'!H28</f>
        <v/>
      </c>
      <c r="J29" s="27" t="str">
        <f>'05'!I28</f>
        <v/>
      </c>
      <c r="K29" s="27" t="str">
        <f>'05'!J28</f>
        <v/>
      </c>
      <c r="L29" s="27" t="str">
        <f>'05'!K28</f>
        <v/>
      </c>
      <c r="M29" s="27" t="str">
        <f>'05'!L28</f>
        <v/>
      </c>
      <c r="N29" s="27" t="str">
        <f>'05'!M28</f>
        <v/>
      </c>
      <c r="O29" s="27" t="str">
        <f>'05'!N28</f>
        <v/>
      </c>
      <c r="P29" s="27" t="str">
        <f>'05'!O28</f>
        <v/>
      </c>
      <c r="Q29" s="27" t="str">
        <f>'05'!P28</f>
        <v/>
      </c>
      <c r="R29" s="27" t="str">
        <f>'05'!Q28</f>
        <v/>
      </c>
      <c r="S29" s="27" t="str">
        <f>'05'!R28</f>
        <v/>
      </c>
      <c r="T29" s="27" t="str">
        <f>'05'!S28</f>
        <v/>
      </c>
      <c r="U29" s="27" t="str">
        <f>'05'!T28</f>
        <v/>
      </c>
      <c r="V29" s="27" t="str">
        <f>'05'!U28</f>
        <v/>
      </c>
      <c r="W29" s="27" t="str">
        <f>'05'!V28</f>
        <v/>
      </c>
      <c r="X29" s="27" t="str">
        <f>'05'!W28</f>
        <v/>
      </c>
      <c r="Y29" s="27" t="str">
        <f>'05'!X28</f>
        <v/>
      </c>
      <c r="Z29" s="27" t="str">
        <f>'05'!Y28</f>
        <v/>
      </c>
      <c r="AA29" s="27" t="str">
        <f>'05'!Z28</f>
        <v/>
      </c>
      <c r="AB29" s="27" t="str">
        <f>'05'!AA28</f>
        <v/>
      </c>
      <c r="AC29" s="27" t="str">
        <f>'05'!AB28</f>
        <v/>
      </c>
      <c r="AD29" s="27" t="str">
        <f>'05'!AC28</f>
        <v/>
      </c>
      <c r="AE29" s="27" t="str">
        <f>'05'!AD28</f>
        <v/>
      </c>
      <c r="AF29" s="27" t="str">
        <f>'05'!AE28</f>
        <v/>
      </c>
      <c r="AG29" s="27" t="str">
        <f>'05'!AF28</f>
        <v/>
      </c>
      <c r="AH29" s="27" t="str">
        <f>'05'!AG28</f>
        <v/>
      </c>
      <c r="AI29" s="27" t="str">
        <f>'05'!AH28</f>
        <v/>
      </c>
      <c r="AJ29" s="27" t="str">
        <f>'05'!AI28</f>
        <v/>
      </c>
      <c r="AK29" s="27" t="str">
        <f>'05'!AJ28</f>
        <v/>
      </c>
      <c r="AL29" s="27" t="str">
        <f>'05'!AK28</f>
        <v/>
      </c>
      <c r="AM29" s="27" t="str">
        <f>'05'!AL28</f>
        <v/>
      </c>
      <c r="AN29" s="27" t="str">
        <f>'05'!AM28</f>
        <v/>
      </c>
      <c r="AO29" s="27" t="str">
        <f>'05'!AN28</f>
        <v/>
      </c>
      <c r="AP29" s="27" t="str">
        <f>'05'!AO28</f>
        <v/>
      </c>
      <c r="AQ29" s="27" t="str">
        <f>'05'!AP28</f>
        <v/>
      </c>
      <c r="AR29" s="27" t="str">
        <f>'05'!AQ28</f>
        <v/>
      </c>
      <c r="AS29" s="27" t="str">
        <f>'05'!AR28</f>
        <v/>
      </c>
      <c r="AT29" s="27" t="str">
        <f>'05'!AS28</f>
        <v/>
      </c>
      <c r="AU29" s="27" t="str">
        <f>'05'!AT28</f>
        <v/>
      </c>
      <c r="AV29" s="27" t="str">
        <f>'05'!AU28</f>
        <v/>
      </c>
      <c r="AW29" s="27" t="str">
        <f>'05'!AV28</f>
        <v/>
      </c>
      <c r="AX29" s="27" t="str">
        <f>'05'!AW28</f>
        <v/>
      </c>
      <c r="AY29" s="27" t="str">
        <f>'05'!AX28</f>
        <v/>
      </c>
      <c r="AZ29" s="27" t="str">
        <f>'05'!AY28</f>
        <v/>
      </c>
      <c r="BA29" s="27" t="str">
        <f>'05'!AZ28</f>
        <v/>
      </c>
      <c r="BB29" s="27" t="str">
        <f>'05'!BA28</f>
        <v/>
      </c>
      <c r="BC29" s="27" t="str">
        <f>'05'!BB28</f>
        <v/>
      </c>
      <c r="BD29" s="27" t="str">
        <f>'05'!BC28</f>
        <v/>
      </c>
      <c r="BE29" s="27" t="str">
        <f>'05'!BD28</f>
        <v/>
      </c>
      <c r="BF29" s="27" t="str">
        <f>'05'!BE28</f>
        <v/>
      </c>
      <c r="BG29" s="388" t="str">
        <f>'05'!BF28</f>
        <v/>
      </c>
      <c r="BH29" s="388" t="str">
        <f>'05'!BG28</f>
        <v/>
      </c>
      <c r="BI29" s="388" t="str">
        <f>'05'!BH28</f>
        <v/>
      </c>
      <c r="BJ29" s="388" t="str">
        <f>'05'!BI28</f>
        <v/>
      </c>
      <c r="BK29" s="388" t="str">
        <f>'05'!BJ28</f>
        <v/>
      </c>
      <c r="BL29" s="388" t="str">
        <f>'05'!BK28</f>
        <v/>
      </c>
      <c r="BM29" s="457" t="str">
        <f>'05'!BL28</f>
        <v/>
      </c>
      <c r="BN29" s="457" t="str">
        <f>'05'!BM28</f>
        <v/>
      </c>
      <c r="BO29" s="457" t="str">
        <f>'05'!BN28</f>
        <v/>
      </c>
      <c r="BP29" s="457" t="str">
        <f>'05'!BO28</f>
        <v/>
      </c>
      <c r="BQ29" s="457" t="str">
        <f>'05'!BP28</f>
        <v/>
      </c>
      <c r="BR29" s="457" t="str">
        <f>'05'!BQ28</f>
        <v/>
      </c>
      <c r="BS29" s="457" t="str">
        <f>'05'!BR28</f>
        <v/>
      </c>
      <c r="BT29" s="457" t="str">
        <f>'05'!BS28</f>
        <v/>
      </c>
      <c r="BU29" s="457" t="str">
        <f>'05'!BT28</f>
        <v/>
      </c>
      <c r="BV29" s="457" t="str">
        <f>'05'!BU28</f>
        <v/>
      </c>
      <c r="BW29" s="457" t="str">
        <f>'05'!BV28</f>
        <v/>
      </c>
      <c r="BX29" s="457" t="str">
        <f>'05'!BW28</f>
        <v/>
      </c>
      <c r="BY29" s="457" t="str">
        <f>'05'!BX28</f>
        <v/>
      </c>
      <c r="BZ29" s="457" t="str">
        <f>'05'!BY28</f>
        <v/>
      </c>
      <c r="CA29" s="457" t="str">
        <f>'05'!BZ28</f>
        <v/>
      </c>
      <c r="CB29" s="457" t="str">
        <f>'05'!CA28</f>
        <v/>
      </c>
      <c r="CC29" s="457" t="str">
        <f>'05'!CB28</f>
        <v/>
      </c>
      <c r="CD29" s="457" t="str">
        <f>'05'!CC28</f>
        <v/>
      </c>
      <c r="CE29" s="457" t="str">
        <f>'05'!CD28</f>
        <v/>
      </c>
      <c r="CF29" s="457" t="str">
        <f>'05'!CE28</f>
        <v/>
      </c>
      <c r="CG29" s="457" t="str">
        <f>'05'!CF28</f>
        <v/>
      </c>
      <c r="CH29" s="457" t="str">
        <f>'05'!CG28</f>
        <v/>
      </c>
      <c r="CI29" s="457" t="str">
        <f>'05'!CH28</f>
        <v/>
      </c>
      <c r="CJ29" s="457" t="str">
        <f>'05'!CI28</f>
        <v/>
      </c>
      <c r="CK29" s="27" t="str">
        <f>'05'!CJ28</f>
        <v/>
      </c>
      <c r="CL29" s="27" t="str">
        <f>'05'!CK28</f>
        <v/>
      </c>
      <c r="CM29" s="27" t="str">
        <f>'05'!CL28</f>
        <v/>
      </c>
      <c r="CN29" s="27" t="str">
        <f>'05'!CM28</f>
        <v/>
      </c>
      <c r="CO29" s="27" t="str">
        <f>'05'!CN28</f>
        <v/>
      </c>
      <c r="CP29" s="27" t="str">
        <f>'05'!CO28</f>
        <v/>
      </c>
      <c r="CQ29" s="87" t="str">
        <f>'05'!CP28</f>
        <v/>
      </c>
      <c r="CR29" s="27" t="str">
        <f>'05'!CQ28</f>
        <v/>
      </c>
      <c r="CS29" s="87" t="str">
        <f>'05'!CR28</f>
        <v/>
      </c>
      <c r="CT29" s="27" t="str">
        <f>'05'!CS28</f>
        <v/>
      </c>
      <c r="CU29" s="87" t="str">
        <f>'05'!CT28</f>
        <v/>
      </c>
      <c r="CV29" s="27" t="str">
        <f>'05'!CU28</f>
        <v/>
      </c>
      <c r="CW29" s="87" t="str">
        <f>'05'!CV28</f>
        <v/>
      </c>
      <c r="CX29" s="27" t="str">
        <f>'05'!CW28</f>
        <v/>
      </c>
      <c r="CY29" s="27" t="str">
        <f>'05'!CX28</f>
        <v/>
      </c>
      <c r="CZ29" s="188"/>
      <c r="DA29" s="173"/>
      <c r="DB29" s="173"/>
      <c r="DC29" s="173"/>
      <c r="DD29" s="173"/>
      <c r="DE29" s="173"/>
    </row>
    <row r="30" spans="1:109" s="29" customFormat="1" ht="15.95" customHeight="1">
      <c r="A30" s="173"/>
      <c r="B30" s="55">
        <v>24</v>
      </c>
      <c r="C30" s="26">
        <f>IF(คะแนนสอบ!C29="","",คะแนนสอบ!C29)</f>
        <v>2517</v>
      </c>
      <c r="D30" s="41" t="str">
        <f>IF(คะแนนสอบ!D29="","",คะแนนสอบ!D29)</f>
        <v>เด็กชายรัชชานนท์  ยิ้มจันทร์</v>
      </c>
      <c r="E30" s="27" t="str">
        <f>'05'!D29</f>
        <v/>
      </c>
      <c r="F30" s="27" t="str">
        <f>'05'!E29</f>
        <v/>
      </c>
      <c r="G30" s="27" t="str">
        <f>'05'!F29</f>
        <v/>
      </c>
      <c r="H30" s="27" t="str">
        <f>'05'!G29</f>
        <v/>
      </c>
      <c r="I30" s="27" t="str">
        <f>'05'!H29</f>
        <v/>
      </c>
      <c r="J30" s="27" t="str">
        <f>'05'!I29</f>
        <v/>
      </c>
      <c r="K30" s="27" t="str">
        <f>'05'!J29</f>
        <v/>
      </c>
      <c r="L30" s="27" t="str">
        <f>'05'!K29</f>
        <v/>
      </c>
      <c r="M30" s="27" t="str">
        <f>'05'!L29</f>
        <v/>
      </c>
      <c r="N30" s="27" t="str">
        <f>'05'!M29</f>
        <v/>
      </c>
      <c r="O30" s="27" t="str">
        <f>'05'!N29</f>
        <v/>
      </c>
      <c r="P30" s="27" t="str">
        <f>'05'!O29</f>
        <v/>
      </c>
      <c r="Q30" s="27" t="str">
        <f>'05'!P29</f>
        <v/>
      </c>
      <c r="R30" s="27" t="str">
        <f>'05'!Q29</f>
        <v/>
      </c>
      <c r="S30" s="27" t="str">
        <f>'05'!R29</f>
        <v/>
      </c>
      <c r="T30" s="27" t="str">
        <f>'05'!S29</f>
        <v/>
      </c>
      <c r="U30" s="27" t="str">
        <f>'05'!T29</f>
        <v/>
      </c>
      <c r="V30" s="27" t="str">
        <f>'05'!U29</f>
        <v/>
      </c>
      <c r="W30" s="27" t="str">
        <f>'05'!V29</f>
        <v/>
      </c>
      <c r="X30" s="27" t="str">
        <f>'05'!W29</f>
        <v/>
      </c>
      <c r="Y30" s="27" t="str">
        <f>'05'!X29</f>
        <v/>
      </c>
      <c r="Z30" s="27" t="str">
        <f>'05'!Y29</f>
        <v/>
      </c>
      <c r="AA30" s="27" t="str">
        <f>'05'!Z29</f>
        <v/>
      </c>
      <c r="AB30" s="27" t="str">
        <f>'05'!AA29</f>
        <v/>
      </c>
      <c r="AC30" s="27" t="str">
        <f>'05'!AB29</f>
        <v/>
      </c>
      <c r="AD30" s="27" t="str">
        <f>'05'!AC29</f>
        <v/>
      </c>
      <c r="AE30" s="27" t="str">
        <f>'05'!AD29</f>
        <v/>
      </c>
      <c r="AF30" s="27" t="str">
        <f>'05'!AE29</f>
        <v/>
      </c>
      <c r="AG30" s="27" t="str">
        <f>'05'!AF29</f>
        <v/>
      </c>
      <c r="AH30" s="27" t="str">
        <f>'05'!AG29</f>
        <v/>
      </c>
      <c r="AI30" s="27" t="str">
        <f>'05'!AH29</f>
        <v/>
      </c>
      <c r="AJ30" s="27" t="str">
        <f>'05'!AI29</f>
        <v/>
      </c>
      <c r="AK30" s="27" t="str">
        <f>'05'!AJ29</f>
        <v/>
      </c>
      <c r="AL30" s="27" t="str">
        <f>'05'!AK29</f>
        <v/>
      </c>
      <c r="AM30" s="27" t="str">
        <f>'05'!AL29</f>
        <v/>
      </c>
      <c r="AN30" s="27" t="str">
        <f>'05'!AM29</f>
        <v/>
      </c>
      <c r="AO30" s="27" t="str">
        <f>'05'!AN29</f>
        <v/>
      </c>
      <c r="AP30" s="27" t="str">
        <f>'05'!AO29</f>
        <v/>
      </c>
      <c r="AQ30" s="27" t="str">
        <f>'05'!AP29</f>
        <v/>
      </c>
      <c r="AR30" s="27" t="str">
        <f>'05'!AQ29</f>
        <v/>
      </c>
      <c r="AS30" s="27" t="str">
        <f>'05'!AR29</f>
        <v/>
      </c>
      <c r="AT30" s="27" t="str">
        <f>'05'!AS29</f>
        <v/>
      </c>
      <c r="AU30" s="27" t="str">
        <f>'05'!AT29</f>
        <v/>
      </c>
      <c r="AV30" s="27" t="str">
        <f>'05'!AU29</f>
        <v/>
      </c>
      <c r="AW30" s="27" t="str">
        <f>'05'!AV29</f>
        <v/>
      </c>
      <c r="AX30" s="27" t="str">
        <f>'05'!AW29</f>
        <v/>
      </c>
      <c r="AY30" s="27" t="str">
        <f>'05'!AX29</f>
        <v/>
      </c>
      <c r="AZ30" s="27" t="str">
        <f>'05'!AY29</f>
        <v/>
      </c>
      <c r="BA30" s="27" t="str">
        <f>'05'!AZ29</f>
        <v/>
      </c>
      <c r="BB30" s="27" t="str">
        <f>'05'!BA29</f>
        <v/>
      </c>
      <c r="BC30" s="27" t="str">
        <f>'05'!BB29</f>
        <v/>
      </c>
      <c r="BD30" s="27" t="str">
        <f>'05'!BC29</f>
        <v/>
      </c>
      <c r="BE30" s="27" t="str">
        <f>'05'!BD29</f>
        <v/>
      </c>
      <c r="BF30" s="27" t="str">
        <f>'05'!BE29</f>
        <v/>
      </c>
      <c r="BG30" s="388" t="str">
        <f>'05'!BF29</f>
        <v/>
      </c>
      <c r="BH30" s="388" t="str">
        <f>'05'!BG29</f>
        <v/>
      </c>
      <c r="BI30" s="388" t="str">
        <f>'05'!BH29</f>
        <v/>
      </c>
      <c r="BJ30" s="388" t="str">
        <f>'05'!BI29</f>
        <v/>
      </c>
      <c r="BK30" s="388" t="str">
        <f>'05'!BJ29</f>
        <v/>
      </c>
      <c r="BL30" s="388" t="str">
        <f>'05'!BK29</f>
        <v/>
      </c>
      <c r="BM30" s="457" t="str">
        <f>'05'!BL29</f>
        <v/>
      </c>
      <c r="BN30" s="457" t="str">
        <f>'05'!BM29</f>
        <v/>
      </c>
      <c r="BO30" s="457" t="str">
        <f>'05'!BN29</f>
        <v/>
      </c>
      <c r="BP30" s="457" t="str">
        <f>'05'!BO29</f>
        <v/>
      </c>
      <c r="BQ30" s="457" t="str">
        <f>'05'!BP29</f>
        <v/>
      </c>
      <c r="BR30" s="457" t="str">
        <f>'05'!BQ29</f>
        <v/>
      </c>
      <c r="BS30" s="457" t="str">
        <f>'05'!BR29</f>
        <v/>
      </c>
      <c r="BT30" s="457" t="str">
        <f>'05'!BS29</f>
        <v/>
      </c>
      <c r="BU30" s="457" t="str">
        <f>'05'!BT29</f>
        <v/>
      </c>
      <c r="BV30" s="457" t="str">
        <f>'05'!BU29</f>
        <v/>
      </c>
      <c r="BW30" s="457" t="str">
        <f>'05'!BV29</f>
        <v/>
      </c>
      <c r="BX30" s="457" t="str">
        <f>'05'!BW29</f>
        <v/>
      </c>
      <c r="BY30" s="457" t="str">
        <f>'05'!BX29</f>
        <v/>
      </c>
      <c r="BZ30" s="457" t="str">
        <f>'05'!BY29</f>
        <v/>
      </c>
      <c r="CA30" s="457" t="str">
        <f>'05'!BZ29</f>
        <v/>
      </c>
      <c r="CB30" s="457" t="str">
        <f>'05'!CA29</f>
        <v/>
      </c>
      <c r="CC30" s="457" t="str">
        <f>'05'!CB29</f>
        <v/>
      </c>
      <c r="CD30" s="457" t="str">
        <f>'05'!CC29</f>
        <v/>
      </c>
      <c r="CE30" s="457" t="str">
        <f>'05'!CD29</f>
        <v/>
      </c>
      <c r="CF30" s="457" t="str">
        <f>'05'!CE29</f>
        <v/>
      </c>
      <c r="CG30" s="457" t="str">
        <f>'05'!CF29</f>
        <v/>
      </c>
      <c r="CH30" s="457" t="str">
        <f>'05'!CG29</f>
        <v/>
      </c>
      <c r="CI30" s="457" t="str">
        <f>'05'!CH29</f>
        <v/>
      </c>
      <c r="CJ30" s="457" t="str">
        <f>'05'!CI29</f>
        <v/>
      </c>
      <c r="CK30" s="27" t="str">
        <f>'05'!CJ29</f>
        <v/>
      </c>
      <c r="CL30" s="27" t="str">
        <f>'05'!CK29</f>
        <v/>
      </c>
      <c r="CM30" s="27" t="str">
        <f>'05'!CL29</f>
        <v/>
      </c>
      <c r="CN30" s="27" t="str">
        <f>'05'!CM29</f>
        <v/>
      </c>
      <c r="CO30" s="27" t="str">
        <f>'05'!CN29</f>
        <v/>
      </c>
      <c r="CP30" s="27" t="str">
        <f>'05'!CO29</f>
        <v/>
      </c>
      <c r="CQ30" s="87" t="str">
        <f>'05'!CP29</f>
        <v/>
      </c>
      <c r="CR30" s="27" t="str">
        <f>'05'!CQ29</f>
        <v/>
      </c>
      <c r="CS30" s="87" t="str">
        <f>'05'!CR29</f>
        <v/>
      </c>
      <c r="CT30" s="27" t="str">
        <f>'05'!CS29</f>
        <v/>
      </c>
      <c r="CU30" s="87" t="str">
        <f>'05'!CT29</f>
        <v/>
      </c>
      <c r="CV30" s="27" t="str">
        <f>'05'!CU29</f>
        <v/>
      </c>
      <c r="CW30" s="87" t="str">
        <f>'05'!CV29</f>
        <v/>
      </c>
      <c r="CX30" s="27" t="str">
        <f>'05'!CW29</f>
        <v/>
      </c>
      <c r="CY30" s="27" t="str">
        <f>'05'!CX29</f>
        <v/>
      </c>
      <c r="CZ30" s="188"/>
      <c r="DA30" s="173"/>
      <c r="DB30" s="173"/>
      <c r="DC30" s="173"/>
      <c r="DD30" s="173"/>
      <c r="DE30" s="173"/>
    </row>
    <row r="31" spans="1:109" s="29" customFormat="1" ht="15.95" customHeight="1">
      <c r="A31" s="173"/>
      <c r="B31" s="55">
        <v>25</v>
      </c>
      <c r="C31" s="26">
        <f>IF(คะแนนสอบ!C30="","",คะแนนสอบ!C30)</f>
        <v>2518</v>
      </c>
      <c r="D31" s="41" t="str">
        <f>IF(คะแนนสอบ!D30="","",คะแนนสอบ!D30)</f>
        <v>เด็กหญิงวรัญญา  สืบสะอาด</v>
      </c>
      <c r="E31" s="27" t="str">
        <f>'05'!D30</f>
        <v/>
      </c>
      <c r="F31" s="27" t="str">
        <f>'05'!E30</f>
        <v/>
      </c>
      <c r="G31" s="27" t="str">
        <f>'05'!F30</f>
        <v/>
      </c>
      <c r="H31" s="27" t="str">
        <f>'05'!G30</f>
        <v/>
      </c>
      <c r="I31" s="27" t="str">
        <f>'05'!H30</f>
        <v/>
      </c>
      <c r="J31" s="27" t="str">
        <f>'05'!I30</f>
        <v/>
      </c>
      <c r="K31" s="27" t="str">
        <f>'05'!J30</f>
        <v/>
      </c>
      <c r="L31" s="27" t="str">
        <f>'05'!K30</f>
        <v/>
      </c>
      <c r="M31" s="27" t="str">
        <f>'05'!L30</f>
        <v/>
      </c>
      <c r="N31" s="27" t="str">
        <f>'05'!M30</f>
        <v/>
      </c>
      <c r="O31" s="27" t="str">
        <f>'05'!N30</f>
        <v/>
      </c>
      <c r="P31" s="27" t="str">
        <f>'05'!O30</f>
        <v/>
      </c>
      <c r="Q31" s="27" t="str">
        <f>'05'!P30</f>
        <v/>
      </c>
      <c r="R31" s="27" t="str">
        <f>'05'!Q30</f>
        <v/>
      </c>
      <c r="S31" s="27" t="str">
        <f>'05'!R30</f>
        <v/>
      </c>
      <c r="T31" s="27" t="str">
        <f>'05'!S30</f>
        <v/>
      </c>
      <c r="U31" s="27" t="str">
        <f>'05'!T30</f>
        <v/>
      </c>
      <c r="V31" s="27" t="str">
        <f>'05'!U30</f>
        <v/>
      </c>
      <c r="W31" s="27" t="str">
        <f>'05'!V30</f>
        <v/>
      </c>
      <c r="X31" s="27" t="str">
        <f>'05'!W30</f>
        <v/>
      </c>
      <c r="Y31" s="27" t="str">
        <f>'05'!X30</f>
        <v/>
      </c>
      <c r="Z31" s="27" t="str">
        <f>'05'!Y30</f>
        <v/>
      </c>
      <c r="AA31" s="27" t="str">
        <f>'05'!Z30</f>
        <v/>
      </c>
      <c r="AB31" s="27" t="str">
        <f>'05'!AA30</f>
        <v/>
      </c>
      <c r="AC31" s="27" t="str">
        <f>'05'!AB30</f>
        <v/>
      </c>
      <c r="AD31" s="27" t="str">
        <f>'05'!AC30</f>
        <v/>
      </c>
      <c r="AE31" s="27" t="str">
        <f>'05'!AD30</f>
        <v/>
      </c>
      <c r="AF31" s="27" t="str">
        <f>'05'!AE30</f>
        <v/>
      </c>
      <c r="AG31" s="27" t="str">
        <f>'05'!AF30</f>
        <v/>
      </c>
      <c r="AH31" s="27" t="str">
        <f>'05'!AG30</f>
        <v/>
      </c>
      <c r="AI31" s="27" t="str">
        <f>'05'!AH30</f>
        <v/>
      </c>
      <c r="AJ31" s="27" t="str">
        <f>'05'!AI30</f>
        <v/>
      </c>
      <c r="AK31" s="27" t="str">
        <f>'05'!AJ30</f>
        <v/>
      </c>
      <c r="AL31" s="27" t="str">
        <f>'05'!AK30</f>
        <v/>
      </c>
      <c r="AM31" s="27" t="str">
        <f>'05'!AL30</f>
        <v/>
      </c>
      <c r="AN31" s="27" t="str">
        <f>'05'!AM30</f>
        <v/>
      </c>
      <c r="AO31" s="27" t="str">
        <f>'05'!AN30</f>
        <v/>
      </c>
      <c r="AP31" s="27" t="str">
        <f>'05'!AO30</f>
        <v/>
      </c>
      <c r="AQ31" s="27" t="str">
        <f>'05'!AP30</f>
        <v/>
      </c>
      <c r="AR31" s="27" t="str">
        <f>'05'!AQ30</f>
        <v/>
      </c>
      <c r="AS31" s="27" t="str">
        <f>'05'!AR30</f>
        <v/>
      </c>
      <c r="AT31" s="27" t="str">
        <f>'05'!AS30</f>
        <v/>
      </c>
      <c r="AU31" s="27" t="str">
        <f>'05'!AT30</f>
        <v/>
      </c>
      <c r="AV31" s="27" t="str">
        <f>'05'!AU30</f>
        <v/>
      </c>
      <c r="AW31" s="27" t="str">
        <f>'05'!AV30</f>
        <v/>
      </c>
      <c r="AX31" s="27" t="str">
        <f>'05'!AW30</f>
        <v/>
      </c>
      <c r="AY31" s="27" t="str">
        <f>'05'!AX30</f>
        <v/>
      </c>
      <c r="AZ31" s="27" t="str">
        <f>'05'!AY30</f>
        <v/>
      </c>
      <c r="BA31" s="27" t="str">
        <f>'05'!AZ30</f>
        <v/>
      </c>
      <c r="BB31" s="27" t="str">
        <f>'05'!BA30</f>
        <v/>
      </c>
      <c r="BC31" s="27" t="str">
        <f>'05'!BB30</f>
        <v/>
      </c>
      <c r="BD31" s="27" t="str">
        <f>'05'!BC30</f>
        <v/>
      </c>
      <c r="BE31" s="27" t="str">
        <f>'05'!BD30</f>
        <v/>
      </c>
      <c r="BF31" s="27" t="str">
        <f>'05'!BE30</f>
        <v/>
      </c>
      <c r="BG31" s="388" t="str">
        <f>'05'!BF30</f>
        <v/>
      </c>
      <c r="BH31" s="388" t="str">
        <f>'05'!BG30</f>
        <v/>
      </c>
      <c r="BI31" s="388" t="str">
        <f>'05'!BH30</f>
        <v/>
      </c>
      <c r="BJ31" s="388" t="str">
        <f>'05'!BI30</f>
        <v/>
      </c>
      <c r="BK31" s="388" t="str">
        <f>'05'!BJ30</f>
        <v/>
      </c>
      <c r="BL31" s="388" t="str">
        <f>'05'!BK30</f>
        <v/>
      </c>
      <c r="BM31" s="457" t="str">
        <f>'05'!BL30</f>
        <v/>
      </c>
      <c r="BN31" s="457" t="str">
        <f>'05'!BM30</f>
        <v/>
      </c>
      <c r="BO31" s="457" t="str">
        <f>'05'!BN30</f>
        <v/>
      </c>
      <c r="BP31" s="457" t="str">
        <f>'05'!BO30</f>
        <v/>
      </c>
      <c r="BQ31" s="457" t="str">
        <f>'05'!BP30</f>
        <v/>
      </c>
      <c r="BR31" s="457" t="str">
        <f>'05'!BQ30</f>
        <v/>
      </c>
      <c r="BS31" s="457" t="str">
        <f>'05'!BR30</f>
        <v/>
      </c>
      <c r="BT31" s="457" t="str">
        <f>'05'!BS30</f>
        <v/>
      </c>
      <c r="BU31" s="457" t="str">
        <f>'05'!BT30</f>
        <v/>
      </c>
      <c r="BV31" s="457" t="str">
        <f>'05'!BU30</f>
        <v/>
      </c>
      <c r="BW31" s="457" t="str">
        <f>'05'!BV30</f>
        <v/>
      </c>
      <c r="BX31" s="457" t="str">
        <f>'05'!BW30</f>
        <v/>
      </c>
      <c r="BY31" s="457" t="str">
        <f>'05'!BX30</f>
        <v/>
      </c>
      <c r="BZ31" s="457" t="str">
        <f>'05'!BY30</f>
        <v/>
      </c>
      <c r="CA31" s="457" t="str">
        <f>'05'!BZ30</f>
        <v/>
      </c>
      <c r="CB31" s="457" t="str">
        <f>'05'!CA30</f>
        <v/>
      </c>
      <c r="CC31" s="457" t="str">
        <f>'05'!CB30</f>
        <v/>
      </c>
      <c r="CD31" s="457" t="str">
        <f>'05'!CC30</f>
        <v/>
      </c>
      <c r="CE31" s="457" t="str">
        <f>'05'!CD30</f>
        <v/>
      </c>
      <c r="CF31" s="457" t="str">
        <f>'05'!CE30</f>
        <v/>
      </c>
      <c r="CG31" s="457" t="str">
        <f>'05'!CF30</f>
        <v/>
      </c>
      <c r="CH31" s="457" t="str">
        <f>'05'!CG30</f>
        <v/>
      </c>
      <c r="CI31" s="457" t="str">
        <f>'05'!CH30</f>
        <v/>
      </c>
      <c r="CJ31" s="457" t="str">
        <f>'05'!CI30</f>
        <v/>
      </c>
      <c r="CK31" s="27" t="str">
        <f>'05'!CJ30</f>
        <v/>
      </c>
      <c r="CL31" s="27" t="str">
        <f>'05'!CK30</f>
        <v/>
      </c>
      <c r="CM31" s="27" t="str">
        <f>'05'!CL30</f>
        <v/>
      </c>
      <c r="CN31" s="27" t="str">
        <f>'05'!CM30</f>
        <v/>
      </c>
      <c r="CO31" s="27" t="str">
        <f>'05'!CN30</f>
        <v/>
      </c>
      <c r="CP31" s="27" t="str">
        <f>'05'!CO30</f>
        <v/>
      </c>
      <c r="CQ31" s="87" t="str">
        <f>'05'!CP30</f>
        <v/>
      </c>
      <c r="CR31" s="27" t="str">
        <f>'05'!CQ30</f>
        <v/>
      </c>
      <c r="CS31" s="87" t="str">
        <f>'05'!CR30</f>
        <v/>
      </c>
      <c r="CT31" s="27" t="str">
        <f>'05'!CS30</f>
        <v/>
      </c>
      <c r="CU31" s="87" t="str">
        <f>'05'!CT30</f>
        <v/>
      </c>
      <c r="CV31" s="27" t="str">
        <f>'05'!CU30</f>
        <v/>
      </c>
      <c r="CW31" s="87" t="str">
        <f>'05'!CV30</f>
        <v/>
      </c>
      <c r="CX31" s="27" t="str">
        <f>'05'!CW30</f>
        <v/>
      </c>
      <c r="CY31" s="27" t="str">
        <f>'05'!CX30</f>
        <v/>
      </c>
      <c r="CZ31" s="188"/>
      <c r="DA31" s="173"/>
      <c r="DB31" s="173"/>
      <c r="DC31" s="173"/>
      <c r="DD31" s="173"/>
      <c r="DE31" s="173"/>
    </row>
    <row r="32" spans="1:109" s="29" customFormat="1" ht="15.95" customHeight="1">
      <c r="A32" s="173"/>
      <c r="B32" s="55">
        <v>26</v>
      </c>
      <c r="C32" s="26">
        <f>IF(คะแนนสอบ!C31="","",คะแนนสอบ!C31)</f>
        <v>2519</v>
      </c>
      <c r="D32" s="41" t="str">
        <f>IF(คะแนนสอบ!D31="","",คะแนนสอบ!D31)</f>
        <v>เด็กหญิงสุพิชฌาย์  อินหอม</v>
      </c>
      <c r="E32" s="27" t="str">
        <f>'05'!D31</f>
        <v/>
      </c>
      <c r="F32" s="27" t="str">
        <f>'05'!E31</f>
        <v/>
      </c>
      <c r="G32" s="27" t="str">
        <f>'05'!F31</f>
        <v/>
      </c>
      <c r="H32" s="27" t="str">
        <f>'05'!G31</f>
        <v/>
      </c>
      <c r="I32" s="27" t="str">
        <f>'05'!H31</f>
        <v/>
      </c>
      <c r="J32" s="27" t="str">
        <f>'05'!I31</f>
        <v/>
      </c>
      <c r="K32" s="27" t="str">
        <f>'05'!J31</f>
        <v/>
      </c>
      <c r="L32" s="27" t="str">
        <f>'05'!K31</f>
        <v/>
      </c>
      <c r="M32" s="27" t="str">
        <f>'05'!L31</f>
        <v/>
      </c>
      <c r="N32" s="27" t="str">
        <f>'05'!M31</f>
        <v/>
      </c>
      <c r="O32" s="27" t="str">
        <f>'05'!N31</f>
        <v/>
      </c>
      <c r="P32" s="27" t="str">
        <f>'05'!O31</f>
        <v/>
      </c>
      <c r="Q32" s="27" t="str">
        <f>'05'!P31</f>
        <v/>
      </c>
      <c r="R32" s="27" t="str">
        <f>'05'!Q31</f>
        <v/>
      </c>
      <c r="S32" s="27" t="str">
        <f>'05'!R31</f>
        <v/>
      </c>
      <c r="T32" s="27" t="str">
        <f>'05'!S31</f>
        <v/>
      </c>
      <c r="U32" s="27" t="str">
        <f>'05'!T31</f>
        <v/>
      </c>
      <c r="V32" s="27" t="str">
        <f>'05'!U31</f>
        <v/>
      </c>
      <c r="W32" s="27" t="str">
        <f>'05'!V31</f>
        <v/>
      </c>
      <c r="X32" s="27" t="str">
        <f>'05'!W31</f>
        <v/>
      </c>
      <c r="Y32" s="27" t="str">
        <f>'05'!X31</f>
        <v/>
      </c>
      <c r="Z32" s="27" t="str">
        <f>'05'!Y31</f>
        <v/>
      </c>
      <c r="AA32" s="27" t="str">
        <f>'05'!Z31</f>
        <v/>
      </c>
      <c r="AB32" s="27" t="str">
        <f>'05'!AA31</f>
        <v/>
      </c>
      <c r="AC32" s="27" t="str">
        <f>'05'!AB31</f>
        <v/>
      </c>
      <c r="AD32" s="27" t="str">
        <f>'05'!AC31</f>
        <v/>
      </c>
      <c r="AE32" s="27" t="str">
        <f>'05'!AD31</f>
        <v/>
      </c>
      <c r="AF32" s="27" t="str">
        <f>'05'!AE31</f>
        <v/>
      </c>
      <c r="AG32" s="27" t="str">
        <f>'05'!AF31</f>
        <v/>
      </c>
      <c r="AH32" s="27" t="str">
        <f>'05'!AG31</f>
        <v/>
      </c>
      <c r="AI32" s="27" t="str">
        <f>'05'!AH31</f>
        <v/>
      </c>
      <c r="AJ32" s="27" t="str">
        <f>'05'!AI31</f>
        <v/>
      </c>
      <c r="AK32" s="27" t="str">
        <f>'05'!AJ31</f>
        <v/>
      </c>
      <c r="AL32" s="27" t="str">
        <f>'05'!AK31</f>
        <v/>
      </c>
      <c r="AM32" s="27" t="str">
        <f>'05'!AL31</f>
        <v/>
      </c>
      <c r="AN32" s="27" t="str">
        <f>'05'!AM31</f>
        <v/>
      </c>
      <c r="AO32" s="27" t="str">
        <f>'05'!AN31</f>
        <v/>
      </c>
      <c r="AP32" s="27" t="str">
        <f>'05'!AO31</f>
        <v/>
      </c>
      <c r="AQ32" s="27" t="str">
        <f>'05'!AP31</f>
        <v/>
      </c>
      <c r="AR32" s="27" t="str">
        <f>'05'!AQ31</f>
        <v/>
      </c>
      <c r="AS32" s="27" t="str">
        <f>'05'!AR31</f>
        <v/>
      </c>
      <c r="AT32" s="27" t="str">
        <f>'05'!AS31</f>
        <v/>
      </c>
      <c r="AU32" s="27" t="str">
        <f>'05'!AT31</f>
        <v/>
      </c>
      <c r="AV32" s="27" t="str">
        <f>'05'!AU31</f>
        <v/>
      </c>
      <c r="AW32" s="27" t="str">
        <f>'05'!AV31</f>
        <v/>
      </c>
      <c r="AX32" s="27" t="str">
        <f>'05'!AW31</f>
        <v/>
      </c>
      <c r="AY32" s="27" t="str">
        <f>'05'!AX31</f>
        <v/>
      </c>
      <c r="AZ32" s="27" t="str">
        <f>'05'!AY31</f>
        <v/>
      </c>
      <c r="BA32" s="27" t="str">
        <f>'05'!AZ31</f>
        <v/>
      </c>
      <c r="BB32" s="27" t="str">
        <f>'05'!BA31</f>
        <v/>
      </c>
      <c r="BC32" s="27" t="str">
        <f>'05'!BB31</f>
        <v/>
      </c>
      <c r="BD32" s="27" t="str">
        <f>'05'!BC31</f>
        <v/>
      </c>
      <c r="BE32" s="27" t="str">
        <f>'05'!BD31</f>
        <v/>
      </c>
      <c r="BF32" s="27" t="str">
        <f>'05'!BE31</f>
        <v/>
      </c>
      <c r="BG32" s="388" t="str">
        <f>'05'!BF31</f>
        <v/>
      </c>
      <c r="BH32" s="388" t="str">
        <f>'05'!BG31</f>
        <v/>
      </c>
      <c r="BI32" s="388" t="str">
        <f>'05'!BH31</f>
        <v/>
      </c>
      <c r="BJ32" s="388" t="str">
        <f>'05'!BI31</f>
        <v/>
      </c>
      <c r="BK32" s="388" t="str">
        <f>'05'!BJ31</f>
        <v/>
      </c>
      <c r="BL32" s="388" t="str">
        <f>'05'!BK31</f>
        <v/>
      </c>
      <c r="BM32" s="457" t="str">
        <f>'05'!BL31</f>
        <v/>
      </c>
      <c r="BN32" s="457" t="str">
        <f>'05'!BM31</f>
        <v/>
      </c>
      <c r="BO32" s="457" t="str">
        <f>'05'!BN31</f>
        <v/>
      </c>
      <c r="BP32" s="457" t="str">
        <f>'05'!BO31</f>
        <v/>
      </c>
      <c r="BQ32" s="457" t="str">
        <f>'05'!BP31</f>
        <v/>
      </c>
      <c r="BR32" s="457" t="str">
        <f>'05'!BQ31</f>
        <v/>
      </c>
      <c r="BS32" s="457" t="str">
        <f>'05'!BR31</f>
        <v/>
      </c>
      <c r="BT32" s="457" t="str">
        <f>'05'!BS31</f>
        <v/>
      </c>
      <c r="BU32" s="457" t="str">
        <f>'05'!BT31</f>
        <v/>
      </c>
      <c r="BV32" s="457" t="str">
        <f>'05'!BU31</f>
        <v/>
      </c>
      <c r="BW32" s="457" t="str">
        <f>'05'!BV31</f>
        <v/>
      </c>
      <c r="BX32" s="457" t="str">
        <f>'05'!BW31</f>
        <v/>
      </c>
      <c r="BY32" s="457" t="str">
        <f>'05'!BX31</f>
        <v/>
      </c>
      <c r="BZ32" s="457" t="str">
        <f>'05'!BY31</f>
        <v/>
      </c>
      <c r="CA32" s="457" t="str">
        <f>'05'!BZ31</f>
        <v/>
      </c>
      <c r="CB32" s="457" t="str">
        <f>'05'!CA31</f>
        <v/>
      </c>
      <c r="CC32" s="457" t="str">
        <f>'05'!CB31</f>
        <v/>
      </c>
      <c r="CD32" s="457" t="str">
        <f>'05'!CC31</f>
        <v/>
      </c>
      <c r="CE32" s="457" t="str">
        <f>'05'!CD31</f>
        <v/>
      </c>
      <c r="CF32" s="457" t="str">
        <f>'05'!CE31</f>
        <v/>
      </c>
      <c r="CG32" s="457" t="str">
        <f>'05'!CF31</f>
        <v/>
      </c>
      <c r="CH32" s="457" t="str">
        <f>'05'!CG31</f>
        <v/>
      </c>
      <c r="CI32" s="457" t="str">
        <f>'05'!CH31</f>
        <v/>
      </c>
      <c r="CJ32" s="457" t="str">
        <f>'05'!CI31</f>
        <v/>
      </c>
      <c r="CK32" s="27" t="str">
        <f>'05'!CJ31</f>
        <v/>
      </c>
      <c r="CL32" s="27" t="str">
        <f>'05'!CK31</f>
        <v/>
      </c>
      <c r="CM32" s="27" t="str">
        <f>'05'!CL31</f>
        <v/>
      </c>
      <c r="CN32" s="27" t="str">
        <f>'05'!CM31</f>
        <v/>
      </c>
      <c r="CO32" s="27" t="str">
        <f>'05'!CN31</f>
        <v/>
      </c>
      <c r="CP32" s="27" t="str">
        <f>'05'!CO31</f>
        <v/>
      </c>
      <c r="CQ32" s="87" t="str">
        <f>'05'!CP31</f>
        <v/>
      </c>
      <c r="CR32" s="27" t="str">
        <f>'05'!CQ31</f>
        <v/>
      </c>
      <c r="CS32" s="87" t="str">
        <f>'05'!CR31</f>
        <v/>
      </c>
      <c r="CT32" s="27" t="str">
        <f>'05'!CS31</f>
        <v/>
      </c>
      <c r="CU32" s="87" t="str">
        <f>'05'!CT31</f>
        <v/>
      </c>
      <c r="CV32" s="27" t="str">
        <f>'05'!CU31</f>
        <v/>
      </c>
      <c r="CW32" s="87" t="str">
        <f>'05'!CV31</f>
        <v/>
      </c>
      <c r="CX32" s="27" t="str">
        <f>'05'!CW31</f>
        <v/>
      </c>
      <c r="CY32" s="27" t="str">
        <f>'05'!CX31</f>
        <v/>
      </c>
      <c r="CZ32" s="188"/>
      <c r="DA32" s="173"/>
      <c r="DB32" s="173"/>
      <c r="DC32" s="173"/>
      <c r="DD32" s="173"/>
      <c r="DE32" s="173"/>
    </row>
    <row r="33" spans="1:109" s="29" customFormat="1" ht="15.95" customHeight="1">
      <c r="A33" s="173"/>
      <c r="B33" s="55">
        <v>27</v>
      </c>
      <c r="C33" s="26">
        <f>IF(คะแนนสอบ!C32="","",คะแนนสอบ!C32)</f>
        <v>2520</v>
      </c>
      <c r="D33" s="41" t="str">
        <f>IF(คะแนนสอบ!D32="","",คะแนนสอบ!D32)</f>
        <v>เด็กหญิงดิษญา  กลิ่นหอม</v>
      </c>
      <c r="E33" s="27" t="str">
        <f>'05'!D32</f>
        <v/>
      </c>
      <c r="F33" s="27" t="str">
        <f>'05'!E32</f>
        <v/>
      </c>
      <c r="G33" s="27" t="str">
        <f>'05'!F32</f>
        <v/>
      </c>
      <c r="H33" s="27" t="str">
        <f>'05'!G32</f>
        <v/>
      </c>
      <c r="I33" s="27" t="str">
        <f>'05'!H32</f>
        <v/>
      </c>
      <c r="J33" s="27" t="str">
        <f>'05'!I32</f>
        <v/>
      </c>
      <c r="K33" s="27" t="str">
        <f>'05'!J32</f>
        <v/>
      </c>
      <c r="L33" s="27" t="str">
        <f>'05'!K32</f>
        <v/>
      </c>
      <c r="M33" s="27" t="str">
        <f>'05'!L32</f>
        <v/>
      </c>
      <c r="N33" s="27" t="str">
        <f>'05'!M32</f>
        <v/>
      </c>
      <c r="O33" s="27" t="str">
        <f>'05'!N32</f>
        <v/>
      </c>
      <c r="P33" s="27" t="str">
        <f>'05'!O32</f>
        <v/>
      </c>
      <c r="Q33" s="27" t="str">
        <f>'05'!P32</f>
        <v/>
      </c>
      <c r="R33" s="27" t="str">
        <f>'05'!Q32</f>
        <v/>
      </c>
      <c r="S33" s="27" t="str">
        <f>'05'!R32</f>
        <v/>
      </c>
      <c r="T33" s="27" t="str">
        <f>'05'!S32</f>
        <v/>
      </c>
      <c r="U33" s="27" t="str">
        <f>'05'!T32</f>
        <v/>
      </c>
      <c r="V33" s="27" t="str">
        <f>'05'!U32</f>
        <v/>
      </c>
      <c r="W33" s="27" t="str">
        <f>'05'!V32</f>
        <v/>
      </c>
      <c r="X33" s="27" t="str">
        <f>'05'!W32</f>
        <v/>
      </c>
      <c r="Y33" s="27" t="str">
        <f>'05'!X32</f>
        <v/>
      </c>
      <c r="Z33" s="27" t="str">
        <f>'05'!Y32</f>
        <v/>
      </c>
      <c r="AA33" s="27" t="str">
        <f>'05'!Z32</f>
        <v/>
      </c>
      <c r="AB33" s="27" t="str">
        <f>'05'!AA32</f>
        <v/>
      </c>
      <c r="AC33" s="27" t="str">
        <f>'05'!AB32</f>
        <v/>
      </c>
      <c r="AD33" s="27" t="str">
        <f>'05'!AC32</f>
        <v/>
      </c>
      <c r="AE33" s="27" t="str">
        <f>'05'!AD32</f>
        <v/>
      </c>
      <c r="AF33" s="27" t="str">
        <f>'05'!AE32</f>
        <v/>
      </c>
      <c r="AG33" s="27" t="str">
        <f>'05'!AF32</f>
        <v/>
      </c>
      <c r="AH33" s="27" t="str">
        <f>'05'!AG32</f>
        <v/>
      </c>
      <c r="AI33" s="27" t="str">
        <f>'05'!AH32</f>
        <v/>
      </c>
      <c r="AJ33" s="27" t="str">
        <f>'05'!AI32</f>
        <v/>
      </c>
      <c r="AK33" s="27" t="str">
        <f>'05'!AJ32</f>
        <v/>
      </c>
      <c r="AL33" s="27" t="str">
        <f>'05'!AK32</f>
        <v/>
      </c>
      <c r="AM33" s="27" t="str">
        <f>'05'!AL32</f>
        <v/>
      </c>
      <c r="AN33" s="27" t="str">
        <f>'05'!AM32</f>
        <v/>
      </c>
      <c r="AO33" s="27" t="str">
        <f>'05'!AN32</f>
        <v/>
      </c>
      <c r="AP33" s="27" t="str">
        <f>'05'!AO32</f>
        <v/>
      </c>
      <c r="AQ33" s="27" t="str">
        <f>'05'!AP32</f>
        <v/>
      </c>
      <c r="AR33" s="27" t="str">
        <f>'05'!AQ32</f>
        <v/>
      </c>
      <c r="AS33" s="27" t="str">
        <f>'05'!AR32</f>
        <v/>
      </c>
      <c r="AT33" s="27" t="str">
        <f>'05'!AS32</f>
        <v/>
      </c>
      <c r="AU33" s="27" t="str">
        <f>'05'!AT32</f>
        <v/>
      </c>
      <c r="AV33" s="27" t="str">
        <f>'05'!AU32</f>
        <v/>
      </c>
      <c r="AW33" s="27" t="str">
        <f>'05'!AV32</f>
        <v/>
      </c>
      <c r="AX33" s="27" t="str">
        <f>'05'!AW32</f>
        <v/>
      </c>
      <c r="AY33" s="27" t="str">
        <f>'05'!AX32</f>
        <v/>
      </c>
      <c r="AZ33" s="27" t="str">
        <f>'05'!AY32</f>
        <v/>
      </c>
      <c r="BA33" s="27" t="str">
        <f>'05'!AZ32</f>
        <v/>
      </c>
      <c r="BB33" s="27" t="str">
        <f>'05'!BA32</f>
        <v/>
      </c>
      <c r="BC33" s="27" t="str">
        <f>'05'!BB32</f>
        <v/>
      </c>
      <c r="BD33" s="27" t="str">
        <f>'05'!BC32</f>
        <v/>
      </c>
      <c r="BE33" s="27" t="str">
        <f>'05'!BD32</f>
        <v/>
      </c>
      <c r="BF33" s="27" t="str">
        <f>'05'!BE32</f>
        <v/>
      </c>
      <c r="BG33" s="388" t="str">
        <f>'05'!BF32</f>
        <v/>
      </c>
      <c r="BH33" s="388" t="str">
        <f>'05'!BG32</f>
        <v/>
      </c>
      <c r="BI33" s="388" t="str">
        <f>'05'!BH32</f>
        <v/>
      </c>
      <c r="BJ33" s="388" t="str">
        <f>'05'!BI32</f>
        <v/>
      </c>
      <c r="BK33" s="388" t="str">
        <f>'05'!BJ32</f>
        <v/>
      </c>
      <c r="BL33" s="388" t="str">
        <f>'05'!BK32</f>
        <v/>
      </c>
      <c r="BM33" s="457" t="str">
        <f>'05'!BL32</f>
        <v/>
      </c>
      <c r="BN33" s="457" t="str">
        <f>'05'!BM32</f>
        <v/>
      </c>
      <c r="BO33" s="457" t="str">
        <f>'05'!BN32</f>
        <v/>
      </c>
      <c r="BP33" s="457" t="str">
        <f>'05'!BO32</f>
        <v/>
      </c>
      <c r="BQ33" s="457" t="str">
        <f>'05'!BP32</f>
        <v/>
      </c>
      <c r="BR33" s="457" t="str">
        <f>'05'!BQ32</f>
        <v/>
      </c>
      <c r="BS33" s="457" t="str">
        <f>'05'!BR32</f>
        <v/>
      </c>
      <c r="BT33" s="457" t="str">
        <f>'05'!BS32</f>
        <v/>
      </c>
      <c r="BU33" s="457" t="str">
        <f>'05'!BT32</f>
        <v/>
      </c>
      <c r="BV33" s="457" t="str">
        <f>'05'!BU32</f>
        <v/>
      </c>
      <c r="BW33" s="457" t="str">
        <f>'05'!BV32</f>
        <v/>
      </c>
      <c r="BX33" s="457" t="str">
        <f>'05'!BW32</f>
        <v/>
      </c>
      <c r="BY33" s="457" t="str">
        <f>'05'!BX32</f>
        <v/>
      </c>
      <c r="BZ33" s="457" t="str">
        <f>'05'!BY32</f>
        <v/>
      </c>
      <c r="CA33" s="457" t="str">
        <f>'05'!BZ32</f>
        <v/>
      </c>
      <c r="CB33" s="457" t="str">
        <f>'05'!CA32</f>
        <v/>
      </c>
      <c r="CC33" s="457" t="str">
        <f>'05'!CB32</f>
        <v/>
      </c>
      <c r="CD33" s="457" t="str">
        <f>'05'!CC32</f>
        <v/>
      </c>
      <c r="CE33" s="457" t="str">
        <f>'05'!CD32</f>
        <v/>
      </c>
      <c r="CF33" s="457" t="str">
        <f>'05'!CE32</f>
        <v/>
      </c>
      <c r="CG33" s="457" t="str">
        <f>'05'!CF32</f>
        <v/>
      </c>
      <c r="CH33" s="457" t="str">
        <f>'05'!CG32</f>
        <v/>
      </c>
      <c r="CI33" s="457" t="str">
        <f>'05'!CH32</f>
        <v/>
      </c>
      <c r="CJ33" s="457" t="str">
        <f>'05'!CI32</f>
        <v/>
      </c>
      <c r="CK33" s="27" t="str">
        <f>'05'!CJ32</f>
        <v/>
      </c>
      <c r="CL33" s="27" t="str">
        <f>'05'!CK32</f>
        <v/>
      </c>
      <c r="CM33" s="27" t="str">
        <f>'05'!CL32</f>
        <v/>
      </c>
      <c r="CN33" s="27" t="str">
        <f>'05'!CM32</f>
        <v/>
      </c>
      <c r="CO33" s="27" t="str">
        <f>'05'!CN32</f>
        <v/>
      </c>
      <c r="CP33" s="27" t="str">
        <f>'05'!CO32</f>
        <v/>
      </c>
      <c r="CQ33" s="87" t="str">
        <f>'05'!CP32</f>
        <v/>
      </c>
      <c r="CR33" s="27" t="str">
        <f>'05'!CQ32</f>
        <v/>
      </c>
      <c r="CS33" s="87" t="str">
        <f>'05'!CR32</f>
        <v/>
      </c>
      <c r="CT33" s="27" t="str">
        <f>'05'!CS32</f>
        <v/>
      </c>
      <c r="CU33" s="87" t="str">
        <f>'05'!CT32</f>
        <v/>
      </c>
      <c r="CV33" s="27" t="str">
        <f>'05'!CU32</f>
        <v/>
      </c>
      <c r="CW33" s="87" t="str">
        <f>'05'!CV32</f>
        <v/>
      </c>
      <c r="CX33" s="27" t="str">
        <f>'05'!CW32</f>
        <v/>
      </c>
      <c r="CY33" s="27" t="str">
        <f>'05'!CX32</f>
        <v/>
      </c>
      <c r="CZ33" s="188"/>
      <c r="DA33" s="173"/>
      <c r="DB33" s="173"/>
      <c r="DC33" s="173"/>
      <c r="DD33" s="173"/>
      <c r="DE33" s="173"/>
    </row>
    <row r="34" spans="1:109" s="29" customFormat="1" ht="15.95" customHeight="1">
      <c r="A34" s="173"/>
      <c r="B34" s="55">
        <v>28</v>
      </c>
      <c r="C34" s="26">
        <f>IF(คะแนนสอบ!C33="","",คะแนนสอบ!C33)</f>
        <v>2521</v>
      </c>
      <c r="D34" s="41" t="str">
        <f>IF(คะแนนสอบ!D33="","",คะแนนสอบ!D33)</f>
        <v>เด็กหญิงลลิตา  ทองยาลา</v>
      </c>
      <c r="E34" s="27" t="str">
        <f>'05'!D33</f>
        <v/>
      </c>
      <c r="F34" s="27" t="str">
        <f>'05'!E33</f>
        <v/>
      </c>
      <c r="G34" s="27" t="str">
        <f>'05'!F33</f>
        <v/>
      </c>
      <c r="H34" s="27" t="str">
        <f>'05'!G33</f>
        <v/>
      </c>
      <c r="I34" s="27" t="str">
        <f>'05'!H33</f>
        <v/>
      </c>
      <c r="J34" s="27" t="str">
        <f>'05'!I33</f>
        <v/>
      </c>
      <c r="K34" s="27" t="str">
        <f>'05'!J33</f>
        <v/>
      </c>
      <c r="L34" s="27" t="str">
        <f>'05'!K33</f>
        <v/>
      </c>
      <c r="M34" s="27" t="str">
        <f>'05'!L33</f>
        <v/>
      </c>
      <c r="N34" s="27" t="str">
        <f>'05'!M33</f>
        <v/>
      </c>
      <c r="O34" s="27" t="str">
        <f>'05'!N33</f>
        <v/>
      </c>
      <c r="P34" s="27" t="str">
        <f>'05'!O33</f>
        <v/>
      </c>
      <c r="Q34" s="27" t="str">
        <f>'05'!P33</f>
        <v/>
      </c>
      <c r="R34" s="27" t="str">
        <f>'05'!Q33</f>
        <v/>
      </c>
      <c r="S34" s="27" t="str">
        <f>'05'!R33</f>
        <v/>
      </c>
      <c r="T34" s="27" t="str">
        <f>'05'!S33</f>
        <v/>
      </c>
      <c r="U34" s="27" t="str">
        <f>'05'!T33</f>
        <v/>
      </c>
      <c r="V34" s="27" t="str">
        <f>'05'!U33</f>
        <v/>
      </c>
      <c r="W34" s="27" t="str">
        <f>'05'!V33</f>
        <v/>
      </c>
      <c r="X34" s="27" t="str">
        <f>'05'!W33</f>
        <v/>
      </c>
      <c r="Y34" s="27" t="str">
        <f>'05'!X33</f>
        <v/>
      </c>
      <c r="Z34" s="27" t="str">
        <f>'05'!Y33</f>
        <v/>
      </c>
      <c r="AA34" s="27" t="str">
        <f>'05'!Z33</f>
        <v/>
      </c>
      <c r="AB34" s="27" t="str">
        <f>'05'!AA33</f>
        <v/>
      </c>
      <c r="AC34" s="27" t="str">
        <f>'05'!AB33</f>
        <v/>
      </c>
      <c r="AD34" s="27" t="str">
        <f>'05'!AC33</f>
        <v/>
      </c>
      <c r="AE34" s="27" t="str">
        <f>'05'!AD33</f>
        <v/>
      </c>
      <c r="AF34" s="27" t="str">
        <f>'05'!AE33</f>
        <v/>
      </c>
      <c r="AG34" s="27" t="str">
        <f>'05'!AF33</f>
        <v/>
      </c>
      <c r="AH34" s="27" t="str">
        <f>'05'!AG33</f>
        <v/>
      </c>
      <c r="AI34" s="27" t="str">
        <f>'05'!AH33</f>
        <v/>
      </c>
      <c r="AJ34" s="27" t="str">
        <f>'05'!AI33</f>
        <v/>
      </c>
      <c r="AK34" s="27" t="str">
        <f>'05'!AJ33</f>
        <v/>
      </c>
      <c r="AL34" s="27" t="str">
        <f>'05'!AK33</f>
        <v/>
      </c>
      <c r="AM34" s="27" t="str">
        <f>'05'!AL33</f>
        <v/>
      </c>
      <c r="AN34" s="27" t="str">
        <f>'05'!AM33</f>
        <v/>
      </c>
      <c r="AO34" s="27" t="str">
        <f>'05'!AN33</f>
        <v/>
      </c>
      <c r="AP34" s="27" t="str">
        <f>'05'!AO33</f>
        <v/>
      </c>
      <c r="AQ34" s="27" t="str">
        <f>'05'!AP33</f>
        <v/>
      </c>
      <c r="AR34" s="27" t="str">
        <f>'05'!AQ33</f>
        <v/>
      </c>
      <c r="AS34" s="27" t="str">
        <f>'05'!AR33</f>
        <v/>
      </c>
      <c r="AT34" s="27" t="str">
        <f>'05'!AS33</f>
        <v/>
      </c>
      <c r="AU34" s="27" t="str">
        <f>'05'!AT33</f>
        <v/>
      </c>
      <c r="AV34" s="27" t="str">
        <f>'05'!AU33</f>
        <v/>
      </c>
      <c r="AW34" s="27" t="str">
        <f>'05'!AV33</f>
        <v/>
      </c>
      <c r="AX34" s="27" t="str">
        <f>'05'!AW33</f>
        <v/>
      </c>
      <c r="AY34" s="27" t="str">
        <f>'05'!AX33</f>
        <v/>
      </c>
      <c r="AZ34" s="27" t="str">
        <f>'05'!AY33</f>
        <v/>
      </c>
      <c r="BA34" s="27" t="str">
        <f>'05'!AZ33</f>
        <v/>
      </c>
      <c r="BB34" s="27" t="str">
        <f>'05'!BA33</f>
        <v/>
      </c>
      <c r="BC34" s="27" t="str">
        <f>'05'!BB33</f>
        <v/>
      </c>
      <c r="BD34" s="27" t="str">
        <f>'05'!BC33</f>
        <v/>
      </c>
      <c r="BE34" s="27" t="str">
        <f>'05'!BD33</f>
        <v/>
      </c>
      <c r="BF34" s="27" t="str">
        <f>'05'!BE33</f>
        <v/>
      </c>
      <c r="BG34" s="388" t="str">
        <f>'05'!BF33</f>
        <v/>
      </c>
      <c r="BH34" s="388" t="str">
        <f>'05'!BG33</f>
        <v/>
      </c>
      <c r="BI34" s="388" t="str">
        <f>'05'!BH33</f>
        <v/>
      </c>
      <c r="BJ34" s="388" t="str">
        <f>'05'!BI33</f>
        <v/>
      </c>
      <c r="BK34" s="388" t="str">
        <f>'05'!BJ33</f>
        <v/>
      </c>
      <c r="BL34" s="388" t="str">
        <f>'05'!BK33</f>
        <v/>
      </c>
      <c r="BM34" s="457" t="str">
        <f>'05'!BL33</f>
        <v/>
      </c>
      <c r="BN34" s="457" t="str">
        <f>'05'!BM33</f>
        <v/>
      </c>
      <c r="BO34" s="457" t="str">
        <f>'05'!BN33</f>
        <v/>
      </c>
      <c r="BP34" s="457" t="str">
        <f>'05'!BO33</f>
        <v/>
      </c>
      <c r="BQ34" s="457" t="str">
        <f>'05'!BP33</f>
        <v/>
      </c>
      <c r="BR34" s="457" t="str">
        <f>'05'!BQ33</f>
        <v/>
      </c>
      <c r="BS34" s="457" t="str">
        <f>'05'!BR33</f>
        <v/>
      </c>
      <c r="BT34" s="457" t="str">
        <f>'05'!BS33</f>
        <v/>
      </c>
      <c r="BU34" s="457" t="str">
        <f>'05'!BT33</f>
        <v/>
      </c>
      <c r="BV34" s="457" t="str">
        <f>'05'!BU33</f>
        <v/>
      </c>
      <c r="BW34" s="457" t="str">
        <f>'05'!BV33</f>
        <v/>
      </c>
      <c r="BX34" s="457" t="str">
        <f>'05'!BW33</f>
        <v/>
      </c>
      <c r="BY34" s="457" t="str">
        <f>'05'!BX33</f>
        <v/>
      </c>
      <c r="BZ34" s="457" t="str">
        <f>'05'!BY33</f>
        <v/>
      </c>
      <c r="CA34" s="457" t="str">
        <f>'05'!BZ33</f>
        <v/>
      </c>
      <c r="CB34" s="457" t="str">
        <f>'05'!CA33</f>
        <v/>
      </c>
      <c r="CC34" s="457" t="str">
        <f>'05'!CB33</f>
        <v/>
      </c>
      <c r="CD34" s="457" t="str">
        <f>'05'!CC33</f>
        <v/>
      </c>
      <c r="CE34" s="457" t="str">
        <f>'05'!CD33</f>
        <v/>
      </c>
      <c r="CF34" s="457" t="str">
        <f>'05'!CE33</f>
        <v/>
      </c>
      <c r="CG34" s="457" t="str">
        <f>'05'!CF33</f>
        <v/>
      </c>
      <c r="CH34" s="457" t="str">
        <f>'05'!CG33</f>
        <v/>
      </c>
      <c r="CI34" s="457" t="str">
        <f>'05'!CH33</f>
        <v/>
      </c>
      <c r="CJ34" s="457" t="str">
        <f>'05'!CI33</f>
        <v/>
      </c>
      <c r="CK34" s="27" t="str">
        <f>'05'!CJ33</f>
        <v/>
      </c>
      <c r="CL34" s="27" t="str">
        <f>'05'!CK33</f>
        <v/>
      </c>
      <c r="CM34" s="27" t="str">
        <f>'05'!CL33</f>
        <v/>
      </c>
      <c r="CN34" s="27" t="str">
        <f>'05'!CM33</f>
        <v/>
      </c>
      <c r="CO34" s="27" t="str">
        <f>'05'!CN33</f>
        <v/>
      </c>
      <c r="CP34" s="27" t="str">
        <f>'05'!CO33</f>
        <v/>
      </c>
      <c r="CQ34" s="87" t="str">
        <f>'05'!CP33</f>
        <v/>
      </c>
      <c r="CR34" s="27" t="str">
        <f>'05'!CQ33</f>
        <v/>
      </c>
      <c r="CS34" s="87" t="str">
        <f>'05'!CR33</f>
        <v/>
      </c>
      <c r="CT34" s="27" t="str">
        <f>'05'!CS33</f>
        <v/>
      </c>
      <c r="CU34" s="87" t="str">
        <f>'05'!CT33</f>
        <v/>
      </c>
      <c r="CV34" s="27" t="str">
        <f>'05'!CU33</f>
        <v/>
      </c>
      <c r="CW34" s="87" t="str">
        <f>'05'!CV33</f>
        <v/>
      </c>
      <c r="CX34" s="27" t="str">
        <f>'05'!CW33</f>
        <v/>
      </c>
      <c r="CY34" s="27" t="str">
        <f>'05'!CX33</f>
        <v/>
      </c>
      <c r="CZ34" s="188"/>
      <c r="DA34" s="173"/>
      <c r="DB34" s="173"/>
      <c r="DC34" s="173"/>
      <c r="DD34" s="173"/>
      <c r="DE34" s="173"/>
    </row>
    <row r="35" spans="1:109" s="29" customFormat="1" ht="15.95" customHeight="1">
      <c r="A35" s="173"/>
      <c r="B35" s="55">
        <v>29</v>
      </c>
      <c r="C35" s="26">
        <f>IF(คะแนนสอบ!C34="","",คะแนนสอบ!C34)</f>
        <v>2522</v>
      </c>
      <c r="D35" s="41" t="str">
        <f>IF(คะแนนสอบ!D34="","",คะแนนสอบ!D34)</f>
        <v>เด็กหญิงวรดา  บุญประจวบ</v>
      </c>
      <c r="E35" s="27" t="str">
        <f>'05'!D34</f>
        <v/>
      </c>
      <c r="F35" s="27" t="str">
        <f>'05'!E34</f>
        <v/>
      </c>
      <c r="G35" s="27" t="str">
        <f>'05'!F34</f>
        <v/>
      </c>
      <c r="H35" s="27" t="str">
        <f>'05'!G34</f>
        <v/>
      </c>
      <c r="I35" s="27" t="str">
        <f>'05'!H34</f>
        <v/>
      </c>
      <c r="J35" s="27" t="str">
        <f>'05'!I34</f>
        <v/>
      </c>
      <c r="K35" s="27" t="str">
        <f>'05'!J34</f>
        <v/>
      </c>
      <c r="L35" s="27" t="str">
        <f>'05'!K34</f>
        <v/>
      </c>
      <c r="M35" s="27" t="str">
        <f>'05'!L34</f>
        <v/>
      </c>
      <c r="N35" s="27" t="str">
        <f>'05'!M34</f>
        <v/>
      </c>
      <c r="O35" s="27" t="str">
        <f>'05'!N34</f>
        <v/>
      </c>
      <c r="P35" s="27" t="str">
        <f>'05'!O34</f>
        <v/>
      </c>
      <c r="Q35" s="27" t="str">
        <f>'05'!P34</f>
        <v/>
      </c>
      <c r="R35" s="27" t="str">
        <f>'05'!Q34</f>
        <v/>
      </c>
      <c r="S35" s="27" t="str">
        <f>'05'!R34</f>
        <v/>
      </c>
      <c r="T35" s="27" t="str">
        <f>'05'!S34</f>
        <v/>
      </c>
      <c r="U35" s="27" t="str">
        <f>'05'!T34</f>
        <v/>
      </c>
      <c r="V35" s="27" t="str">
        <f>'05'!U34</f>
        <v/>
      </c>
      <c r="W35" s="27" t="str">
        <f>'05'!V34</f>
        <v/>
      </c>
      <c r="X35" s="27" t="str">
        <f>'05'!W34</f>
        <v/>
      </c>
      <c r="Y35" s="27" t="str">
        <f>'05'!X34</f>
        <v/>
      </c>
      <c r="Z35" s="27" t="str">
        <f>'05'!Y34</f>
        <v/>
      </c>
      <c r="AA35" s="27" t="str">
        <f>'05'!Z34</f>
        <v/>
      </c>
      <c r="AB35" s="27" t="str">
        <f>'05'!AA34</f>
        <v/>
      </c>
      <c r="AC35" s="27" t="str">
        <f>'05'!AB34</f>
        <v/>
      </c>
      <c r="AD35" s="27" t="str">
        <f>'05'!AC34</f>
        <v/>
      </c>
      <c r="AE35" s="27" t="str">
        <f>'05'!AD34</f>
        <v/>
      </c>
      <c r="AF35" s="27" t="str">
        <f>'05'!AE34</f>
        <v/>
      </c>
      <c r="AG35" s="27" t="str">
        <f>'05'!AF34</f>
        <v/>
      </c>
      <c r="AH35" s="27" t="str">
        <f>'05'!AG34</f>
        <v/>
      </c>
      <c r="AI35" s="27" t="str">
        <f>'05'!AH34</f>
        <v/>
      </c>
      <c r="AJ35" s="27" t="str">
        <f>'05'!AI34</f>
        <v/>
      </c>
      <c r="AK35" s="27" t="str">
        <f>'05'!AJ34</f>
        <v/>
      </c>
      <c r="AL35" s="27" t="str">
        <f>'05'!AK34</f>
        <v/>
      </c>
      <c r="AM35" s="27" t="str">
        <f>'05'!AL34</f>
        <v/>
      </c>
      <c r="AN35" s="27" t="str">
        <f>'05'!AM34</f>
        <v/>
      </c>
      <c r="AO35" s="27" t="str">
        <f>'05'!AN34</f>
        <v/>
      </c>
      <c r="AP35" s="27" t="str">
        <f>'05'!AO34</f>
        <v/>
      </c>
      <c r="AQ35" s="27" t="str">
        <f>'05'!AP34</f>
        <v/>
      </c>
      <c r="AR35" s="27" t="str">
        <f>'05'!AQ34</f>
        <v/>
      </c>
      <c r="AS35" s="27" t="str">
        <f>'05'!AR34</f>
        <v/>
      </c>
      <c r="AT35" s="27" t="str">
        <f>'05'!AS34</f>
        <v/>
      </c>
      <c r="AU35" s="27" t="str">
        <f>'05'!AT34</f>
        <v/>
      </c>
      <c r="AV35" s="27" t="str">
        <f>'05'!AU34</f>
        <v/>
      </c>
      <c r="AW35" s="27" t="str">
        <f>'05'!AV34</f>
        <v/>
      </c>
      <c r="AX35" s="27" t="str">
        <f>'05'!AW34</f>
        <v/>
      </c>
      <c r="AY35" s="27" t="str">
        <f>'05'!AX34</f>
        <v/>
      </c>
      <c r="AZ35" s="27" t="str">
        <f>'05'!AY34</f>
        <v/>
      </c>
      <c r="BA35" s="27" t="str">
        <f>'05'!AZ34</f>
        <v/>
      </c>
      <c r="BB35" s="27" t="str">
        <f>'05'!BA34</f>
        <v/>
      </c>
      <c r="BC35" s="27" t="str">
        <f>'05'!BB34</f>
        <v/>
      </c>
      <c r="BD35" s="27" t="str">
        <f>'05'!BC34</f>
        <v/>
      </c>
      <c r="BE35" s="27" t="str">
        <f>'05'!BD34</f>
        <v/>
      </c>
      <c r="BF35" s="27" t="str">
        <f>'05'!BE34</f>
        <v/>
      </c>
      <c r="BG35" s="388" t="str">
        <f>'05'!BF34</f>
        <v/>
      </c>
      <c r="BH35" s="388" t="str">
        <f>'05'!BG34</f>
        <v/>
      </c>
      <c r="BI35" s="388" t="str">
        <f>'05'!BH34</f>
        <v/>
      </c>
      <c r="BJ35" s="388" t="str">
        <f>'05'!BI34</f>
        <v/>
      </c>
      <c r="BK35" s="388" t="str">
        <f>'05'!BJ34</f>
        <v/>
      </c>
      <c r="BL35" s="388" t="str">
        <f>'05'!BK34</f>
        <v/>
      </c>
      <c r="BM35" s="457" t="str">
        <f>'05'!BL34</f>
        <v/>
      </c>
      <c r="BN35" s="457" t="str">
        <f>'05'!BM34</f>
        <v/>
      </c>
      <c r="BO35" s="457" t="str">
        <f>'05'!BN34</f>
        <v/>
      </c>
      <c r="BP35" s="457" t="str">
        <f>'05'!BO34</f>
        <v/>
      </c>
      <c r="BQ35" s="457" t="str">
        <f>'05'!BP34</f>
        <v/>
      </c>
      <c r="BR35" s="457" t="str">
        <f>'05'!BQ34</f>
        <v/>
      </c>
      <c r="BS35" s="457" t="str">
        <f>'05'!BR34</f>
        <v/>
      </c>
      <c r="BT35" s="457" t="str">
        <f>'05'!BS34</f>
        <v/>
      </c>
      <c r="BU35" s="457" t="str">
        <f>'05'!BT34</f>
        <v/>
      </c>
      <c r="BV35" s="457" t="str">
        <f>'05'!BU34</f>
        <v/>
      </c>
      <c r="BW35" s="457" t="str">
        <f>'05'!BV34</f>
        <v/>
      </c>
      <c r="BX35" s="457" t="str">
        <f>'05'!BW34</f>
        <v/>
      </c>
      <c r="BY35" s="457" t="str">
        <f>'05'!BX34</f>
        <v/>
      </c>
      <c r="BZ35" s="457" t="str">
        <f>'05'!BY34</f>
        <v/>
      </c>
      <c r="CA35" s="457" t="str">
        <f>'05'!BZ34</f>
        <v/>
      </c>
      <c r="CB35" s="457" t="str">
        <f>'05'!CA34</f>
        <v/>
      </c>
      <c r="CC35" s="457" t="str">
        <f>'05'!CB34</f>
        <v/>
      </c>
      <c r="CD35" s="457" t="str">
        <f>'05'!CC34</f>
        <v/>
      </c>
      <c r="CE35" s="457" t="str">
        <f>'05'!CD34</f>
        <v/>
      </c>
      <c r="CF35" s="457" t="str">
        <f>'05'!CE34</f>
        <v/>
      </c>
      <c r="CG35" s="457" t="str">
        <f>'05'!CF34</f>
        <v/>
      </c>
      <c r="CH35" s="457" t="str">
        <f>'05'!CG34</f>
        <v/>
      </c>
      <c r="CI35" s="457" t="str">
        <f>'05'!CH34</f>
        <v/>
      </c>
      <c r="CJ35" s="457" t="str">
        <f>'05'!CI34</f>
        <v/>
      </c>
      <c r="CK35" s="27" t="str">
        <f>'05'!CJ34</f>
        <v/>
      </c>
      <c r="CL35" s="27" t="str">
        <f>'05'!CK34</f>
        <v/>
      </c>
      <c r="CM35" s="27" t="str">
        <f>'05'!CL34</f>
        <v/>
      </c>
      <c r="CN35" s="27" t="str">
        <f>'05'!CM34</f>
        <v/>
      </c>
      <c r="CO35" s="27" t="str">
        <f>'05'!CN34</f>
        <v/>
      </c>
      <c r="CP35" s="27" t="str">
        <f>'05'!CO34</f>
        <v/>
      </c>
      <c r="CQ35" s="87" t="str">
        <f>'05'!CP34</f>
        <v/>
      </c>
      <c r="CR35" s="27" t="str">
        <f>'05'!CQ34</f>
        <v/>
      </c>
      <c r="CS35" s="87" t="str">
        <f>'05'!CR34</f>
        <v/>
      </c>
      <c r="CT35" s="27" t="str">
        <f>'05'!CS34</f>
        <v/>
      </c>
      <c r="CU35" s="87" t="str">
        <f>'05'!CT34</f>
        <v/>
      </c>
      <c r="CV35" s="27" t="str">
        <f>'05'!CU34</f>
        <v/>
      </c>
      <c r="CW35" s="87" t="str">
        <f>'05'!CV34</f>
        <v/>
      </c>
      <c r="CX35" s="27" t="str">
        <f>'05'!CW34</f>
        <v/>
      </c>
      <c r="CY35" s="27" t="str">
        <f>'05'!CX34</f>
        <v/>
      </c>
      <c r="CZ35" s="188"/>
      <c r="DA35" s="173"/>
      <c r="DB35" s="173"/>
      <c r="DC35" s="173"/>
      <c r="DD35" s="173"/>
      <c r="DE35" s="173"/>
    </row>
    <row r="36" spans="1:109" s="29" customFormat="1" ht="15.95" customHeight="1">
      <c r="A36" s="173"/>
      <c r="B36" s="55">
        <v>30</v>
      </c>
      <c r="C36" s="26">
        <f>IF(คะแนนสอบ!C35="","",คะแนนสอบ!C35)</f>
        <v>2523</v>
      </c>
      <c r="D36" s="41" t="str">
        <f>IF(คะแนนสอบ!D35="","",คะแนนสอบ!D35)</f>
        <v>เด็กหญิงอรจิรา  โต๊ะน้อย</v>
      </c>
      <c r="E36" s="27" t="str">
        <f>'05'!D35</f>
        <v/>
      </c>
      <c r="F36" s="27" t="str">
        <f>'05'!E35</f>
        <v/>
      </c>
      <c r="G36" s="27" t="str">
        <f>'05'!F35</f>
        <v/>
      </c>
      <c r="H36" s="27" t="str">
        <f>'05'!G35</f>
        <v/>
      </c>
      <c r="I36" s="27" t="str">
        <f>'05'!H35</f>
        <v/>
      </c>
      <c r="J36" s="27" t="str">
        <f>'05'!I35</f>
        <v/>
      </c>
      <c r="K36" s="27" t="str">
        <f>'05'!J35</f>
        <v/>
      </c>
      <c r="L36" s="27" t="str">
        <f>'05'!K35</f>
        <v/>
      </c>
      <c r="M36" s="27" t="str">
        <f>'05'!L35</f>
        <v/>
      </c>
      <c r="N36" s="27" t="str">
        <f>'05'!M35</f>
        <v/>
      </c>
      <c r="O36" s="27" t="str">
        <f>'05'!N35</f>
        <v/>
      </c>
      <c r="P36" s="27" t="str">
        <f>'05'!O35</f>
        <v/>
      </c>
      <c r="Q36" s="27" t="str">
        <f>'05'!P35</f>
        <v/>
      </c>
      <c r="R36" s="27" t="str">
        <f>'05'!Q35</f>
        <v/>
      </c>
      <c r="S36" s="27" t="str">
        <f>'05'!R35</f>
        <v/>
      </c>
      <c r="T36" s="27" t="str">
        <f>'05'!S35</f>
        <v/>
      </c>
      <c r="U36" s="27" t="str">
        <f>'05'!T35</f>
        <v/>
      </c>
      <c r="V36" s="27" t="str">
        <f>'05'!U35</f>
        <v/>
      </c>
      <c r="W36" s="27" t="str">
        <f>'05'!V35</f>
        <v/>
      </c>
      <c r="X36" s="27" t="str">
        <f>'05'!W35</f>
        <v/>
      </c>
      <c r="Y36" s="27" t="str">
        <f>'05'!X35</f>
        <v/>
      </c>
      <c r="Z36" s="27" t="str">
        <f>'05'!Y35</f>
        <v/>
      </c>
      <c r="AA36" s="27" t="str">
        <f>'05'!Z35</f>
        <v/>
      </c>
      <c r="AB36" s="27" t="str">
        <f>'05'!AA35</f>
        <v/>
      </c>
      <c r="AC36" s="27" t="str">
        <f>'05'!AB35</f>
        <v/>
      </c>
      <c r="AD36" s="27" t="str">
        <f>'05'!AC35</f>
        <v/>
      </c>
      <c r="AE36" s="27" t="str">
        <f>'05'!AD35</f>
        <v/>
      </c>
      <c r="AF36" s="27" t="str">
        <f>'05'!AE35</f>
        <v/>
      </c>
      <c r="AG36" s="27" t="str">
        <f>'05'!AF35</f>
        <v/>
      </c>
      <c r="AH36" s="27" t="str">
        <f>'05'!AG35</f>
        <v/>
      </c>
      <c r="AI36" s="27" t="str">
        <f>'05'!AH35</f>
        <v/>
      </c>
      <c r="AJ36" s="27" t="str">
        <f>'05'!AI35</f>
        <v/>
      </c>
      <c r="AK36" s="27" t="str">
        <f>'05'!AJ35</f>
        <v/>
      </c>
      <c r="AL36" s="27" t="str">
        <f>'05'!AK35</f>
        <v/>
      </c>
      <c r="AM36" s="27" t="str">
        <f>'05'!AL35</f>
        <v/>
      </c>
      <c r="AN36" s="27" t="str">
        <f>'05'!AM35</f>
        <v/>
      </c>
      <c r="AO36" s="27" t="str">
        <f>'05'!AN35</f>
        <v/>
      </c>
      <c r="AP36" s="27" t="str">
        <f>'05'!AO35</f>
        <v/>
      </c>
      <c r="AQ36" s="27" t="str">
        <f>'05'!AP35</f>
        <v/>
      </c>
      <c r="AR36" s="27" t="str">
        <f>'05'!AQ35</f>
        <v/>
      </c>
      <c r="AS36" s="27" t="str">
        <f>'05'!AR35</f>
        <v/>
      </c>
      <c r="AT36" s="27" t="str">
        <f>'05'!AS35</f>
        <v/>
      </c>
      <c r="AU36" s="27" t="str">
        <f>'05'!AT35</f>
        <v/>
      </c>
      <c r="AV36" s="27" t="str">
        <f>'05'!AU35</f>
        <v/>
      </c>
      <c r="AW36" s="27" t="str">
        <f>'05'!AV35</f>
        <v/>
      </c>
      <c r="AX36" s="27" t="str">
        <f>'05'!AW35</f>
        <v/>
      </c>
      <c r="AY36" s="27" t="str">
        <f>'05'!AX35</f>
        <v/>
      </c>
      <c r="AZ36" s="27" t="str">
        <f>'05'!AY35</f>
        <v/>
      </c>
      <c r="BA36" s="27" t="str">
        <f>'05'!AZ35</f>
        <v/>
      </c>
      <c r="BB36" s="27" t="str">
        <f>'05'!BA35</f>
        <v/>
      </c>
      <c r="BC36" s="27" t="str">
        <f>'05'!BB35</f>
        <v/>
      </c>
      <c r="BD36" s="27" t="str">
        <f>'05'!BC35</f>
        <v/>
      </c>
      <c r="BE36" s="27" t="str">
        <f>'05'!BD35</f>
        <v/>
      </c>
      <c r="BF36" s="27" t="str">
        <f>'05'!BE35</f>
        <v/>
      </c>
      <c r="BG36" s="388" t="str">
        <f>'05'!BF35</f>
        <v/>
      </c>
      <c r="BH36" s="388" t="str">
        <f>'05'!BG35</f>
        <v/>
      </c>
      <c r="BI36" s="388" t="str">
        <f>'05'!BH35</f>
        <v/>
      </c>
      <c r="BJ36" s="388" t="str">
        <f>'05'!BI35</f>
        <v/>
      </c>
      <c r="BK36" s="388" t="str">
        <f>'05'!BJ35</f>
        <v/>
      </c>
      <c r="BL36" s="388" t="str">
        <f>'05'!BK35</f>
        <v/>
      </c>
      <c r="BM36" s="457" t="str">
        <f>'05'!BL35</f>
        <v/>
      </c>
      <c r="BN36" s="457" t="str">
        <f>'05'!BM35</f>
        <v/>
      </c>
      <c r="BO36" s="457" t="str">
        <f>'05'!BN35</f>
        <v/>
      </c>
      <c r="BP36" s="457" t="str">
        <f>'05'!BO35</f>
        <v/>
      </c>
      <c r="BQ36" s="457" t="str">
        <f>'05'!BP35</f>
        <v/>
      </c>
      <c r="BR36" s="457" t="str">
        <f>'05'!BQ35</f>
        <v/>
      </c>
      <c r="BS36" s="457" t="str">
        <f>'05'!BR35</f>
        <v/>
      </c>
      <c r="BT36" s="457" t="str">
        <f>'05'!BS35</f>
        <v/>
      </c>
      <c r="BU36" s="457" t="str">
        <f>'05'!BT35</f>
        <v/>
      </c>
      <c r="BV36" s="457" t="str">
        <f>'05'!BU35</f>
        <v/>
      </c>
      <c r="BW36" s="457" t="str">
        <f>'05'!BV35</f>
        <v/>
      </c>
      <c r="BX36" s="457" t="str">
        <f>'05'!BW35</f>
        <v/>
      </c>
      <c r="BY36" s="457" t="str">
        <f>'05'!BX35</f>
        <v/>
      </c>
      <c r="BZ36" s="457" t="str">
        <f>'05'!BY35</f>
        <v/>
      </c>
      <c r="CA36" s="457" t="str">
        <f>'05'!BZ35</f>
        <v/>
      </c>
      <c r="CB36" s="457" t="str">
        <f>'05'!CA35</f>
        <v/>
      </c>
      <c r="CC36" s="457" t="str">
        <f>'05'!CB35</f>
        <v/>
      </c>
      <c r="CD36" s="457" t="str">
        <f>'05'!CC35</f>
        <v/>
      </c>
      <c r="CE36" s="457" t="str">
        <f>'05'!CD35</f>
        <v/>
      </c>
      <c r="CF36" s="457" t="str">
        <f>'05'!CE35</f>
        <v/>
      </c>
      <c r="CG36" s="457" t="str">
        <f>'05'!CF35</f>
        <v/>
      </c>
      <c r="CH36" s="457" t="str">
        <f>'05'!CG35</f>
        <v/>
      </c>
      <c r="CI36" s="457" t="str">
        <f>'05'!CH35</f>
        <v/>
      </c>
      <c r="CJ36" s="457" t="str">
        <f>'05'!CI35</f>
        <v/>
      </c>
      <c r="CK36" s="27" t="str">
        <f>'05'!CJ35</f>
        <v/>
      </c>
      <c r="CL36" s="27" t="str">
        <f>'05'!CK35</f>
        <v/>
      </c>
      <c r="CM36" s="27" t="str">
        <f>'05'!CL35</f>
        <v/>
      </c>
      <c r="CN36" s="27" t="str">
        <f>'05'!CM35</f>
        <v/>
      </c>
      <c r="CO36" s="27" t="str">
        <f>'05'!CN35</f>
        <v/>
      </c>
      <c r="CP36" s="27" t="str">
        <f>'05'!CO35</f>
        <v/>
      </c>
      <c r="CQ36" s="87" t="str">
        <f>'05'!CP35</f>
        <v/>
      </c>
      <c r="CR36" s="27" t="str">
        <f>'05'!CQ35</f>
        <v/>
      </c>
      <c r="CS36" s="87" t="str">
        <f>'05'!CR35</f>
        <v/>
      </c>
      <c r="CT36" s="27" t="str">
        <f>'05'!CS35</f>
        <v/>
      </c>
      <c r="CU36" s="87" t="str">
        <f>'05'!CT35</f>
        <v/>
      </c>
      <c r="CV36" s="27" t="str">
        <f>'05'!CU35</f>
        <v/>
      </c>
      <c r="CW36" s="87" t="str">
        <f>'05'!CV35</f>
        <v/>
      </c>
      <c r="CX36" s="27" t="str">
        <f>'05'!CW35</f>
        <v/>
      </c>
      <c r="CY36" s="27" t="str">
        <f>'05'!CX35</f>
        <v/>
      </c>
      <c r="CZ36" s="188"/>
      <c r="DA36" s="173"/>
      <c r="DB36" s="173"/>
      <c r="DC36" s="173"/>
      <c r="DD36" s="173"/>
      <c r="DE36" s="173"/>
    </row>
    <row r="37" spans="1:109" s="29" customFormat="1" ht="15.95" customHeight="1">
      <c r="A37" s="173"/>
      <c r="B37" s="55">
        <v>31</v>
      </c>
      <c r="C37" s="26">
        <f>IF(คะแนนสอบ!C36="","",คะแนนสอบ!C36)</f>
        <v>2524</v>
      </c>
      <c r="D37" s="41" t="str">
        <f>IF(คะแนนสอบ!D36="","",คะแนนสอบ!D36)</f>
        <v>เด็กหญิงนุชจรีย์  ยิ้มจันทร์</v>
      </c>
      <c r="E37" s="27" t="str">
        <f>'05'!D36</f>
        <v/>
      </c>
      <c r="F37" s="27" t="str">
        <f>'05'!E36</f>
        <v/>
      </c>
      <c r="G37" s="27" t="str">
        <f>'05'!F36</f>
        <v/>
      </c>
      <c r="H37" s="27" t="str">
        <f>'05'!G36</f>
        <v/>
      </c>
      <c r="I37" s="27" t="str">
        <f>'05'!H36</f>
        <v/>
      </c>
      <c r="J37" s="27" t="str">
        <f>'05'!I36</f>
        <v/>
      </c>
      <c r="K37" s="27" t="str">
        <f>'05'!J36</f>
        <v/>
      </c>
      <c r="L37" s="27" t="str">
        <f>'05'!K36</f>
        <v/>
      </c>
      <c r="M37" s="27" t="str">
        <f>'05'!L36</f>
        <v/>
      </c>
      <c r="N37" s="27" t="str">
        <f>'05'!M36</f>
        <v/>
      </c>
      <c r="O37" s="27" t="str">
        <f>'05'!N36</f>
        <v/>
      </c>
      <c r="P37" s="27" t="str">
        <f>'05'!O36</f>
        <v/>
      </c>
      <c r="Q37" s="27" t="str">
        <f>'05'!P36</f>
        <v/>
      </c>
      <c r="R37" s="27" t="str">
        <f>'05'!Q36</f>
        <v/>
      </c>
      <c r="S37" s="27" t="str">
        <f>'05'!R36</f>
        <v/>
      </c>
      <c r="T37" s="27" t="str">
        <f>'05'!S36</f>
        <v/>
      </c>
      <c r="U37" s="27" t="str">
        <f>'05'!T36</f>
        <v/>
      </c>
      <c r="V37" s="27" t="str">
        <f>'05'!U36</f>
        <v/>
      </c>
      <c r="W37" s="27" t="str">
        <f>'05'!V36</f>
        <v/>
      </c>
      <c r="X37" s="27" t="str">
        <f>'05'!W36</f>
        <v/>
      </c>
      <c r="Y37" s="27" t="str">
        <f>'05'!X36</f>
        <v/>
      </c>
      <c r="Z37" s="27" t="str">
        <f>'05'!Y36</f>
        <v/>
      </c>
      <c r="AA37" s="27" t="str">
        <f>'05'!Z36</f>
        <v/>
      </c>
      <c r="AB37" s="27" t="str">
        <f>'05'!AA36</f>
        <v/>
      </c>
      <c r="AC37" s="27" t="str">
        <f>'05'!AB36</f>
        <v/>
      </c>
      <c r="AD37" s="27" t="str">
        <f>'05'!AC36</f>
        <v/>
      </c>
      <c r="AE37" s="27" t="str">
        <f>'05'!AD36</f>
        <v/>
      </c>
      <c r="AF37" s="27" t="str">
        <f>'05'!AE36</f>
        <v/>
      </c>
      <c r="AG37" s="27" t="str">
        <f>'05'!AF36</f>
        <v/>
      </c>
      <c r="AH37" s="27" t="str">
        <f>'05'!AG36</f>
        <v/>
      </c>
      <c r="AI37" s="27" t="str">
        <f>'05'!AH36</f>
        <v/>
      </c>
      <c r="AJ37" s="27" t="str">
        <f>'05'!AI36</f>
        <v/>
      </c>
      <c r="AK37" s="27" t="str">
        <f>'05'!AJ36</f>
        <v/>
      </c>
      <c r="AL37" s="27" t="str">
        <f>'05'!AK36</f>
        <v/>
      </c>
      <c r="AM37" s="27" t="str">
        <f>'05'!AL36</f>
        <v/>
      </c>
      <c r="AN37" s="27" t="str">
        <f>'05'!AM36</f>
        <v/>
      </c>
      <c r="AO37" s="27" t="str">
        <f>'05'!AN36</f>
        <v/>
      </c>
      <c r="AP37" s="27" t="str">
        <f>'05'!AO36</f>
        <v/>
      </c>
      <c r="AQ37" s="27" t="str">
        <f>'05'!AP36</f>
        <v/>
      </c>
      <c r="AR37" s="27" t="str">
        <f>'05'!AQ36</f>
        <v/>
      </c>
      <c r="AS37" s="27" t="str">
        <f>'05'!AR36</f>
        <v/>
      </c>
      <c r="AT37" s="27" t="str">
        <f>'05'!AS36</f>
        <v/>
      </c>
      <c r="AU37" s="27" t="str">
        <f>'05'!AT36</f>
        <v/>
      </c>
      <c r="AV37" s="27" t="str">
        <f>'05'!AU36</f>
        <v/>
      </c>
      <c r="AW37" s="27" t="str">
        <f>'05'!AV36</f>
        <v/>
      </c>
      <c r="AX37" s="27" t="str">
        <f>'05'!AW36</f>
        <v/>
      </c>
      <c r="AY37" s="27" t="str">
        <f>'05'!AX36</f>
        <v/>
      </c>
      <c r="AZ37" s="27" t="str">
        <f>'05'!AY36</f>
        <v/>
      </c>
      <c r="BA37" s="27" t="str">
        <f>'05'!AZ36</f>
        <v/>
      </c>
      <c r="BB37" s="27" t="str">
        <f>'05'!BA36</f>
        <v/>
      </c>
      <c r="BC37" s="27" t="str">
        <f>'05'!BB36</f>
        <v/>
      </c>
      <c r="BD37" s="27" t="str">
        <f>'05'!BC36</f>
        <v/>
      </c>
      <c r="BE37" s="27" t="str">
        <f>'05'!BD36</f>
        <v/>
      </c>
      <c r="BF37" s="27" t="str">
        <f>'05'!BE36</f>
        <v/>
      </c>
      <c r="BG37" s="388" t="str">
        <f>'05'!BF36</f>
        <v/>
      </c>
      <c r="BH37" s="388" t="str">
        <f>'05'!BG36</f>
        <v/>
      </c>
      <c r="BI37" s="388" t="str">
        <f>'05'!BH36</f>
        <v/>
      </c>
      <c r="BJ37" s="388" t="str">
        <f>'05'!BI36</f>
        <v/>
      </c>
      <c r="BK37" s="388" t="str">
        <f>'05'!BJ36</f>
        <v/>
      </c>
      <c r="BL37" s="388" t="str">
        <f>'05'!BK36</f>
        <v/>
      </c>
      <c r="BM37" s="457" t="str">
        <f>'05'!BL36</f>
        <v/>
      </c>
      <c r="BN37" s="457" t="str">
        <f>'05'!BM36</f>
        <v/>
      </c>
      <c r="BO37" s="457" t="str">
        <f>'05'!BN36</f>
        <v/>
      </c>
      <c r="BP37" s="457" t="str">
        <f>'05'!BO36</f>
        <v/>
      </c>
      <c r="BQ37" s="457" t="str">
        <f>'05'!BP36</f>
        <v/>
      </c>
      <c r="BR37" s="457" t="str">
        <f>'05'!BQ36</f>
        <v/>
      </c>
      <c r="BS37" s="457" t="str">
        <f>'05'!BR36</f>
        <v/>
      </c>
      <c r="BT37" s="457" t="str">
        <f>'05'!BS36</f>
        <v/>
      </c>
      <c r="BU37" s="457" t="str">
        <f>'05'!BT36</f>
        <v/>
      </c>
      <c r="BV37" s="457" t="str">
        <f>'05'!BU36</f>
        <v/>
      </c>
      <c r="BW37" s="457" t="str">
        <f>'05'!BV36</f>
        <v/>
      </c>
      <c r="BX37" s="457" t="str">
        <f>'05'!BW36</f>
        <v/>
      </c>
      <c r="BY37" s="457" t="str">
        <f>'05'!BX36</f>
        <v/>
      </c>
      <c r="BZ37" s="457" t="str">
        <f>'05'!BY36</f>
        <v/>
      </c>
      <c r="CA37" s="457" t="str">
        <f>'05'!BZ36</f>
        <v/>
      </c>
      <c r="CB37" s="457" t="str">
        <f>'05'!CA36</f>
        <v/>
      </c>
      <c r="CC37" s="457" t="str">
        <f>'05'!CB36</f>
        <v/>
      </c>
      <c r="CD37" s="457" t="str">
        <f>'05'!CC36</f>
        <v/>
      </c>
      <c r="CE37" s="457" t="str">
        <f>'05'!CD36</f>
        <v/>
      </c>
      <c r="CF37" s="457" t="str">
        <f>'05'!CE36</f>
        <v/>
      </c>
      <c r="CG37" s="457" t="str">
        <f>'05'!CF36</f>
        <v/>
      </c>
      <c r="CH37" s="457" t="str">
        <f>'05'!CG36</f>
        <v/>
      </c>
      <c r="CI37" s="457" t="str">
        <f>'05'!CH36</f>
        <v/>
      </c>
      <c r="CJ37" s="457" t="str">
        <f>'05'!CI36</f>
        <v/>
      </c>
      <c r="CK37" s="27" t="str">
        <f>'05'!CJ36</f>
        <v/>
      </c>
      <c r="CL37" s="27" t="str">
        <f>'05'!CK36</f>
        <v/>
      </c>
      <c r="CM37" s="27" t="str">
        <f>'05'!CL36</f>
        <v/>
      </c>
      <c r="CN37" s="27" t="str">
        <f>'05'!CM36</f>
        <v/>
      </c>
      <c r="CO37" s="27" t="str">
        <f>'05'!CN36</f>
        <v/>
      </c>
      <c r="CP37" s="27" t="str">
        <f>'05'!CO36</f>
        <v/>
      </c>
      <c r="CQ37" s="87" t="str">
        <f>'05'!CP36</f>
        <v/>
      </c>
      <c r="CR37" s="27" t="str">
        <f>'05'!CQ36</f>
        <v/>
      </c>
      <c r="CS37" s="87" t="str">
        <f>'05'!CR36</f>
        <v/>
      </c>
      <c r="CT37" s="27" t="str">
        <f>'05'!CS36</f>
        <v/>
      </c>
      <c r="CU37" s="87" t="str">
        <f>'05'!CT36</f>
        <v/>
      </c>
      <c r="CV37" s="27" t="str">
        <f>'05'!CU36</f>
        <v/>
      </c>
      <c r="CW37" s="87" t="str">
        <f>'05'!CV36</f>
        <v/>
      </c>
      <c r="CX37" s="27" t="str">
        <f>'05'!CW36</f>
        <v/>
      </c>
      <c r="CY37" s="27" t="str">
        <f>'05'!CX36</f>
        <v/>
      </c>
      <c r="CZ37" s="188"/>
      <c r="DA37" s="173"/>
      <c r="DB37" s="173"/>
      <c r="DC37" s="173"/>
      <c r="DD37" s="173"/>
      <c r="DE37" s="173"/>
    </row>
    <row r="38" spans="1:109" s="29" customFormat="1" ht="15.95" customHeight="1">
      <c r="A38" s="173"/>
      <c r="B38" s="55">
        <v>32</v>
      </c>
      <c r="C38" s="26">
        <f>IF(คะแนนสอบ!C37="","",คะแนนสอบ!C37)</f>
        <v>2525</v>
      </c>
      <c r="D38" s="41" t="str">
        <f>IF(คะแนนสอบ!D37="","",คะแนนสอบ!D37)</f>
        <v>เด็กหญิงชนัญชิดา  ไพรีรณ</v>
      </c>
      <c r="E38" s="27" t="str">
        <f>'05'!D37</f>
        <v/>
      </c>
      <c r="F38" s="27" t="str">
        <f>'05'!E37</f>
        <v/>
      </c>
      <c r="G38" s="27" t="str">
        <f>'05'!F37</f>
        <v/>
      </c>
      <c r="H38" s="27" t="str">
        <f>'05'!G37</f>
        <v/>
      </c>
      <c r="I38" s="27" t="str">
        <f>'05'!H37</f>
        <v/>
      </c>
      <c r="J38" s="27" t="str">
        <f>'05'!I37</f>
        <v/>
      </c>
      <c r="K38" s="27" t="str">
        <f>'05'!J37</f>
        <v/>
      </c>
      <c r="L38" s="27" t="str">
        <f>'05'!K37</f>
        <v/>
      </c>
      <c r="M38" s="27" t="str">
        <f>'05'!L37</f>
        <v/>
      </c>
      <c r="N38" s="27" t="str">
        <f>'05'!M37</f>
        <v/>
      </c>
      <c r="O38" s="27" t="str">
        <f>'05'!N37</f>
        <v/>
      </c>
      <c r="P38" s="27" t="str">
        <f>'05'!O37</f>
        <v/>
      </c>
      <c r="Q38" s="27" t="str">
        <f>'05'!P37</f>
        <v/>
      </c>
      <c r="R38" s="27" t="str">
        <f>'05'!Q37</f>
        <v/>
      </c>
      <c r="S38" s="27" t="str">
        <f>'05'!R37</f>
        <v/>
      </c>
      <c r="T38" s="27" t="str">
        <f>'05'!S37</f>
        <v/>
      </c>
      <c r="U38" s="27" t="str">
        <f>'05'!T37</f>
        <v/>
      </c>
      <c r="V38" s="27" t="str">
        <f>'05'!U37</f>
        <v/>
      </c>
      <c r="W38" s="27" t="str">
        <f>'05'!V37</f>
        <v/>
      </c>
      <c r="X38" s="27" t="str">
        <f>'05'!W37</f>
        <v/>
      </c>
      <c r="Y38" s="27" t="str">
        <f>'05'!X37</f>
        <v/>
      </c>
      <c r="Z38" s="27" t="str">
        <f>'05'!Y37</f>
        <v/>
      </c>
      <c r="AA38" s="27" t="str">
        <f>'05'!Z37</f>
        <v/>
      </c>
      <c r="AB38" s="27" t="str">
        <f>'05'!AA37</f>
        <v/>
      </c>
      <c r="AC38" s="27" t="str">
        <f>'05'!AB37</f>
        <v/>
      </c>
      <c r="AD38" s="27" t="str">
        <f>'05'!AC37</f>
        <v/>
      </c>
      <c r="AE38" s="27" t="str">
        <f>'05'!AD37</f>
        <v/>
      </c>
      <c r="AF38" s="27" t="str">
        <f>'05'!AE37</f>
        <v/>
      </c>
      <c r="AG38" s="27" t="str">
        <f>'05'!AF37</f>
        <v/>
      </c>
      <c r="AH38" s="27" t="str">
        <f>'05'!AG37</f>
        <v/>
      </c>
      <c r="AI38" s="27" t="str">
        <f>'05'!AH37</f>
        <v/>
      </c>
      <c r="AJ38" s="27" t="str">
        <f>'05'!AI37</f>
        <v/>
      </c>
      <c r="AK38" s="27" t="str">
        <f>'05'!AJ37</f>
        <v/>
      </c>
      <c r="AL38" s="27" t="str">
        <f>'05'!AK37</f>
        <v/>
      </c>
      <c r="AM38" s="27" t="str">
        <f>'05'!AL37</f>
        <v/>
      </c>
      <c r="AN38" s="27" t="str">
        <f>'05'!AM37</f>
        <v/>
      </c>
      <c r="AO38" s="27" t="str">
        <f>'05'!AN37</f>
        <v/>
      </c>
      <c r="AP38" s="27" t="str">
        <f>'05'!AO37</f>
        <v/>
      </c>
      <c r="AQ38" s="27" t="str">
        <f>'05'!AP37</f>
        <v/>
      </c>
      <c r="AR38" s="27" t="str">
        <f>'05'!AQ37</f>
        <v/>
      </c>
      <c r="AS38" s="27" t="str">
        <f>'05'!AR37</f>
        <v/>
      </c>
      <c r="AT38" s="27" t="str">
        <f>'05'!AS37</f>
        <v/>
      </c>
      <c r="AU38" s="27" t="str">
        <f>'05'!AT37</f>
        <v/>
      </c>
      <c r="AV38" s="27" t="str">
        <f>'05'!AU37</f>
        <v/>
      </c>
      <c r="AW38" s="27" t="str">
        <f>'05'!AV37</f>
        <v/>
      </c>
      <c r="AX38" s="27" t="str">
        <f>'05'!AW37</f>
        <v/>
      </c>
      <c r="AY38" s="27" t="str">
        <f>'05'!AX37</f>
        <v/>
      </c>
      <c r="AZ38" s="27" t="str">
        <f>'05'!AY37</f>
        <v/>
      </c>
      <c r="BA38" s="27" t="str">
        <f>'05'!AZ37</f>
        <v/>
      </c>
      <c r="BB38" s="27" t="str">
        <f>'05'!BA37</f>
        <v/>
      </c>
      <c r="BC38" s="27" t="str">
        <f>'05'!BB37</f>
        <v/>
      </c>
      <c r="BD38" s="27" t="str">
        <f>'05'!BC37</f>
        <v/>
      </c>
      <c r="BE38" s="27" t="str">
        <f>'05'!BD37</f>
        <v/>
      </c>
      <c r="BF38" s="27" t="str">
        <f>'05'!BE37</f>
        <v/>
      </c>
      <c r="BG38" s="388" t="str">
        <f>'05'!BF37</f>
        <v/>
      </c>
      <c r="BH38" s="388" t="str">
        <f>'05'!BG37</f>
        <v/>
      </c>
      <c r="BI38" s="388" t="str">
        <f>'05'!BH37</f>
        <v/>
      </c>
      <c r="BJ38" s="388" t="str">
        <f>'05'!BI37</f>
        <v/>
      </c>
      <c r="BK38" s="388" t="str">
        <f>'05'!BJ37</f>
        <v/>
      </c>
      <c r="BL38" s="388" t="str">
        <f>'05'!BK37</f>
        <v/>
      </c>
      <c r="BM38" s="457" t="str">
        <f>'05'!BL37</f>
        <v/>
      </c>
      <c r="BN38" s="457" t="str">
        <f>'05'!BM37</f>
        <v/>
      </c>
      <c r="BO38" s="457" t="str">
        <f>'05'!BN37</f>
        <v/>
      </c>
      <c r="BP38" s="457" t="str">
        <f>'05'!BO37</f>
        <v/>
      </c>
      <c r="BQ38" s="457" t="str">
        <f>'05'!BP37</f>
        <v/>
      </c>
      <c r="BR38" s="457" t="str">
        <f>'05'!BQ37</f>
        <v/>
      </c>
      <c r="BS38" s="457" t="str">
        <f>'05'!BR37</f>
        <v/>
      </c>
      <c r="BT38" s="457" t="str">
        <f>'05'!BS37</f>
        <v/>
      </c>
      <c r="BU38" s="457" t="str">
        <f>'05'!BT37</f>
        <v/>
      </c>
      <c r="BV38" s="457" t="str">
        <f>'05'!BU37</f>
        <v/>
      </c>
      <c r="BW38" s="457" t="str">
        <f>'05'!BV37</f>
        <v/>
      </c>
      <c r="BX38" s="457" t="str">
        <f>'05'!BW37</f>
        <v/>
      </c>
      <c r="BY38" s="457" t="str">
        <f>'05'!BX37</f>
        <v/>
      </c>
      <c r="BZ38" s="457" t="str">
        <f>'05'!BY37</f>
        <v/>
      </c>
      <c r="CA38" s="457" t="str">
        <f>'05'!BZ37</f>
        <v/>
      </c>
      <c r="CB38" s="457" t="str">
        <f>'05'!CA37</f>
        <v/>
      </c>
      <c r="CC38" s="457" t="str">
        <f>'05'!CB37</f>
        <v/>
      </c>
      <c r="CD38" s="457" t="str">
        <f>'05'!CC37</f>
        <v/>
      </c>
      <c r="CE38" s="457" t="str">
        <f>'05'!CD37</f>
        <v/>
      </c>
      <c r="CF38" s="457" t="str">
        <f>'05'!CE37</f>
        <v/>
      </c>
      <c r="CG38" s="457" t="str">
        <f>'05'!CF37</f>
        <v/>
      </c>
      <c r="CH38" s="457" t="str">
        <f>'05'!CG37</f>
        <v/>
      </c>
      <c r="CI38" s="457" t="str">
        <f>'05'!CH37</f>
        <v/>
      </c>
      <c r="CJ38" s="457" t="str">
        <f>'05'!CI37</f>
        <v/>
      </c>
      <c r="CK38" s="27" t="str">
        <f>'05'!CJ37</f>
        <v/>
      </c>
      <c r="CL38" s="27" t="str">
        <f>'05'!CK37</f>
        <v/>
      </c>
      <c r="CM38" s="27" t="str">
        <f>'05'!CL37</f>
        <v/>
      </c>
      <c r="CN38" s="27" t="str">
        <f>'05'!CM37</f>
        <v/>
      </c>
      <c r="CO38" s="27" t="str">
        <f>'05'!CN37</f>
        <v/>
      </c>
      <c r="CP38" s="27" t="str">
        <f>'05'!CO37</f>
        <v/>
      </c>
      <c r="CQ38" s="87" t="str">
        <f>'05'!CP37</f>
        <v/>
      </c>
      <c r="CR38" s="27" t="str">
        <f>'05'!CQ37</f>
        <v/>
      </c>
      <c r="CS38" s="87" t="str">
        <f>'05'!CR37</f>
        <v/>
      </c>
      <c r="CT38" s="27" t="str">
        <f>'05'!CS37</f>
        <v/>
      </c>
      <c r="CU38" s="87" t="str">
        <f>'05'!CT37</f>
        <v/>
      </c>
      <c r="CV38" s="27" t="str">
        <f>'05'!CU37</f>
        <v/>
      </c>
      <c r="CW38" s="87" t="str">
        <f>'05'!CV37</f>
        <v/>
      </c>
      <c r="CX38" s="27" t="str">
        <f>'05'!CW37</f>
        <v/>
      </c>
      <c r="CY38" s="27" t="str">
        <f>'05'!CX37</f>
        <v/>
      </c>
      <c r="CZ38" s="188"/>
      <c r="DA38" s="173"/>
      <c r="DB38" s="173"/>
      <c r="DC38" s="173"/>
      <c r="DD38" s="173"/>
      <c r="DE38" s="173"/>
    </row>
    <row r="39" spans="1:109" s="29" customFormat="1" ht="15.95" customHeight="1">
      <c r="A39" s="173"/>
      <c r="B39" s="55">
        <v>33</v>
      </c>
      <c r="C39" s="26">
        <f>IF(คะแนนสอบ!C38="","",คะแนนสอบ!C38)</f>
        <v>2526</v>
      </c>
      <c r="D39" s="41" t="str">
        <f>IF(คะแนนสอบ!D38="","",คะแนนสอบ!D38)</f>
        <v>เด็กหญิงกัณฐิกา  เพตรา</v>
      </c>
      <c r="E39" s="27" t="str">
        <f>'05'!D38</f>
        <v/>
      </c>
      <c r="F39" s="27" t="str">
        <f>'05'!E38</f>
        <v/>
      </c>
      <c r="G39" s="27" t="str">
        <f>'05'!F38</f>
        <v/>
      </c>
      <c r="H39" s="27" t="str">
        <f>'05'!G38</f>
        <v/>
      </c>
      <c r="I39" s="27" t="str">
        <f>'05'!H38</f>
        <v/>
      </c>
      <c r="J39" s="27" t="str">
        <f>'05'!I38</f>
        <v/>
      </c>
      <c r="K39" s="27" t="str">
        <f>'05'!J38</f>
        <v/>
      </c>
      <c r="L39" s="27" t="str">
        <f>'05'!K38</f>
        <v/>
      </c>
      <c r="M39" s="27" t="str">
        <f>'05'!L38</f>
        <v/>
      </c>
      <c r="N39" s="27" t="str">
        <f>'05'!M38</f>
        <v/>
      </c>
      <c r="O39" s="27" t="str">
        <f>'05'!N38</f>
        <v/>
      </c>
      <c r="P39" s="27" t="str">
        <f>'05'!O38</f>
        <v/>
      </c>
      <c r="Q39" s="27" t="str">
        <f>'05'!P38</f>
        <v/>
      </c>
      <c r="R39" s="27" t="str">
        <f>'05'!Q38</f>
        <v/>
      </c>
      <c r="S39" s="27" t="str">
        <f>'05'!R38</f>
        <v/>
      </c>
      <c r="T39" s="27" t="str">
        <f>'05'!S38</f>
        <v/>
      </c>
      <c r="U39" s="27" t="str">
        <f>'05'!T38</f>
        <v/>
      </c>
      <c r="V39" s="27" t="str">
        <f>'05'!U38</f>
        <v/>
      </c>
      <c r="W39" s="27" t="str">
        <f>'05'!V38</f>
        <v/>
      </c>
      <c r="X39" s="27" t="str">
        <f>'05'!W38</f>
        <v/>
      </c>
      <c r="Y39" s="27" t="str">
        <f>'05'!X38</f>
        <v/>
      </c>
      <c r="Z39" s="27" t="str">
        <f>'05'!Y38</f>
        <v/>
      </c>
      <c r="AA39" s="27" t="str">
        <f>'05'!Z38</f>
        <v/>
      </c>
      <c r="AB39" s="27" t="str">
        <f>'05'!AA38</f>
        <v/>
      </c>
      <c r="AC39" s="27" t="str">
        <f>'05'!AB38</f>
        <v/>
      </c>
      <c r="AD39" s="27" t="str">
        <f>'05'!AC38</f>
        <v/>
      </c>
      <c r="AE39" s="27" t="str">
        <f>'05'!AD38</f>
        <v/>
      </c>
      <c r="AF39" s="27" t="str">
        <f>'05'!AE38</f>
        <v/>
      </c>
      <c r="AG39" s="27" t="str">
        <f>'05'!AF38</f>
        <v/>
      </c>
      <c r="AH39" s="27" t="str">
        <f>'05'!AG38</f>
        <v/>
      </c>
      <c r="AI39" s="27" t="str">
        <f>'05'!AH38</f>
        <v/>
      </c>
      <c r="AJ39" s="27" t="str">
        <f>'05'!AI38</f>
        <v/>
      </c>
      <c r="AK39" s="27" t="str">
        <f>'05'!AJ38</f>
        <v/>
      </c>
      <c r="AL39" s="27" t="str">
        <f>'05'!AK38</f>
        <v/>
      </c>
      <c r="AM39" s="27" t="str">
        <f>'05'!AL38</f>
        <v/>
      </c>
      <c r="AN39" s="27" t="str">
        <f>'05'!AM38</f>
        <v/>
      </c>
      <c r="AO39" s="27" t="str">
        <f>'05'!AN38</f>
        <v/>
      </c>
      <c r="AP39" s="27" t="str">
        <f>'05'!AO38</f>
        <v/>
      </c>
      <c r="AQ39" s="27" t="str">
        <f>'05'!AP38</f>
        <v/>
      </c>
      <c r="AR39" s="27" t="str">
        <f>'05'!AQ38</f>
        <v/>
      </c>
      <c r="AS39" s="27" t="str">
        <f>'05'!AR38</f>
        <v/>
      </c>
      <c r="AT39" s="27" t="str">
        <f>'05'!AS38</f>
        <v/>
      </c>
      <c r="AU39" s="27" t="str">
        <f>'05'!AT38</f>
        <v/>
      </c>
      <c r="AV39" s="27" t="str">
        <f>'05'!AU38</f>
        <v/>
      </c>
      <c r="AW39" s="27" t="str">
        <f>'05'!AV38</f>
        <v/>
      </c>
      <c r="AX39" s="27" t="str">
        <f>'05'!AW38</f>
        <v/>
      </c>
      <c r="AY39" s="27" t="str">
        <f>'05'!AX38</f>
        <v/>
      </c>
      <c r="AZ39" s="27" t="str">
        <f>'05'!AY38</f>
        <v/>
      </c>
      <c r="BA39" s="27" t="str">
        <f>'05'!AZ38</f>
        <v/>
      </c>
      <c r="BB39" s="27" t="str">
        <f>'05'!BA38</f>
        <v/>
      </c>
      <c r="BC39" s="27" t="str">
        <f>'05'!BB38</f>
        <v/>
      </c>
      <c r="BD39" s="27" t="str">
        <f>'05'!BC38</f>
        <v/>
      </c>
      <c r="BE39" s="27" t="str">
        <f>'05'!BD38</f>
        <v/>
      </c>
      <c r="BF39" s="27" t="str">
        <f>'05'!BE38</f>
        <v/>
      </c>
      <c r="BG39" s="388" t="str">
        <f>'05'!BF38</f>
        <v/>
      </c>
      <c r="BH39" s="388" t="str">
        <f>'05'!BG38</f>
        <v/>
      </c>
      <c r="BI39" s="388" t="str">
        <f>'05'!BH38</f>
        <v/>
      </c>
      <c r="BJ39" s="388" t="str">
        <f>'05'!BI38</f>
        <v/>
      </c>
      <c r="BK39" s="388" t="str">
        <f>'05'!BJ38</f>
        <v/>
      </c>
      <c r="BL39" s="388" t="str">
        <f>'05'!BK38</f>
        <v/>
      </c>
      <c r="BM39" s="457" t="str">
        <f>'05'!BL38</f>
        <v/>
      </c>
      <c r="BN39" s="457" t="str">
        <f>'05'!BM38</f>
        <v/>
      </c>
      <c r="BO39" s="457" t="str">
        <f>'05'!BN38</f>
        <v/>
      </c>
      <c r="BP39" s="457" t="str">
        <f>'05'!BO38</f>
        <v/>
      </c>
      <c r="BQ39" s="457" t="str">
        <f>'05'!BP38</f>
        <v/>
      </c>
      <c r="BR39" s="457" t="str">
        <f>'05'!BQ38</f>
        <v/>
      </c>
      <c r="BS39" s="457" t="str">
        <f>'05'!BR38</f>
        <v/>
      </c>
      <c r="BT39" s="457" t="str">
        <f>'05'!BS38</f>
        <v/>
      </c>
      <c r="BU39" s="457" t="str">
        <f>'05'!BT38</f>
        <v/>
      </c>
      <c r="BV39" s="457" t="str">
        <f>'05'!BU38</f>
        <v/>
      </c>
      <c r="BW39" s="457" t="str">
        <f>'05'!BV38</f>
        <v/>
      </c>
      <c r="BX39" s="457" t="str">
        <f>'05'!BW38</f>
        <v/>
      </c>
      <c r="BY39" s="457" t="str">
        <f>'05'!BX38</f>
        <v/>
      </c>
      <c r="BZ39" s="457" t="str">
        <f>'05'!BY38</f>
        <v/>
      </c>
      <c r="CA39" s="457" t="str">
        <f>'05'!BZ38</f>
        <v/>
      </c>
      <c r="CB39" s="457" t="str">
        <f>'05'!CA38</f>
        <v/>
      </c>
      <c r="CC39" s="457" t="str">
        <f>'05'!CB38</f>
        <v/>
      </c>
      <c r="CD39" s="457" t="str">
        <f>'05'!CC38</f>
        <v/>
      </c>
      <c r="CE39" s="457" t="str">
        <f>'05'!CD38</f>
        <v/>
      </c>
      <c r="CF39" s="457" t="str">
        <f>'05'!CE38</f>
        <v/>
      </c>
      <c r="CG39" s="457" t="str">
        <f>'05'!CF38</f>
        <v/>
      </c>
      <c r="CH39" s="457" t="str">
        <f>'05'!CG38</f>
        <v/>
      </c>
      <c r="CI39" s="457" t="str">
        <f>'05'!CH38</f>
        <v/>
      </c>
      <c r="CJ39" s="457" t="str">
        <f>'05'!CI38</f>
        <v/>
      </c>
      <c r="CK39" s="27" t="str">
        <f>'05'!CJ38</f>
        <v/>
      </c>
      <c r="CL39" s="27" t="str">
        <f>'05'!CK38</f>
        <v/>
      </c>
      <c r="CM39" s="27" t="str">
        <f>'05'!CL38</f>
        <v/>
      </c>
      <c r="CN39" s="27" t="str">
        <f>'05'!CM38</f>
        <v/>
      </c>
      <c r="CO39" s="27" t="str">
        <f>'05'!CN38</f>
        <v/>
      </c>
      <c r="CP39" s="27" t="str">
        <f>'05'!CO38</f>
        <v/>
      </c>
      <c r="CQ39" s="87" t="str">
        <f>'05'!CP38</f>
        <v/>
      </c>
      <c r="CR39" s="27" t="str">
        <f>'05'!CQ38</f>
        <v/>
      </c>
      <c r="CS39" s="87" t="str">
        <f>'05'!CR38</f>
        <v/>
      </c>
      <c r="CT39" s="27" t="str">
        <f>'05'!CS38</f>
        <v/>
      </c>
      <c r="CU39" s="87" t="str">
        <f>'05'!CT38</f>
        <v/>
      </c>
      <c r="CV39" s="27" t="str">
        <f>'05'!CU38</f>
        <v/>
      </c>
      <c r="CW39" s="87" t="str">
        <f>'05'!CV38</f>
        <v/>
      </c>
      <c r="CX39" s="27" t="str">
        <f>'05'!CW38</f>
        <v/>
      </c>
      <c r="CY39" s="27" t="str">
        <f>'05'!CX38</f>
        <v/>
      </c>
      <c r="CZ39" s="188"/>
      <c r="DA39" s="173"/>
      <c r="DB39" s="173"/>
      <c r="DC39" s="173"/>
      <c r="DD39" s="173"/>
      <c r="DE39" s="173"/>
    </row>
    <row r="40" spans="1:109" s="29" customFormat="1" ht="15.95" customHeight="1">
      <c r="A40" s="173"/>
      <c r="B40" s="55">
        <v>34</v>
      </c>
      <c r="C40" s="26">
        <f>IF(คะแนนสอบ!C39="","",คะแนนสอบ!C39)</f>
        <v>2353</v>
      </c>
      <c r="D40" s="41" t="str">
        <f>IF(คะแนนสอบ!D39="","",คะแนนสอบ!D39)</f>
        <v>เด็กชายรฐนนท์  มุกสิกพันธ์</v>
      </c>
      <c r="E40" s="27" t="str">
        <f>'05'!D39</f>
        <v/>
      </c>
      <c r="F40" s="27" t="str">
        <f>'05'!E39</f>
        <v/>
      </c>
      <c r="G40" s="27" t="str">
        <f>'05'!F39</f>
        <v/>
      </c>
      <c r="H40" s="27" t="str">
        <f>'05'!G39</f>
        <v/>
      </c>
      <c r="I40" s="27" t="str">
        <f>'05'!H39</f>
        <v/>
      </c>
      <c r="J40" s="27" t="str">
        <f>'05'!I39</f>
        <v/>
      </c>
      <c r="K40" s="27" t="str">
        <f>'05'!J39</f>
        <v/>
      </c>
      <c r="L40" s="27" t="str">
        <f>'05'!K39</f>
        <v/>
      </c>
      <c r="M40" s="27" t="str">
        <f>'05'!L39</f>
        <v/>
      </c>
      <c r="N40" s="27" t="str">
        <f>'05'!M39</f>
        <v/>
      </c>
      <c r="O40" s="27" t="str">
        <f>'05'!N39</f>
        <v/>
      </c>
      <c r="P40" s="27" t="str">
        <f>'05'!O39</f>
        <v/>
      </c>
      <c r="Q40" s="27" t="str">
        <f>'05'!P39</f>
        <v/>
      </c>
      <c r="R40" s="27" t="str">
        <f>'05'!Q39</f>
        <v/>
      </c>
      <c r="S40" s="27" t="str">
        <f>'05'!R39</f>
        <v/>
      </c>
      <c r="T40" s="27" t="str">
        <f>'05'!S39</f>
        <v/>
      </c>
      <c r="U40" s="27" t="str">
        <f>'05'!T39</f>
        <v/>
      </c>
      <c r="V40" s="27" t="str">
        <f>'05'!U39</f>
        <v/>
      </c>
      <c r="W40" s="27" t="str">
        <f>'05'!V39</f>
        <v/>
      </c>
      <c r="X40" s="27" t="str">
        <f>'05'!W39</f>
        <v/>
      </c>
      <c r="Y40" s="27" t="str">
        <f>'05'!X39</f>
        <v/>
      </c>
      <c r="Z40" s="27" t="str">
        <f>'05'!Y39</f>
        <v/>
      </c>
      <c r="AA40" s="27" t="str">
        <f>'05'!Z39</f>
        <v/>
      </c>
      <c r="AB40" s="27" t="str">
        <f>'05'!AA39</f>
        <v/>
      </c>
      <c r="AC40" s="27" t="str">
        <f>'05'!AB39</f>
        <v/>
      </c>
      <c r="AD40" s="27" t="str">
        <f>'05'!AC39</f>
        <v/>
      </c>
      <c r="AE40" s="27" t="str">
        <f>'05'!AD39</f>
        <v/>
      </c>
      <c r="AF40" s="27" t="str">
        <f>'05'!AE39</f>
        <v/>
      </c>
      <c r="AG40" s="27" t="str">
        <f>'05'!AF39</f>
        <v/>
      </c>
      <c r="AH40" s="27" t="str">
        <f>'05'!AG39</f>
        <v/>
      </c>
      <c r="AI40" s="27" t="str">
        <f>'05'!AH39</f>
        <v/>
      </c>
      <c r="AJ40" s="27" t="str">
        <f>'05'!AI39</f>
        <v/>
      </c>
      <c r="AK40" s="27" t="str">
        <f>'05'!AJ39</f>
        <v/>
      </c>
      <c r="AL40" s="27" t="str">
        <f>'05'!AK39</f>
        <v/>
      </c>
      <c r="AM40" s="27" t="str">
        <f>'05'!AL39</f>
        <v/>
      </c>
      <c r="AN40" s="27" t="str">
        <f>'05'!AM39</f>
        <v/>
      </c>
      <c r="AO40" s="27" t="str">
        <f>'05'!AN39</f>
        <v/>
      </c>
      <c r="AP40" s="27" t="str">
        <f>'05'!AO39</f>
        <v/>
      </c>
      <c r="AQ40" s="27" t="str">
        <f>'05'!AP39</f>
        <v/>
      </c>
      <c r="AR40" s="27" t="str">
        <f>'05'!AQ39</f>
        <v/>
      </c>
      <c r="AS40" s="27" t="str">
        <f>'05'!AR39</f>
        <v/>
      </c>
      <c r="AT40" s="27" t="str">
        <f>'05'!AS39</f>
        <v/>
      </c>
      <c r="AU40" s="27" t="str">
        <f>'05'!AT39</f>
        <v/>
      </c>
      <c r="AV40" s="27" t="str">
        <f>'05'!AU39</f>
        <v/>
      </c>
      <c r="AW40" s="27" t="str">
        <f>'05'!AV39</f>
        <v/>
      </c>
      <c r="AX40" s="27" t="str">
        <f>'05'!AW39</f>
        <v/>
      </c>
      <c r="AY40" s="27" t="str">
        <f>'05'!AX39</f>
        <v/>
      </c>
      <c r="AZ40" s="27" t="str">
        <f>'05'!AY39</f>
        <v/>
      </c>
      <c r="BA40" s="27" t="str">
        <f>'05'!AZ39</f>
        <v/>
      </c>
      <c r="BB40" s="27" t="str">
        <f>'05'!BA39</f>
        <v/>
      </c>
      <c r="BC40" s="27" t="str">
        <f>'05'!BB39</f>
        <v/>
      </c>
      <c r="BD40" s="27" t="str">
        <f>'05'!BC39</f>
        <v/>
      </c>
      <c r="BE40" s="27" t="str">
        <f>'05'!BD39</f>
        <v/>
      </c>
      <c r="BF40" s="27" t="str">
        <f>'05'!BE39</f>
        <v/>
      </c>
      <c r="BG40" s="388" t="str">
        <f>'05'!BF39</f>
        <v/>
      </c>
      <c r="BH40" s="388" t="str">
        <f>'05'!BG39</f>
        <v/>
      </c>
      <c r="BI40" s="388" t="str">
        <f>'05'!BH39</f>
        <v/>
      </c>
      <c r="BJ40" s="388" t="str">
        <f>'05'!BI39</f>
        <v/>
      </c>
      <c r="BK40" s="388" t="str">
        <f>'05'!BJ39</f>
        <v/>
      </c>
      <c r="BL40" s="388" t="str">
        <f>'05'!BK39</f>
        <v/>
      </c>
      <c r="BM40" s="457" t="str">
        <f>'05'!BL39</f>
        <v/>
      </c>
      <c r="BN40" s="457" t="str">
        <f>'05'!BM39</f>
        <v/>
      </c>
      <c r="BO40" s="457" t="str">
        <f>'05'!BN39</f>
        <v/>
      </c>
      <c r="BP40" s="457" t="str">
        <f>'05'!BO39</f>
        <v/>
      </c>
      <c r="BQ40" s="457" t="str">
        <f>'05'!BP39</f>
        <v/>
      </c>
      <c r="BR40" s="457" t="str">
        <f>'05'!BQ39</f>
        <v/>
      </c>
      <c r="BS40" s="457" t="str">
        <f>'05'!BR39</f>
        <v/>
      </c>
      <c r="BT40" s="457" t="str">
        <f>'05'!BS39</f>
        <v/>
      </c>
      <c r="BU40" s="457" t="str">
        <f>'05'!BT39</f>
        <v/>
      </c>
      <c r="BV40" s="457" t="str">
        <f>'05'!BU39</f>
        <v/>
      </c>
      <c r="BW40" s="457" t="str">
        <f>'05'!BV39</f>
        <v/>
      </c>
      <c r="BX40" s="457" t="str">
        <f>'05'!BW39</f>
        <v/>
      </c>
      <c r="BY40" s="457" t="str">
        <f>'05'!BX39</f>
        <v/>
      </c>
      <c r="BZ40" s="457" t="str">
        <f>'05'!BY39</f>
        <v/>
      </c>
      <c r="CA40" s="457" t="str">
        <f>'05'!BZ39</f>
        <v/>
      </c>
      <c r="CB40" s="457" t="str">
        <f>'05'!CA39</f>
        <v/>
      </c>
      <c r="CC40" s="457" t="str">
        <f>'05'!CB39</f>
        <v/>
      </c>
      <c r="CD40" s="457" t="str">
        <f>'05'!CC39</f>
        <v/>
      </c>
      <c r="CE40" s="457" t="str">
        <f>'05'!CD39</f>
        <v/>
      </c>
      <c r="CF40" s="457" t="str">
        <f>'05'!CE39</f>
        <v/>
      </c>
      <c r="CG40" s="457" t="str">
        <f>'05'!CF39</f>
        <v/>
      </c>
      <c r="CH40" s="457" t="str">
        <f>'05'!CG39</f>
        <v/>
      </c>
      <c r="CI40" s="457" t="str">
        <f>'05'!CH39</f>
        <v/>
      </c>
      <c r="CJ40" s="457" t="str">
        <f>'05'!CI39</f>
        <v/>
      </c>
      <c r="CK40" s="27" t="str">
        <f>'05'!CJ39</f>
        <v/>
      </c>
      <c r="CL40" s="27" t="str">
        <f>'05'!CK39</f>
        <v/>
      </c>
      <c r="CM40" s="27" t="str">
        <f>'05'!CL39</f>
        <v/>
      </c>
      <c r="CN40" s="27" t="str">
        <f>'05'!CM39</f>
        <v/>
      </c>
      <c r="CO40" s="27" t="str">
        <f>'05'!CN39</f>
        <v/>
      </c>
      <c r="CP40" s="27" t="str">
        <f>'05'!CO39</f>
        <v/>
      </c>
      <c r="CQ40" s="87" t="str">
        <f>'05'!CP39</f>
        <v/>
      </c>
      <c r="CR40" s="27" t="str">
        <f>'05'!CQ39</f>
        <v/>
      </c>
      <c r="CS40" s="87" t="str">
        <f>'05'!CR39</f>
        <v/>
      </c>
      <c r="CT40" s="27" t="str">
        <f>'05'!CS39</f>
        <v/>
      </c>
      <c r="CU40" s="87" t="str">
        <f>'05'!CT39</f>
        <v/>
      </c>
      <c r="CV40" s="27" t="str">
        <f>'05'!CU39</f>
        <v/>
      </c>
      <c r="CW40" s="87" t="str">
        <f>'05'!CV39</f>
        <v/>
      </c>
      <c r="CX40" s="27" t="str">
        <f>'05'!CW39</f>
        <v/>
      </c>
      <c r="CY40" s="27" t="str">
        <f>'05'!CX39</f>
        <v/>
      </c>
      <c r="CZ40" s="188"/>
      <c r="DA40" s="173"/>
      <c r="DB40" s="173"/>
      <c r="DC40" s="173"/>
      <c r="DD40" s="173"/>
      <c r="DE40" s="173"/>
    </row>
    <row r="41" spans="1:109" s="29" customFormat="1" ht="15.95" customHeight="1">
      <c r="A41" s="173"/>
      <c r="B41" s="55">
        <v>35</v>
      </c>
      <c r="C41" s="26" t="str">
        <f>IF(คะแนนสอบ!C40="","",คะแนนสอบ!C40)</f>
        <v/>
      </c>
      <c r="D41" s="41" t="str">
        <f>IF(คะแนนสอบ!D40="","",คะแนนสอบ!D40)</f>
        <v/>
      </c>
      <c r="E41" s="27" t="str">
        <f>'05'!D40</f>
        <v/>
      </c>
      <c r="F41" s="27" t="str">
        <f>'05'!E40</f>
        <v/>
      </c>
      <c r="G41" s="27" t="str">
        <f>'05'!F40</f>
        <v/>
      </c>
      <c r="H41" s="27" t="str">
        <f>'05'!G40</f>
        <v/>
      </c>
      <c r="I41" s="27" t="str">
        <f>'05'!H40</f>
        <v/>
      </c>
      <c r="J41" s="27" t="str">
        <f>'05'!I40</f>
        <v/>
      </c>
      <c r="K41" s="27" t="str">
        <f>'05'!J40</f>
        <v/>
      </c>
      <c r="L41" s="27" t="str">
        <f>'05'!K40</f>
        <v/>
      </c>
      <c r="M41" s="27" t="str">
        <f>'05'!L40</f>
        <v/>
      </c>
      <c r="N41" s="27" t="str">
        <f>'05'!M40</f>
        <v/>
      </c>
      <c r="O41" s="27" t="str">
        <f>'05'!N40</f>
        <v/>
      </c>
      <c r="P41" s="27" t="str">
        <f>'05'!O40</f>
        <v/>
      </c>
      <c r="Q41" s="27" t="str">
        <f>'05'!P40</f>
        <v/>
      </c>
      <c r="R41" s="27" t="str">
        <f>'05'!Q40</f>
        <v/>
      </c>
      <c r="S41" s="27" t="str">
        <f>'05'!R40</f>
        <v/>
      </c>
      <c r="T41" s="27" t="str">
        <f>'05'!S40</f>
        <v/>
      </c>
      <c r="U41" s="27" t="str">
        <f>'05'!T40</f>
        <v/>
      </c>
      <c r="V41" s="27" t="str">
        <f>'05'!U40</f>
        <v/>
      </c>
      <c r="W41" s="27" t="str">
        <f>'05'!V40</f>
        <v/>
      </c>
      <c r="X41" s="27" t="str">
        <f>'05'!W40</f>
        <v/>
      </c>
      <c r="Y41" s="27" t="str">
        <f>'05'!X40</f>
        <v/>
      </c>
      <c r="Z41" s="27" t="str">
        <f>'05'!Y40</f>
        <v/>
      </c>
      <c r="AA41" s="27" t="str">
        <f>'05'!Z40</f>
        <v/>
      </c>
      <c r="AB41" s="27" t="str">
        <f>'05'!AA40</f>
        <v/>
      </c>
      <c r="AC41" s="27" t="str">
        <f>'05'!AB40</f>
        <v/>
      </c>
      <c r="AD41" s="27" t="str">
        <f>'05'!AC40</f>
        <v/>
      </c>
      <c r="AE41" s="27" t="str">
        <f>'05'!AD40</f>
        <v/>
      </c>
      <c r="AF41" s="27" t="str">
        <f>'05'!AE40</f>
        <v/>
      </c>
      <c r="AG41" s="27" t="str">
        <f>'05'!AF40</f>
        <v/>
      </c>
      <c r="AH41" s="27" t="str">
        <f>'05'!AG40</f>
        <v/>
      </c>
      <c r="AI41" s="27" t="str">
        <f>'05'!AH40</f>
        <v/>
      </c>
      <c r="AJ41" s="27" t="str">
        <f>'05'!AI40</f>
        <v/>
      </c>
      <c r="AK41" s="27" t="str">
        <f>'05'!AJ40</f>
        <v/>
      </c>
      <c r="AL41" s="27" t="str">
        <f>'05'!AK40</f>
        <v/>
      </c>
      <c r="AM41" s="27" t="str">
        <f>'05'!AL40</f>
        <v/>
      </c>
      <c r="AN41" s="27" t="str">
        <f>'05'!AM40</f>
        <v/>
      </c>
      <c r="AO41" s="27" t="str">
        <f>'05'!AN40</f>
        <v/>
      </c>
      <c r="AP41" s="27" t="str">
        <f>'05'!AO40</f>
        <v/>
      </c>
      <c r="AQ41" s="27" t="str">
        <f>'05'!AP40</f>
        <v/>
      </c>
      <c r="AR41" s="27" t="str">
        <f>'05'!AQ40</f>
        <v/>
      </c>
      <c r="AS41" s="27" t="str">
        <f>'05'!AR40</f>
        <v/>
      </c>
      <c r="AT41" s="27" t="str">
        <f>'05'!AS40</f>
        <v/>
      </c>
      <c r="AU41" s="27" t="str">
        <f>'05'!AT40</f>
        <v/>
      </c>
      <c r="AV41" s="27" t="str">
        <f>'05'!AU40</f>
        <v/>
      </c>
      <c r="AW41" s="27" t="str">
        <f>'05'!AV40</f>
        <v/>
      </c>
      <c r="AX41" s="27" t="str">
        <f>'05'!AW40</f>
        <v/>
      </c>
      <c r="AY41" s="27" t="str">
        <f>'05'!AX40</f>
        <v/>
      </c>
      <c r="AZ41" s="27" t="str">
        <f>'05'!AY40</f>
        <v/>
      </c>
      <c r="BA41" s="27" t="str">
        <f>'05'!AZ40</f>
        <v/>
      </c>
      <c r="BB41" s="27" t="str">
        <f>'05'!BA40</f>
        <v/>
      </c>
      <c r="BC41" s="27" t="str">
        <f>'05'!BB40</f>
        <v/>
      </c>
      <c r="BD41" s="27" t="str">
        <f>'05'!BC40</f>
        <v/>
      </c>
      <c r="BE41" s="27" t="str">
        <f>'05'!BD40</f>
        <v/>
      </c>
      <c r="BF41" s="27" t="str">
        <f>'05'!BE40</f>
        <v/>
      </c>
      <c r="BG41" s="388" t="str">
        <f>'05'!BF40</f>
        <v/>
      </c>
      <c r="BH41" s="388" t="str">
        <f>'05'!BG40</f>
        <v/>
      </c>
      <c r="BI41" s="388" t="str">
        <f>'05'!BH40</f>
        <v/>
      </c>
      <c r="BJ41" s="388" t="str">
        <f>'05'!BI40</f>
        <v/>
      </c>
      <c r="BK41" s="388" t="str">
        <f>'05'!BJ40</f>
        <v/>
      </c>
      <c r="BL41" s="388" t="str">
        <f>'05'!BK40</f>
        <v/>
      </c>
      <c r="BM41" s="457" t="str">
        <f>'05'!BL40</f>
        <v/>
      </c>
      <c r="BN41" s="457" t="str">
        <f>'05'!BM40</f>
        <v/>
      </c>
      <c r="BO41" s="457" t="str">
        <f>'05'!BN40</f>
        <v/>
      </c>
      <c r="BP41" s="457" t="str">
        <f>'05'!BO40</f>
        <v/>
      </c>
      <c r="BQ41" s="457" t="str">
        <f>'05'!BP40</f>
        <v/>
      </c>
      <c r="BR41" s="457" t="str">
        <f>'05'!BQ40</f>
        <v/>
      </c>
      <c r="BS41" s="457" t="str">
        <f>'05'!BR40</f>
        <v/>
      </c>
      <c r="BT41" s="457" t="str">
        <f>'05'!BS40</f>
        <v/>
      </c>
      <c r="BU41" s="457" t="str">
        <f>'05'!BT40</f>
        <v/>
      </c>
      <c r="BV41" s="457" t="str">
        <f>'05'!BU40</f>
        <v/>
      </c>
      <c r="BW41" s="457" t="str">
        <f>'05'!BV40</f>
        <v/>
      </c>
      <c r="BX41" s="457" t="str">
        <f>'05'!BW40</f>
        <v/>
      </c>
      <c r="BY41" s="457" t="str">
        <f>'05'!BX40</f>
        <v/>
      </c>
      <c r="BZ41" s="457" t="str">
        <f>'05'!BY40</f>
        <v/>
      </c>
      <c r="CA41" s="457" t="str">
        <f>'05'!BZ40</f>
        <v/>
      </c>
      <c r="CB41" s="457" t="str">
        <f>'05'!CA40</f>
        <v/>
      </c>
      <c r="CC41" s="457" t="str">
        <f>'05'!CB40</f>
        <v/>
      </c>
      <c r="CD41" s="457" t="str">
        <f>'05'!CC40</f>
        <v/>
      </c>
      <c r="CE41" s="457" t="str">
        <f>'05'!CD40</f>
        <v/>
      </c>
      <c r="CF41" s="457" t="str">
        <f>'05'!CE40</f>
        <v/>
      </c>
      <c r="CG41" s="457" t="str">
        <f>'05'!CF40</f>
        <v/>
      </c>
      <c r="CH41" s="457" t="str">
        <f>'05'!CG40</f>
        <v/>
      </c>
      <c r="CI41" s="457" t="str">
        <f>'05'!CH40</f>
        <v/>
      </c>
      <c r="CJ41" s="457" t="str">
        <f>'05'!CI40</f>
        <v/>
      </c>
      <c r="CK41" s="27" t="str">
        <f>'05'!CJ40</f>
        <v/>
      </c>
      <c r="CL41" s="27" t="str">
        <f>'05'!CK40</f>
        <v/>
      </c>
      <c r="CM41" s="27" t="str">
        <f>'05'!CL40</f>
        <v/>
      </c>
      <c r="CN41" s="27" t="str">
        <f>'05'!CM40</f>
        <v/>
      </c>
      <c r="CO41" s="27" t="str">
        <f>'05'!CN40</f>
        <v/>
      </c>
      <c r="CP41" s="27" t="str">
        <f>'05'!CO40</f>
        <v/>
      </c>
      <c r="CQ41" s="87" t="str">
        <f>'05'!CP40</f>
        <v/>
      </c>
      <c r="CR41" s="27" t="str">
        <f>'05'!CQ40</f>
        <v/>
      </c>
      <c r="CS41" s="87" t="str">
        <f>'05'!CR40</f>
        <v/>
      </c>
      <c r="CT41" s="27" t="str">
        <f>'05'!CS40</f>
        <v/>
      </c>
      <c r="CU41" s="87" t="str">
        <f>'05'!CT40</f>
        <v/>
      </c>
      <c r="CV41" s="27" t="str">
        <f>'05'!CU40</f>
        <v/>
      </c>
      <c r="CW41" s="87" t="str">
        <f>'05'!CV40</f>
        <v/>
      </c>
      <c r="CX41" s="27" t="str">
        <f>'05'!CW40</f>
        <v/>
      </c>
      <c r="CY41" s="27" t="str">
        <f>'05'!CX40</f>
        <v/>
      </c>
      <c r="CZ41" s="188"/>
      <c r="DA41" s="173"/>
      <c r="DB41" s="173"/>
      <c r="DC41" s="173"/>
      <c r="DD41" s="173"/>
      <c r="DE41" s="173"/>
    </row>
    <row r="42" spans="1:109" s="29" customFormat="1" ht="15.95" customHeight="1">
      <c r="A42" s="173"/>
      <c r="B42" s="55">
        <v>36</v>
      </c>
      <c r="C42" s="26" t="str">
        <f>IF(คะแนนสอบ!C41="","",คะแนนสอบ!C41)</f>
        <v/>
      </c>
      <c r="D42" s="41" t="str">
        <f>IF(คะแนนสอบ!D41="","",คะแนนสอบ!D41)</f>
        <v/>
      </c>
      <c r="E42" s="27" t="str">
        <f>'05'!D41</f>
        <v/>
      </c>
      <c r="F42" s="27" t="str">
        <f>'05'!E41</f>
        <v/>
      </c>
      <c r="G42" s="27" t="str">
        <f>'05'!F41</f>
        <v/>
      </c>
      <c r="H42" s="27" t="str">
        <f>'05'!G41</f>
        <v/>
      </c>
      <c r="I42" s="27" t="str">
        <f>'05'!H41</f>
        <v/>
      </c>
      <c r="J42" s="27" t="str">
        <f>'05'!I41</f>
        <v/>
      </c>
      <c r="K42" s="27" t="str">
        <f>'05'!J41</f>
        <v/>
      </c>
      <c r="L42" s="27" t="str">
        <f>'05'!K41</f>
        <v/>
      </c>
      <c r="M42" s="27" t="str">
        <f>'05'!L41</f>
        <v/>
      </c>
      <c r="N42" s="27" t="str">
        <f>'05'!M41</f>
        <v/>
      </c>
      <c r="O42" s="27" t="str">
        <f>'05'!N41</f>
        <v/>
      </c>
      <c r="P42" s="27" t="str">
        <f>'05'!O41</f>
        <v/>
      </c>
      <c r="Q42" s="27" t="str">
        <f>'05'!P41</f>
        <v/>
      </c>
      <c r="R42" s="27" t="str">
        <f>'05'!Q41</f>
        <v/>
      </c>
      <c r="S42" s="27" t="str">
        <f>'05'!R41</f>
        <v/>
      </c>
      <c r="T42" s="27" t="str">
        <f>'05'!S41</f>
        <v/>
      </c>
      <c r="U42" s="27" t="str">
        <f>'05'!T41</f>
        <v/>
      </c>
      <c r="V42" s="27" t="str">
        <f>'05'!U41</f>
        <v/>
      </c>
      <c r="W42" s="27" t="str">
        <f>'05'!V41</f>
        <v/>
      </c>
      <c r="X42" s="27" t="str">
        <f>'05'!W41</f>
        <v/>
      </c>
      <c r="Y42" s="27" t="str">
        <f>'05'!X41</f>
        <v/>
      </c>
      <c r="Z42" s="27" t="str">
        <f>'05'!Y41</f>
        <v/>
      </c>
      <c r="AA42" s="27" t="str">
        <f>'05'!Z41</f>
        <v/>
      </c>
      <c r="AB42" s="27" t="str">
        <f>'05'!AA41</f>
        <v/>
      </c>
      <c r="AC42" s="27" t="str">
        <f>'05'!AB41</f>
        <v/>
      </c>
      <c r="AD42" s="27" t="str">
        <f>'05'!AC41</f>
        <v/>
      </c>
      <c r="AE42" s="27" t="str">
        <f>'05'!AD41</f>
        <v/>
      </c>
      <c r="AF42" s="27" t="str">
        <f>'05'!AE41</f>
        <v/>
      </c>
      <c r="AG42" s="27" t="str">
        <f>'05'!AF41</f>
        <v/>
      </c>
      <c r="AH42" s="27" t="str">
        <f>'05'!AG41</f>
        <v/>
      </c>
      <c r="AI42" s="27" t="str">
        <f>'05'!AH41</f>
        <v/>
      </c>
      <c r="AJ42" s="27" t="str">
        <f>'05'!AI41</f>
        <v/>
      </c>
      <c r="AK42" s="27" t="str">
        <f>'05'!AJ41</f>
        <v/>
      </c>
      <c r="AL42" s="27" t="str">
        <f>'05'!AK41</f>
        <v/>
      </c>
      <c r="AM42" s="27" t="str">
        <f>'05'!AL41</f>
        <v/>
      </c>
      <c r="AN42" s="27" t="str">
        <f>'05'!AM41</f>
        <v/>
      </c>
      <c r="AO42" s="27" t="str">
        <f>'05'!AN41</f>
        <v/>
      </c>
      <c r="AP42" s="27" t="str">
        <f>'05'!AO41</f>
        <v/>
      </c>
      <c r="AQ42" s="27" t="str">
        <f>'05'!AP41</f>
        <v/>
      </c>
      <c r="AR42" s="27" t="str">
        <f>'05'!AQ41</f>
        <v/>
      </c>
      <c r="AS42" s="27" t="str">
        <f>'05'!AR41</f>
        <v/>
      </c>
      <c r="AT42" s="27" t="str">
        <f>'05'!AS41</f>
        <v/>
      </c>
      <c r="AU42" s="27" t="str">
        <f>'05'!AT41</f>
        <v/>
      </c>
      <c r="AV42" s="27" t="str">
        <f>'05'!AU41</f>
        <v/>
      </c>
      <c r="AW42" s="27" t="str">
        <f>'05'!AV41</f>
        <v/>
      </c>
      <c r="AX42" s="27" t="str">
        <f>'05'!AW41</f>
        <v/>
      </c>
      <c r="AY42" s="27" t="str">
        <f>'05'!AX41</f>
        <v/>
      </c>
      <c r="AZ42" s="27" t="str">
        <f>'05'!AY41</f>
        <v/>
      </c>
      <c r="BA42" s="27" t="str">
        <f>'05'!AZ41</f>
        <v/>
      </c>
      <c r="BB42" s="27" t="str">
        <f>'05'!BA41</f>
        <v/>
      </c>
      <c r="BC42" s="27" t="str">
        <f>'05'!BB41</f>
        <v/>
      </c>
      <c r="BD42" s="27" t="str">
        <f>'05'!BC41</f>
        <v/>
      </c>
      <c r="BE42" s="27" t="str">
        <f>'05'!BD41</f>
        <v/>
      </c>
      <c r="BF42" s="27" t="str">
        <f>'05'!BE41</f>
        <v/>
      </c>
      <c r="BG42" s="388" t="str">
        <f>'05'!BF41</f>
        <v/>
      </c>
      <c r="BH42" s="388" t="str">
        <f>'05'!BG41</f>
        <v/>
      </c>
      <c r="BI42" s="388" t="str">
        <f>'05'!BH41</f>
        <v/>
      </c>
      <c r="BJ42" s="388" t="str">
        <f>'05'!BI41</f>
        <v/>
      </c>
      <c r="BK42" s="388" t="str">
        <f>'05'!BJ41</f>
        <v/>
      </c>
      <c r="BL42" s="388" t="str">
        <f>'05'!BK41</f>
        <v/>
      </c>
      <c r="BM42" s="457" t="str">
        <f>'05'!BL41</f>
        <v/>
      </c>
      <c r="BN42" s="457" t="str">
        <f>'05'!BM41</f>
        <v/>
      </c>
      <c r="BO42" s="457" t="str">
        <f>'05'!BN41</f>
        <v/>
      </c>
      <c r="BP42" s="457" t="str">
        <f>'05'!BO41</f>
        <v/>
      </c>
      <c r="BQ42" s="457" t="str">
        <f>'05'!BP41</f>
        <v/>
      </c>
      <c r="BR42" s="457" t="str">
        <f>'05'!BQ41</f>
        <v/>
      </c>
      <c r="BS42" s="457" t="str">
        <f>'05'!BR41</f>
        <v/>
      </c>
      <c r="BT42" s="457" t="str">
        <f>'05'!BS41</f>
        <v/>
      </c>
      <c r="BU42" s="457" t="str">
        <f>'05'!BT41</f>
        <v/>
      </c>
      <c r="BV42" s="457" t="str">
        <f>'05'!BU41</f>
        <v/>
      </c>
      <c r="BW42" s="457" t="str">
        <f>'05'!BV41</f>
        <v/>
      </c>
      <c r="BX42" s="457" t="str">
        <f>'05'!BW41</f>
        <v/>
      </c>
      <c r="BY42" s="457" t="str">
        <f>'05'!BX41</f>
        <v/>
      </c>
      <c r="BZ42" s="457" t="str">
        <f>'05'!BY41</f>
        <v/>
      </c>
      <c r="CA42" s="457" t="str">
        <f>'05'!BZ41</f>
        <v/>
      </c>
      <c r="CB42" s="457" t="str">
        <f>'05'!CA41</f>
        <v/>
      </c>
      <c r="CC42" s="457" t="str">
        <f>'05'!CB41</f>
        <v/>
      </c>
      <c r="CD42" s="457" t="str">
        <f>'05'!CC41</f>
        <v/>
      </c>
      <c r="CE42" s="457" t="str">
        <f>'05'!CD41</f>
        <v/>
      </c>
      <c r="CF42" s="457" t="str">
        <f>'05'!CE41</f>
        <v/>
      </c>
      <c r="CG42" s="457" t="str">
        <f>'05'!CF41</f>
        <v/>
      </c>
      <c r="CH42" s="457" t="str">
        <f>'05'!CG41</f>
        <v/>
      </c>
      <c r="CI42" s="457" t="str">
        <f>'05'!CH41</f>
        <v/>
      </c>
      <c r="CJ42" s="457" t="str">
        <f>'05'!CI41</f>
        <v/>
      </c>
      <c r="CK42" s="27" t="str">
        <f>'05'!CJ41</f>
        <v/>
      </c>
      <c r="CL42" s="27" t="str">
        <f>'05'!CK41</f>
        <v/>
      </c>
      <c r="CM42" s="27" t="str">
        <f>'05'!CL41</f>
        <v/>
      </c>
      <c r="CN42" s="27" t="str">
        <f>'05'!CM41</f>
        <v/>
      </c>
      <c r="CO42" s="27" t="str">
        <f>'05'!CN41</f>
        <v/>
      </c>
      <c r="CP42" s="27" t="str">
        <f>'05'!CO41</f>
        <v/>
      </c>
      <c r="CQ42" s="87" t="str">
        <f>'05'!CP41</f>
        <v/>
      </c>
      <c r="CR42" s="27" t="str">
        <f>'05'!CQ41</f>
        <v/>
      </c>
      <c r="CS42" s="87" t="str">
        <f>'05'!CR41</f>
        <v/>
      </c>
      <c r="CT42" s="27" t="str">
        <f>'05'!CS41</f>
        <v/>
      </c>
      <c r="CU42" s="87" t="str">
        <f>'05'!CT41</f>
        <v/>
      </c>
      <c r="CV42" s="27" t="str">
        <f>'05'!CU41</f>
        <v/>
      </c>
      <c r="CW42" s="87" t="str">
        <f>'05'!CV41</f>
        <v/>
      </c>
      <c r="CX42" s="27" t="str">
        <f>'05'!CW41</f>
        <v/>
      </c>
      <c r="CY42" s="27" t="str">
        <f>'05'!CX41</f>
        <v/>
      </c>
      <c r="CZ42" s="188"/>
      <c r="DA42" s="173"/>
      <c r="DB42" s="173"/>
      <c r="DC42" s="173"/>
      <c r="DD42" s="173"/>
      <c r="DE42" s="173"/>
    </row>
    <row r="43" spans="1:109" s="29" customFormat="1" ht="15.95" customHeight="1">
      <c r="A43" s="173"/>
      <c r="B43" s="55">
        <v>37</v>
      </c>
      <c r="C43" s="26" t="str">
        <f>IF(คะแนนสอบ!C42="","",คะแนนสอบ!C42)</f>
        <v/>
      </c>
      <c r="D43" s="41" t="str">
        <f>IF(คะแนนสอบ!D42="","",คะแนนสอบ!D42)</f>
        <v/>
      </c>
      <c r="E43" s="27" t="str">
        <f>'05'!D42</f>
        <v/>
      </c>
      <c r="F43" s="27" t="str">
        <f>'05'!E42</f>
        <v/>
      </c>
      <c r="G43" s="27" t="str">
        <f>'05'!F42</f>
        <v/>
      </c>
      <c r="H43" s="27" t="str">
        <f>'05'!G42</f>
        <v/>
      </c>
      <c r="I43" s="27" t="str">
        <f>'05'!H42</f>
        <v/>
      </c>
      <c r="J43" s="27" t="str">
        <f>'05'!I42</f>
        <v/>
      </c>
      <c r="K43" s="27" t="str">
        <f>'05'!J42</f>
        <v/>
      </c>
      <c r="L43" s="27" t="str">
        <f>'05'!K42</f>
        <v/>
      </c>
      <c r="M43" s="27" t="str">
        <f>'05'!L42</f>
        <v/>
      </c>
      <c r="N43" s="27" t="str">
        <f>'05'!M42</f>
        <v/>
      </c>
      <c r="O43" s="27" t="str">
        <f>'05'!N42</f>
        <v/>
      </c>
      <c r="P43" s="27" t="str">
        <f>'05'!O42</f>
        <v/>
      </c>
      <c r="Q43" s="27" t="str">
        <f>'05'!P42</f>
        <v/>
      </c>
      <c r="R43" s="27" t="str">
        <f>'05'!Q42</f>
        <v/>
      </c>
      <c r="S43" s="27" t="str">
        <f>'05'!R42</f>
        <v/>
      </c>
      <c r="T43" s="27" t="str">
        <f>'05'!S42</f>
        <v/>
      </c>
      <c r="U43" s="27" t="str">
        <f>'05'!T42</f>
        <v/>
      </c>
      <c r="V43" s="27" t="str">
        <f>'05'!U42</f>
        <v/>
      </c>
      <c r="W43" s="27" t="str">
        <f>'05'!V42</f>
        <v/>
      </c>
      <c r="X43" s="27" t="str">
        <f>'05'!W42</f>
        <v/>
      </c>
      <c r="Y43" s="27" t="str">
        <f>'05'!X42</f>
        <v/>
      </c>
      <c r="Z43" s="27" t="str">
        <f>'05'!Y42</f>
        <v/>
      </c>
      <c r="AA43" s="27" t="str">
        <f>'05'!Z42</f>
        <v/>
      </c>
      <c r="AB43" s="27" t="str">
        <f>'05'!AA42</f>
        <v/>
      </c>
      <c r="AC43" s="27" t="str">
        <f>'05'!AB42</f>
        <v/>
      </c>
      <c r="AD43" s="27" t="str">
        <f>'05'!AC42</f>
        <v/>
      </c>
      <c r="AE43" s="27" t="str">
        <f>'05'!AD42</f>
        <v/>
      </c>
      <c r="AF43" s="27" t="str">
        <f>'05'!AE42</f>
        <v/>
      </c>
      <c r="AG43" s="27" t="str">
        <f>'05'!AF42</f>
        <v/>
      </c>
      <c r="AH43" s="27" t="str">
        <f>'05'!AG42</f>
        <v/>
      </c>
      <c r="AI43" s="27" t="str">
        <f>'05'!AH42</f>
        <v/>
      </c>
      <c r="AJ43" s="27" t="str">
        <f>'05'!AI42</f>
        <v/>
      </c>
      <c r="AK43" s="27" t="str">
        <f>'05'!AJ42</f>
        <v/>
      </c>
      <c r="AL43" s="27" t="str">
        <f>'05'!AK42</f>
        <v/>
      </c>
      <c r="AM43" s="27" t="str">
        <f>'05'!AL42</f>
        <v/>
      </c>
      <c r="AN43" s="27" t="str">
        <f>'05'!AM42</f>
        <v/>
      </c>
      <c r="AO43" s="27" t="str">
        <f>'05'!AN42</f>
        <v/>
      </c>
      <c r="AP43" s="27" t="str">
        <f>'05'!AO42</f>
        <v/>
      </c>
      <c r="AQ43" s="27" t="str">
        <f>'05'!AP42</f>
        <v/>
      </c>
      <c r="AR43" s="27" t="str">
        <f>'05'!AQ42</f>
        <v/>
      </c>
      <c r="AS43" s="27" t="str">
        <f>'05'!AR42</f>
        <v/>
      </c>
      <c r="AT43" s="27" t="str">
        <f>'05'!AS42</f>
        <v/>
      </c>
      <c r="AU43" s="27" t="str">
        <f>'05'!AT42</f>
        <v/>
      </c>
      <c r="AV43" s="27" t="str">
        <f>'05'!AU42</f>
        <v/>
      </c>
      <c r="AW43" s="27" t="str">
        <f>'05'!AV42</f>
        <v/>
      </c>
      <c r="AX43" s="27" t="str">
        <f>'05'!AW42</f>
        <v/>
      </c>
      <c r="AY43" s="27" t="str">
        <f>'05'!AX42</f>
        <v/>
      </c>
      <c r="AZ43" s="27" t="str">
        <f>'05'!AY42</f>
        <v/>
      </c>
      <c r="BA43" s="27" t="str">
        <f>'05'!AZ42</f>
        <v/>
      </c>
      <c r="BB43" s="27" t="str">
        <f>'05'!BA42</f>
        <v/>
      </c>
      <c r="BC43" s="27" t="str">
        <f>'05'!BB42</f>
        <v/>
      </c>
      <c r="BD43" s="27" t="str">
        <f>'05'!BC42</f>
        <v/>
      </c>
      <c r="BE43" s="27" t="str">
        <f>'05'!BD42</f>
        <v/>
      </c>
      <c r="BF43" s="27" t="str">
        <f>'05'!BE42</f>
        <v/>
      </c>
      <c r="BG43" s="388" t="str">
        <f>'05'!BF42</f>
        <v/>
      </c>
      <c r="BH43" s="388" t="str">
        <f>'05'!BG42</f>
        <v/>
      </c>
      <c r="BI43" s="388" t="str">
        <f>'05'!BH42</f>
        <v/>
      </c>
      <c r="BJ43" s="388" t="str">
        <f>'05'!BI42</f>
        <v/>
      </c>
      <c r="BK43" s="388" t="str">
        <f>'05'!BJ42</f>
        <v/>
      </c>
      <c r="BL43" s="388" t="str">
        <f>'05'!BK42</f>
        <v/>
      </c>
      <c r="BM43" s="457" t="str">
        <f>'05'!BL42</f>
        <v/>
      </c>
      <c r="BN43" s="457" t="str">
        <f>'05'!BM42</f>
        <v/>
      </c>
      <c r="BO43" s="457" t="str">
        <f>'05'!BN42</f>
        <v/>
      </c>
      <c r="BP43" s="457" t="str">
        <f>'05'!BO42</f>
        <v/>
      </c>
      <c r="BQ43" s="457" t="str">
        <f>'05'!BP42</f>
        <v/>
      </c>
      <c r="BR43" s="457" t="str">
        <f>'05'!BQ42</f>
        <v/>
      </c>
      <c r="BS43" s="457" t="str">
        <f>'05'!BR42</f>
        <v/>
      </c>
      <c r="BT43" s="457" t="str">
        <f>'05'!BS42</f>
        <v/>
      </c>
      <c r="BU43" s="457" t="str">
        <f>'05'!BT42</f>
        <v/>
      </c>
      <c r="BV43" s="457" t="str">
        <f>'05'!BU42</f>
        <v/>
      </c>
      <c r="BW43" s="457" t="str">
        <f>'05'!BV42</f>
        <v/>
      </c>
      <c r="BX43" s="457" t="str">
        <f>'05'!BW42</f>
        <v/>
      </c>
      <c r="BY43" s="457" t="str">
        <f>'05'!BX42</f>
        <v/>
      </c>
      <c r="BZ43" s="457" t="str">
        <f>'05'!BY42</f>
        <v/>
      </c>
      <c r="CA43" s="457" t="str">
        <f>'05'!BZ42</f>
        <v/>
      </c>
      <c r="CB43" s="457" t="str">
        <f>'05'!CA42</f>
        <v/>
      </c>
      <c r="CC43" s="457" t="str">
        <f>'05'!CB42</f>
        <v/>
      </c>
      <c r="CD43" s="457" t="str">
        <f>'05'!CC42</f>
        <v/>
      </c>
      <c r="CE43" s="457" t="str">
        <f>'05'!CD42</f>
        <v/>
      </c>
      <c r="CF43" s="457" t="str">
        <f>'05'!CE42</f>
        <v/>
      </c>
      <c r="CG43" s="457" t="str">
        <f>'05'!CF42</f>
        <v/>
      </c>
      <c r="CH43" s="457" t="str">
        <f>'05'!CG42</f>
        <v/>
      </c>
      <c r="CI43" s="457" t="str">
        <f>'05'!CH42</f>
        <v/>
      </c>
      <c r="CJ43" s="457" t="str">
        <f>'05'!CI42</f>
        <v/>
      </c>
      <c r="CK43" s="27" t="str">
        <f>'05'!CJ42</f>
        <v/>
      </c>
      <c r="CL43" s="27" t="str">
        <f>'05'!CK42</f>
        <v/>
      </c>
      <c r="CM43" s="27" t="str">
        <f>'05'!CL42</f>
        <v/>
      </c>
      <c r="CN43" s="27" t="str">
        <f>'05'!CM42</f>
        <v/>
      </c>
      <c r="CO43" s="27" t="str">
        <f>'05'!CN42</f>
        <v/>
      </c>
      <c r="CP43" s="27" t="str">
        <f>'05'!CO42</f>
        <v/>
      </c>
      <c r="CQ43" s="87" t="str">
        <f>'05'!CP42</f>
        <v/>
      </c>
      <c r="CR43" s="27" t="str">
        <f>'05'!CQ42</f>
        <v/>
      </c>
      <c r="CS43" s="87" t="str">
        <f>'05'!CR42</f>
        <v/>
      </c>
      <c r="CT43" s="27" t="str">
        <f>'05'!CS42</f>
        <v/>
      </c>
      <c r="CU43" s="87" t="str">
        <f>'05'!CT42</f>
        <v/>
      </c>
      <c r="CV43" s="27" t="str">
        <f>'05'!CU42</f>
        <v/>
      </c>
      <c r="CW43" s="87" t="str">
        <f>'05'!CV42</f>
        <v/>
      </c>
      <c r="CX43" s="27" t="str">
        <f>'05'!CW42</f>
        <v/>
      </c>
      <c r="CY43" s="27" t="str">
        <f>'05'!CX42</f>
        <v/>
      </c>
      <c r="CZ43" s="188"/>
      <c r="DA43" s="173"/>
      <c r="DB43" s="173"/>
      <c r="DC43" s="173"/>
      <c r="DD43" s="173"/>
      <c r="DE43" s="173"/>
    </row>
    <row r="44" spans="1:109" s="29" customFormat="1" ht="15.95" customHeight="1">
      <c r="A44" s="173"/>
      <c r="B44" s="55">
        <v>38</v>
      </c>
      <c r="C44" s="26" t="str">
        <f>IF(คะแนนสอบ!C43="","",คะแนนสอบ!C43)</f>
        <v/>
      </c>
      <c r="D44" s="41" t="str">
        <f>IF(คะแนนสอบ!D43="","",คะแนนสอบ!D43)</f>
        <v/>
      </c>
      <c r="E44" s="27" t="str">
        <f>'05'!D43</f>
        <v/>
      </c>
      <c r="F44" s="27" t="str">
        <f>'05'!E43</f>
        <v/>
      </c>
      <c r="G44" s="27" t="str">
        <f>'05'!F43</f>
        <v/>
      </c>
      <c r="H44" s="27" t="str">
        <f>'05'!G43</f>
        <v/>
      </c>
      <c r="I44" s="27" t="str">
        <f>'05'!H43</f>
        <v/>
      </c>
      <c r="J44" s="27" t="str">
        <f>'05'!I43</f>
        <v/>
      </c>
      <c r="K44" s="27" t="str">
        <f>'05'!J43</f>
        <v/>
      </c>
      <c r="L44" s="27" t="str">
        <f>'05'!K43</f>
        <v/>
      </c>
      <c r="M44" s="27" t="str">
        <f>'05'!L43</f>
        <v/>
      </c>
      <c r="N44" s="27" t="str">
        <f>'05'!M43</f>
        <v/>
      </c>
      <c r="O44" s="27" t="str">
        <f>'05'!N43</f>
        <v/>
      </c>
      <c r="P44" s="27" t="str">
        <f>'05'!O43</f>
        <v/>
      </c>
      <c r="Q44" s="27" t="str">
        <f>'05'!P43</f>
        <v/>
      </c>
      <c r="R44" s="27" t="str">
        <f>'05'!Q43</f>
        <v/>
      </c>
      <c r="S44" s="27" t="str">
        <f>'05'!R43</f>
        <v/>
      </c>
      <c r="T44" s="27" t="str">
        <f>'05'!S43</f>
        <v/>
      </c>
      <c r="U44" s="27" t="str">
        <f>'05'!T43</f>
        <v/>
      </c>
      <c r="V44" s="27" t="str">
        <f>'05'!U43</f>
        <v/>
      </c>
      <c r="W44" s="27" t="str">
        <f>'05'!V43</f>
        <v/>
      </c>
      <c r="X44" s="27" t="str">
        <f>'05'!W43</f>
        <v/>
      </c>
      <c r="Y44" s="27" t="str">
        <f>'05'!X43</f>
        <v/>
      </c>
      <c r="Z44" s="27" t="str">
        <f>'05'!Y43</f>
        <v/>
      </c>
      <c r="AA44" s="27" t="str">
        <f>'05'!Z43</f>
        <v/>
      </c>
      <c r="AB44" s="27" t="str">
        <f>'05'!AA43</f>
        <v/>
      </c>
      <c r="AC44" s="27" t="str">
        <f>'05'!AB43</f>
        <v/>
      </c>
      <c r="AD44" s="27" t="str">
        <f>'05'!AC43</f>
        <v/>
      </c>
      <c r="AE44" s="27" t="str">
        <f>'05'!AD43</f>
        <v/>
      </c>
      <c r="AF44" s="27" t="str">
        <f>'05'!AE43</f>
        <v/>
      </c>
      <c r="AG44" s="27" t="str">
        <f>'05'!AF43</f>
        <v/>
      </c>
      <c r="AH44" s="27" t="str">
        <f>'05'!AG43</f>
        <v/>
      </c>
      <c r="AI44" s="27" t="str">
        <f>'05'!AH43</f>
        <v/>
      </c>
      <c r="AJ44" s="27" t="str">
        <f>'05'!AI43</f>
        <v/>
      </c>
      <c r="AK44" s="27" t="str">
        <f>'05'!AJ43</f>
        <v/>
      </c>
      <c r="AL44" s="27" t="str">
        <f>'05'!AK43</f>
        <v/>
      </c>
      <c r="AM44" s="27" t="str">
        <f>'05'!AL43</f>
        <v/>
      </c>
      <c r="AN44" s="27" t="str">
        <f>'05'!AM43</f>
        <v/>
      </c>
      <c r="AO44" s="27" t="str">
        <f>'05'!AN43</f>
        <v/>
      </c>
      <c r="AP44" s="27" t="str">
        <f>'05'!AO43</f>
        <v/>
      </c>
      <c r="AQ44" s="27" t="str">
        <f>'05'!AP43</f>
        <v/>
      </c>
      <c r="AR44" s="27" t="str">
        <f>'05'!AQ43</f>
        <v/>
      </c>
      <c r="AS44" s="27" t="str">
        <f>'05'!AR43</f>
        <v/>
      </c>
      <c r="AT44" s="27" t="str">
        <f>'05'!AS43</f>
        <v/>
      </c>
      <c r="AU44" s="27" t="str">
        <f>'05'!AT43</f>
        <v/>
      </c>
      <c r="AV44" s="27" t="str">
        <f>'05'!AU43</f>
        <v/>
      </c>
      <c r="AW44" s="27" t="str">
        <f>'05'!AV43</f>
        <v/>
      </c>
      <c r="AX44" s="27" t="str">
        <f>'05'!AW43</f>
        <v/>
      </c>
      <c r="AY44" s="27" t="str">
        <f>'05'!AX43</f>
        <v/>
      </c>
      <c r="AZ44" s="27" t="str">
        <f>'05'!AY43</f>
        <v/>
      </c>
      <c r="BA44" s="27" t="str">
        <f>'05'!AZ43</f>
        <v/>
      </c>
      <c r="BB44" s="27" t="str">
        <f>'05'!BA43</f>
        <v/>
      </c>
      <c r="BC44" s="27" t="str">
        <f>'05'!BB43</f>
        <v/>
      </c>
      <c r="BD44" s="27" t="str">
        <f>'05'!BC43</f>
        <v/>
      </c>
      <c r="BE44" s="27" t="str">
        <f>'05'!BD43</f>
        <v/>
      </c>
      <c r="BF44" s="27" t="str">
        <f>'05'!BE43</f>
        <v/>
      </c>
      <c r="BG44" s="388" t="str">
        <f>'05'!BF43</f>
        <v/>
      </c>
      <c r="BH44" s="388" t="str">
        <f>'05'!BG43</f>
        <v/>
      </c>
      <c r="BI44" s="388" t="str">
        <f>'05'!BH43</f>
        <v/>
      </c>
      <c r="BJ44" s="388" t="str">
        <f>'05'!BI43</f>
        <v/>
      </c>
      <c r="BK44" s="388" t="str">
        <f>'05'!BJ43</f>
        <v/>
      </c>
      <c r="BL44" s="388" t="str">
        <f>'05'!BK43</f>
        <v/>
      </c>
      <c r="BM44" s="457" t="str">
        <f>'05'!BL43</f>
        <v/>
      </c>
      <c r="BN44" s="457" t="str">
        <f>'05'!BM43</f>
        <v/>
      </c>
      <c r="BO44" s="457" t="str">
        <f>'05'!BN43</f>
        <v/>
      </c>
      <c r="BP44" s="457" t="str">
        <f>'05'!BO43</f>
        <v/>
      </c>
      <c r="BQ44" s="457" t="str">
        <f>'05'!BP43</f>
        <v/>
      </c>
      <c r="BR44" s="457" t="str">
        <f>'05'!BQ43</f>
        <v/>
      </c>
      <c r="BS44" s="457" t="str">
        <f>'05'!BR43</f>
        <v/>
      </c>
      <c r="BT44" s="457" t="str">
        <f>'05'!BS43</f>
        <v/>
      </c>
      <c r="BU44" s="457" t="str">
        <f>'05'!BT43</f>
        <v/>
      </c>
      <c r="BV44" s="457" t="str">
        <f>'05'!BU43</f>
        <v/>
      </c>
      <c r="BW44" s="457" t="str">
        <f>'05'!BV43</f>
        <v/>
      </c>
      <c r="BX44" s="457" t="str">
        <f>'05'!BW43</f>
        <v/>
      </c>
      <c r="BY44" s="457" t="str">
        <f>'05'!BX43</f>
        <v/>
      </c>
      <c r="BZ44" s="457" t="str">
        <f>'05'!BY43</f>
        <v/>
      </c>
      <c r="CA44" s="457" t="str">
        <f>'05'!BZ43</f>
        <v/>
      </c>
      <c r="CB44" s="457" t="str">
        <f>'05'!CA43</f>
        <v/>
      </c>
      <c r="CC44" s="457" t="str">
        <f>'05'!CB43</f>
        <v/>
      </c>
      <c r="CD44" s="457" t="str">
        <f>'05'!CC43</f>
        <v/>
      </c>
      <c r="CE44" s="457" t="str">
        <f>'05'!CD43</f>
        <v/>
      </c>
      <c r="CF44" s="457" t="str">
        <f>'05'!CE43</f>
        <v/>
      </c>
      <c r="CG44" s="457" t="str">
        <f>'05'!CF43</f>
        <v/>
      </c>
      <c r="CH44" s="457" t="str">
        <f>'05'!CG43</f>
        <v/>
      </c>
      <c r="CI44" s="457" t="str">
        <f>'05'!CH43</f>
        <v/>
      </c>
      <c r="CJ44" s="457" t="str">
        <f>'05'!CI43</f>
        <v/>
      </c>
      <c r="CK44" s="27" t="str">
        <f>'05'!CJ43</f>
        <v/>
      </c>
      <c r="CL44" s="27" t="str">
        <f>'05'!CK43</f>
        <v/>
      </c>
      <c r="CM44" s="27" t="str">
        <f>'05'!CL43</f>
        <v/>
      </c>
      <c r="CN44" s="27" t="str">
        <f>'05'!CM43</f>
        <v/>
      </c>
      <c r="CO44" s="27" t="str">
        <f>'05'!CN43</f>
        <v/>
      </c>
      <c r="CP44" s="27" t="str">
        <f>'05'!CO43</f>
        <v/>
      </c>
      <c r="CQ44" s="87" t="str">
        <f>'05'!CP43</f>
        <v/>
      </c>
      <c r="CR44" s="27" t="str">
        <f>'05'!CQ43</f>
        <v/>
      </c>
      <c r="CS44" s="87" t="str">
        <f>'05'!CR43</f>
        <v/>
      </c>
      <c r="CT44" s="27" t="str">
        <f>'05'!CS43</f>
        <v/>
      </c>
      <c r="CU44" s="87" t="str">
        <f>'05'!CT43</f>
        <v/>
      </c>
      <c r="CV44" s="27" t="str">
        <f>'05'!CU43</f>
        <v/>
      </c>
      <c r="CW44" s="87" t="str">
        <f>'05'!CV43</f>
        <v/>
      </c>
      <c r="CX44" s="27" t="str">
        <f>'05'!CW43</f>
        <v/>
      </c>
      <c r="CY44" s="27" t="str">
        <f>'05'!CX43</f>
        <v/>
      </c>
      <c r="CZ44" s="188"/>
      <c r="DA44" s="173"/>
      <c r="DB44" s="173"/>
      <c r="DC44" s="173"/>
      <c r="DD44" s="173"/>
      <c r="DE44" s="173"/>
    </row>
    <row r="45" spans="1:109" s="29" customFormat="1" ht="15.95" customHeight="1">
      <c r="A45" s="173"/>
      <c r="B45" s="55">
        <v>39</v>
      </c>
      <c r="C45" s="26" t="str">
        <f>IF(คะแนนสอบ!C44="","",คะแนนสอบ!C44)</f>
        <v/>
      </c>
      <c r="D45" s="41" t="str">
        <f>IF(คะแนนสอบ!D44="","",คะแนนสอบ!D44)</f>
        <v/>
      </c>
      <c r="E45" s="27" t="str">
        <f>'05'!D44</f>
        <v/>
      </c>
      <c r="F45" s="27" t="str">
        <f>'05'!E44</f>
        <v/>
      </c>
      <c r="G45" s="27" t="str">
        <f>'05'!F44</f>
        <v/>
      </c>
      <c r="H45" s="27" t="str">
        <f>'05'!G44</f>
        <v/>
      </c>
      <c r="I45" s="27" t="str">
        <f>'05'!H44</f>
        <v/>
      </c>
      <c r="J45" s="27" t="str">
        <f>'05'!I44</f>
        <v/>
      </c>
      <c r="K45" s="27" t="str">
        <f>'05'!J44</f>
        <v/>
      </c>
      <c r="L45" s="27" t="str">
        <f>'05'!K44</f>
        <v/>
      </c>
      <c r="M45" s="27" t="str">
        <f>'05'!L44</f>
        <v/>
      </c>
      <c r="N45" s="27" t="str">
        <f>'05'!M44</f>
        <v/>
      </c>
      <c r="O45" s="27" t="str">
        <f>'05'!N44</f>
        <v/>
      </c>
      <c r="P45" s="27" t="str">
        <f>'05'!O44</f>
        <v/>
      </c>
      <c r="Q45" s="27" t="str">
        <f>'05'!P44</f>
        <v/>
      </c>
      <c r="R45" s="27" t="str">
        <f>'05'!Q44</f>
        <v/>
      </c>
      <c r="S45" s="27" t="str">
        <f>'05'!R44</f>
        <v/>
      </c>
      <c r="T45" s="27" t="str">
        <f>'05'!S44</f>
        <v/>
      </c>
      <c r="U45" s="27" t="str">
        <f>'05'!T44</f>
        <v/>
      </c>
      <c r="V45" s="27" t="str">
        <f>'05'!U44</f>
        <v/>
      </c>
      <c r="W45" s="27" t="str">
        <f>'05'!V44</f>
        <v/>
      </c>
      <c r="X45" s="27" t="str">
        <f>'05'!W44</f>
        <v/>
      </c>
      <c r="Y45" s="27" t="str">
        <f>'05'!X44</f>
        <v/>
      </c>
      <c r="Z45" s="27" t="str">
        <f>'05'!Y44</f>
        <v/>
      </c>
      <c r="AA45" s="27" t="str">
        <f>'05'!Z44</f>
        <v/>
      </c>
      <c r="AB45" s="27" t="str">
        <f>'05'!AA44</f>
        <v/>
      </c>
      <c r="AC45" s="27" t="str">
        <f>'05'!AB44</f>
        <v/>
      </c>
      <c r="AD45" s="27" t="str">
        <f>'05'!AC44</f>
        <v/>
      </c>
      <c r="AE45" s="27" t="str">
        <f>'05'!AD44</f>
        <v/>
      </c>
      <c r="AF45" s="27" t="str">
        <f>'05'!AE44</f>
        <v/>
      </c>
      <c r="AG45" s="27" t="str">
        <f>'05'!AF44</f>
        <v/>
      </c>
      <c r="AH45" s="27" t="str">
        <f>'05'!AG44</f>
        <v/>
      </c>
      <c r="AI45" s="27" t="str">
        <f>'05'!AH44</f>
        <v/>
      </c>
      <c r="AJ45" s="27" t="str">
        <f>'05'!AI44</f>
        <v/>
      </c>
      <c r="AK45" s="27" t="str">
        <f>'05'!AJ44</f>
        <v/>
      </c>
      <c r="AL45" s="27" t="str">
        <f>'05'!AK44</f>
        <v/>
      </c>
      <c r="AM45" s="27" t="str">
        <f>'05'!AL44</f>
        <v/>
      </c>
      <c r="AN45" s="27" t="str">
        <f>'05'!AM44</f>
        <v/>
      </c>
      <c r="AO45" s="27" t="str">
        <f>'05'!AN44</f>
        <v/>
      </c>
      <c r="AP45" s="27" t="str">
        <f>'05'!AO44</f>
        <v/>
      </c>
      <c r="AQ45" s="27" t="str">
        <f>'05'!AP44</f>
        <v/>
      </c>
      <c r="AR45" s="27" t="str">
        <f>'05'!AQ44</f>
        <v/>
      </c>
      <c r="AS45" s="27" t="str">
        <f>'05'!AR44</f>
        <v/>
      </c>
      <c r="AT45" s="27" t="str">
        <f>'05'!AS44</f>
        <v/>
      </c>
      <c r="AU45" s="27" t="str">
        <f>'05'!AT44</f>
        <v/>
      </c>
      <c r="AV45" s="27" t="str">
        <f>'05'!AU44</f>
        <v/>
      </c>
      <c r="AW45" s="27" t="str">
        <f>'05'!AV44</f>
        <v/>
      </c>
      <c r="AX45" s="27" t="str">
        <f>'05'!AW44</f>
        <v/>
      </c>
      <c r="AY45" s="27" t="str">
        <f>'05'!AX44</f>
        <v/>
      </c>
      <c r="AZ45" s="27" t="str">
        <f>'05'!AY44</f>
        <v/>
      </c>
      <c r="BA45" s="27" t="str">
        <f>'05'!AZ44</f>
        <v/>
      </c>
      <c r="BB45" s="27" t="str">
        <f>'05'!BA44</f>
        <v/>
      </c>
      <c r="BC45" s="27" t="str">
        <f>'05'!BB44</f>
        <v/>
      </c>
      <c r="BD45" s="27" t="str">
        <f>'05'!BC44</f>
        <v/>
      </c>
      <c r="BE45" s="27" t="str">
        <f>'05'!BD44</f>
        <v/>
      </c>
      <c r="BF45" s="27" t="str">
        <f>'05'!BE44</f>
        <v/>
      </c>
      <c r="BG45" s="388" t="str">
        <f>'05'!BF44</f>
        <v/>
      </c>
      <c r="BH45" s="388" t="str">
        <f>'05'!BG44</f>
        <v/>
      </c>
      <c r="BI45" s="388" t="str">
        <f>'05'!BH44</f>
        <v/>
      </c>
      <c r="BJ45" s="388" t="str">
        <f>'05'!BI44</f>
        <v/>
      </c>
      <c r="BK45" s="388" t="str">
        <f>'05'!BJ44</f>
        <v/>
      </c>
      <c r="BL45" s="388" t="str">
        <f>'05'!BK44</f>
        <v/>
      </c>
      <c r="BM45" s="457" t="str">
        <f>'05'!BL44</f>
        <v/>
      </c>
      <c r="BN45" s="457" t="str">
        <f>'05'!BM44</f>
        <v/>
      </c>
      <c r="BO45" s="457" t="str">
        <f>'05'!BN44</f>
        <v/>
      </c>
      <c r="BP45" s="457" t="str">
        <f>'05'!BO44</f>
        <v/>
      </c>
      <c r="BQ45" s="457" t="str">
        <f>'05'!BP44</f>
        <v/>
      </c>
      <c r="BR45" s="457" t="str">
        <f>'05'!BQ44</f>
        <v/>
      </c>
      <c r="BS45" s="457" t="str">
        <f>'05'!BR44</f>
        <v/>
      </c>
      <c r="BT45" s="457" t="str">
        <f>'05'!BS44</f>
        <v/>
      </c>
      <c r="BU45" s="457" t="str">
        <f>'05'!BT44</f>
        <v/>
      </c>
      <c r="BV45" s="457" t="str">
        <f>'05'!BU44</f>
        <v/>
      </c>
      <c r="BW45" s="457" t="str">
        <f>'05'!BV44</f>
        <v/>
      </c>
      <c r="BX45" s="457" t="str">
        <f>'05'!BW44</f>
        <v/>
      </c>
      <c r="BY45" s="457" t="str">
        <f>'05'!BX44</f>
        <v/>
      </c>
      <c r="BZ45" s="457" t="str">
        <f>'05'!BY44</f>
        <v/>
      </c>
      <c r="CA45" s="457" t="str">
        <f>'05'!BZ44</f>
        <v/>
      </c>
      <c r="CB45" s="457" t="str">
        <f>'05'!CA44</f>
        <v/>
      </c>
      <c r="CC45" s="457" t="str">
        <f>'05'!CB44</f>
        <v/>
      </c>
      <c r="CD45" s="457" t="str">
        <f>'05'!CC44</f>
        <v/>
      </c>
      <c r="CE45" s="457" t="str">
        <f>'05'!CD44</f>
        <v/>
      </c>
      <c r="CF45" s="457" t="str">
        <f>'05'!CE44</f>
        <v/>
      </c>
      <c r="CG45" s="457" t="str">
        <f>'05'!CF44</f>
        <v/>
      </c>
      <c r="CH45" s="457" t="str">
        <f>'05'!CG44</f>
        <v/>
      </c>
      <c r="CI45" s="457" t="str">
        <f>'05'!CH44</f>
        <v/>
      </c>
      <c r="CJ45" s="457" t="str">
        <f>'05'!CI44</f>
        <v/>
      </c>
      <c r="CK45" s="27" t="str">
        <f>'05'!CJ44</f>
        <v/>
      </c>
      <c r="CL45" s="27" t="str">
        <f>'05'!CK44</f>
        <v/>
      </c>
      <c r="CM45" s="27" t="str">
        <f>'05'!CL44</f>
        <v/>
      </c>
      <c r="CN45" s="27" t="str">
        <f>'05'!CM44</f>
        <v/>
      </c>
      <c r="CO45" s="27" t="str">
        <f>'05'!CN44</f>
        <v/>
      </c>
      <c r="CP45" s="27" t="str">
        <f>'05'!CO44</f>
        <v/>
      </c>
      <c r="CQ45" s="87" t="str">
        <f>'05'!CP44</f>
        <v/>
      </c>
      <c r="CR45" s="27" t="str">
        <f>'05'!CQ44</f>
        <v/>
      </c>
      <c r="CS45" s="87" t="str">
        <f>'05'!CR44</f>
        <v/>
      </c>
      <c r="CT45" s="27" t="str">
        <f>'05'!CS44</f>
        <v/>
      </c>
      <c r="CU45" s="87" t="str">
        <f>'05'!CT44</f>
        <v/>
      </c>
      <c r="CV45" s="27" t="str">
        <f>'05'!CU44</f>
        <v/>
      </c>
      <c r="CW45" s="87" t="str">
        <f>'05'!CV44</f>
        <v/>
      </c>
      <c r="CX45" s="27" t="str">
        <f>'05'!CW44</f>
        <v/>
      </c>
      <c r="CY45" s="27" t="str">
        <f>'05'!CX44</f>
        <v/>
      </c>
      <c r="CZ45" s="188"/>
      <c r="DA45" s="173"/>
      <c r="DB45" s="173"/>
      <c r="DC45" s="173"/>
      <c r="DD45" s="173"/>
      <c r="DE45" s="173"/>
    </row>
    <row r="46" spans="1:109" s="29" customFormat="1" ht="15.95" customHeight="1">
      <c r="A46" s="173"/>
      <c r="B46" s="55">
        <v>40</v>
      </c>
      <c r="C46" s="26" t="str">
        <f>IF(คะแนนสอบ!C45="","",คะแนนสอบ!C45)</f>
        <v/>
      </c>
      <c r="D46" s="41" t="str">
        <f>IF(คะแนนสอบ!D45="","",คะแนนสอบ!D45)</f>
        <v/>
      </c>
      <c r="E46" s="27" t="str">
        <f>'05'!D45</f>
        <v/>
      </c>
      <c r="F46" s="27" t="str">
        <f>'05'!E45</f>
        <v/>
      </c>
      <c r="G46" s="27" t="str">
        <f>'05'!F45</f>
        <v/>
      </c>
      <c r="H46" s="27" t="str">
        <f>'05'!G45</f>
        <v/>
      </c>
      <c r="I46" s="27" t="str">
        <f>'05'!H45</f>
        <v/>
      </c>
      <c r="J46" s="27" t="str">
        <f>'05'!I45</f>
        <v/>
      </c>
      <c r="K46" s="27" t="str">
        <f>'05'!J45</f>
        <v/>
      </c>
      <c r="L46" s="27" t="str">
        <f>'05'!K45</f>
        <v/>
      </c>
      <c r="M46" s="27" t="str">
        <f>'05'!L45</f>
        <v/>
      </c>
      <c r="N46" s="27" t="str">
        <f>'05'!M45</f>
        <v/>
      </c>
      <c r="O46" s="27" t="str">
        <f>'05'!N45</f>
        <v/>
      </c>
      <c r="P46" s="27" t="str">
        <f>'05'!O45</f>
        <v/>
      </c>
      <c r="Q46" s="27" t="str">
        <f>'05'!P45</f>
        <v/>
      </c>
      <c r="R46" s="27" t="str">
        <f>'05'!Q45</f>
        <v/>
      </c>
      <c r="S46" s="27" t="str">
        <f>'05'!R45</f>
        <v/>
      </c>
      <c r="T46" s="27" t="str">
        <f>'05'!S45</f>
        <v/>
      </c>
      <c r="U46" s="27" t="str">
        <f>'05'!T45</f>
        <v/>
      </c>
      <c r="V46" s="27" t="str">
        <f>'05'!U45</f>
        <v/>
      </c>
      <c r="W46" s="27" t="str">
        <f>'05'!V45</f>
        <v/>
      </c>
      <c r="X46" s="27" t="str">
        <f>'05'!W45</f>
        <v/>
      </c>
      <c r="Y46" s="27" t="str">
        <f>'05'!X45</f>
        <v/>
      </c>
      <c r="Z46" s="27" t="str">
        <f>'05'!Y45</f>
        <v/>
      </c>
      <c r="AA46" s="27" t="str">
        <f>'05'!Z45</f>
        <v/>
      </c>
      <c r="AB46" s="27" t="str">
        <f>'05'!AA45</f>
        <v/>
      </c>
      <c r="AC46" s="27" t="str">
        <f>'05'!AB45</f>
        <v/>
      </c>
      <c r="AD46" s="27" t="str">
        <f>'05'!AC45</f>
        <v/>
      </c>
      <c r="AE46" s="27" t="str">
        <f>'05'!AD45</f>
        <v/>
      </c>
      <c r="AF46" s="27" t="str">
        <f>'05'!AE45</f>
        <v/>
      </c>
      <c r="AG46" s="27" t="str">
        <f>'05'!AF45</f>
        <v/>
      </c>
      <c r="AH46" s="27" t="str">
        <f>'05'!AG45</f>
        <v/>
      </c>
      <c r="AI46" s="27" t="str">
        <f>'05'!AH45</f>
        <v/>
      </c>
      <c r="AJ46" s="27" t="str">
        <f>'05'!AI45</f>
        <v/>
      </c>
      <c r="AK46" s="27" t="str">
        <f>'05'!AJ45</f>
        <v/>
      </c>
      <c r="AL46" s="27" t="str">
        <f>'05'!AK45</f>
        <v/>
      </c>
      <c r="AM46" s="27" t="str">
        <f>'05'!AL45</f>
        <v/>
      </c>
      <c r="AN46" s="27" t="str">
        <f>'05'!AM45</f>
        <v/>
      </c>
      <c r="AO46" s="27" t="str">
        <f>'05'!AN45</f>
        <v/>
      </c>
      <c r="AP46" s="27" t="str">
        <f>'05'!AO45</f>
        <v/>
      </c>
      <c r="AQ46" s="27" t="str">
        <f>'05'!AP45</f>
        <v/>
      </c>
      <c r="AR46" s="27" t="str">
        <f>'05'!AQ45</f>
        <v/>
      </c>
      <c r="AS46" s="27" t="str">
        <f>'05'!AR45</f>
        <v/>
      </c>
      <c r="AT46" s="27" t="str">
        <f>'05'!AS45</f>
        <v/>
      </c>
      <c r="AU46" s="27" t="str">
        <f>'05'!AT45</f>
        <v/>
      </c>
      <c r="AV46" s="27" t="str">
        <f>'05'!AU45</f>
        <v/>
      </c>
      <c r="AW46" s="27" t="str">
        <f>'05'!AV45</f>
        <v/>
      </c>
      <c r="AX46" s="27" t="str">
        <f>'05'!AW45</f>
        <v/>
      </c>
      <c r="AY46" s="27" t="str">
        <f>'05'!AX45</f>
        <v/>
      </c>
      <c r="AZ46" s="27" t="str">
        <f>'05'!AY45</f>
        <v/>
      </c>
      <c r="BA46" s="27" t="str">
        <f>'05'!AZ45</f>
        <v/>
      </c>
      <c r="BB46" s="27" t="str">
        <f>'05'!BA45</f>
        <v/>
      </c>
      <c r="BC46" s="27" t="str">
        <f>'05'!BB45</f>
        <v/>
      </c>
      <c r="BD46" s="27" t="str">
        <f>'05'!BC45</f>
        <v/>
      </c>
      <c r="BE46" s="27" t="str">
        <f>'05'!BD45</f>
        <v/>
      </c>
      <c r="BF46" s="27" t="str">
        <f>'05'!BE45</f>
        <v/>
      </c>
      <c r="BG46" s="388" t="str">
        <f>'05'!BF45</f>
        <v/>
      </c>
      <c r="BH46" s="388" t="str">
        <f>'05'!BG45</f>
        <v/>
      </c>
      <c r="BI46" s="388" t="str">
        <f>'05'!BH45</f>
        <v/>
      </c>
      <c r="BJ46" s="388" t="str">
        <f>'05'!BI45</f>
        <v/>
      </c>
      <c r="BK46" s="388" t="str">
        <f>'05'!BJ45</f>
        <v/>
      </c>
      <c r="BL46" s="388" t="str">
        <f>'05'!BK45</f>
        <v/>
      </c>
      <c r="BM46" s="457" t="str">
        <f>'05'!BL45</f>
        <v/>
      </c>
      <c r="BN46" s="457" t="str">
        <f>'05'!BM45</f>
        <v/>
      </c>
      <c r="BO46" s="457" t="str">
        <f>'05'!BN45</f>
        <v/>
      </c>
      <c r="BP46" s="457" t="str">
        <f>'05'!BO45</f>
        <v/>
      </c>
      <c r="BQ46" s="457" t="str">
        <f>'05'!BP45</f>
        <v/>
      </c>
      <c r="BR46" s="457" t="str">
        <f>'05'!BQ45</f>
        <v/>
      </c>
      <c r="BS46" s="457" t="str">
        <f>'05'!BR45</f>
        <v/>
      </c>
      <c r="BT46" s="457" t="str">
        <f>'05'!BS45</f>
        <v/>
      </c>
      <c r="BU46" s="457" t="str">
        <f>'05'!BT45</f>
        <v/>
      </c>
      <c r="BV46" s="457" t="str">
        <f>'05'!BU45</f>
        <v/>
      </c>
      <c r="BW46" s="457" t="str">
        <f>'05'!BV45</f>
        <v/>
      </c>
      <c r="BX46" s="457" t="str">
        <f>'05'!BW45</f>
        <v/>
      </c>
      <c r="BY46" s="457" t="str">
        <f>'05'!BX45</f>
        <v/>
      </c>
      <c r="BZ46" s="457" t="str">
        <f>'05'!BY45</f>
        <v/>
      </c>
      <c r="CA46" s="457" t="str">
        <f>'05'!BZ45</f>
        <v/>
      </c>
      <c r="CB46" s="457" t="str">
        <f>'05'!CA45</f>
        <v/>
      </c>
      <c r="CC46" s="457" t="str">
        <f>'05'!CB45</f>
        <v/>
      </c>
      <c r="CD46" s="457" t="str">
        <f>'05'!CC45</f>
        <v/>
      </c>
      <c r="CE46" s="457" t="str">
        <f>'05'!CD45</f>
        <v/>
      </c>
      <c r="CF46" s="457" t="str">
        <f>'05'!CE45</f>
        <v/>
      </c>
      <c r="CG46" s="457" t="str">
        <f>'05'!CF45</f>
        <v/>
      </c>
      <c r="CH46" s="457" t="str">
        <f>'05'!CG45</f>
        <v/>
      </c>
      <c r="CI46" s="457" t="str">
        <f>'05'!CH45</f>
        <v/>
      </c>
      <c r="CJ46" s="457" t="str">
        <f>'05'!CI45</f>
        <v/>
      </c>
      <c r="CK46" s="27" t="str">
        <f>'05'!CJ45</f>
        <v/>
      </c>
      <c r="CL46" s="27" t="str">
        <f>'05'!CK45</f>
        <v/>
      </c>
      <c r="CM46" s="27" t="str">
        <f>'05'!CL45</f>
        <v/>
      </c>
      <c r="CN46" s="27" t="str">
        <f>'05'!CM45</f>
        <v/>
      </c>
      <c r="CO46" s="27" t="str">
        <f>'05'!CN45</f>
        <v/>
      </c>
      <c r="CP46" s="27" t="str">
        <f>'05'!CO45</f>
        <v/>
      </c>
      <c r="CQ46" s="87" t="str">
        <f>'05'!CP45</f>
        <v/>
      </c>
      <c r="CR46" s="27" t="str">
        <f>'05'!CQ45</f>
        <v/>
      </c>
      <c r="CS46" s="87" t="str">
        <f>'05'!CR45</f>
        <v/>
      </c>
      <c r="CT46" s="27" t="str">
        <f>'05'!CS45</f>
        <v/>
      </c>
      <c r="CU46" s="87" t="str">
        <f>'05'!CT45</f>
        <v/>
      </c>
      <c r="CV46" s="27" t="str">
        <f>'05'!CU45</f>
        <v/>
      </c>
      <c r="CW46" s="87" t="str">
        <f>'05'!CV45</f>
        <v/>
      </c>
      <c r="CX46" s="27" t="str">
        <f>'05'!CW45</f>
        <v/>
      </c>
      <c r="CY46" s="27" t="str">
        <f>'05'!CX45</f>
        <v/>
      </c>
      <c r="CZ46" s="188"/>
      <c r="DA46" s="173"/>
      <c r="DB46" s="173"/>
      <c r="DC46" s="173"/>
      <c r="DD46" s="173"/>
      <c r="DE46" s="173"/>
    </row>
    <row r="47" spans="1:109" s="29" customFormat="1" ht="15.95" customHeight="1">
      <c r="A47" s="173"/>
      <c r="B47" s="55">
        <v>41</v>
      </c>
      <c r="C47" s="26" t="str">
        <f>IF(คะแนนสอบ!C46="","",คะแนนสอบ!C46)</f>
        <v/>
      </c>
      <c r="D47" s="41" t="str">
        <f>IF(คะแนนสอบ!D46="","",คะแนนสอบ!D46)</f>
        <v/>
      </c>
      <c r="E47" s="27" t="str">
        <f>'05'!D46</f>
        <v/>
      </c>
      <c r="F47" s="27" t="str">
        <f>'05'!E46</f>
        <v/>
      </c>
      <c r="G47" s="27" t="str">
        <f>'05'!F46</f>
        <v/>
      </c>
      <c r="H47" s="27" t="str">
        <f>'05'!G46</f>
        <v/>
      </c>
      <c r="I47" s="27" t="str">
        <f>'05'!H46</f>
        <v/>
      </c>
      <c r="J47" s="27" t="str">
        <f>'05'!I46</f>
        <v/>
      </c>
      <c r="K47" s="27" t="str">
        <f>'05'!J46</f>
        <v/>
      </c>
      <c r="L47" s="27" t="str">
        <f>'05'!K46</f>
        <v/>
      </c>
      <c r="M47" s="27" t="str">
        <f>'05'!L46</f>
        <v/>
      </c>
      <c r="N47" s="27" t="str">
        <f>'05'!M46</f>
        <v/>
      </c>
      <c r="O47" s="27" t="str">
        <f>'05'!N46</f>
        <v/>
      </c>
      <c r="P47" s="27" t="str">
        <f>'05'!O46</f>
        <v/>
      </c>
      <c r="Q47" s="27" t="str">
        <f>'05'!P46</f>
        <v/>
      </c>
      <c r="R47" s="27" t="str">
        <f>'05'!Q46</f>
        <v/>
      </c>
      <c r="S47" s="27" t="str">
        <f>'05'!R46</f>
        <v/>
      </c>
      <c r="T47" s="27" t="str">
        <f>'05'!S46</f>
        <v/>
      </c>
      <c r="U47" s="27" t="str">
        <f>'05'!T46</f>
        <v/>
      </c>
      <c r="V47" s="27" t="str">
        <f>'05'!U46</f>
        <v/>
      </c>
      <c r="W47" s="27" t="str">
        <f>'05'!V46</f>
        <v/>
      </c>
      <c r="X47" s="27" t="str">
        <f>'05'!W46</f>
        <v/>
      </c>
      <c r="Y47" s="27" t="str">
        <f>'05'!X46</f>
        <v/>
      </c>
      <c r="Z47" s="27" t="str">
        <f>'05'!Y46</f>
        <v/>
      </c>
      <c r="AA47" s="27" t="str">
        <f>'05'!Z46</f>
        <v/>
      </c>
      <c r="AB47" s="27" t="str">
        <f>'05'!AA46</f>
        <v/>
      </c>
      <c r="AC47" s="27" t="str">
        <f>'05'!AB46</f>
        <v/>
      </c>
      <c r="AD47" s="27" t="str">
        <f>'05'!AC46</f>
        <v/>
      </c>
      <c r="AE47" s="27" t="str">
        <f>'05'!AD46</f>
        <v/>
      </c>
      <c r="AF47" s="27" t="str">
        <f>'05'!AE46</f>
        <v/>
      </c>
      <c r="AG47" s="27" t="str">
        <f>'05'!AF46</f>
        <v/>
      </c>
      <c r="AH47" s="27" t="str">
        <f>'05'!AG46</f>
        <v/>
      </c>
      <c r="AI47" s="27" t="str">
        <f>'05'!AH46</f>
        <v/>
      </c>
      <c r="AJ47" s="27" t="str">
        <f>'05'!AI46</f>
        <v/>
      </c>
      <c r="AK47" s="27" t="str">
        <f>'05'!AJ46</f>
        <v/>
      </c>
      <c r="AL47" s="27" t="str">
        <f>'05'!AK46</f>
        <v/>
      </c>
      <c r="AM47" s="27" t="str">
        <f>'05'!AL46</f>
        <v/>
      </c>
      <c r="AN47" s="27" t="str">
        <f>'05'!AM46</f>
        <v/>
      </c>
      <c r="AO47" s="27" t="str">
        <f>'05'!AN46</f>
        <v/>
      </c>
      <c r="AP47" s="27" t="str">
        <f>'05'!AO46</f>
        <v/>
      </c>
      <c r="AQ47" s="27" t="str">
        <f>'05'!AP46</f>
        <v/>
      </c>
      <c r="AR47" s="27" t="str">
        <f>'05'!AQ46</f>
        <v/>
      </c>
      <c r="AS47" s="27" t="str">
        <f>'05'!AR46</f>
        <v/>
      </c>
      <c r="AT47" s="27" t="str">
        <f>'05'!AS46</f>
        <v/>
      </c>
      <c r="AU47" s="27" t="str">
        <f>'05'!AT46</f>
        <v/>
      </c>
      <c r="AV47" s="27" t="str">
        <f>'05'!AU46</f>
        <v/>
      </c>
      <c r="AW47" s="27" t="str">
        <f>'05'!AV46</f>
        <v/>
      </c>
      <c r="AX47" s="27" t="str">
        <f>'05'!AW46</f>
        <v/>
      </c>
      <c r="AY47" s="27" t="str">
        <f>'05'!AX46</f>
        <v/>
      </c>
      <c r="AZ47" s="27" t="str">
        <f>'05'!AY46</f>
        <v/>
      </c>
      <c r="BA47" s="27" t="str">
        <f>'05'!AZ46</f>
        <v/>
      </c>
      <c r="BB47" s="27" t="str">
        <f>'05'!BA46</f>
        <v/>
      </c>
      <c r="BC47" s="27" t="str">
        <f>'05'!BB46</f>
        <v/>
      </c>
      <c r="BD47" s="27" t="str">
        <f>'05'!BC46</f>
        <v/>
      </c>
      <c r="BE47" s="27" t="str">
        <f>'05'!BD46</f>
        <v/>
      </c>
      <c r="BF47" s="27" t="str">
        <f>'05'!BE46</f>
        <v/>
      </c>
      <c r="BG47" s="388" t="str">
        <f>'05'!BF46</f>
        <v/>
      </c>
      <c r="BH47" s="388" t="str">
        <f>'05'!BG46</f>
        <v/>
      </c>
      <c r="BI47" s="388" t="str">
        <f>'05'!BH46</f>
        <v/>
      </c>
      <c r="BJ47" s="388" t="str">
        <f>'05'!BI46</f>
        <v/>
      </c>
      <c r="BK47" s="388" t="str">
        <f>'05'!BJ46</f>
        <v/>
      </c>
      <c r="BL47" s="388" t="str">
        <f>'05'!BK46</f>
        <v/>
      </c>
      <c r="BM47" s="457" t="str">
        <f>'05'!BL46</f>
        <v/>
      </c>
      <c r="BN47" s="457" t="str">
        <f>'05'!BM46</f>
        <v/>
      </c>
      <c r="BO47" s="457" t="str">
        <f>'05'!BN46</f>
        <v/>
      </c>
      <c r="BP47" s="457" t="str">
        <f>'05'!BO46</f>
        <v/>
      </c>
      <c r="BQ47" s="457" t="str">
        <f>'05'!BP46</f>
        <v/>
      </c>
      <c r="BR47" s="457" t="str">
        <f>'05'!BQ46</f>
        <v/>
      </c>
      <c r="BS47" s="457" t="str">
        <f>'05'!BR46</f>
        <v/>
      </c>
      <c r="BT47" s="457" t="str">
        <f>'05'!BS46</f>
        <v/>
      </c>
      <c r="BU47" s="457" t="str">
        <f>'05'!BT46</f>
        <v/>
      </c>
      <c r="BV47" s="457" t="str">
        <f>'05'!BU46</f>
        <v/>
      </c>
      <c r="BW47" s="457" t="str">
        <f>'05'!BV46</f>
        <v/>
      </c>
      <c r="BX47" s="457" t="str">
        <f>'05'!BW46</f>
        <v/>
      </c>
      <c r="BY47" s="457" t="str">
        <f>'05'!BX46</f>
        <v/>
      </c>
      <c r="BZ47" s="457" t="str">
        <f>'05'!BY46</f>
        <v/>
      </c>
      <c r="CA47" s="457" t="str">
        <f>'05'!BZ46</f>
        <v/>
      </c>
      <c r="CB47" s="457" t="str">
        <f>'05'!CA46</f>
        <v/>
      </c>
      <c r="CC47" s="457" t="str">
        <f>'05'!CB46</f>
        <v/>
      </c>
      <c r="CD47" s="457" t="str">
        <f>'05'!CC46</f>
        <v/>
      </c>
      <c r="CE47" s="457" t="str">
        <f>'05'!CD46</f>
        <v/>
      </c>
      <c r="CF47" s="457" t="str">
        <f>'05'!CE46</f>
        <v/>
      </c>
      <c r="CG47" s="457" t="str">
        <f>'05'!CF46</f>
        <v/>
      </c>
      <c r="CH47" s="457" t="str">
        <f>'05'!CG46</f>
        <v/>
      </c>
      <c r="CI47" s="457" t="str">
        <f>'05'!CH46</f>
        <v/>
      </c>
      <c r="CJ47" s="457" t="str">
        <f>'05'!CI46</f>
        <v/>
      </c>
      <c r="CK47" s="27" t="str">
        <f>'05'!CJ46</f>
        <v/>
      </c>
      <c r="CL47" s="27" t="str">
        <f>'05'!CK46</f>
        <v/>
      </c>
      <c r="CM47" s="27" t="str">
        <f>'05'!CL46</f>
        <v/>
      </c>
      <c r="CN47" s="27" t="str">
        <f>'05'!CM46</f>
        <v/>
      </c>
      <c r="CO47" s="27" t="str">
        <f>'05'!CN46</f>
        <v/>
      </c>
      <c r="CP47" s="27" t="str">
        <f>'05'!CO46</f>
        <v/>
      </c>
      <c r="CQ47" s="87" t="str">
        <f>'05'!CP46</f>
        <v/>
      </c>
      <c r="CR47" s="27" t="str">
        <f>'05'!CQ46</f>
        <v/>
      </c>
      <c r="CS47" s="87" t="str">
        <f>'05'!CR46</f>
        <v/>
      </c>
      <c r="CT47" s="27" t="str">
        <f>'05'!CS46</f>
        <v/>
      </c>
      <c r="CU47" s="87" t="str">
        <f>'05'!CT46</f>
        <v/>
      </c>
      <c r="CV47" s="27" t="str">
        <f>'05'!CU46</f>
        <v/>
      </c>
      <c r="CW47" s="87" t="str">
        <f>'05'!CV46</f>
        <v/>
      </c>
      <c r="CX47" s="27" t="str">
        <f>'05'!CW46</f>
        <v/>
      </c>
      <c r="CY47" s="27" t="str">
        <f>'05'!CX46</f>
        <v/>
      </c>
      <c r="CZ47" s="188"/>
      <c r="DA47" s="173"/>
      <c r="DB47" s="173"/>
      <c r="DC47" s="173"/>
      <c r="DD47" s="173"/>
      <c r="DE47" s="173"/>
    </row>
    <row r="48" spans="1:109" s="29" customFormat="1" ht="15.95" customHeight="1">
      <c r="A48" s="173"/>
      <c r="B48" s="55">
        <v>42</v>
      </c>
      <c r="C48" s="26" t="str">
        <f>IF(คะแนนสอบ!C47="","",คะแนนสอบ!C47)</f>
        <v/>
      </c>
      <c r="D48" s="41" t="str">
        <f>IF(คะแนนสอบ!D47="","",คะแนนสอบ!D47)</f>
        <v/>
      </c>
      <c r="E48" s="27" t="str">
        <f>'05'!D47</f>
        <v/>
      </c>
      <c r="F48" s="27" t="str">
        <f>'05'!E47</f>
        <v/>
      </c>
      <c r="G48" s="27" t="str">
        <f>'05'!F47</f>
        <v/>
      </c>
      <c r="H48" s="27" t="str">
        <f>'05'!G47</f>
        <v/>
      </c>
      <c r="I48" s="27" t="str">
        <f>'05'!H47</f>
        <v/>
      </c>
      <c r="J48" s="27" t="str">
        <f>'05'!I47</f>
        <v/>
      </c>
      <c r="K48" s="27" t="str">
        <f>'05'!J47</f>
        <v/>
      </c>
      <c r="L48" s="27" t="str">
        <f>'05'!K47</f>
        <v/>
      </c>
      <c r="M48" s="27" t="str">
        <f>'05'!L47</f>
        <v/>
      </c>
      <c r="N48" s="27" t="str">
        <f>'05'!M47</f>
        <v/>
      </c>
      <c r="O48" s="27" t="str">
        <f>'05'!N47</f>
        <v/>
      </c>
      <c r="P48" s="27" t="str">
        <f>'05'!O47</f>
        <v/>
      </c>
      <c r="Q48" s="27" t="str">
        <f>'05'!P47</f>
        <v/>
      </c>
      <c r="R48" s="27" t="str">
        <f>'05'!Q47</f>
        <v/>
      </c>
      <c r="S48" s="27" t="str">
        <f>'05'!R47</f>
        <v/>
      </c>
      <c r="T48" s="27" t="str">
        <f>'05'!S47</f>
        <v/>
      </c>
      <c r="U48" s="27" t="str">
        <f>'05'!T47</f>
        <v/>
      </c>
      <c r="V48" s="27" t="str">
        <f>'05'!U47</f>
        <v/>
      </c>
      <c r="W48" s="27" t="str">
        <f>'05'!V47</f>
        <v/>
      </c>
      <c r="X48" s="27" t="str">
        <f>'05'!W47</f>
        <v/>
      </c>
      <c r="Y48" s="27" t="str">
        <f>'05'!X47</f>
        <v/>
      </c>
      <c r="Z48" s="27" t="str">
        <f>'05'!Y47</f>
        <v/>
      </c>
      <c r="AA48" s="27" t="str">
        <f>'05'!Z47</f>
        <v/>
      </c>
      <c r="AB48" s="27" t="str">
        <f>'05'!AA47</f>
        <v/>
      </c>
      <c r="AC48" s="27" t="str">
        <f>'05'!AB47</f>
        <v/>
      </c>
      <c r="AD48" s="27" t="str">
        <f>'05'!AC47</f>
        <v/>
      </c>
      <c r="AE48" s="27" t="str">
        <f>'05'!AD47</f>
        <v/>
      </c>
      <c r="AF48" s="27" t="str">
        <f>'05'!AE47</f>
        <v/>
      </c>
      <c r="AG48" s="27" t="str">
        <f>'05'!AF47</f>
        <v/>
      </c>
      <c r="AH48" s="27" t="str">
        <f>'05'!AG47</f>
        <v/>
      </c>
      <c r="AI48" s="27" t="str">
        <f>'05'!AH47</f>
        <v/>
      </c>
      <c r="AJ48" s="27" t="str">
        <f>'05'!AI47</f>
        <v/>
      </c>
      <c r="AK48" s="27" t="str">
        <f>'05'!AJ47</f>
        <v/>
      </c>
      <c r="AL48" s="27" t="str">
        <f>'05'!AK47</f>
        <v/>
      </c>
      <c r="AM48" s="27" t="str">
        <f>'05'!AL47</f>
        <v/>
      </c>
      <c r="AN48" s="27" t="str">
        <f>'05'!AM47</f>
        <v/>
      </c>
      <c r="AO48" s="27" t="str">
        <f>'05'!AN47</f>
        <v/>
      </c>
      <c r="AP48" s="27" t="str">
        <f>'05'!AO47</f>
        <v/>
      </c>
      <c r="AQ48" s="27" t="str">
        <f>'05'!AP47</f>
        <v/>
      </c>
      <c r="AR48" s="27" t="str">
        <f>'05'!AQ47</f>
        <v/>
      </c>
      <c r="AS48" s="27" t="str">
        <f>'05'!AR47</f>
        <v/>
      </c>
      <c r="AT48" s="27" t="str">
        <f>'05'!AS47</f>
        <v/>
      </c>
      <c r="AU48" s="27" t="str">
        <f>'05'!AT47</f>
        <v/>
      </c>
      <c r="AV48" s="27" t="str">
        <f>'05'!AU47</f>
        <v/>
      </c>
      <c r="AW48" s="27" t="str">
        <f>'05'!AV47</f>
        <v/>
      </c>
      <c r="AX48" s="27" t="str">
        <f>'05'!AW47</f>
        <v/>
      </c>
      <c r="AY48" s="27" t="str">
        <f>'05'!AX47</f>
        <v/>
      </c>
      <c r="AZ48" s="27" t="str">
        <f>'05'!AY47</f>
        <v/>
      </c>
      <c r="BA48" s="27" t="str">
        <f>'05'!AZ47</f>
        <v/>
      </c>
      <c r="BB48" s="27" t="str">
        <f>'05'!BA47</f>
        <v/>
      </c>
      <c r="BC48" s="27" t="str">
        <f>'05'!BB47</f>
        <v/>
      </c>
      <c r="BD48" s="27" t="str">
        <f>'05'!BC47</f>
        <v/>
      </c>
      <c r="BE48" s="27" t="str">
        <f>'05'!BD47</f>
        <v/>
      </c>
      <c r="BF48" s="27" t="str">
        <f>'05'!BE47</f>
        <v/>
      </c>
      <c r="BG48" s="388" t="str">
        <f>'05'!BF47</f>
        <v/>
      </c>
      <c r="BH48" s="388" t="str">
        <f>'05'!BG47</f>
        <v/>
      </c>
      <c r="BI48" s="388" t="str">
        <f>'05'!BH47</f>
        <v/>
      </c>
      <c r="BJ48" s="388" t="str">
        <f>'05'!BI47</f>
        <v/>
      </c>
      <c r="BK48" s="388" t="str">
        <f>'05'!BJ47</f>
        <v/>
      </c>
      <c r="BL48" s="388" t="str">
        <f>'05'!BK47</f>
        <v/>
      </c>
      <c r="BM48" s="457" t="str">
        <f>'05'!BL47</f>
        <v/>
      </c>
      <c r="BN48" s="457" t="str">
        <f>'05'!BM47</f>
        <v/>
      </c>
      <c r="BO48" s="457" t="str">
        <f>'05'!BN47</f>
        <v/>
      </c>
      <c r="BP48" s="457" t="str">
        <f>'05'!BO47</f>
        <v/>
      </c>
      <c r="BQ48" s="457" t="str">
        <f>'05'!BP47</f>
        <v/>
      </c>
      <c r="BR48" s="457" t="str">
        <f>'05'!BQ47</f>
        <v/>
      </c>
      <c r="BS48" s="457" t="str">
        <f>'05'!BR47</f>
        <v/>
      </c>
      <c r="BT48" s="457" t="str">
        <f>'05'!BS47</f>
        <v/>
      </c>
      <c r="BU48" s="457" t="str">
        <f>'05'!BT47</f>
        <v/>
      </c>
      <c r="BV48" s="457" t="str">
        <f>'05'!BU47</f>
        <v/>
      </c>
      <c r="BW48" s="457" t="str">
        <f>'05'!BV47</f>
        <v/>
      </c>
      <c r="BX48" s="457" t="str">
        <f>'05'!BW47</f>
        <v/>
      </c>
      <c r="BY48" s="457" t="str">
        <f>'05'!BX47</f>
        <v/>
      </c>
      <c r="BZ48" s="457" t="str">
        <f>'05'!BY47</f>
        <v/>
      </c>
      <c r="CA48" s="457" t="str">
        <f>'05'!BZ47</f>
        <v/>
      </c>
      <c r="CB48" s="457" t="str">
        <f>'05'!CA47</f>
        <v/>
      </c>
      <c r="CC48" s="457" t="str">
        <f>'05'!CB47</f>
        <v/>
      </c>
      <c r="CD48" s="457" t="str">
        <f>'05'!CC47</f>
        <v/>
      </c>
      <c r="CE48" s="457" t="str">
        <f>'05'!CD47</f>
        <v/>
      </c>
      <c r="CF48" s="457" t="str">
        <f>'05'!CE47</f>
        <v/>
      </c>
      <c r="CG48" s="457" t="str">
        <f>'05'!CF47</f>
        <v/>
      </c>
      <c r="CH48" s="457" t="str">
        <f>'05'!CG47</f>
        <v/>
      </c>
      <c r="CI48" s="457" t="str">
        <f>'05'!CH47</f>
        <v/>
      </c>
      <c r="CJ48" s="457" t="str">
        <f>'05'!CI47</f>
        <v/>
      </c>
      <c r="CK48" s="27" t="str">
        <f>'05'!CJ47</f>
        <v/>
      </c>
      <c r="CL48" s="27" t="str">
        <f>'05'!CK47</f>
        <v/>
      </c>
      <c r="CM48" s="27" t="str">
        <f>'05'!CL47</f>
        <v/>
      </c>
      <c r="CN48" s="27" t="str">
        <f>'05'!CM47</f>
        <v/>
      </c>
      <c r="CO48" s="27" t="str">
        <f>'05'!CN47</f>
        <v/>
      </c>
      <c r="CP48" s="27" t="str">
        <f>'05'!CO47</f>
        <v/>
      </c>
      <c r="CQ48" s="87" t="str">
        <f>'05'!CP47</f>
        <v/>
      </c>
      <c r="CR48" s="27" t="str">
        <f>'05'!CQ47</f>
        <v/>
      </c>
      <c r="CS48" s="87" t="str">
        <f>'05'!CR47</f>
        <v/>
      </c>
      <c r="CT48" s="27" t="str">
        <f>'05'!CS47</f>
        <v/>
      </c>
      <c r="CU48" s="87" t="str">
        <f>'05'!CT47</f>
        <v/>
      </c>
      <c r="CV48" s="27" t="str">
        <f>'05'!CU47</f>
        <v/>
      </c>
      <c r="CW48" s="87" t="str">
        <f>'05'!CV47</f>
        <v/>
      </c>
      <c r="CX48" s="27" t="str">
        <f>'05'!CW47</f>
        <v/>
      </c>
      <c r="CY48" s="27" t="str">
        <f>'05'!CX47</f>
        <v/>
      </c>
      <c r="CZ48" s="188"/>
      <c r="DA48" s="173"/>
      <c r="DB48" s="173"/>
      <c r="DC48" s="173"/>
      <c r="DD48" s="173"/>
      <c r="DE48" s="173"/>
    </row>
    <row r="49" spans="1:109" s="29" customFormat="1" ht="15.95" customHeight="1">
      <c r="A49" s="173"/>
      <c r="B49" s="55">
        <v>43</v>
      </c>
      <c r="C49" s="26" t="str">
        <f>IF(คะแนนสอบ!C48="","",คะแนนสอบ!C48)</f>
        <v/>
      </c>
      <c r="D49" s="41" t="str">
        <f>IF(คะแนนสอบ!D48="","",คะแนนสอบ!D48)</f>
        <v/>
      </c>
      <c r="E49" s="27" t="str">
        <f>'05'!D48</f>
        <v/>
      </c>
      <c r="F49" s="27" t="str">
        <f>'05'!E48</f>
        <v/>
      </c>
      <c r="G49" s="27" t="str">
        <f>'05'!F48</f>
        <v/>
      </c>
      <c r="H49" s="27" t="str">
        <f>'05'!G48</f>
        <v/>
      </c>
      <c r="I49" s="27" t="str">
        <f>'05'!H48</f>
        <v/>
      </c>
      <c r="J49" s="27" t="str">
        <f>'05'!I48</f>
        <v/>
      </c>
      <c r="K49" s="27" t="str">
        <f>'05'!J48</f>
        <v/>
      </c>
      <c r="L49" s="27" t="str">
        <f>'05'!K48</f>
        <v/>
      </c>
      <c r="M49" s="27" t="str">
        <f>'05'!L48</f>
        <v/>
      </c>
      <c r="N49" s="27" t="str">
        <f>'05'!M48</f>
        <v/>
      </c>
      <c r="O49" s="27" t="str">
        <f>'05'!N48</f>
        <v/>
      </c>
      <c r="P49" s="27" t="str">
        <f>'05'!O48</f>
        <v/>
      </c>
      <c r="Q49" s="27" t="str">
        <f>'05'!P48</f>
        <v/>
      </c>
      <c r="R49" s="27" t="str">
        <f>'05'!Q48</f>
        <v/>
      </c>
      <c r="S49" s="27" t="str">
        <f>'05'!R48</f>
        <v/>
      </c>
      <c r="T49" s="27" t="str">
        <f>'05'!S48</f>
        <v/>
      </c>
      <c r="U49" s="27" t="str">
        <f>'05'!T48</f>
        <v/>
      </c>
      <c r="V49" s="27" t="str">
        <f>'05'!U48</f>
        <v/>
      </c>
      <c r="W49" s="27" t="str">
        <f>'05'!V48</f>
        <v/>
      </c>
      <c r="X49" s="27" t="str">
        <f>'05'!W48</f>
        <v/>
      </c>
      <c r="Y49" s="27" t="str">
        <f>'05'!X48</f>
        <v/>
      </c>
      <c r="Z49" s="27" t="str">
        <f>'05'!Y48</f>
        <v/>
      </c>
      <c r="AA49" s="27" t="str">
        <f>'05'!Z48</f>
        <v/>
      </c>
      <c r="AB49" s="27" t="str">
        <f>'05'!AA48</f>
        <v/>
      </c>
      <c r="AC49" s="27" t="str">
        <f>'05'!AB48</f>
        <v/>
      </c>
      <c r="AD49" s="27" t="str">
        <f>'05'!AC48</f>
        <v/>
      </c>
      <c r="AE49" s="27" t="str">
        <f>'05'!AD48</f>
        <v/>
      </c>
      <c r="AF49" s="27" t="str">
        <f>'05'!AE48</f>
        <v/>
      </c>
      <c r="AG49" s="27" t="str">
        <f>'05'!AF48</f>
        <v/>
      </c>
      <c r="AH49" s="27" t="str">
        <f>'05'!AG48</f>
        <v/>
      </c>
      <c r="AI49" s="27" t="str">
        <f>'05'!AH48</f>
        <v/>
      </c>
      <c r="AJ49" s="27" t="str">
        <f>'05'!AI48</f>
        <v/>
      </c>
      <c r="AK49" s="27" t="str">
        <f>'05'!AJ48</f>
        <v/>
      </c>
      <c r="AL49" s="27" t="str">
        <f>'05'!AK48</f>
        <v/>
      </c>
      <c r="AM49" s="27" t="str">
        <f>'05'!AL48</f>
        <v/>
      </c>
      <c r="AN49" s="27" t="str">
        <f>'05'!AM48</f>
        <v/>
      </c>
      <c r="AO49" s="27" t="str">
        <f>'05'!AN48</f>
        <v/>
      </c>
      <c r="AP49" s="27" t="str">
        <f>'05'!AO48</f>
        <v/>
      </c>
      <c r="AQ49" s="27" t="str">
        <f>'05'!AP48</f>
        <v/>
      </c>
      <c r="AR49" s="27" t="str">
        <f>'05'!AQ48</f>
        <v/>
      </c>
      <c r="AS49" s="27" t="str">
        <f>'05'!AR48</f>
        <v/>
      </c>
      <c r="AT49" s="27" t="str">
        <f>'05'!AS48</f>
        <v/>
      </c>
      <c r="AU49" s="27" t="str">
        <f>'05'!AT48</f>
        <v/>
      </c>
      <c r="AV49" s="27" t="str">
        <f>'05'!AU48</f>
        <v/>
      </c>
      <c r="AW49" s="27" t="str">
        <f>'05'!AV48</f>
        <v/>
      </c>
      <c r="AX49" s="27" t="str">
        <f>'05'!AW48</f>
        <v/>
      </c>
      <c r="AY49" s="27" t="str">
        <f>'05'!AX48</f>
        <v/>
      </c>
      <c r="AZ49" s="27" t="str">
        <f>'05'!AY48</f>
        <v/>
      </c>
      <c r="BA49" s="27" t="str">
        <f>'05'!AZ48</f>
        <v/>
      </c>
      <c r="BB49" s="27" t="str">
        <f>'05'!BA48</f>
        <v/>
      </c>
      <c r="BC49" s="27" t="str">
        <f>'05'!BB48</f>
        <v/>
      </c>
      <c r="BD49" s="27" t="str">
        <f>'05'!BC48</f>
        <v/>
      </c>
      <c r="BE49" s="27" t="str">
        <f>'05'!BD48</f>
        <v/>
      </c>
      <c r="BF49" s="27" t="str">
        <f>'05'!BE48</f>
        <v/>
      </c>
      <c r="BG49" s="388" t="str">
        <f>'05'!BF48</f>
        <v/>
      </c>
      <c r="BH49" s="388" t="str">
        <f>'05'!BG48</f>
        <v/>
      </c>
      <c r="BI49" s="388" t="str">
        <f>'05'!BH48</f>
        <v/>
      </c>
      <c r="BJ49" s="388" t="str">
        <f>'05'!BI48</f>
        <v/>
      </c>
      <c r="BK49" s="388" t="str">
        <f>'05'!BJ48</f>
        <v/>
      </c>
      <c r="BL49" s="388" t="str">
        <f>'05'!BK48</f>
        <v/>
      </c>
      <c r="BM49" s="457" t="str">
        <f>'05'!BL48</f>
        <v/>
      </c>
      <c r="BN49" s="457" t="str">
        <f>'05'!BM48</f>
        <v/>
      </c>
      <c r="BO49" s="457" t="str">
        <f>'05'!BN48</f>
        <v/>
      </c>
      <c r="BP49" s="457" t="str">
        <f>'05'!BO48</f>
        <v/>
      </c>
      <c r="BQ49" s="457" t="str">
        <f>'05'!BP48</f>
        <v/>
      </c>
      <c r="BR49" s="457" t="str">
        <f>'05'!BQ48</f>
        <v/>
      </c>
      <c r="BS49" s="457" t="str">
        <f>'05'!BR48</f>
        <v/>
      </c>
      <c r="BT49" s="457" t="str">
        <f>'05'!BS48</f>
        <v/>
      </c>
      <c r="BU49" s="457" t="str">
        <f>'05'!BT48</f>
        <v/>
      </c>
      <c r="BV49" s="457" t="str">
        <f>'05'!BU48</f>
        <v/>
      </c>
      <c r="BW49" s="457" t="str">
        <f>'05'!BV48</f>
        <v/>
      </c>
      <c r="BX49" s="457" t="str">
        <f>'05'!BW48</f>
        <v/>
      </c>
      <c r="BY49" s="457" t="str">
        <f>'05'!BX48</f>
        <v/>
      </c>
      <c r="BZ49" s="457" t="str">
        <f>'05'!BY48</f>
        <v/>
      </c>
      <c r="CA49" s="457" t="str">
        <f>'05'!BZ48</f>
        <v/>
      </c>
      <c r="CB49" s="457" t="str">
        <f>'05'!CA48</f>
        <v/>
      </c>
      <c r="CC49" s="457" t="str">
        <f>'05'!CB48</f>
        <v/>
      </c>
      <c r="CD49" s="457" t="str">
        <f>'05'!CC48</f>
        <v/>
      </c>
      <c r="CE49" s="457" t="str">
        <f>'05'!CD48</f>
        <v/>
      </c>
      <c r="CF49" s="457" t="str">
        <f>'05'!CE48</f>
        <v/>
      </c>
      <c r="CG49" s="457" t="str">
        <f>'05'!CF48</f>
        <v/>
      </c>
      <c r="CH49" s="457" t="str">
        <f>'05'!CG48</f>
        <v/>
      </c>
      <c r="CI49" s="457" t="str">
        <f>'05'!CH48</f>
        <v/>
      </c>
      <c r="CJ49" s="457" t="str">
        <f>'05'!CI48</f>
        <v/>
      </c>
      <c r="CK49" s="27" t="str">
        <f>'05'!CJ48</f>
        <v/>
      </c>
      <c r="CL49" s="27" t="str">
        <f>'05'!CK48</f>
        <v/>
      </c>
      <c r="CM49" s="27" t="str">
        <f>'05'!CL48</f>
        <v/>
      </c>
      <c r="CN49" s="27" t="str">
        <f>'05'!CM48</f>
        <v/>
      </c>
      <c r="CO49" s="27" t="str">
        <f>'05'!CN48</f>
        <v/>
      </c>
      <c r="CP49" s="27" t="str">
        <f>'05'!CO48</f>
        <v/>
      </c>
      <c r="CQ49" s="87" t="str">
        <f>'05'!CP48</f>
        <v/>
      </c>
      <c r="CR49" s="27" t="str">
        <f>'05'!CQ48</f>
        <v/>
      </c>
      <c r="CS49" s="87" t="str">
        <f>'05'!CR48</f>
        <v/>
      </c>
      <c r="CT49" s="27" t="str">
        <f>'05'!CS48</f>
        <v/>
      </c>
      <c r="CU49" s="87" t="str">
        <f>'05'!CT48</f>
        <v/>
      </c>
      <c r="CV49" s="27" t="str">
        <f>'05'!CU48</f>
        <v/>
      </c>
      <c r="CW49" s="87" t="str">
        <f>'05'!CV48</f>
        <v/>
      </c>
      <c r="CX49" s="27" t="str">
        <f>'05'!CW48</f>
        <v/>
      </c>
      <c r="CY49" s="27" t="str">
        <f>'05'!CX48</f>
        <v/>
      </c>
      <c r="CZ49" s="188"/>
      <c r="DA49" s="173"/>
      <c r="DB49" s="173"/>
      <c r="DC49" s="173"/>
      <c r="DD49" s="173"/>
      <c r="DE49" s="173"/>
    </row>
    <row r="50" spans="1:109" s="29" customFormat="1" ht="15.95" customHeight="1">
      <c r="A50" s="173"/>
      <c r="B50" s="55">
        <v>44</v>
      </c>
      <c r="C50" s="26" t="str">
        <f>IF(คะแนนสอบ!C49="","",คะแนนสอบ!C49)</f>
        <v/>
      </c>
      <c r="D50" s="41" t="str">
        <f>IF(คะแนนสอบ!D49="","",คะแนนสอบ!D49)</f>
        <v/>
      </c>
      <c r="E50" s="27" t="str">
        <f>'05'!D49</f>
        <v/>
      </c>
      <c r="F50" s="27" t="str">
        <f>'05'!E49</f>
        <v/>
      </c>
      <c r="G50" s="27" t="str">
        <f>'05'!F49</f>
        <v/>
      </c>
      <c r="H50" s="27" t="str">
        <f>'05'!G49</f>
        <v/>
      </c>
      <c r="I50" s="27" t="str">
        <f>'05'!H49</f>
        <v/>
      </c>
      <c r="J50" s="27" t="str">
        <f>'05'!I49</f>
        <v/>
      </c>
      <c r="K50" s="27" t="str">
        <f>'05'!J49</f>
        <v/>
      </c>
      <c r="L50" s="27" t="str">
        <f>'05'!K49</f>
        <v/>
      </c>
      <c r="M50" s="27" t="str">
        <f>'05'!L49</f>
        <v/>
      </c>
      <c r="N50" s="27" t="str">
        <f>'05'!M49</f>
        <v/>
      </c>
      <c r="O50" s="27" t="str">
        <f>'05'!N49</f>
        <v/>
      </c>
      <c r="P50" s="27" t="str">
        <f>'05'!O49</f>
        <v/>
      </c>
      <c r="Q50" s="27" t="str">
        <f>'05'!P49</f>
        <v/>
      </c>
      <c r="R50" s="27" t="str">
        <f>'05'!Q49</f>
        <v/>
      </c>
      <c r="S50" s="27" t="str">
        <f>'05'!R49</f>
        <v/>
      </c>
      <c r="T50" s="27" t="str">
        <f>'05'!S49</f>
        <v/>
      </c>
      <c r="U50" s="27" t="str">
        <f>'05'!T49</f>
        <v/>
      </c>
      <c r="V50" s="27" t="str">
        <f>'05'!U49</f>
        <v/>
      </c>
      <c r="W50" s="27" t="str">
        <f>'05'!V49</f>
        <v/>
      </c>
      <c r="X50" s="27" t="str">
        <f>'05'!W49</f>
        <v/>
      </c>
      <c r="Y50" s="27" t="str">
        <f>'05'!X49</f>
        <v/>
      </c>
      <c r="Z50" s="27" t="str">
        <f>'05'!Y49</f>
        <v/>
      </c>
      <c r="AA50" s="27" t="str">
        <f>'05'!Z49</f>
        <v/>
      </c>
      <c r="AB50" s="27" t="str">
        <f>'05'!AA49</f>
        <v/>
      </c>
      <c r="AC50" s="27" t="str">
        <f>'05'!AB49</f>
        <v/>
      </c>
      <c r="AD50" s="27" t="str">
        <f>'05'!AC49</f>
        <v/>
      </c>
      <c r="AE50" s="27" t="str">
        <f>'05'!AD49</f>
        <v/>
      </c>
      <c r="AF50" s="27" t="str">
        <f>'05'!AE49</f>
        <v/>
      </c>
      <c r="AG50" s="27" t="str">
        <f>'05'!AF49</f>
        <v/>
      </c>
      <c r="AH50" s="27" t="str">
        <f>'05'!AG49</f>
        <v/>
      </c>
      <c r="AI50" s="27" t="str">
        <f>'05'!AH49</f>
        <v/>
      </c>
      <c r="AJ50" s="27" t="str">
        <f>'05'!AI49</f>
        <v/>
      </c>
      <c r="AK50" s="27" t="str">
        <f>'05'!AJ49</f>
        <v/>
      </c>
      <c r="AL50" s="27" t="str">
        <f>'05'!AK49</f>
        <v/>
      </c>
      <c r="AM50" s="27" t="str">
        <f>'05'!AL49</f>
        <v/>
      </c>
      <c r="AN50" s="27" t="str">
        <f>'05'!AM49</f>
        <v/>
      </c>
      <c r="AO50" s="27" t="str">
        <f>'05'!AN49</f>
        <v/>
      </c>
      <c r="AP50" s="27" t="str">
        <f>'05'!AO49</f>
        <v/>
      </c>
      <c r="AQ50" s="27" t="str">
        <f>'05'!AP49</f>
        <v/>
      </c>
      <c r="AR50" s="27" t="str">
        <f>'05'!AQ49</f>
        <v/>
      </c>
      <c r="AS50" s="27" t="str">
        <f>'05'!AR49</f>
        <v/>
      </c>
      <c r="AT50" s="27" t="str">
        <f>'05'!AS49</f>
        <v/>
      </c>
      <c r="AU50" s="27" t="str">
        <f>'05'!AT49</f>
        <v/>
      </c>
      <c r="AV50" s="27" t="str">
        <f>'05'!AU49</f>
        <v/>
      </c>
      <c r="AW50" s="27" t="str">
        <f>'05'!AV49</f>
        <v/>
      </c>
      <c r="AX50" s="27" t="str">
        <f>'05'!AW49</f>
        <v/>
      </c>
      <c r="AY50" s="27" t="str">
        <f>'05'!AX49</f>
        <v/>
      </c>
      <c r="AZ50" s="27" t="str">
        <f>'05'!AY49</f>
        <v/>
      </c>
      <c r="BA50" s="27" t="str">
        <f>'05'!AZ49</f>
        <v/>
      </c>
      <c r="BB50" s="27" t="str">
        <f>'05'!BA49</f>
        <v/>
      </c>
      <c r="BC50" s="27" t="str">
        <f>'05'!BB49</f>
        <v/>
      </c>
      <c r="BD50" s="27" t="str">
        <f>'05'!BC49</f>
        <v/>
      </c>
      <c r="BE50" s="27" t="str">
        <f>'05'!BD49</f>
        <v/>
      </c>
      <c r="BF50" s="27" t="str">
        <f>'05'!BE49</f>
        <v/>
      </c>
      <c r="BG50" s="388" t="str">
        <f>'05'!BF49</f>
        <v/>
      </c>
      <c r="BH50" s="388" t="str">
        <f>'05'!BG49</f>
        <v/>
      </c>
      <c r="BI50" s="388" t="str">
        <f>'05'!BH49</f>
        <v/>
      </c>
      <c r="BJ50" s="388" t="str">
        <f>'05'!BI49</f>
        <v/>
      </c>
      <c r="BK50" s="388" t="str">
        <f>'05'!BJ49</f>
        <v/>
      </c>
      <c r="BL50" s="388" t="str">
        <f>'05'!BK49</f>
        <v/>
      </c>
      <c r="BM50" s="457" t="str">
        <f>'05'!BL49</f>
        <v/>
      </c>
      <c r="BN50" s="457" t="str">
        <f>'05'!BM49</f>
        <v/>
      </c>
      <c r="BO50" s="457" t="str">
        <f>'05'!BN49</f>
        <v/>
      </c>
      <c r="BP50" s="457" t="str">
        <f>'05'!BO49</f>
        <v/>
      </c>
      <c r="BQ50" s="457" t="str">
        <f>'05'!BP49</f>
        <v/>
      </c>
      <c r="BR50" s="457" t="str">
        <f>'05'!BQ49</f>
        <v/>
      </c>
      <c r="BS50" s="457" t="str">
        <f>'05'!BR49</f>
        <v/>
      </c>
      <c r="BT50" s="457" t="str">
        <f>'05'!BS49</f>
        <v/>
      </c>
      <c r="BU50" s="457" t="str">
        <f>'05'!BT49</f>
        <v/>
      </c>
      <c r="BV50" s="457" t="str">
        <f>'05'!BU49</f>
        <v/>
      </c>
      <c r="BW50" s="457" t="str">
        <f>'05'!BV49</f>
        <v/>
      </c>
      <c r="BX50" s="457" t="str">
        <f>'05'!BW49</f>
        <v/>
      </c>
      <c r="BY50" s="457" t="str">
        <f>'05'!BX49</f>
        <v/>
      </c>
      <c r="BZ50" s="457" t="str">
        <f>'05'!BY49</f>
        <v/>
      </c>
      <c r="CA50" s="457" t="str">
        <f>'05'!BZ49</f>
        <v/>
      </c>
      <c r="CB50" s="457" t="str">
        <f>'05'!CA49</f>
        <v/>
      </c>
      <c r="CC50" s="457" t="str">
        <f>'05'!CB49</f>
        <v/>
      </c>
      <c r="CD50" s="457" t="str">
        <f>'05'!CC49</f>
        <v/>
      </c>
      <c r="CE50" s="457" t="str">
        <f>'05'!CD49</f>
        <v/>
      </c>
      <c r="CF50" s="457" t="str">
        <f>'05'!CE49</f>
        <v/>
      </c>
      <c r="CG50" s="457" t="str">
        <f>'05'!CF49</f>
        <v/>
      </c>
      <c r="CH50" s="457" t="str">
        <f>'05'!CG49</f>
        <v/>
      </c>
      <c r="CI50" s="457" t="str">
        <f>'05'!CH49</f>
        <v/>
      </c>
      <c r="CJ50" s="457" t="str">
        <f>'05'!CI49</f>
        <v/>
      </c>
      <c r="CK50" s="27" t="str">
        <f>'05'!CJ49</f>
        <v/>
      </c>
      <c r="CL50" s="27" t="str">
        <f>'05'!CK49</f>
        <v/>
      </c>
      <c r="CM50" s="27" t="str">
        <f>'05'!CL49</f>
        <v/>
      </c>
      <c r="CN50" s="27" t="str">
        <f>'05'!CM49</f>
        <v/>
      </c>
      <c r="CO50" s="27" t="str">
        <f>'05'!CN49</f>
        <v/>
      </c>
      <c r="CP50" s="27" t="str">
        <f>'05'!CO49</f>
        <v/>
      </c>
      <c r="CQ50" s="87" t="str">
        <f>'05'!CP49</f>
        <v/>
      </c>
      <c r="CR50" s="27" t="str">
        <f>'05'!CQ49</f>
        <v/>
      </c>
      <c r="CS50" s="87" t="str">
        <f>'05'!CR49</f>
        <v/>
      </c>
      <c r="CT50" s="27" t="str">
        <f>'05'!CS49</f>
        <v/>
      </c>
      <c r="CU50" s="87" t="str">
        <f>'05'!CT49</f>
        <v/>
      </c>
      <c r="CV50" s="27" t="str">
        <f>'05'!CU49</f>
        <v/>
      </c>
      <c r="CW50" s="87" t="str">
        <f>'05'!CV49</f>
        <v/>
      </c>
      <c r="CX50" s="27" t="str">
        <f>'05'!CW49</f>
        <v/>
      </c>
      <c r="CY50" s="27" t="str">
        <f>'05'!CX49</f>
        <v/>
      </c>
      <c r="CZ50" s="188"/>
      <c r="DA50" s="173"/>
      <c r="DB50" s="173"/>
      <c r="DC50" s="173"/>
      <c r="DD50" s="173"/>
      <c r="DE50" s="173"/>
    </row>
    <row r="51" spans="1:109" s="29" customFormat="1" ht="15.95" customHeight="1">
      <c r="A51" s="173"/>
      <c r="B51" s="426">
        <v>45</v>
      </c>
      <c r="C51" s="26" t="str">
        <f>IF(คะแนนสอบ!C50="","",คะแนนสอบ!C50)</f>
        <v/>
      </c>
      <c r="D51" s="41" t="str">
        <f>IF(คะแนนสอบ!D50="","",คะแนนสอบ!D50)</f>
        <v/>
      </c>
      <c r="E51" s="424" t="str">
        <f>'05'!D50</f>
        <v/>
      </c>
      <c r="F51" s="424" t="str">
        <f>'05'!E50</f>
        <v/>
      </c>
      <c r="G51" s="424" t="str">
        <f>'05'!F50</f>
        <v/>
      </c>
      <c r="H51" s="424" t="str">
        <f>'05'!G50</f>
        <v/>
      </c>
      <c r="I51" s="424" t="str">
        <f>'05'!H50</f>
        <v/>
      </c>
      <c r="J51" s="424" t="str">
        <f>'05'!I50</f>
        <v/>
      </c>
      <c r="K51" s="424" t="str">
        <f>'05'!J50</f>
        <v/>
      </c>
      <c r="L51" s="424" t="str">
        <f>'05'!K50</f>
        <v/>
      </c>
      <c r="M51" s="424" t="str">
        <f>'05'!L50</f>
        <v/>
      </c>
      <c r="N51" s="424" t="str">
        <f>'05'!M50</f>
        <v/>
      </c>
      <c r="O51" s="424" t="str">
        <f>'05'!N50</f>
        <v/>
      </c>
      <c r="P51" s="424" t="str">
        <f>'05'!O50</f>
        <v/>
      </c>
      <c r="Q51" s="424" t="str">
        <f>'05'!P50</f>
        <v/>
      </c>
      <c r="R51" s="424" t="str">
        <f>'05'!Q50</f>
        <v/>
      </c>
      <c r="S51" s="424" t="str">
        <f>'05'!R50</f>
        <v/>
      </c>
      <c r="T51" s="424" t="str">
        <f>'05'!S50</f>
        <v/>
      </c>
      <c r="U51" s="424" t="str">
        <f>'05'!T50</f>
        <v/>
      </c>
      <c r="V51" s="424" t="str">
        <f>'05'!U50</f>
        <v/>
      </c>
      <c r="W51" s="424" t="str">
        <f>'05'!V50</f>
        <v/>
      </c>
      <c r="X51" s="424" t="str">
        <f>'05'!W50</f>
        <v/>
      </c>
      <c r="Y51" s="424" t="str">
        <f>'05'!X50</f>
        <v/>
      </c>
      <c r="Z51" s="424" t="str">
        <f>'05'!Y50</f>
        <v/>
      </c>
      <c r="AA51" s="424" t="str">
        <f>'05'!Z50</f>
        <v/>
      </c>
      <c r="AB51" s="424" t="str">
        <f>'05'!AA50</f>
        <v/>
      </c>
      <c r="AC51" s="424" t="str">
        <f>'05'!AB50</f>
        <v/>
      </c>
      <c r="AD51" s="424" t="str">
        <f>'05'!AC50</f>
        <v/>
      </c>
      <c r="AE51" s="424" t="str">
        <f>'05'!AD50</f>
        <v/>
      </c>
      <c r="AF51" s="424" t="str">
        <f>'05'!AE50</f>
        <v/>
      </c>
      <c r="AG51" s="424" t="str">
        <f>'05'!AF50</f>
        <v/>
      </c>
      <c r="AH51" s="424" t="str">
        <f>'05'!AG50</f>
        <v/>
      </c>
      <c r="AI51" s="424" t="str">
        <f>'05'!AH50</f>
        <v/>
      </c>
      <c r="AJ51" s="424" t="str">
        <f>'05'!AI50</f>
        <v/>
      </c>
      <c r="AK51" s="424" t="str">
        <f>'05'!AJ50</f>
        <v/>
      </c>
      <c r="AL51" s="424" t="str">
        <f>'05'!AK50</f>
        <v/>
      </c>
      <c r="AM51" s="424" t="str">
        <f>'05'!AL50</f>
        <v/>
      </c>
      <c r="AN51" s="424" t="str">
        <f>'05'!AM50</f>
        <v/>
      </c>
      <c r="AO51" s="424" t="str">
        <f>'05'!AN50</f>
        <v/>
      </c>
      <c r="AP51" s="424" t="str">
        <f>'05'!AO50</f>
        <v/>
      </c>
      <c r="AQ51" s="424" t="str">
        <f>'05'!AP50</f>
        <v/>
      </c>
      <c r="AR51" s="424" t="str">
        <f>'05'!AQ50</f>
        <v/>
      </c>
      <c r="AS51" s="424" t="str">
        <f>'05'!AR50</f>
        <v/>
      </c>
      <c r="AT51" s="424" t="str">
        <f>'05'!AS50</f>
        <v/>
      </c>
      <c r="AU51" s="424" t="str">
        <f>'05'!AT50</f>
        <v/>
      </c>
      <c r="AV51" s="424" t="str">
        <f>'05'!AU50</f>
        <v/>
      </c>
      <c r="AW51" s="424" t="str">
        <f>'05'!AV50</f>
        <v/>
      </c>
      <c r="AX51" s="424" t="str">
        <f>'05'!AW50</f>
        <v/>
      </c>
      <c r="AY51" s="424" t="str">
        <f>'05'!AX50</f>
        <v/>
      </c>
      <c r="AZ51" s="424" t="str">
        <f>'05'!AY50</f>
        <v/>
      </c>
      <c r="BA51" s="424" t="str">
        <f>'05'!AZ50</f>
        <v/>
      </c>
      <c r="BB51" s="424" t="str">
        <f>'05'!BA50</f>
        <v/>
      </c>
      <c r="BC51" s="424" t="str">
        <f>'05'!BB50</f>
        <v/>
      </c>
      <c r="BD51" s="424" t="str">
        <f>'05'!BC50</f>
        <v/>
      </c>
      <c r="BE51" s="424" t="str">
        <f>'05'!BD50</f>
        <v/>
      </c>
      <c r="BF51" s="424" t="str">
        <f>'05'!BE50</f>
        <v/>
      </c>
      <c r="BG51" s="424" t="str">
        <f>'05'!BF50</f>
        <v/>
      </c>
      <c r="BH51" s="424" t="str">
        <f>'05'!BG50</f>
        <v/>
      </c>
      <c r="BI51" s="424" t="str">
        <f>'05'!BH50</f>
        <v/>
      </c>
      <c r="BJ51" s="424" t="str">
        <f>'05'!BI50</f>
        <v/>
      </c>
      <c r="BK51" s="424" t="str">
        <f>'05'!BJ50</f>
        <v/>
      </c>
      <c r="BL51" s="424" t="str">
        <f>'05'!BK50</f>
        <v/>
      </c>
      <c r="BM51" s="457" t="str">
        <f>'05'!BL50</f>
        <v/>
      </c>
      <c r="BN51" s="457" t="str">
        <f>'05'!BM50</f>
        <v/>
      </c>
      <c r="BO51" s="457" t="str">
        <f>'05'!BN50</f>
        <v/>
      </c>
      <c r="BP51" s="457" t="str">
        <f>'05'!BO50</f>
        <v/>
      </c>
      <c r="BQ51" s="457" t="str">
        <f>'05'!BP50</f>
        <v/>
      </c>
      <c r="BR51" s="457" t="str">
        <f>'05'!BQ50</f>
        <v/>
      </c>
      <c r="BS51" s="457" t="str">
        <f>'05'!BR50</f>
        <v/>
      </c>
      <c r="BT51" s="457" t="str">
        <f>'05'!BS50</f>
        <v/>
      </c>
      <c r="BU51" s="457" t="str">
        <f>'05'!BT50</f>
        <v/>
      </c>
      <c r="BV51" s="457" t="str">
        <f>'05'!BU50</f>
        <v/>
      </c>
      <c r="BW51" s="457" t="str">
        <f>'05'!BV50</f>
        <v/>
      </c>
      <c r="BX51" s="457" t="str">
        <f>'05'!BW50</f>
        <v/>
      </c>
      <c r="BY51" s="457" t="str">
        <f>'05'!BX50</f>
        <v/>
      </c>
      <c r="BZ51" s="457" t="str">
        <f>'05'!BY50</f>
        <v/>
      </c>
      <c r="CA51" s="457" t="str">
        <f>'05'!BZ50</f>
        <v/>
      </c>
      <c r="CB51" s="457" t="str">
        <f>'05'!CA50</f>
        <v/>
      </c>
      <c r="CC51" s="457" t="str">
        <f>'05'!CB50</f>
        <v/>
      </c>
      <c r="CD51" s="457" t="str">
        <f>'05'!CC50</f>
        <v/>
      </c>
      <c r="CE51" s="457" t="str">
        <f>'05'!CD50</f>
        <v/>
      </c>
      <c r="CF51" s="457" t="str">
        <f>'05'!CE50</f>
        <v/>
      </c>
      <c r="CG51" s="457" t="str">
        <f>'05'!CF50</f>
        <v/>
      </c>
      <c r="CH51" s="457" t="str">
        <f>'05'!CG50</f>
        <v/>
      </c>
      <c r="CI51" s="457" t="str">
        <f>'05'!CH50</f>
        <v/>
      </c>
      <c r="CJ51" s="457" t="str">
        <f>'05'!CI50</f>
        <v/>
      </c>
      <c r="CK51" s="424" t="str">
        <f>'05'!CJ50</f>
        <v/>
      </c>
      <c r="CL51" s="424" t="str">
        <f>'05'!CK50</f>
        <v/>
      </c>
      <c r="CM51" s="424" t="str">
        <f>'05'!CL50</f>
        <v/>
      </c>
      <c r="CN51" s="424" t="str">
        <f>'05'!CM50</f>
        <v/>
      </c>
      <c r="CO51" s="424" t="str">
        <f>'05'!CN50</f>
        <v/>
      </c>
      <c r="CP51" s="424" t="str">
        <f>'05'!CO50</f>
        <v/>
      </c>
      <c r="CQ51" s="87" t="str">
        <f>'05'!CP50</f>
        <v/>
      </c>
      <c r="CR51" s="424" t="str">
        <f>'05'!CQ50</f>
        <v/>
      </c>
      <c r="CS51" s="87" t="str">
        <f>'05'!CR50</f>
        <v/>
      </c>
      <c r="CT51" s="424" t="str">
        <f>'05'!CS50</f>
        <v/>
      </c>
      <c r="CU51" s="87" t="str">
        <f>'05'!CT50</f>
        <v/>
      </c>
      <c r="CV51" s="424" t="str">
        <f>'05'!CU50</f>
        <v/>
      </c>
      <c r="CW51" s="87" t="str">
        <f>'05'!CV50</f>
        <v/>
      </c>
      <c r="CX51" s="424" t="str">
        <f>'05'!CW50</f>
        <v/>
      </c>
      <c r="CY51" s="424" t="str">
        <f>'05'!CX50</f>
        <v/>
      </c>
      <c r="CZ51" s="188"/>
      <c r="DA51" s="173"/>
      <c r="DB51" s="173"/>
      <c r="DC51" s="173"/>
      <c r="DD51" s="173"/>
      <c r="DE51" s="173"/>
    </row>
    <row r="52" spans="1:109" s="29" customFormat="1" ht="15.95" customHeight="1">
      <c r="A52" s="173"/>
      <c r="B52" s="426">
        <v>46</v>
      </c>
      <c r="C52" s="26" t="str">
        <f>IF(คะแนนสอบ!C51="","",คะแนนสอบ!C51)</f>
        <v/>
      </c>
      <c r="D52" s="41" t="str">
        <f>IF(คะแนนสอบ!D51="","",คะแนนสอบ!D51)</f>
        <v/>
      </c>
      <c r="E52" s="424" t="str">
        <f>'05'!D51</f>
        <v/>
      </c>
      <c r="F52" s="424" t="str">
        <f>'05'!E51</f>
        <v/>
      </c>
      <c r="G52" s="424" t="str">
        <f>'05'!F51</f>
        <v/>
      </c>
      <c r="H52" s="424" t="str">
        <f>'05'!G51</f>
        <v/>
      </c>
      <c r="I52" s="424" t="str">
        <f>'05'!H51</f>
        <v/>
      </c>
      <c r="J52" s="424" t="str">
        <f>'05'!I51</f>
        <v/>
      </c>
      <c r="K52" s="424" t="str">
        <f>'05'!J51</f>
        <v/>
      </c>
      <c r="L52" s="424" t="str">
        <f>'05'!K51</f>
        <v/>
      </c>
      <c r="M52" s="424" t="str">
        <f>'05'!L51</f>
        <v/>
      </c>
      <c r="N52" s="424" t="str">
        <f>'05'!M51</f>
        <v/>
      </c>
      <c r="O52" s="424" t="str">
        <f>'05'!N51</f>
        <v/>
      </c>
      <c r="P52" s="424" t="str">
        <f>'05'!O51</f>
        <v/>
      </c>
      <c r="Q52" s="424" t="str">
        <f>'05'!P51</f>
        <v/>
      </c>
      <c r="R52" s="424" t="str">
        <f>'05'!Q51</f>
        <v/>
      </c>
      <c r="S52" s="424" t="str">
        <f>'05'!R51</f>
        <v/>
      </c>
      <c r="T52" s="424" t="str">
        <f>'05'!S51</f>
        <v/>
      </c>
      <c r="U52" s="424" t="str">
        <f>'05'!T51</f>
        <v/>
      </c>
      <c r="V52" s="424" t="str">
        <f>'05'!U51</f>
        <v/>
      </c>
      <c r="W52" s="424" t="str">
        <f>'05'!V51</f>
        <v/>
      </c>
      <c r="X52" s="424" t="str">
        <f>'05'!W51</f>
        <v/>
      </c>
      <c r="Y52" s="424" t="str">
        <f>'05'!X51</f>
        <v/>
      </c>
      <c r="Z52" s="424" t="str">
        <f>'05'!Y51</f>
        <v/>
      </c>
      <c r="AA52" s="424" t="str">
        <f>'05'!Z51</f>
        <v/>
      </c>
      <c r="AB52" s="424" t="str">
        <f>'05'!AA51</f>
        <v/>
      </c>
      <c r="AC52" s="424" t="str">
        <f>'05'!AB51</f>
        <v/>
      </c>
      <c r="AD52" s="424" t="str">
        <f>'05'!AC51</f>
        <v/>
      </c>
      <c r="AE52" s="424" t="str">
        <f>'05'!AD51</f>
        <v/>
      </c>
      <c r="AF52" s="424" t="str">
        <f>'05'!AE51</f>
        <v/>
      </c>
      <c r="AG52" s="424" t="str">
        <f>'05'!AF51</f>
        <v/>
      </c>
      <c r="AH52" s="424" t="str">
        <f>'05'!AG51</f>
        <v/>
      </c>
      <c r="AI52" s="424" t="str">
        <f>'05'!AH51</f>
        <v/>
      </c>
      <c r="AJ52" s="424" t="str">
        <f>'05'!AI51</f>
        <v/>
      </c>
      <c r="AK52" s="424" t="str">
        <f>'05'!AJ51</f>
        <v/>
      </c>
      <c r="AL52" s="424" t="str">
        <f>'05'!AK51</f>
        <v/>
      </c>
      <c r="AM52" s="424" t="str">
        <f>'05'!AL51</f>
        <v/>
      </c>
      <c r="AN52" s="424" t="str">
        <f>'05'!AM51</f>
        <v/>
      </c>
      <c r="AO52" s="424" t="str">
        <f>'05'!AN51</f>
        <v/>
      </c>
      <c r="AP52" s="424" t="str">
        <f>'05'!AO51</f>
        <v/>
      </c>
      <c r="AQ52" s="424" t="str">
        <f>'05'!AP51</f>
        <v/>
      </c>
      <c r="AR52" s="424" t="str">
        <f>'05'!AQ51</f>
        <v/>
      </c>
      <c r="AS52" s="424" t="str">
        <f>'05'!AR51</f>
        <v/>
      </c>
      <c r="AT52" s="424" t="str">
        <f>'05'!AS51</f>
        <v/>
      </c>
      <c r="AU52" s="424" t="str">
        <f>'05'!AT51</f>
        <v/>
      </c>
      <c r="AV52" s="424" t="str">
        <f>'05'!AU51</f>
        <v/>
      </c>
      <c r="AW52" s="424" t="str">
        <f>'05'!AV51</f>
        <v/>
      </c>
      <c r="AX52" s="424" t="str">
        <f>'05'!AW51</f>
        <v/>
      </c>
      <c r="AY52" s="424" t="str">
        <f>'05'!AX51</f>
        <v/>
      </c>
      <c r="AZ52" s="424" t="str">
        <f>'05'!AY51</f>
        <v/>
      </c>
      <c r="BA52" s="424" t="str">
        <f>'05'!AZ51</f>
        <v/>
      </c>
      <c r="BB52" s="424" t="str">
        <f>'05'!BA51</f>
        <v/>
      </c>
      <c r="BC52" s="424" t="str">
        <f>'05'!BB51</f>
        <v/>
      </c>
      <c r="BD52" s="424" t="str">
        <f>'05'!BC51</f>
        <v/>
      </c>
      <c r="BE52" s="424" t="str">
        <f>'05'!BD51</f>
        <v/>
      </c>
      <c r="BF52" s="424" t="str">
        <f>'05'!BE51</f>
        <v/>
      </c>
      <c r="BG52" s="424" t="str">
        <f>'05'!BF51</f>
        <v/>
      </c>
      <c r="BH52" s="424" t="str">
        <f>'05'!BG51</f>
        <v/>
      </c>
      <c r="BI52" s="424" t="str">
        <f>'05'!BH51</f>
        <v/>
      </c>
      <c r="BJ52" s="424" t="str">
        <f>'05'!BI51</f>
        <v/>
      </c>
      <c r="BK52" s="424" t="str">
        <f>'05'!BJ51</f>
        <v/>
      </c>
      <c r="BL52" s="424" t="str">
        <f>'05'!BK51</f>
        <v/>
      </c>
      <c r="BM52" s="457" t="str">
        <f>'05'!BL51</f>
        <v/>
      </c>
      <c r="BN52" s="457" t="str">
        <f>'05'!BM51</f>
        <v/>
      </c>
      <c r="BO52" s="457" t="str">
        <f>'05'!BN51</f>
        <v/>
      </c>
      <c r="BP52" s="457" t="str">
        <f>'05'!BO51</f>
        <v/>
      </c>
      <c r="BQ52" s="457" t="str">
        <f>'05'!BP51</f>
        <v/>
      </c>
      <c r="BR52" s="457" t="str">
        <f>'05'!BQ51</f>
        <v/>
      </c>
      <c r="BS52" s="457" t="str">
        <f>'05'!BR51</f>
        <v/>
      </c>
      <c r="BT52" s="457" t="str">
        <f>'05'!BS51</f>
        <v/>
      </c>
      <c r="BU52" s="457" t="str">
        <f>'05'!BT51</f>
        <v/>
      </c>
      <c r="BV52" s="457" t="str">
        <f>'05'!BU51</f>
        <v/>
      </c>
      <c r="BW52" s="457" t="str">
        <f>'05'!BV51</f>
        <v/>
      </c>
      <c r="BX52" s="457" t="str">
        <f>'05'!BW51</f>
        <v/>
      </c>
      <c r="BY52" s="457" t="str">
        <f>'05'!BX51</f>
        <v/>
      </c>
      <c r="BZ52" s="457" t="str">
        <f>'05'!BY51</f>
        <v/>
      </c>
      <c r="CA52" s="457" t="str">
        <f>'05'!BZ51</f>
        <v/>
      </c>
      <c r="CB52" s="457" t="str">
        <f>'05'!CA51</f>
        <v/>
      </c>
      <c r="CC52" s="457" t="str">
        <f>'05'!CB51</f>
        <v/>
      </c>
      <c r="CD52" s="457" t="str">
        <f>'05'!CC51</f>
        <v/>
      </c>
      <c r="CE52" s="457" t="str">
        <f>'05'!CD51</f>
        <v/>
      </c>
      <c r="CF52" s="457" t="str">
        <f>'05'!CE51</f>
        <v/>
      </c>
      <c r="CG52" s="457" t="str">
        <f>'05'!CF51</f>
        <v/>
      </c>
      <c r="CH52" s="457" t="str">
        <f>'05'!CG51</f>
        <v/>
      </c>
      <c r="CI52" s="457" t="str">
        <f>'05'!CH51</f>
        <v/>
      </c>
      <c r="CJ52" s="457" t="str">
        <f>'05'!CI51</f>
        <v/>
      </c>
      <c r="CK52" s="424" t="str">
        <f>'05'!CJ51</f>
        <v/>
      </c>
      <c r="CL52" s="424" t="str">
        <f>'05'!CK51</f>
        <v/>
      </c>
      <c r="CM52" s="424" t="str">
        <f>'05'!CL51</f>
        <v/>
      </c>
      <c r="CN52" s="424" t="str">
        <f>'05'!CM51</f>
        <v/>
      </c>
      <c r="CO52" s="424" t="str">
        <f>'05'!CN51</f>
        <v/>
      </c>
      <c r="CP52" s="424" t="str">
        <f>'05'!CO51</f>
        <v/>
      </c>
      <c r="CQ52" s="87" t="str">
        <f>'05'!CP51</f>
        <v/>
      </c>
      <c r="CR52" s="424" t="str">
        <f>'05'!CQ51</f>
        <v/>
      </c>
      <c r="CS52" s="87" t="str">
        <f>'05'!CR51</f>
        <v/>
      </c>
      <c r="CT52" s="424" t="str">
        <f>'05'!CS51</f>
        <v/>
      </c>
      <c r="CU52" s="87" t="str">
        <f>'05'!CT51</f>
        <v/>
      </c>
      <c r="CV52" s="424" t="str">
        <f>'05'!CU51</f>
        <v/>
      </c>
      <c r="CW52" s="87" t="str">
        <f>'05'!CV51</f>
        <v/>
      </c>
      <c r="CX52" s="424" t="str">
        <f>'05'!CW51</f>
        <v/>
      </c>
      <c r="CY52" s="424" t="str">
        <f>'05'!CX51</f>
        <v/>
      </c>
      <c r="CZ52" s="188"/>
      <c r="DA52" s="173"/>
      <c r="DB52" s="173"/>
      <c r="DC52" s="173"/>
      <c r="DD52" s="173"/>
      <c r="DE52" s="173"/>
    </row>
    <row r="53" spans="1:109" s="29" customFormat="1" ht="15.95" customHeight="1">
      <c r="A53" s="173"/>
      <c r="B53" s="426">
        <v>47</v>
      </c>
      <c r="C53" s="26" t="str">
        <f>IF(คะแนนสอบ!C52="","",คะแนนสอบ!C52)</f>
        <v/>
      </c>
      <c r="D53" s="41" t="str">
        <f>IF(คะแนนสอบ!D52="","",คะแนนสอบ!D52)</f>
        <v/>
      </c>
      <c r="E53" s="424" t="str">
        <f>'05'!D52</f>
        <v/>
      </c>
      <c r="F53" s="424" t="str">
        <f>'05'!E52</f>
        <v/>
      </c>
      <c r="G53" s="424" t="str">
        <f>'05'!F52</f>
        <v/>
      </c>
      <c r="H53" s="424" t="str">
        <f>'05'!G52</f>
        <v/>
      </c>
      <c r="I53" s="424" t="str">
        <f>'05'!H52</f>
        <v/>
      </c>
      <c r="J53" s="424" t="str">
        <f>'05'!I52</f>
        <v/>
      </c>
      <c r="K53" s="424" t="str">
        <f>'05'!J52</f>
        <v/>
      </c>
      <c r="L53" s="424" t="str">
        <f>'05'!K52</f>
        <v/>
      </c>
      <c r="M53" s="424" t="str">
        <f>'05'!L52</f>
        <v/>
      </c>
      <c r="N53" s="424" t="str">
        <f>'05'!M52</f>
        <v/>
      </c>
      <c r="O53" s="424" t="str">
        <f>'05'!N52</f>
        <v/>
      </c>
      <c r="P53" s="424" t="str">
        <f>'05'!O52</f>
        <v/>
      </c>
      <c r="Q53" s="424" t="str">
        <f>'05'!P52</f>
        <v/>
      </c>
      <c r="R53" s="424" t="str">
        <f>'05'!Q52</f>
        <v/>
      </c>
      <c r="S53" s="424" t="str">
        <f>'05'!R52</f>
        <v/>
      </c>
      <c r="T53" s="424" t="str">
        <f>'05'!S52</f>
        <v/>
      </c>
      <c r="U53" s="424" t="str">
        <f>'05'!T52</f>
        <v/>
      </c>
      <c r="V53" s="424" t="str">
        <f>'05'!U52</f>
        <v/>
      </c>
      <c r="W53" s="424" t="str">
        <f>'05'!V52</f>
        <v/>
      </c>
      <c r="X53" s="424" t="str">
        <f>'05'!W52</f>
        <v/>
      </c>
      <c r="Y53" s="424" t="str">
        <f>'05'!X52</f>
        <v/>
      </c>
      <c r="Z53" s="424" t="str">
        <f>'05'!Y52</f>
        <v/>
      </c>
      <c r="AA53" s="424" t="str">
        <f>'05'!Z52</f>
        <v/>
      </c>
      <c r="AB53" s="424" t="str">
        <f>'05'!AA52</f>
        <v/>
      </c>
      <c r="AC53" s="424" t="str">
        <f>'05'!AB52</f>
        <v/>
      </c>
      <c r="AD53" s="424" t="str">
        <f>'05'!AC52</f>
        <v/>
      </c>
      <c r="AE53" s="424" t="str">
        <f>'05'!AD52</f>
        <v/>
      </c>
      <c r="AF53" s="424" t="str">
        <f>'05'!AE52</f>
        <v/>
      </c>
      <c r="AG53" s="424" t="str">
        <f>'05'!AF52</f>
        <v/>
      </c>
      <c r="AH53" s="424" t="str">
        <f>'05'!AG52</f>
        <v/>
      </c>
      <c r="AI53" s="424" t="str">
        <f>'05'!AH52</f>
        <v/>
      </c>
      <c r="AJ53" s="424" t="str">
        <f>'05'!AI52</f>
        <v/>
      </c>
      <c r="AK53" s="424" t="str">
        <f>'05'!AJ52</f>
        <v/>
      </c>
      <c r="AL53" s="424" t="str">
        <f>'05'!AK52</f>
        <v/>
      </c>
      <c r="AM53" s="424" t="str">
        <f>'05'!AL52</f>
        <v/>
      </c>
      <c r="AN53" s="424" t="str">
        <f>'05'!AM52</f>
        <v/>
      </c>
      <c r="AO53" s="424" t="str">
        <f>'05'!AN52</f>
        <v/>
      </c>
      <c r="AP53" s="424" t="str">
        <f>'05'!AO52</f>
        <v/>
      </c>
      <c r="AQ53" s="424" t="str">
        <f>'05'!AP52</f>
        <v/>
      </c>
      <c r="AR53" s="424" t="str">
        <f>'05'!AQ52</f>
        <v/>
      </c>
      <c r="AS53" s="424" t="str">
        <f>'05'!AR52</f>
        <v/>
      </c>
      <c r="AT53" s="424" t="str">
        <f>'05'!AS52</f>
        <v/>
      </c>
      <c r="AU53" s="424" t="str">
        <f>'05'!AT52</f>
        <v/>
      </c>
      <c r="AV53" s="424" t="str">
        <f>'05'!AU52</f>
        <v/>
      </c>
      <c r="AW53" s="424" t="str">
        <f>'05'!AV52</f>
        <v/>
      </c>
      <c r="AX53" s="424" t="str">
        <f>'05'!AW52</f>
        <v/>
      </c>
      <c r="AY53" s="424" t="str">
        <f>'05'!AX52</f>
        <v/>
      </c>
      <c r="AZ53" s="424" t="str">
        <f>'05'!AY52</f>
        <v/>
      </c>
      <c r="BA53" s="424" t="str">
        <f>'05'!AZ52</f>
        <v/>
      </c>
      <c r="BB53" s="424" t="str">
        <f>'05'!BA52</f>
        <v/>
      </c>
      <c r="BC53" s="424" t="str">
        <f>'05'!BB52</f>
        <v/>
      </c>
      <c r="BD53" s="424" t="str">
        <f>'05'!BC52</f>
        <v/>
      </c>
      <c r="BE53" s="424" t="str">
        <f>'05'!BD52</f>
        <v/>
      </c>
      <c r="BF53" s="424" t="str">
        <f>'05'!BE52</f>
        <v/>
      </c>
      <c r="BG53" s="424" t="str">
        <f>'05'!BF52</f>
        <v/>
      </c>
      <c r="BH53" s="424" t="str">
        <f>'05'!BG52</f>
        <v/>
      </c>
      <c r="BI53" s="424" t="str">
        <f>'05'!BH52</f>
        <v/>
      </c>
      <c r="BJ53" s="424" t="str">
        <f>'05'!BI52</f>
        <v/>
      </c>
      <c r="BK53" s="424" t="str">
        <f>'05'!BJ52</f>
        <v/>
      </c>
      <c r="BL53" s="424" t="str">
        <f>'05'!BK52</f>
        <v/>
      </c>
      <c r="BM53" s="457" t="str">
        <f>'05'!BL52</f>
        <v/>
      </c>
      <c r="BN53" s="457" t="str">
        <f>'05'!BM52</f>
        <v/>
      </c>
      <c r="BO53" s="457" t="str">
        <f>'05'!BN52</f>
        <v/>
      </c>
      <c r="BP53" s="457" t="str">
        <f>'05'!BO52</f>
        <v/>
      </c>
      <c r="BQ53" s="457" t="str">
        <f>'05'!BP52</f>
        <v/>
      </c>
      <c r="BR53" s="457" t="str">
        <f>'05'!BQ52</f>
        <v/>
      </c>
      <c r="BS53" s="457" t="str">
        <f>'05'!BR52</f>
        <v/>
      </c>
      <c r="BT53" s="457" t="str">
        <f>'05'!BS52</f>
        <v/>
      </c>
      <c r="BU53" s="457" t="str">
        <f>'05'!BT52</f>
        <v/>
      </c>
      <c r="BV53" s="457" t="str">
        <f>'05'!BU52</f>
        <v/>
      </c>
      <c r="BW53" s="457" t="str">
        <f>'05'!BV52</f>
        <v/>
      </c>
      <c r="BX53" s="457" t="str">
        <f>'05'!BW52</f>
        <v/>
      </c>
      <c r="BY53" s="457" t="str">
        <f>'05'!BX52</f>
        <v/>
      </c>
      <c r="BZ53" s="457" t="str">
        <f>'05'!BY52</f>
        <v/>
      </c>
      <c r="CA53" s="457" t="str">
        <f>'05'!BZ52</f>
        <v/>
      </c>
      <c r="CB53" s="457" t="str">
        <f>'05'!CA52</f>
        <v/>
      </c>
      <c r="CC53" s="457" t="str">
        <f>'05'!CB52</f>
        <v/>
      </c>
      <c r="CD53" s="457" t="str">
        <f>'05'!CC52</f>
        <v/>
      </c>
      <c r="CE53" s="457" t="str">
        <f>'05'!CD52</f>
        <v/>
      </c>
      <c r="CF53" s="457" t="str">
        <f>'05'!CE52</f>
        <v/>
      </c>
      <c r="CG53" s="457" t="str">
        <f>'05'!CF52</f>
        <v/>
      </c>
      <c r="CH53" s="457" t="str">
        <f>'05'!CG52</f>
        <v/>
      </c>
      <c r="CI53" s="457" t="str">
        <f>'05'!CH52</f>
        <v/>
      </c>
      <c r="CJ53" s="457" t="str">
        <f>'05'!CI52</f>
        <v/>
      </c>
      <c r="CK53" s="424" t="str">
        <f>'05'!CJ52</f>
        <v/>
      </c>
      <c r="CL53" s="424" t="str">
        <f>'05'!CK52</f>
        <v/>
      </c>
      <c r="CM53" s="424" t="str">
        <f>'05'!CL52</f>
        <v/>
      </c>
      <c r="CN53" s="424" t="str">
        <f>'05'!CM52</f>
        <v/>
      </c>
      <c r="CO53" s="424" t="str">
        <f>'05'!CN52</f>
        <v/>
      </c>
      <c r="CP53" s="424" t="str">
        <f>'05'!CO52</f>
        <v/>
      </c>
      <c r="CQ53" s="87" t="str">
        <f>'05'!CP52</f>
        <v/>
      </c>
      <c r="CR53" s="424" t="str">
        <f>'05'!CQ52</f>
        <v/>
      </c>
      <c r="CS53" s="87" t="str">
        <f>'05'!CR52</f>
        <v/>
      </c>
      <c r="CT53" s="424" t="str">
        <f>'05'!CS52</f>
        <v/>
      </c>
      <c r="CU53" s="87" t="str">
        <f>'05'!CT52</f>
        <v/>
      </c>
      <c r="CV53" s="424" t="str">
        <f>'05'!CU52</f>
        <v/>
      </c>
      <c r="CW53" s="87" t="str">
        <f>'05'!CV52</f>
        <v/>
      </c>
      <c r="CX53" s="424" t="str">
        <f>'05'!CW52</f>
        <v/>
      </c>
      <c r="CY53" s="424" t="str">
        <f>'05'!CX52</f>
        <v/>
      </c>
      <c r="CZ53" s="188"/>
      <c r="DA53" s="173"/>
      <c r="DB53" s="173"/>
      <c r="DC53" s="173"/>
      <c r="DD53" s="173"/>
      <c r="DE53" s="173"/>
    </row>
    <row r="54" spans="1:109" s="29" customFormat="1" ht="15.95" customHeight="1">
      <c r="A54" s="173"/>
      <c r="B54" s="426">
        <v>48</v>
      </c>
      <c r="C54" s="26" t="str">
        <f>IF(คะแนนสอบ!C53="","",คะแนนสอบ!C53)</f>
        <v/>
      </c>
      <c r="D54" s="41" t="str">
        <f>IF(คะแนนสอบ!D53="","",คะแนนสอบ!D53)</f>
        <v/>
      </c>
      <c r="E54" s="424" t="str">
        <f>'05'!D53</f>
        <v/>
      </c>
      <c r="F54" s="424" t="str">
        <f>'05'!E53</f>
        <v/>
      </c>
      <c r="G54" s="424" t="str">
        <f>'05'!F53</f>
        <v/>
      </c>
      <c r="H54" s="424" t="str">
        <f>'05'!G53</f>
        <v/>
      </c>
      <c r="I54" s="424" t="str">
        <f>'05'!H53</f>
        <v/>
      </c>
      <c r="J54" s="424" t="str">
        <f>'05'!I53</f>
        <v/>
      </c>
      <c r="K54" s="424" t="str">
        <f>'05'!J53</f>
        <v/>
      </c>
      <c r="L54" s="424" t="str">
        <f>'05'!K53</f>
        <v/>
      </c>
      <c r="M54" s="424" t="str">
        <f>'05'!L53</f>
        <v/>
      </c>
      <c r="N54" s="424" t="str">
        <f>'05'!M53</f>
        <v/>
      </c>
      <c r="O54" s="424" t="str">
        <f>'05'!N53</f>
        <v/>
      </c>
      <c r="P54" s="424" t="str">
        <f>'05'!O53</f>
        <v/>
      </c>
      <c r="Q54" s="424" t="str">
        <f>'05'!P53</f>
        <v/>
      </c>
      <c r="R54" s="424" t="str">
        <f>'05'!Q53</f>
        <v/>
      </c>
      <c r="S54" s="424" t="str">
        <f>'05'!R53</f>
        <v/>
      </c>
      <c r="T54" s="424" t="str">
        <f>'05'!S53</f>
        <v/>
      </c>
      <c r="U54" s="424" t="str">
        <f>'05'!T53</f>
        <v/>
      </c>
      <c r="V54" s="424" t="str">
        <f>'05'!U53</f>
        <v/>
      </c>
      <c r="W54" s="424" t="str">
        <f>'05'!V53</f>
        <v/>
      </c>
      <c r="X54" s="424" t="str">
        <f>'05'!W53</f>
        <v/>
      </c>
      <c r="Y54" s="424" t="str">
        <f>'05'!X53</f>
        <v/>
      </c>
      <c r="Z54" s="424" t="str">
        <f>'05'!Y53</f>
        <v/>
      </c>
      <c r="AA54" s="424" t="str">
        <f>'05'!Z53</f>
        <v/>
      </c>
      <c r="AB54" s="424" t="str">
        <f>'05'!AA53</f>
        <v/>
      </c>
      <c r="AC54" s="424" t="str">
        <f>'05'!AB53</f>
        <v/>
      </c>
      <c r="AD54" s="424" t="str">
        <f>'05'!AC53</f>
        <v/>
      </c>
      <c r="AE54" s="424" t="str">
        <f>'05'!AD53</f>
        <v/>
      </c>
      <c r="AF54" s="424" t="str">
        <f>'05'!AE53</f>
        <v/>
      </c>
      <c r="AG54" s="424" t="str">
        <f>'05'!AF53</f>
        <v/>
      </c>
      <c r="AH54" s="424" t="str">
        <f>'05'!AG53</f>
        <v/>
      </c>
      <c r="AI54" s="424" t="str">
        <f>'05'!AH53</f>
        <v/>
      </c>
      <c r="AJ54" s="424" t="str">
        <f>'05'!AI53</f>
        <v/>
      </c>
      <c r="AK54" s="424" t="str">
        <f>'05'!AJ53</f>
        <v/>
      </c>
      <c r="AL54" s="424" t="str">
        <f>'05'!AK53</f>
        <v/>
      </c>
      <c r="AM54" s="424" t="str">
        <f>'05'!AL53</f>
        <v/>
      </c>
      <c r="AN54" s="424" t="str">
        <f>'05'!AM53</f>
        <v/>
      </c>
      <c r="AO54" s="424" t="str">
        <f>'05'!AN53</f>
        <v/>
      </c>
      <c r="AP54" s="424" t="str">
        <f>'05'!AO53</f>
        <v/>
      </c>
      <c r="AQ54" s="424" t="str">
        <f>'05'!AP53</f>
        <v/>
      </c>
      <c r="AR54" s="424" t="str">
        <f>'05'!AQ53</f>
        <v/>
      </c>
      <c r="AS54" s="424" t="str">
        <f>'05'!AR53</f>
        <v/>
      </c>
      <c r="AT54" s="424" t="str">
        <f>'05'!AS53</f>
        <v/>
      </c>
      <c r="AU54" s="424" t="str">
        <f>'05'!AT53</f>
        <v/>
      </c>
      <c r="AV54" s="424" t="str">
        <f>'05'!AU53</f>
        <v/>
      </c>
      <c r="AW54" s="424" t="str">
        <f>'05'!AV53</f>
        <v/>
      </c>
      <c r="AX54" s="424" t="str">
        <f>'05'!AW53</f>
        <v/>
      </c>
      <c r="AY54" s="424" t="str">
        <f>'05'!AX53</f>
        <v/>
      </c>
      <c r="AZ54" s="424" t="str">
        <f>'05'!AY53</f>
        <v/>
      </c>
      <c r="BA54" s="424" t="str">
        <f>'05'!AZ53</f>
        <v/>
      </c>
      <c r="BB54" s="424" t="str">
        <f>'05'!BA53</f>
        <v/>
      </c>
      <c r="BC54" s="424" t="str">
        <f>'05'!BB53</f>
        <v/>
      </c>
      <c r="BD54" s="424" t="str">
        <f>'05'!BC53</f>
        <v/>
      </c>
      <c r="BE54" s="424" t="str">
        <f>'05'!BD53</f>
        <v/>
      </c>
      <c r="BF54" s="424" t="str">
        <f>'05'!BE53</f>
        <v/>
      </c>
      <c r="BG54" s="424" t="str">
        <f>'05'!BF53</f>
        <v/>
      </c>
      <c r="BH54" s="424" t="str">
        <f>'05'!BG53</f>
        <v/>
      </c>
      <c r="BI54" s="424" t="str">
        <f>'05'!BH53</f>
        <v/>
      </c>
      <c r="BJ54" s="424" t="str">
        <f>'05'!BI53</f>
        <v/>
      </c>
      <c r="BK54" s="424" t="str">
        <f>'05'!BJ53</f>
        <v/>
      </c>
      <c r="BL54" s="424" t="str">
        <f>'05'!BK53</f>
        <v/>
      </c>
      <c r="BM54" s="457" t="str">
        <f>'05'!BL53</f>
        <v/>
      </c>
      <c r="BN54" s="457" t="str">
        <f>'05'!BM53</f>
        <v/>
      </c>
      <c r="BO54" s="457" t="str">
        <f>'05'!BN53</f>
        <v/>
      </c>
      <c r="BP54" s="457" t="str">
        <f>'05'!BO53</f>
        <v/>
      </c>
      <c r="BQ54" s="457" t="str">
        <f>'05'!BP53</f>
        <v/>
      </c>
      <c r="BR54" s="457" t="str">
        <f>'05'!BQ53</f>
        <v/>
      </c>
      <c r="BS54" s="457" t="str">
        <f>'05'!BR53</f>
        <v/>
      </c>
      <c r="BT54" s="457" t="str">
        <f>'05'!BS53</f>
        <v/>
      </c>
      <c r="BU54" s="457" t="str">
        <f>'05'!BT53</f>
        <v/>
      </c>
      <c r="BV54" s="457" t="str">
        <f>'05'!BU53</f>
        <v/>
      </c>
      <c r="BW54" s="457" t="str">
        <f>'05'!BV53</f>
        <v/>
      </c>
      <c r="BX54" s="457" t="str">
        <f>'05'!BW53</f>
        <v/>
      </c>
      <c r="BY54" s="457" t="str">
        <f>'05'!BX53</f>
        <v/>
      </c>
      <c r="BZ54" s="457" t="str">
        <f>'05'!BY53</f>
        <v/>
      </c>
      <c r="CA54" s="457" t="str">
        <f>'05'!BZ53</f>
        <v/>
      </c>
      <c r="CB54" s="457" t="str">
        <f>'05'!CA53</f>
        <v/>
      </c>
      <c r="CC54" s="457" t="str">
        <f>'05'!CB53</f>
        <v/>
      </c>
      <c r="CD54" s="457" t="str">
        <f>'05'!CC53</f>
        <v/>
      </c>
      <c r="CE54" s="457" t="str">
        <f>'05'!CD53</f>
        <v/>
      </c>
      <c r="CF54" s="457" t="str">
        <f>'05'!CE53</f>
        <v/>
      </c>
      <c r="CG54" s="457" t="str">
        <f>'05'!CF53</f>
        <v/>
      </c>
      <c r="CH54" s="457" t="str">
        <f>'05'!CG53</f>
        <v/>
      </c>
      <c r="CI54" s="457" t="str">
        <f>'05'!CH53</f>
        <v/>
      </c>
      <c r="CJ54" s="457" t="str">
        <f>'05'!CI53</f>
        <v/>
      </c>
      <c r="CK54" s="424" t="str">
        <f>'05'!CJ53</f>
        <v/>
      </c>
      <c r="CL54" s="424" t="str">
        <f>'05'!CK53</f>
        <v/>
      </c>
      <c r="CM54" s="424" t="str">
        <f>'05'!CL53</f>
        <v/>
      </c>
      <c r="CN54" s="424" t="str">
        <f>'05'!CM53</f>
        <v/>
      </c>
      <c r="CO54" s="424" t="str">
        <f>'05'!CN53</f>
        <v/>
      </c>
      <c r="CP54" s="424" t="str">
        <f>'05'!CO53</f>
        <v/>
      </c>
      <c r="CQ54" s="87" t="str">
        <f>'05'!CP53</f>
        <v/>
      </c>
      <c r="CR54" s="424" t="str">
        <f>'05'!CQ53</f>
        <v/>
      </c>
      <c r="CS54" s="87" t="str">
        <f>'05'!CR53</f>
        <v/>
      </c>
      <c r="CT54" s="424" t="str">
        <f>'05'!CS53</f>
        <v/>
      </c>
      <c r="CU54" s="87" t="str">
        <f>'05'!CT53</f>
        <v/>
      </c>
      <c r="CV54" s="424" t="str">
        <f>'05'!CU53</f>
        <v/>
      </c>
      <c r="CW54" s="87" t="str">
        <f>'05'!CV53</f>
        <v/>
      </c>
      <c r="CX54" s="424" t="str">
        <f>'05'!CW53</f>
        <v/>
      </c>
      <c r="CY54" s="424" t="str">
        <f>'05'!CX53</f>
        <v/>
      </c>
      <c r="CZ54" s="188"/>
      <c r="DA54" s="173"/>
      <c r="DB54" s="173"/>
      <c r="DC54" s="173"/>
      <c r="DD54" s="173"/>
      <c r="DE54" s="173"/>
    </row>
    <row r="55" spans="1:109" s="29" customFormat="1" ht="15.95" customHeight="1">
      <c r="A55" s="173"/>
      <c r="B55" s="426">
        <v>49</v>
      </c>
      <c r="C55" s="26" t="str">
        <f>IF(คะแนนสอบ!C54="","",คะแนนสอบ!C54)</f>
        <v/>
      </c>
      <c r="D55" s="41" t="str">
        <f>IF(คะแนนสอบ!D54="","",คะแนนสอบ!D54)</f>
        <v/>
      </c>
      <c r="E55" s="424" t="str">
        <f>'05'!D54</f>
        <v/>
      </c>
      <c r="F55" s="424" t="str">
        <f>'05'!E54</f>
        <v/>
      </c>
      <c r="G55" s="424" t="str">
        <f>'05'!F54</f>
        <v/>
      </c>
      <c r="H55" s="424" t="str">
        <f>'05'!G54</f>
        <v/>
      </c>
      <c r="I55" s="424" t="str">
        <f>'05'!H54</f>
        <v/>
      </c>
      <c r="J55" s="424" t="str">
        <f>'05'!I54</f>
        <v/>
      </c>
      <c r="K55" s="424" t="str">
        <f>'05'!J54</f>
        <v/>
      </c>
      <c r="L55" s="424" t="str">
        <f>'05'!K54</f>
        <v/>
      </c>
      <c r="M55" s="424" t="str">
        <f>'05'!L54</f>
        <v/>
      </c>
      <c r="N55" s="424" t="str">
        <f>'05'!M54</f>
        <v/>
      </c>
      <c r="O55" s="424" t="str">
        <f>'05'!N54</f>
        <v/>
      </c>
      <c r="P55" s="424" t="str">
        <f>'05'!O54</f>
        <v/>
      </c>
      <c r="Q55" s="424" t="str">
        <f>'05'!P54</f>
        <v/>
      </c>
      <c r="R55" s="424" t="str">
        <f>'05'!Q54</f>
        <v/>
      </c>
      <c r="S55" s="424" t="str">
        <f>'05'!R54</f>
        <v/>
      </c>
      <c r="T55" s="424" t="str">
        <f>'05'!S54</f>
        <v/>
      </c>
      <c r="U55" s="424" t="str">
        <f>'05'!T54</f>
        <v/>
      </c>
      <c r="V55" s="424" t="str">
        <f>'05'!U54</f>
        <v/>
      </c>
      <c r="W55" s="424" t="str">
        <f>'05'!V54</f>
        <v/>
      </c>
      <c r="X55" s="424" t="str">
        <f>'05'!W54</f>
        <v/>
      </c>
      <c r="Y55" s="424" t="str">
        <f>'05'!X54</f>
        <v/>
      </c>
      <c r="Z55" s="424" t="str">
        <f>'05'!Y54</f>
        <v/>
      </c>
      <c r="AA55" s="424" t="str">
        <f>'05'!Z54</f>
        <v/>
      </c>
      <c r="AB55" s="424" t="str">
        <f>'05'!AA54</f>
        <v/>
      </c>
      <c r="AC55" s="424" t="str">
        <f>'05'!AB54</f>
        <v/>
      </c>
      <c r="AD55" s="424" t="str">
        <f>'05'!AC54</f>
        <v/>
      </c>
      <c r="AE55" s="424" t="str">
        <f>'05'!AD54</f>
        <v/>
      </c>
      <c r="AF55" s="424" t="str">
        <f>'05'!AE54</f>
        <v/>
      </c>
      <c r="AG55" s="424" t="str">
        <f>'05'!AF54</f>
        <v/>
      </c>
      <c r="AH55" s="424" t="str">
        <f>'05'!AG54</f>
        <v/>
      </c>
      <c r="AI55" s="424" t="str">
        <f>'05'!AH54</f>
        <v/>
      </c>
      <c r="AJ55" s="424" t="str">
        <f>'05'!AI54</f>
        <v/>
      </c>
      <c r="AK55" s="424" t="str">
        <f>'05'!AJ54</f>
        <v/>
      </c>
      <c r="AL55" s="424" t="str">
        <f>'05'!AK54</f>
        <v/>
      </c>
      <c r="AM55" s="424" t="str">
        <f>'05'!AL54</f>
        <v/>
      </c>
      <c r="AN55" s="424" t="str">
        <f>'05'!AM54</f>
        <v/>
      </c>
      <c r="AO55" s="424" t="str">
        <f>'05'!AN54</f>
        <v/>
      </c>
      <c r="AP55" s="424" t="str">
        <f>'05'!AO54</f>
        <v/>
      </c>
      <c r="AQ55" s="424" t="str">
        <f>'05'!AP54</f>
        <v/>
      </c>
      <c r="AR55" s="424" t="str">
        <f>'05'!AQ54</f>
        <v/>
      </c>
      <c r="AS55" s="424" t="str">
        <f>'05'!AR54</f>
        <v/>
      </c>
      <c r="AT55" s="424" t="str">
        <f>'05'!AS54</f>
        <v/>
      </c>
      <c r="AU55" s="424" t="str">
        <f>'05'!AT54</f>
        <v/>
      </c>
      <c r="AV55" s="424" t="str">
        <f>'05'!AU54</f>
        <v/>
      </c>
      <c r="AW55" s="424" t="str">
        <f>'05'!AV54</f>
        <v/>
      </c>
      <c r="AX55" s="424" t="str">
        <f>'05'!AW54</f>
        <v/>
      </c>
      <c r="AY55" s="424" t="str">
        <f>'05'!AX54</f>
        <v/>
      </c>
      <c r="AZ55" s="424" t="str">
        <f>'05'!AY54</f>
        <v/>
      </c>
      <c r="BA55" s="424" t="str">
        <f>'05'!AZ54</f>
        <v/>
      </c>
      <c r="BB55" s="424" t="str">
        <f>'05'!BA54</f>
        <v/>
      </c>
      <c r="BC55" s="424" t="str">
        <f>'05'!BB54</f>
        <v/>
      </c>
      <c r="BD55" s="424" t="str">
        <f>'05'!BC54</f>
        <v/>
      </c>
      <c r="BE55" s="424" t="str">
        <f>'05'!BD54</f>
        <v/>
      </c>
      <c r="BF55" s="424" t="str">
        <f>'05'!BE54</f>
        <v/>
      </c>
      <c r="BG55" s="424" t="str">
        <f>'05'!BF54</f>
        <v/>
      </c>
      <c r="BH55" s="424" t="str">
        <f>'05'!BG54</f>
        <v/>
      </c>
      <c r="BI55" s="424" t="str">
        <f>'05'!BH54</f>
        <v/>
      </c>
      <c r="BJ55" s="424" t="str">
        <f>'05'!BI54</f>
        <v/>
      </c>
      <c r="BK55" s="424" t="str">
        <f>'05'!BJ54</f>
        <v/>
      </c>
      <c r="BL55" s="424" t="str">
        <f>'05'!BK54</f>
        <v/>
      </c>
      <c r="BM55" s="457" t="str">
        <f>'05'!BL54</f>
        <v/>
      </c>
      <c r="BN55" s="457" t="str">
        <f>'05'!BM54</f>
        <v/>
      </c>
      <c r="BO55" s="457" t="str">
        <f>'05'!BN54</f>
        <v/>
      </c>
      <c r="BP55" s="457" t="str">
        <f>'05'!BO54</f>
        <v/>
      </c>
      <c r="BQ55" s="457" t="str">
        <f>'05'!BP54</f>
        <v/>
      </c>
      <c r="BR55" s="457" t="str">
        <f>'05'!BQ54</f>
        <v/>
      </c>
      <c r="BS55" s="457" t="str">
        <f>'05'!BR54</f>
        <v/>
      </c>
      <c r="BT55" s="457" t="str">
        <f>'05'!BS54</f>
        <v/>
      </c>
      <c r="BU55" s="457" t="str">
        <f>'05'!BT54</f>
        <v/>
      </c>
      <c r="BV55" s="457" t="str">
        <f>'05'!BU54</f>
        <v/>
      </c>
      <c r="BW55" s="457" t="str">
        <f>'05'!BV54</f>
        <v/>
      </c>
      <c r="BX55" s="457" t="str">
        <f>'05'!BW54</f>
        <v/>
      </c>
      <c r="BY55" s="457" t="str">
        <f>'05'!BX54</f>
        <v/>
      </c>
      <c r="BZ55" s="457" t="str">
        <f>'05'!BY54</f>
        <v/>
      </c>
      <c r="CA55" s="457" t="str">
        <f>'05'!BZ54</f>
        <v/>
      </c>
      <c r="CB55" s="457" t="str">
        <f>'05'!CA54</f>
        <v/>
      </c>
      <c r="CC55" s="457" t="str">
        <f>'05'!CB54</f>
        <v/>
      </c>
      <c r="CD55" s="457" t="str">
        <f>'05'!CC54</f>
        <v/>
      </c>
      <c r="CE55" s="457" t="str">
        <f>'05'!CD54</f>
        <v/>
      </c>
      <c r="CF55" s="457" t="str">
        <f>'05'!CE54</f>
        <v/>
      </c>
      <c r="CG55" s="457" t="str">
        <f>'05'!CF54</f>
        <v/>
      </c>
      <c r="CH55" s="457" t="str">
        <f>'05'!CG54</f>
        <v/>
      </c>
      <c r="CI55" s="457" t="str">
        <f>'05'!CH54</f>
        <v/>
      </c>
      <c r="CJ55" s="457" t="str">
        <f>'05'!CI54</f>
        <v/>
      </c>
      <c r="CK55" s="424" t="str">
        <f>'05'!CJ54</f>
        <v/>
      </c>
      <c r="CL55" s="424" t="str">
        <f>'05'!CK54</f>
        <v/>
      </c>
      <c r="CM55" s="424" t="str">
        <f>'05'!CL54</f>
        <v/>
      </c>
      <c r="CN55" s="424" t="str">
        <f>'05'!CM54</f>
        <v/>
      </c>
      <c r="CO55" s="424" t="str">
        <f>'05'!CN54</f>
        <v/>
      </c>
      <c r="CP55" s="424" t="str">
        <f>'05'!CO54</f>
        <v/>
      </c>
      <c r="CQ55" s="87" t="str">
        <f>'05'!CP54</f>
        <v/>
      </c>
      <c r="CR55" s="424" t="str">
        <f>'05'!CQ54</f>
        <v/>
      </c>
      <c r="CS55" s="87" t="str">
        <f>'05'!CR54</f>
        <v/>
      </c>
      <c r="CT55" s="424" t="str">
        <f>'05'!CS54</f>
        <v/>
      </c>
      <c r="CU55" s="87" t="str">
        <f>'05'!CT54</f>
        <v/>
      </c>
      <c r="CV55" s="424" t="str">
        <f>'05'!CU54</f>
        <v/>
      </c>
      <c r="CW55" s="87" t="str">
        <f>'05'!CV54</f>
        <v/>
      </c>
      <c r="CX55" s="424" t="str">
        <f>'05'!CW54</f>
        <v/>
      </c>
      <c r="CY55" s="424" t="str">
        <f>'05'!CX54</f>
        <v/>
      </c>
      <c r="CZ55" s="188"/>
      <c r="DA55" s="173"/>
      <c r="DB55" s="173"/>
      <c r="DC55" s="173"/>
      <c r="DD55" s="173"/>
      <c r="DE55" s="173"/>
    </row>
    <row r="56" spans="1:109" s="29" customFormat="1" ht="15.95" customHeight="1">
      <c r="A56" s="173"/>
      <c r="B56" s="426">
        <v>50</v>
      </c>
      <c r="C56" s="26" t="str">
        <f>IF(คะแนนสอบ!C55="","",คะแนนสอบ!C55)</f>
        <v/>
      </c>
      <c r="D56" s="41" t="str">
        <f>IF(คะแนนสอบ!D55="","",คะแนนสอบ!D55)</f>
        <v/>
      </c>
      <c r="E56" s="424" t="str">
        <f>'05'!D55</f>
        <v/>
      </c>
      <c r="F56" s="424" t="str">
        <f>'05'!E55</f>
        <v/>
      </c>
      <c r="G56" s="424" t="str">
        <f>'05'!F55</f>
        <v/>
      </c>
      <c r="H56" s="424" t="str">
        <f>'05'!G55</f>
        <v/>
      </c>
      <c r="I56" s="424" t="str">
        <f>'05'!H55</f>
        <v/>
      </c>
      <c r="J56" s="424" t="str">
        <f>'05'!I55</f>
        <v/>
      </c>
      <c r="K56" s="424" t="str">
        <f>'05'!J55</f>
        <v/>
      </c>
      <c r="L56" s="424" t="str">
        <f>'05'!K55</f>
        <v/>
      </c>
      <c r="M56" s="424" t="str">
        <f>'05'!L55</f>
        <v/>
      </c>
      <c r="N56" s="424" t="str">
        <f>'05'!M55</f>
        <v/>
      </c>
      <c r="O56" s="424" t="str">
        <f>'05'!N55</f>
        <v/>
      </c>
      <c r="P56" s="424" t="str">
        <f>'05'!O55</f>
        <v/>
      </c>
      <c r="Q56" s="424" t="str">
        <f>'05'!P55</f>
        <v/>
      </c>
      <c r="R56" s="424" t="str">
        <f>'05'!Q55</f>
        <v/>
      </c>
      <c r="S56" s="424" t="str">
        <f>'05'!R55</f>
        <v/>
      </c>
      <c r="T56" s="424" t="str">
        <f>'05'!S55</f>
        <v/>
      </c>
      <c r="U56" s="424" t="str">
        <f>'05'!T55</f>
        <v/>
      </c>
      <c r="V56" s="424" t="str">
        <f>'05'!U55</f>
        <v/>
      </c>
      <c r="W56" s="424" t="str">
        <f>'05'!V55</f>
        <v/>
      </c>
      <c r="X56" s="424" t="str">
        <f>'05'!W55</f>
        <v/>
      </c>
      <c r="Y56" s="424" t="str">
        <f>'05'!X55</f>
        <v/>
      </c>
      <c r="Z56" s="424" t="str">
        <f>'05'!Y55</f>
        <v/>
      </c>
      <c r="AA56" s="424" t="str">
        <f>'05'!Z55</f>
        <v/>
      </c>
      <c r="AB56" s="424" t="str">
        <f>'05'!AA55</f>
        <v/>
      </c>
      <c r="AC56" s="424" t="str">
        <f>'05'!AB55</f>
        <v/>
      </c>
      <c r="AD56" s="424" t="str">
        <f>'05'!AC55</f>
        <v/>
      </c>
      <c r="AE56" s="424" t="str">
        <f>'05'!AD55</f>
        <v/>
      </c>
      <c r="AF56" s="424" t="str">
        <f>'05'!AE55</f>
        <v/>
      </c>
      <c r="AG56" s="424" t="str">
        <f>'05'!AF55</f>
        <v/>
      </c>
      <c r="AH56" s="424" t="str">
        <f>'05'!AG55</f>
        <v/>
      </c>
      <c r="AI56" s="424" t="str">
        <f>'05'!AH55</f>
        <v/>
      </c>
      <c r="AJ56" s="424" t="str">
        <f>'05'!AI55</f>
        <v/>
      </c>
      <c r="AK56" s="424" t="str">
        <f>'05'!AJ55</f>
        <v/>
      </c>
      <c r="AL56" s="424" t="str">
        <f>'05'!AK55</f>
        <v/>
      </c>
      <c r="AM56" s="424" t="str">
        <f>'05'!AL55</f>
        <v/>
      </c>
      <c r="AN56" s="424" t="str">
        <f>'05'!AM55</f>
        <v/>
      </c>
      <c r="AO56" s="424" t="str">
        <f>'05'!AN55</f>
        <v/>
      </c>
      <c r="AP56" s="424" t="str">
        <f>'05'!AO55</f>
        <v/>
      </c>
      <c r="AQ56" s="424" t="str">
        <f>'05'!AP55</f>
        <v/>
      </c>
      <c r="AR56" s="424" t="str">
        <f>'05'!AQ55</f>
        <v/>
      </c>
      <c r="AS56" s="424" t="str">
        <f>'05'!AR55</f>
        <v/>
      </c>
      <c r="AT56" s="424" t="str">
        <f>'05'!AS55</f>
        <v/>
      </c>
      <c r="AU56" s="424" t="str">
        <f>'05'!AT55</f>
        <v/>
      </c>
      <c r="AV56" s="424" t="str">
        <f>'05'!AU55</f>
        <v/>
      </c>
      <c r="AW56" s="424" t="str">
        <f>'05'!AV55</f>
        <v/>
      </c>
      <c r="AX56" s="424" t="str">
        <f>'05'!AW55</f>
        <v/>
      </c>
      <c r="AY56" s="424" t="str">
        <f>'05'!AX55</f>
        <v/>
      </c>
      <c r="AZ56" s="424" t="str">
        <f>'05'!AY55</f>
        <v/>
      </c>
      <c r="BA56" s="424" t="str">
        <f>'05'!AZ55</f>
        <v/>
      </c>
      <c r="BB56" s="424" t="str">
        <f>'05'!BA55</f>
        <v/>
      </c>
      <c r="BC56" s="424" t="str">
        <f>'05'!BB55</f>
        <v/>
      </c>
      <c r="BD56" s="424" t="str">
        <f>'05'!BC55</f>
        <v/>
      </c>
      <c r="BE56" s="424" t="str">
        <f>'05'!BD55</f>
        <v/>
      </c>
      <c r="BF56" s="424" t="str">
        <f>'05'!BE55</f>
        <v/>
      </c>
      <c r="BG56" s="424" t="str">
        <f>'05'!BF55</f>
        <v/>
      </c>
      <c r="BH56" s="424" t="str">
        <f>'05'!BG55</f>
        <v/>
      </c>
      <c r="BI56" s="424" t="str">
        <f>'05'!BH55</f>
        <v/>
      </c>
      <c r="BJ56" s="424" t="str">
        <f>'05'!BI55</f>
        <v/>
      </c>
      <c r="BK56" s="424" t="str">
        <f>'05'!BJ55</f>
        <v/>
      </c>
      <c r="BL56" s="424" t="str">
        <f>'05'!BK55</f>
        <v/>
      </c>
      <c r="BM56" s="457" t="str">
        <f>'05'!BL55</f>
        <v/>
      </c>
      <c r="BN56" s="457" t="str">
        <f>'05'!BM55</f>
        <v/>
      </c>
      <c r="BO56" s="457" t="str">
        <f>'05'!BN55</f>
        <v/>
      </c>
      <c r="BP56" s="457" t="str">
        <f>'05'!BO55</f>
        <v/>
      </c>
      <c r="BQ56" s="457" t="str">
        <f>'05'!BP55</f>
        <v/>
      </c>
      <c r="BR56" s="457" t="str">
        <f>'05'!BQ55</f>
        <v/>
      </c>
      <c r="BS56" s="457" t="str">
        <f>'05'!BR55</f>
        <v/>
      </c>
      <c r="BT56" s="457" t="str">
        <f>'05'!BS55</f>
        <v/>
      </c>
      <c r="BU56" s="457" t="str">
        <f>'05'!BT55</f>
        <v/>
      </c>
      <c r="BV56" s="457" t="str">
        <f>'05'!BU55</f>
        <v/>
      </c>
      <c r="BW56" s="457" t="str">
        <f>'05'!BV55</f>
        <v/>
      </c>
      <c r="BX56" s="457" t="str">
        <f>'05'!BW55</f>
        <v/>
      </c>
      <c r="BY56" s="457" t="str">
        <f>'05'!BX55</f>
        <v/>
      </c>
      <c r="BZ56" s="457" t="str">
        <f>'05'!BY55</f>
        <v/>
      </c>
      <c r="CA56" s="457" t="str">
        <f>'05'!BZ55</f>
        <v/>
      </c>
      <c r="CB56" s="457" t="str">
        <f>'05'!CA55</f>
        <v/>
      </c>
      <c r="CC56" s="457" t="str">
        <f>'05'!CB55</f>
        <v/>
      </c>
      <c r="CD56" s="457" t="str">
        <f>'05'!CC55</f>
        <v/>
      </c>
      <c r="CE56" s="457" t="str">
        <f>'05'!CD55</f>
        <v/>
      </c>
      <c r="CF56" s="457" t="str">
        <f>'05'!CE55</f>
        <v/>
      </c>
      <c r="CG56" s="457" t="str">
        <f>'05'!CF55</f>
        <v/>
      </c>
      <c r="CH56" s="457" t="str">
        <f>'05'!CG55</f>
        <v/>
      </c>
      <c r="CI56" s="457" t="str">
        <f>'05'!CH55</f>
        <v/>
      </c>
      <c r="CJ56" s="457" t="str">
        <f>'05'!CI55</f>
        <v/>
      </c>
      <c r="CK56" s="424" t="str">
        <f>'05'!CJ55</f>
        <v/>
      </c>
      <c r="CL56" s="424" t="str">
        <f>'05'!CK55</f>
        <v/>
      </c>
      <c r="CM56" s="424" t="str">
        <f>'05'!CL55</f>
        <v/>
      </c>
      <c r="CN56" s="424" t="str">
        <f>'05'!CM55</f>
        <v/>
      </c>
      <c r="CO56" s="424" t="str">
        <f>'05'!CN55</f>
        <v/>
      </c>
      <c r="CP56" s="424" t="str">
        <f>'05'!CO55</f>
        <v/>
      </c>
      <c r="CQ56" s="87" t="str">
        <f>'05'!CP55</f>
        <v/>
      </c>
      <c r="CR56" s="424" t="str">
        <f>'05'!CQ55</f>
        <v/>
      </c>
      <c r="CS56" s="87" t="str">
        <f>'05'!CR55</f>
        <v/>
      </c>
      <c r="CT56" s="424" t="str">
        <f>'05'!CS55</f>
        <v/>
      </c>
      <c r="CU56" s="87" t="str">
        <f>'05'!CT55</f>
        <v/>
      </c>
      <c r="CV56" s="424" t="str">
        <f>'05'!CU55</f>
        <v/>
      </c>
      <c r="CW56" s="87" t="str">
        <f>'05'!CV55</f>
        <v/>
      </c>
      <c r="CX56" s="424" t="str">
        <f>'05'!CW55</f>
        <v/>
      </c>
      <c r="CY56" s="424" t="str">
        <f>'05'!CX55</f>
        <v/>
      </c>
      <c r="CZ56" s="188"/>
      <c r="DA56" s="173"/>
      <c r="DB56" s="173"/>
      <c r="DC56" s="173"/>
      <c r="DD56" s="173"/>
      <c r="DE56" s="173"/>
    </row>
    <row r="57" spans="1:109" s="54" customFormat="1" ht="15.75" customHeight="1">
      <c r="A57" s="172"/>
      <c r="B57" s="172"/>
      <c r="C57" s="172"/>
      <c r="D57" s="172"/>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2"/>
      <c r="DA57" s="172"/>
      <c r="DB57" s="172"/>
      <c r="DC57" s="172"/>
      <c r="DD57" s="172"/>
      <c r="DE57" s="172"/>
    </row>
    <row r="58" spans="1:109" s="54" customFormat="1">
      <c r="A58" s="172"/>
      <c r="B58" s="172"/>
      <c r="C58" s="172"/>
      <c r="D58" s="172"/>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2"/>
      <c r="DA58" s="172"/>
      <c r="DB58" s="172"/>
      <c r="DC58" s="172"/>
      <c r="DD58" s="172"/>
      <c r="DE58" s="172"/>
    </row>
    <row r="59" spans="1:109">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2"/>
      <c r="DA59" s="172"/>
      <c r="DB59" s="172"/>
      <c r="DC59" s="172"/>
      <c r="DD59" s="172"/>
      <c r="DE59" s="172"/>
    </row>
    <row r="60" spans="1:109">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2"/>
      <c r="DA60" s="172"/>
      <c r="DB60" s="172"/>
      <c r="DC60" s="172"/>
      <c r="DD60" s="172"/>
      <c r="DE60" s="172"/>
    </row>
    <row r="61" spans="1:109">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row>
    <row r="62" spans="1:109">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row>
    <row r="63" spans="1:109">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row>
    <row r="64" spans="1:109">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row>
    <row r="65" spans="1:109">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row>
  </sheetData>
  <sheetProtection password="CCC5" sheet="1" objects="1" scenarios="1"/>
  <mergeCells count="73">
    <mergeCell ref="BY4:CD4"/>
    <mergeCell ref="CB5:CB6"/>
    <mergeCell ref="CC5:CC6"/>
    <mergeCell ref="CD5:CD6"/>
    <mergeCell ref="CE4:CJ4"/>
    <mergeCell ref="CH5:CH6"/>
    <mergeCell ref="CI5:CI6"/>
    <mergeCell ref="CJ5:CJ6"/>
    <mergeCell ref="BM4:BR4"/>
    <mergeCell ref="BP5:BP6"/>
    <mergeCell ref="BQ5:BQ6"/>
    <mergeCell ref="BR5:BR6"/>
    <mergeCell ref="BS4:BX4"/>
    <mergeCell ref="BV5:BV6"/>
    <mergeCell ref="BW5:BW6"/>
    <mergeCell ref="BX5:BX6"/>
    <mergeCell ref="CV5:CV6"/>
    <mergeCell ref="CW5:CW6"/>
    <mergeCell ref="CS5:CS6"/>
    <mergeCell ref="CT5:CT6"/>
    <mergeCell ref="CU5:CU6"/>
    <mergeCell ref="CQ5:CQ6"/>
    <mergeCell ref="CR5:CR6"/>
    <mergeCell ref="BD5:BD6"/>
    <mergeCell ref="BE5:BE6"/>
    <mergeCell ref="BF5:BF6"/>
    <mergeCell ref="B4:B6"/>
    <mergeCell ref="H5:H6"/>
    <mergeCell ref="I5:I6"/>
    <mergeCell ref="J5:J6"/>
    <mergeCell ref="CP5:CP6"/>
    <mergeCell ref="CO5:CO6"/>
    <mergeCell ref="CN5:CN6"/>
    <mergeCell ref="AL5:AL6"/>
    <mergeCell ref="AM5:AM6"/>
    <mergeCell ref="AN5:AN6"/>
    <mergeCell ref="AR5:AR6"/>
    <mergeCell ref="AS5:AS6"/>
    <mergeCell ref="AT5:AT6"/>
    <mergeCell ref="AX5:AX6"/>
    <mergeCell ref="AY5:AY6"/>
    <mergeCell ref="AZ5:AZ6"/>
    <mergeCell ref="CQ4:CY4"/>
    <mergeCell ref="D4:D5"/>
    <mergeCell ref="E4:J4"/>
    <mergeCell ref="K4:P4"/>
    <mergeCell ref="Q4:V4"/>
    <mergeCell ref="W4:AB4"/>
    <mergeCell ref="AC4:AH4"/>
    <mergeCell ref="AI4:AN4"/>
    <mergeCell ref="AO4:AT4"/>
    <mergeCell ref="BA4:BF4"/>
    <mergeCell ref="CK4:CP4"/>
    <mergeCell ref="CX5:CX6"/>
    <mergeCell ref="CY5:CY6"/>
    <mergeCell ref="N5:N6"/>
    <mergeCell ref="O5:O6"/>
    <mergeCell ref="P5:P6"/>
    <mergeCell ref="BG4:BL4"/>
    <mergeCell ref="BJ5:BJ6"/>
    <mergeCell ref="BK5:BK6"/>
    <mergeCell ref="BL5:BL6"/>
    <mergeCell ref="C4:C6"/>
    <mergeCell ref="AU4:AZ4"/>
    <mergeCell ref="T5:T6"/>
    <mergeCell ref="U5:U6"/>
    <mergeCell ref="V5:V6"/>
    <mergeCell ref="Z5:Z6"/>
    <mergeCell ref="AA5:AA6"/>
    <mergeCell ref="AB5:AB6"/>
    <mergeCell ref="AF5:AF6"/>
    <mergeCell ref="AG5:AG6"/>
    <mergeCell ref="AH5:AH6"/>
  </mergeCells>
  <phoneticPr fontId="12" type="noConversion"/>
  <conditionalFormatting sqref="CX7:CX56 CV7:CV56 CT7:CT56 CR7:CR56">
    <cfRule type="cellIs" dxfId="215" priority="1" operator="equal">
      <formula>0</formula>
    </cfRule>
  </conditionalFormatting>
  <pageMargins left="0.55118110236220474" right="0.19685039370078741" top="0.19685039370078741" bottom="0" header="0.51181102362204722" footer="0.11811023622047245"/>
  <pageSetup paperSize="9" scale="95" orientation="portrait" r:id="rId1"/>
  <headerFooter alignWithMargins="0">
    <oddFooter>&amp;R&amp;F   &amp;D</oddFooter>
  </headerFooter>
  <colBreaks count="5" manualBreakCount="5">
    <brk id="16" min="1" max="50" man="1"/>
    <brk id="28" min="1" max="50" man="1"/>
    <brk id="40" min="1" max="50" man="1"/>
    <brk id="52" min="1" max="50" man="1"/>
    <brk id="88" min="1" max="50"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sheetPr>
  <dimension ref="A1:AE132"/>
  <sheetViews>
    <sheetView showGridLines="0" showRowColHeaders="0" tabSelected="1" workbookViewId="0">
      <selection activeCell="E10" sqref="E10"/>
    </sheetView>
  </sheetViews>
  <sheetFormatPr defaultColWidth="9.140625" defaultRowHeight="21.75"/>
  <cols>
    <col min="1" max="1" width="4.140625" style="1" customWidth="1"/>
    <col min="2" max="2" width="7.5703125" style="1" customWidth="1"/>
    <col min="3" max="3" width="12.28515625" style="1" customWidth="1"/>
    <col min="4" max="4" width="18.42578125" style="1" customWidth="1"/>
    <col min="5" max="5" width="27.85546875" style="1" customWidth="1"/>
    <col min="6" max="6" width="11.85546875" style="1" customWidth="1"/>
    <col min="7" max="7" width="9" style="1" customWidth="1"/>
    <col min="8" max="8" width="7" style="1" customWidth="1"/>
    <col min="9" max="9" width="39.28515625" style="3" customWidth="1"/>
    <col min="10" max="10" width="5.140625" style="3" customWidth="1"/>
    <col min="11" max="11" width="5.85546875" style="1" customWidth="1"/>
    <col min="12" max="12" width="4.140625" style="1" customWidth="1"/>
    <col min="13" max="15" width="9.140625" style="1"/>
    <col min="16" max="16" width="14.140625" style="163" customWidth="1"/>
    <col min="17" max="31" width="9.140625" style="163"/>
    <col min="32" max="16384" width="9.140625" style="1"/>
  </cols>
  <sheetData>
    <row r="1" spans="1:16" ht="36.75" customHeight="1">
      <c r="A1" s="163"/>
      <c r="B1" s="163"/>
      <c r="C1" s="163"/>
      <c r="D1" s="163"/>
      <c r="E1" s="163"/>
      <c r="F1" s="163"/>
      <c r="G1" s="163"/>
      <c r="H1" s="163"/>
      <c r="I1" s="163"/>
      <c r="J1" s="163"/>
      <c r="K1" s="163"/>
      <c r="L1" s="163"/>
      <c r="M1" s="163"/>
      <c r="N1" s="163"/>
      <c r="O1" s="163"/>
    </row>
    <row r="2" spans="1:16" ht="34.5">
      <c r="A2" s="163"/>
      <c r="B2" s="2"/>
      <c r="C2" s="588" t="s">
        <v>406</v>
      </c>
      <c r="D2" s="588"/>
      <c r="E2" s="588"/>
      <c r="F2" s="588"/>
      <c r="G2" s="588"/>
      <c r="H2" s="478"/>
      <c r="I2" s="208" t="s">
        <v>429</v>
      </c>
      <c r="J2" s="4"/>
      <c r="K2" s="163"/>
      <c r="L2" s="163"/>
      <c r="M2" s="163"/>
      <c r="N2" s="163"/>
      <c r="O2" s="163"/>
    </row>
    <row r="3" spans="1:16" ht="26.25">
      <c r="A3" s="163"/>
      <c r="B3" s="2"/>
      <c r="C3" s="8" t="s">
        <v>48</v>
      </c>
      <c r="D3" s="589" t="s">
        <v>461</v>
      </c>
      <c r="E3" s="589"/>
      <c r="F3" s="589"/>
      <c r="G3" s="270" t="s">
        <v>253</v>
      </c>
      <c r="H3" s="4"/>
      <c r="I3" s="4"/>
      <c r="J3" s="4"/>
      <c r="K3" s="163"/>
      <c r="L3" s="416" t="s">
        <v>394</v>
      </c>
      <c r="M3" s="415"/>
      <c r="N3" s="415"/>
      <c r="O3" s="415"/>
      <c r="P3" s="415"/>
    </row>
    <row r="4" spans="1:16" ht="26.25">
      <c r="A4" s="163"/>
      <c r="B4" s="8"/>
      <c r="C4" s="8" t="s">
        <v>118</v>
      </c>
      <c r="D4" s="589" t="s">
        <v>448</v>
      </c>
      <c r="E4" s="589"/>
      <c r="F4" s="589"/>
      <c r="G4" s="7"/>
      <c r="H4" s="4"/>
      <c r="I4" s="274" t="s">
        <v>63</v>
      </c>
      <c r="J4" s="4"/>
      <c r="K4" s="163"/>
      <c r="L4" s="414"/>
      <c r="M4" s="419" t="s">
        <v>377</v>
      </c>
      <c r="N4" s="419"/>
      <c r="O4" s="419"/>
      <c r="P4" s="419"/>
    </row>
    <row r="5" spans="1:16" ht="23.25">
      <c r="A5" s="163"/>
      <c r="B5" s="2"/>
      <c r="C5" s="8" t="s">
        <v>155</v>
      </c>
      <c r="D5" s="8"/>
      <c r="E5" s="180" t="s">
        <v>462</v>
      </c>
      <c r="F5" s="15" t="s">
        <v>60</v>
      </c>
      <c r="G5" s="176">
        <v>10</v>
      </c>
      <c r="H5" s="273"/>
      <c r="I5" s="275" t="s">
        <v>311</v>
      </c>
      <c r="J5" s="4"/>
      <c r="K5" s="163"/>
      <c r="L5" s="414"/>
      <c r="M5" s="419" t="s">
        <v>378</v>
      </c>
      <c r="N5" s="419"/>
      <c r="O5" s="419"/>
      <c r="P5" s="419"/>
    </row>
    <row r="6" spans="1:16" ht="23.25">
      <c r="A6" s="163"/>
      <c r="B6" s="2"/>
      <c r="C6" s="8" t="s">
        <v>440</v>
      </c>
      <c r="D6" s="8"/>
      <c r="E6" s="575" t="s">
        <v>442</v>
      </c>
      <c r="F6" s="15" t="s">
        <v>57</v>
      </c>
      <c r="G6" s="592" t="s">
        <v>140</v>
      </c>
      <c r="H6" s="593"/>
      <c r="I6" s="276" t="s">
        <v>309</v>
      </c>
      <c r="J6" s="4"/>
      <c r="K6" s="163"/>
      <c r="L6" s="414"/>
      <c r="M6" s="419" t="s">
        <v>379</v>
      </c>
      <c r="N6" s="419"/>
      <c r="O6" s="419"/>
      <c r="P6" s="419"/>
    </row>
    <row r="7" spans="1:16" ht="23.25">
      <c r="A7" s="163"/>
      <c r="B7" s="2"/>
      <c r="C7" s="8" t="s">
        <v>156</v>
      </c>
      <c r="D7" s="576" t="s">
        <v>152</v>
      </c>
      <c r="E7" s="19" t="s">
        <v>463</v>
      </c>
      <c r="F7" s="15" t="s">
        <v>58</v>
      </c>
      <c r="G7" s="592">
        <v>2568</v>
      </c>
      <c r="H7" s="593"/>
      <c r="I7" s="277" t="s">
        <v>108</v>
      </c>
      <c r="J7" s="4"/>
      <c r="K7" s="163"/>
      <c r="L7" s="414"/>
      <c r="M7" s="419" t="s">
        <v>380</v>
      </c>
      <c r="N7" s="419"/>
      <c r="O7" s="419"/>
      <c r="P7" s="419"/>
    </row>
    <row r="8" spans="1:16" ht="23.25">
      <c r="A8" s="163"/>
      <c r="B8" s="2"/>
      <c r="C8" s="14" t="s">
        <v>149</v>
      </c>
      <c r="D8" s="577" t="s">
        <v>147</v>
      </c>
      <c r="E8" s="19" t="s">
        <v>463</v>
      </c>
      <c r="F8" s="15" t="s">
        <v>55</v>
      </c>
      <c r="G8" s="590" t="s">
        <v>464</v>
      </c>
      <c r="H8" s="591"/>
      <c r="I8" s="4"/>
      <c r="J8" s="4"/>
      <c r="K8" s="163"/>
      <c r="L8" s="414"/>
      <c r="M8" s="419" t="s">
        <v>99</v>
      </c>
      <c r="N8" s="419"/>
      <c r="O8" s="419"/>
      <c r="P8" s="419"/>
    </row>
    <row r="9" spans="1:16" ht="25.5">
      <c r="A9" s="163"/>
      <c r="B9" s="2"/>
      <c r="C9" s="9" t="s">
        <v>53</v>
      </c>
      <c r="D9" s="177" t="s">
        <v>120</v>
      </c>
      <c r="E9" s="18" t="s">
        <v>56</v>
      </c>
      <c r="F9" s="185">
        <v>2568</v>
      </c>
      <c r="G9" s="4"/>
      <c r="H9" s="4"/>
      <c r="I9" s="181" t="s">
        <v>107</v>
      </c>
      <c r="J9" s="4"/>
      <c r="K9" s="163"/>
      <c r="L9" s="416" t="s">
        <v>381</v>
      </c>
      <c r="M9" s="415"/>
      <c r="N9" s="415"/>
      <c r="O9" s="415"/>
      <c r="P9" s="415"/>
    </row>
    <row r="10" spans="1:16" ht="23.25">
      <c r="A10" s="163"/>
      <c r="B10" s="2"/>
      <c r="C10" s="9" t="s">
        <v>47</v>
      </c>
      <c r="D10" s="19" t="s">
        <v>128</v>
      </c>
      <c r="E10" s="528" t="s">
        <v>419</v>
      </c>
      <c r="F10" s="14"/>
      <c r="G10" s="4"/>
      <c r="H10" s="4"/>
      <c r="I10" s="182" t="s">
        <v>157</v>
      </c>
      <c r="J10" s="4"/>
      <c r="K10" s="163"/>
      <c r="L10" s="414"/>
      <c r="M10" s="419" t="s">
        <v>390</v>
      </c>
      <c r="N10" s="419"/>
      <c r="O10" s="419"/>
      <c r="P10" s="419"/>
    </row>
    <row r="11" spans="1:16" ht="27.75" customHeight="1">
      <c r="A11" s="163"/>
      <c r="B11" s="2"/>
      <c r="C11" s="9" t="s">
        <v>349</v>
      </c>
      <c r="D11" s="9"/>
      <c r="E11" s="5"/>
      <c r="F11" s="6"/>
      <c r="G11" s="4"/>
      <c r="H11" s="10" t="s">
        <v>59</v>
      </c>
      <c r="I11" s="4"/>
      <c r="J11" s="4"/>
      <c r="K11" s="163"/>
      <c r="L11" s="163"/>
      <c r="M11" s="163"/>
      <c r="N11" s="163"/>
      <c r="O11" s="163"/>
    </row>
    <row r="12" spans="1:16" ht="55.5" customHeight="1">
      <c r="A12" s="163"/>
      <c r="B12" s="393" t="s">
        <v>346</v>
      </c>
      <c r="C12" s="13" t="s">
        <v>345</v>
      </c>
      <c r="D12" s="12" t="s">
        <v>24</v>
      </c>
      <c r="E12" s="13" t="s">
        <v>109</v>
      </c>
      <c r="F12" s="13" t="s">
        <v>49</v>
      </c>
      <c r="G12" s="526" t="s">
        <v>417</v>
      </c>
      <c r="H12" s="12" t="s">
        <v>50</v>
      </c>
      <c r="I12" s="12" t="s">
        <v>51</v>
      </c>
      <c r="J12" s="4"/>
      <c r="K12" s="163"/>
      <c r="L12" s="417" t="s">
        <v>393</v>
      </c>
      <c r="M12" s="415"/>
      <c r="N12" s="415"/>
      <c r="O12" s="415"/>
      <c r="P12" s="415"/>
    </row>
    <row r="13" spans="1:16" ht="18.75" customHeight="1">
      <c r="A13" s="408">
        <v>1</v>
      </c>
      <c r="B13" s="396" t="s">
        <v>347</v>
      </c>
      <c r="C13" s="579" t="s">
        <v>295</v>
      </c>
      <c r="D13" s="579" t="s">
        <v>472</v>
      </c>
      <c r="E13" s="580" t="s">
        <v>452</v>
      </c>
      <c r="F13" s="581">
        <v>1.5</v>
      </c>
      <c r="G13" s="527">
        <f>F13*40</f>
        <v>60</v>
      </c>
      <c r="H13" s="11">
        <v>1</v>
      </c>
      <c r="I13" s="411" t="s">
        <v>84</v>
      </c>
      <c r="J13" s="4"/>
      <c r="K13" s="163"/>
      <c r="L13" s="414"/>
      <c r="M13" s="419" t="s">
        <v>382</v>
      </c>
      <c r="N13" s="419"/>
      <c r="O13" s="419"/>
      <c r="P13" s="419"/>
    </row>
    <row r="14" spans="1:16" ht="18.75" customHeight="1">
      <c r="A14" s="408">
        <v>2</v>
      </c>
      <c r="B14" s="396" t="s">
        <v>347</v>
      </c>
      <c r="C14" s="579" t="s">
        <v>296</v>
      </c>
      <c r="D14" s="579" t="s">
        <v>473</v>
      </c>
      <c r="E14" s="580" t="s">
        <v>453</v>
      </c>
      <c r="F14" s="581">
        <v>1.5</v>
      </c>
      <c r="G14" s="527">
        <f t="shared" ref="G14:G27" si="0">F14*40</f>
        <v>60</v>
      </c>
      <c r="H14" s="11">
        <v>2</v>
      </c>
      <c r="I14" s="409" t="s">
        <v>85</v>
      </c>
      <c r="J14" s="4"/>
      <c r="K14" s="163"/>
      <c r="L14" s="414"/>
      <c r="M14" s="419" t="s">
        <v>384</v>
      </c>
      <c r="N14" s="419"/>
      <c r="O14" s="419"/>
      <c r="P14" s="419"/>
    </row>
    <row r="15" spans="1:16" ht="18.75" customHeight="1">
      <c r="A15" s="408">
        <v>3</v>
      </c>
      <c r="B15" s="396" t="s">
        <v>347</v>
      </c>
      <c r="C15" s="579" t="s">
        <v>449</v>
      </c>
      <c r="D15" s="579" t="s">
        <v>474</v>
      </c>
      <c r="E15" s="580" t="s">
        <v>454</v>
      </c>
      <c r="F15" s="581">
        <v>1.5</v>
      </c>
      <c r="G15" s="527">
        <f t="shared" si="0"/>
        <v>60</v>
      </c>
      <c r="H15" s="11">
        <v>3</v>
      </c>
      <c r="I15" s="409" t="s">
        <v>86</v>
      </c>
      <c r="J15" s="4"/>
      <c r="K15" s="163"/>
      <c r="L15" s="414"/>
      <c r="M15" s="419" t="s">
        <v>383</v>
      </c>
      <c r="N15" s="419"/>
      <c r="O15" s="419"/>
      <c r="P15" s="419"/>
    </row>
    <row r="16" spans="1:16" ht="18.75" customHeight="1">
      <c r="A16" s="408">
        <v>4</v>
      </c>
      <c r="B16" s="396" t="s">
        <v>347</v>
      </c>
      <c r="C16" s="579" t="s">
        <v>465</v>
      </c>
      <c r="D16" s="579" t="s">
        <v>475</v>
      </c>
      <c r="E16" s="580" t="s">
        <v>466</v>
      </c>
      <c r="F16" s="581">
        <v>0.5</v>
      </c>
      <c r="G16" s="527">
        <f t="shared" si="0"/>
        <v>20</v>
      </c>
      <c r="H16" s="11">
        <v>4</v>
      </c>
      <c r="I16" s="409" t="s">
        <v>87</v>
      </c>
      <c r="J16" s="4"/>
      <c r="K16" s="163"/>
      <c r="L16" s="414"/>
      <c r="M16" s="419" t="s">
        <v>385</v>
      </c>
      <c r="N16" s="419"/>
      <c r="O16" s="419"/>
      <c r="P16" s="419"/>
    </row>
    <row r="17" spans="1:16" ht="18.75" customHeight="1">
      <c r="A17" s="408">
        <v>5</v>
      </c>
      <c r="B17" s="396" t="s">
        <v>347</v>
      </c>
      <c r="C17" s="579" t="s">
        <v>299</v>
      </c>
      <c r="D17" s="579" t="s">
        <v>476</v>
      </c>
      <c r="E17" s="580" t="s">
        <v>455</v>
      </c>
      <c r="F17" s="581">
        <v>1.5</v>
      </c>
      <c r="G17" s="527">
        <f t="shared" si="0"/>
        <v>60</v>
      </c>
      <c r="H17" s="11">
        <v>5</v>
      </c>
      <c r="I17" s="409" t="s">
        <v>88</v>
      </c>
      <c r="J17" s="4"/>
      <c r="K17" s="163"/>
      <c r="L17" s="414"/>
      <c r="M17" s="419" t="s">
        <v>387</v>
      </c>
      <c r="N17" s="419"/>
      <c r="O17" s="419"/>
      <c r="P17" s="419"/>
    </row>
    <row r="18" spans="1:16" ht="18.75" customHeight="1">
      <c r="A18" s="408">
        <v>6</v>
      </c>
      <c r="B18" s="396" t="s">
        <v>347</v>
      </c>
      <c r="C18" s="579" t="s">
        <v>297</v>
      </c>
      <c r="D18" s="579" t="s">
        <v>477</v>
      </c>
      <c r="E18" s="580" t="s">
        <v>456</v>
      </c>
      <c r="F18" s="581">
        <v>0.5</v>
      </c>
      <c r="G18" s="527">
        <f t="shared" si="0"/>
        <v>20</v>
      </c>
      <c r="H18" s="11">
        <v>6</v>
      </c>
      <c r="I18" s="409" t="s">
        <v>89</v>
      </c>
      <c r="J18" s="4"/>
      <c r="K18" s="163"/>
      <c r="L18" s="163"/>
      <c r="M18" s="163"/>
      <c r="N18" s="163"/>
      <c r="O18" s="163"/>
    </row>
    <row r="19" spans="1:16" ht="18.75" customHeight="1">
      <c r="A19" s="408">
        <v>7</v>
      </c>
      <c r="B19" s="396" t="s">
        <v>347</v>
      </c>
      <c r="C19" s="579" t="s">
        <v>298</v>
      </c>
      <c r="D19" s="579" t="s">
        <v>478</v>
      </c>
      <c r="E19" s="580" t="s">
        <v>457</v>
      </c>
      <c r="F19" s="581">
        <v>1</v>
      </c>
      <c r="G19" s="527">
        <f t="shared" si="0"/>
        <v>40</v>
      </c>
      <c r="H19" s="11">
        <v>7</v>
      </c>
      <c r="I19" s="409" t="s">
        <v>90</v>
      </c>
      <c r="J19" s="4"/>
      <c r="K19" s="163"/>
      <c r="L19" s="418"/>
      <c r="M19" s="420" t="s">
        <v>386</v>
      </c>
      <c r="N19" s="420"/>
      <c r="O19" s="420"/>
      <c r="P19" s="420"/>
    </row>
    <row r="20" spans="1:16" ht="18.75" customHeight="1">
      <c r="A20" s="408">
        <v>8</v>
      </c>
      <c r="B20" s="396" t="s">
        <v>347</v>
      </c>
      <c r="C20" s="579" t="s">
        <v>254</v>
      </c>
      <c r="D20" s="579" t="s">
        <v>479</v>
      </c>
      <c r="E20" s="580" t="s">
        <v>254</v>
      </c>
      <c r="F20" s="581">
        <v>1</v>
      </c>
      <c r="G20" s="527">
        <f t="shared" si="0"/>
        <v>40</v>
      </c>
      <c r="H20" s="11">
        <v>8</v>
      </c>
      <c r="I20" s="409" t="s">
        <v>83</v>
      </c>
      <c r="J20" s="4"/>
      <c r="K20" s="163"/>
      <c r="L20" s="418"/>
      <c r="M20" s="420" t="s">
        <v>388</v>
      </c>
      <c r="N20" s="420"/>
      <c r="O20" s="420"/>
      <c r="P20" s="420"/>
    </row>
    <row r="21" spans="1:16" ht="18.75" customHeight="1">
      <c r="A21" s="408">
        <v>9</v>
      </c>
      <c r="B21" s="396" t="s">
        <v>347</v>
      </c>
      <c r="C21" s="579" t="s">
        <v>300</v>
      </c>
      <c r="D21" s="579" t="s">
        <v>480</v>
      </c>
      <c r="E21" s="580" t="s">
        <v>459</v>
      </c>
      <c r="F21" s="581">
        <v>0.5</v>
      </c>
      <c r="G21" s="527">
        <f t="shared" si="0"/>
        <v>20</v>
      </c>
      <c r="H21" s="10" t="s">
        <v>359</v>
      </c>
      <c r="I21" s="4"/>
      <c r="J21" s="4"/>
      <c r="K21" s="163"/>
      <c r="L21" s="418"/>
      <c r="M21" s="420" t="s">
        <v>389</v>
      </c>
      <c r="N21" s="420"/>
      <c r="O21" s="420"/>
      <c r="P21" s="420"/>
    </row>
    <row r="22" spans="1:16" ht="18.75" customHeight="1">
      <c r="A22" s="408">
        <v>10</v>
      </c>
      <c r="B22" s="396" t="s">
        <v>347</v>
      </c>
      <c r="C22" s="579" t="s">
        <v>301</v>
      </c>
      <c r="D22" s="579" t="s">
        <v>481</v>
      </c>
      <c r="E22" s="580" t="s">
        <v>458</v>
      </c>
      <c r="F22" s="581">
        <v>1.5</v>
      </c>
      <c r="G22" s="527">
        <f t="shared" si="0"/>
        <v>60</v>
      </c>
      <c r="H22" s="12" t="s">
        <v>50</v>
      </c>
      <c r="I22" s="12" t="s">
        <v>51</v>
      </c>
      <c r="J22" s="4"/>
      <c r="K22" s="163"/>
      <c r="L22" s="415"/>
      <c r="M22" s="413"/>
      <c r="N22" s="415"/>
      <c r="O22" s="415"/>
      <c r="P22" s="415"/>
    </row>
    <row r="23" spans="1:16" ht="18.75" customHeight="1">
      <c r="A23" s="408">
        <v>11</v>
      </c>
      <c r="B23" s="396" t="s">
        <v>348</v>
      </c>
      <c r="C23" s="579" t="s">
        <v>467</v>
      </c>
      <c r="D23" s="579" t="s">
        <v>482</v>
      </c>
      <c r="E23" s="580" t="s">
        <v>468</v>
      </c>
      <c r="F23" s="581">
        <v>1</v>
      </c>
      <c r="G23" s="527">
        <f t="shared" si="0"/>
        <v>40</v>
      </c>
      <c r="H23" s="11">
        <v>1</v>
      </c>
      <c r="I23" s="411" t="s">
        <v>431</v>
      </c>
      <c r="J23" s="4"/>
      <c r="K23" s="163"/>
      <c r="L23" s="417" t="s">
        <v>391</v>
      </c>
      <c r="M23" s="413"/>
      <c r="N23" s="415"/>
      <c r="O23" s="415"/>
      <c r="P23" s="415"/>
    </row>
    <row r="24" spans="1:16" ht="18.75" customHeight="1">
      <c r="A24" s="408">
        <v>12</v>
      </c>
      <c r="B24" s="396" t="s">
        <v>348</v>
      </c>
      <c r="C24" s="579" t="s">
        <v>469</v>
      </c>
      <c r="D24" s="579" t="s">
        <v>483</v>
      </c>
      <c r="E24" s="580" t="s">
        <v>470</v>
      </c>
      <c r="F24" s="581">
        <v>1</v>
      </c>
      <c r="G24" s="527">
        <f t="shared" si="0"/>
        <v>40</v>
      </c>
      <c r="H24" s="11">
        <v>2</v>
      </c>
      <c r="I24" s="409" t="s">
        <v>432</v>
      </c>
      <c r="J24" s="4"/>
      <c r="K24" s="163"/>
      <c r="L24" s="415"/>
      <c r="M24" s="419" t="s">
        <v>392</v>
      </c>
      <c r="N24" s="419"/>
      <c r="O24" s="419"/>
      <c r="P24" s="419"/>
    </row>
    <row r="25" spans="1:16" ht="18.75" customHeight="1">
      <c r="A25" s="408">
        <v>13</v>
      </c>
      <c r="B25" s="396" t="s">
        <v>348</v>
      </c>
      <c r="C25" s="579" t="s">
        <v>451</v>
      </c>
      <c r="D25" s="579" t="s">
        <v>484</v>
      </c>
      <c r="E25" s="580" t="s">
        <v>460</v>
      </c>
      <c r="F25" s="581">
        <v>0.5</v>
      </c>
      <c r="G25" s="527">
        <f t="shared" si="0"/>
        <v>20</v>
      </c>
      <c r="H25" s="11">
        <v>3</v>
      </c>
      <c r="I25" s="409" t="s">
        <v>433</v>
      </c>
      <c r="J25" s="4"/>
      <c r="K25" s="163"/>
      <c r="L25" s="415"/>
      <c r="M25" s="419" t="s">
        <v>398</v>
      </c>
      <c r="N25" s="419"/>
      <c r="O25" s="419"/>
      <c r="P25" s="419"/>
    </row>
    <row r="26" spans="1:16" ht="18.75" customHeight="1">
      <c r="A26" s="408">
        <v>14</v>
      </c>
      <c r="B26" s="396" t="s">
        <v>348</v>
      </c>
      <c r="C26" s="579" t="s">
        <v>300</v>
      </c>
      <c r="D26" s="579" t="s">
        <v>485</v>
      </c>
      <c r="E26" s="580" t="s">
        <v>471</v>
      </c>
      <c r="F26" s="581">
        <v>0.5</v>
      </c>
      <c r="G26" s="527">
        <f t="shared" si="0"/>
        <v>20</v>
      </c>
      <c r="H26" s="11">
        <v>4</v>
      </c>
      <c r="I26" s="409" t="s">
        <v>434</v>
      </c>
      <c r="J26" s="4"/>
      <c r="K26" s="163"/>
      <c r="L26" s="415"/>
      <c r="M26" s="413"/>
      <c r="N26" s="415"/>
      <c r="O26" s="415"/>
      <c r="P26" s="415"/>
    </row>
    <row r="27" spans="1:16" ht="18.75" customHeight="1">
      <c r="A27" s="408">
        <v>15</v>
      </c>
      <c r="B27" s="396" t="s">
        <v>348</v>
      </c>
      <c r="C27" s="410" t="s">
        <v>298</v>
      </c>
      <c r="D27" s="579" t="s">
        <v>486</v>
      </c>
      <c r="E27" s="409" t="s">
        <v>487</v>
      </c>
      <c r="F27" s="581">
        <v>0.5</v>
      </c>
      <c r="G27" s="527">
        <f t="shared" si="0"/>
        <v>20</v>
      </c>
      <c r="H27" s="11">
        <v>5</v>
      </c>
      <c r="I27" s="409" t="s">
        <v>435</v>
      </c>
      <c r="J27" s="4"/>
      <c r="K27" s="163"/>
      <c r="L27" s="163"/>
      <c r="M27" s="163"/>
      <c r="N27" s="163"/>
      <c r="O27" s="163"/>
    </row>
    <row r="28" spans="1:16">
      <c r="A28" s="163"/>
      <c r="B28" s="2"/>
      <c r="C28" s="2"/>
      <c r="D28" s="17" t="s">
        <v>61</v>
      </c>
      <c r="E28" s="17"/>
      <c r="F28" s="16">
        <f>SUM(F13:F27)</f>
        <v>14.5</v>
      </c>
      <c r="G28" s="16">
        <f>SUM(G13:G27)</f>
        <v>580</v>
      </c>
      <c r="H28" s="2"/>
      <c r="I28" s="2"/>
      <c r="J28" s="4"/>
      <c r="K28" s="163"/>
      <c r="L28" s="163"/>
      <c r="M28" s="163"/>
      <c r="N28" s="163"/>
      <c r="O28" s="163"/>
    </row>
    <row r="29" spans="1:16">
      <c r="A29" s="163"/>
      <c r="B29" s="2"/>
      <c r="C29" s="2"/>
      <c r="D29" s="2"/>
      <c r="E29" s="2"/>
      <c r="F29" s="2"/>
      <c r="G29" s="2"/>
      <c r="H29" s="2"/>
      <c r="I29" s="2"/>
      <c r="J29" s="2"/>
      <c r="K29" s="163"/>
      <c r="L29" s="163"/>
      <c r="M29" s="163"/>
      <c r="N29" s="163"/>
      <c r="O29" s="163"/>
    </row>
    <row r="30" spans="1:16" ht="24">
      <c r="A30" s="163"/>
      <c r="B30" s="163"/>
      <c r="C30" s="521" t="s">
        <v>430</v>
      </c>
      <c r="D30" s="163"/>
      <c r="E30" s="163"/>
      <c r="F30" s="163"/>
      <c r="G30" s="517"/>
      <c r="H30" s="517"/>
      <c r="I30" s="518"/>
      <c r="J30" s="519"/>
      <c r="K30" s="163"/>
      <c r="L30" s="163"/>
      <c r="M30" s="163"/>
      <c r="N30" s="163"/>
      <c r="O30" s="163"/>
    </row>
    <row r="31" spans="1:16" ht="24">
      <c r="A31" s="163"/>
      <c r="B31" s="163"/>
      <c r="C31" s="428" t="s">
        <v>412</v>
      </c>
      <c r="D31" s="163"/>
      <c r="E31" s="163"/>
      <c r="F31" s="163"/>
      <c r="G31" s="517"/>
      <c r="H31" s="517"/>
      <c r="I31" s="518"/>
      <c r="J31" s="519"/>
      <c r="K31" s="163"/>
      <c r="L31" s="163"/>
      <c r="M31" s="163"/>
      <c r="N31" s="163"/>
      <c r="O31" s="163"/>
    </row>
    <row r="32" spans="1:16" ht="23.25">
      <c r="A32" s="163"/>
      <c r="B32" s="428"/>
      <c r="C32" s="428" t="s">
        <v>413</v>
      </c>
      <c r="D32" s="428"/>
      <c r="E32" s="428"/>
      <c r="F32" s="428"/>
      <c r="G32" s="429"/>
      <c r="H32" s="429"/>
      <c r="I32" s="429"/>
      <c r="J32" s="429"/>
      <c r="K32" s="163"/>
      <c r="L32" s="163"/>
      <c r="M32" s="163"/>
      <c r="N32" s="163"/>
      <c r="O32" s="163"/>
    </row>
    <row r="33" spans="1:15" ht="23.25">
      <c r="A33" s="163"/>
      <c r="B33" s="428"/>
      <c r="C33" s="428" t="s">
        <v>414</v>
      </c>
      <c r="D33" s="428"/>
      <c r="E33" s="428"/>
      <c r="F33" s="428"/>
      <c r="G33" s="429"/>
      <c r="H33" s="429"/>
      <c r="I33" s="429"/>
      <c r="J33" s="429"/>
      <c r="K33" s="163"/>
      <c r="L33" s="163"/>
      <c r="M33" s="163"/>
      <c r="N33" s="163"/>
      <c r="O33" s="163"/>
    </row>
    <row r="34" spans="1:15" ht="23.25">
      <c r="A34" s="163"/>
      <c r="B34" s="428"/>
      <c r="C34" s="428" t="s">
        <v>415</v>
      </c>
      <c r="D34" s="428"/>
      <c r="E34" s="428"/>
      <c r="F34" s="428"/>
      <c r="G34" s="428"/>
      <c r="H34" s="428"/>
      <c r="I34" s="428"/>
      <c r="J34" s="428"/>
      <c r="K34" s="163"/>
      <c r="L34" s="163"/>
      <c r="M34" s="163"/>
      <c r="N34" s="163"/>
      <c r="O34" s="163"/>
    </row>
    <row r="35" spans="1:15" ht="23.25">
      <c r="A35" s="163"/>
      <c r="B35" s="428"/>
      <c r="C35" s="428"/>
      <c r="D35" s="428"/>
      <c r="E35" s="428"/>
      <c r="F35" s="428"/>
      <c r="G35" s="428"/>
      <c r="H35" s="428"/>
      <c r="I35" s="428"/>
      <c r="J35" s="428"/>
      <c r="K35" s="163"/>
      <c r="L35" s="163"/>
      <c r="M35" s="163"/>
      <c r="N35" s="163"/>
      <c r="O35" s="163"/>
    </row>
    <row r="36" spans="1:15" ht="23.25">
      <c r="A36" s="163"/>
      <c r="B36" s="442"/>
      <c r="C36" s="443" t="s">
        <v>401</v>
      </c>
      <c r="D36" s="442"/>
      <c r="E36" s="442"/>
      <c r="F36" s="442"/>
      <c r="G36" s="442"/>
      <c r="H36" s="442"/>
      <c r="I36" s="442"/>
      <c r="J36" s="442"/>
      <c r="K36" s="163"/>
      <c r="L36" s="163"/>
      <c r="M36" s="163"/>
      <c r="N36" s="163"/>
      <c r="O36" s="163"/>
    </row>
    <row r="37" spans="1:15" ht="23.25">
      <c r="A37" s="163"/>
      <c r="B37" s="442"/>
      <c r="C37" s="442" t="s">
        <v>400</v>
      </c>
      <c r="D37" s="442"/>
      <c r="E37" s="442"/>
      <c r="F37" s="442"/>
      <c r="G37" s="442"/>
      <c r="H37" s="442"/>
      <c r="I37" s="442"/>
      <c r="J37" s="442"/>
      <c r="K37" s="163"/>
      <c r="L37" s="163"/>
      <c r="M37" s="163"/>
      <c r="N37" s="163"/>
      <c r="O37" s="163"/>
    </row>
    <row r="38" spans="1:15" ht="23.25">
      <c r="A38" s="163"/>
      <c r="B38" s="442"/>
      <c r="C38" s="442" t="s">
        <v>399</v>
      </c>
      <c r="D38" s="442"/>
      <c r="E38" s="442"/>
      <c r="F38" s="442"/>
      <c r="G38" s="442"/>
      <c r="H38" s="442"/>
      <c r="I38" s="442"/>
      <c r="J38" s="442"/>
      <c r="K38" s="163"/>
      <c r="L38" s="163"/>
      <c r="M38" s="163"/>
      <c r="N38" s="163"/>
      <c r="O38" s="163"/>
    </row>
    <row r="39" spans="1:15" ht="23.25">
      <c r="A39" s="163"/>
      <c r="B39" s="430"/>
      <c r="C39" s="431" t="s">
        <v>350</v>
      </c>
      <c r="D39" s="430"/>
      <c r="E39" s="430"/>
      <c r="F39" s="430"/>
      <c r="G39" s="430"/>
      <c r="H39" s="430"/>
      <c r="I39" s="430"/>
      <c r="J39" s="430"/>
      <c r="K39" s="163"/>
      <c r="L39" s="163"/>
      <c r="M39" s="163"/>
      <c r="N39" s="163"/>
      <c r="O39" s="163"/>
    </row>
    <row r="40" spans="1:15" ht="23.25">
      <c r="A40" s="163"/>
      <c r="B40" s="430"/>
      <c r="C40" s="430" t="s">
        <v>376</v>
      </c>
      <c r="D40" s="430"/>
      <c r="E40" s="430"/>
      <c r="F40" s="430"/>
      <c r="G40" s="430"/>
      <c r="H40" s="430"/>
      <c r="I40" s="430"/>
      <c r="J40" s="430"/>
      <c r="K40" s="163"/>
      <c r="L40" s="163"/>
      <c r="M40" s="163"/>
      <c r="N40" s="163"/>
      <c r="O40" s="163"/>
    </row>
    <row r="41" spans="1:15" ht="23.25">
      <c r="A41" s="163"/>
      <c r="B41" s="430"/>
      <c r="C41" s="430" t="s">
        <v>351</v>
      </c>
      <c r="D41" s="430"/>
      <c r="E41" s="430"/>
      <c r="F41" s="430"/>
      <c r="G41" s="430"/>
      <c r="H41" s="430"/>
      <c r="I41" s="430"/>
      <c r="J41" s="430"/>
      <c r="K41" s="163"/>
      <c r="L41" s="163"/>
      <c r="M41" s="163"/>
      <c r="N41" s="163"/>
      <c r="O41" s="163"/>
    </row>
    <row r="42" spans="1:15" ht="23.25">
      <c r="A42" s="163"/>
      <c r="B42" s="430"/>
      <c r="C42" s="430" t="s">
        <v>352</v>
      </c>
      <c r="D42" s="430"/>
      <c r="E42" s="430"/>
      <c r="F42" s="430"/>
      <c r="G42" s="430"/>
      <c r="H42" s="430"/>
      <c r="I42" s="430"/>
      <c r="J42" s="430"/>
      <c r="K42" s="163"/>
      <c r="L42" s="163"/>
      <c r="M42" s="163"/>
      <c r="N42" s="163"/>
      <c r="O42" s="163"/>
    </row>
    <row r="43" spans="1:15" ht="23.25">
      <c r="A43" s="163"/>
      <c r="B43" s="433"/>
      <c r="C43" s="434" t="s">
        <v>342</v>
      </c>
      <c r="D43" s="433"/>
      <c r="E43" s="433"/>
      <c r="F43" s="433"/>
      <c r="G43" s="433"/>
      <c r="H43" s="433"/>
      <c r="I43" s="433"/>
      <c r="J43" s="433"/>
      <c r="K43" s="163"/>
      <c r="L43" s="163"/>
      <c r="M43" s="163"/>
      <c r="N43" s="163"/>
      <c r="O43" s="163"/>
    </row>
    <row r="44" spans="1:15" ht="23.25">
      <c r="A44" s="163"/>
      <c r="B44" s="433"/>
      <c r="C44" s="433" t="s">
        <v>343</v>
      </c>
      <c r="D44" s="433"/>
      <c r="E44" s="433"/>
      <c r="F44" s="433"/>
      <c r="G44" s="433"/>
      <c r="H44" s="433"/>
      <c r="I44" s="433"/>
      <c r="J44" s="433"/>
      <c r="K44" s="163"/>
      <c r="L44" s="163"/>
      <c r="M44" s="163"/>
      <c r="N44" s="163"/>
      <c r="O44" s="163"/>
    </row>
    <row r="45" spans="1:15" ht="23.25">
      <c r="A45" s="163"/>
      <c r="B45" s="433"/>
      <c r="C45" s="433" t="s">
        <v>344</v>
      </c>
      <c r="D45" s="433"/>
      <c r="E45" s="433"/>
      <c r="F45" s="433"/>
      <c r="G45" s="433"/>
      <c r="H45" s="433"/>
      <c r="I45" s="433"/>
      <c r="J45" s="433"/>
      <c r="K45" s="163"/>
      <c r="L45" s="163"/>
      <c r="M45" s="163"/>
      <c r="N45" s="163"/>
      <c r="O45" s="163"/>
    </row>
    <row r="46" spans="1:15" ht="23.25">
      <c r="A46" s="163"/>
      <c r="B46" s="433"/>
      <c r="C46" s="433"/>
      <c r="D46" s="433"/>
      <c r="E46" s="433"/>
      <c r="F46" s="433"/>
      <c r="G46" s="433"/>
      <c r="H46" s="433"/>
      <c r="I46" s="433"/>
      <c r="J46" s="433"/>
      <c r="K46" s="163"/>
      <c r="L46" s="163"/>
      <c r="M46" s="163"/>
      <c r="N46" s="163"/>
      <c r="O46" s="163"/>
    </row>
    <row r="47" spans="1:15" ht="23.25">
      <c r="A47" s="163"/>
      <c r="B47" s="433"/>
      <c r="C47" s="433"/>
      <c r="D47" s="433"/>
      <c r="E47" s="433"/>
      <c r="F47" s="433"/>
      <c r="G47" s="433"/>
      <c r="H47" s="433"/>
      <c r="I47" s="433"/>
      <c r="J47" s="433"/>
      <c r="K47" s="163"/>
      <c r="L47" s="163"/>
      <c r="M47" s="163"/>
      <c r="N47" s="163"/>
      <c r="O47" s="163"/>
    </row>
    <row r="48" spans="1:15" ht="23.25">
      <c r="A48" s="163"/>
      <c r="B48" s="433"/>
      <c r="C48" s="433"/>
      <c r="D48" s="433"/>
      <c r="E48" s="433"/>
      <c r="F48" s="433"/>
      <c r="G48" s="433"/>
      <c r="H48" s="433"/>
      <c r="I48" s="433"/>
      <c r="J48" s="433"/>
      <c r="K48" s="163"/>
      <c r="L48" s="163"/>
      <c r="M48" s="163"/>
      <c r="N48" s="163"/>
      <c r="O48" s="163"/>
    </row>
    <row r="49" spans="1:15" ht="23.25">
      <c r="A49" s="163"/>
      <c r="B49" s="428"/>
      <c r="C49" s="432" t="s">
        <v>312</v>
      </c>
      <c r="D49" s="428"/>
      <c r="E49" s="428"/>
      <c r="F49" s="428"/>
      <c r="G49" s="428"/>
      <c r="H49" s="428"/>
      <c r="I49" s="428"/>
      <c r="J49" s="428"/>
      <c r="K49" s="163"/>
      <c r="L49" s="163"/>
      <c r="M49" s="163"/>
      <c r="N49" s="163"/>
      <c r="O49" s="163"/>
    </row>
    <row r="50" spans="1:15" ht="18.75" customHeight="1">
      <c r="A50" s="163"/>
      <c r="B50" s="428"/>
      <c r="C50" s="428" t="s">
        <v>313</v>
      </c>
      <c r="D50" s="428"/>
      <c r="E50" s="428"/>
      <c r="F50" s="428"/>
      <c r="G50" s="428"/>
      <c r="H50" s="428"/>
      <c r="I50" s="428"/>
      <c r="J50" s="428"/>
      <c r="K50" s="163"/>
      <c r="L50" s="163"/>
      <c r="M50" s="163"/>
      <c r="N50" s="163"/>
      <c r="O50" s="163"/>
    </row>
    <row r="51" spans="1:15" ht="18.75" customHeight="1">
      <c r="A51" s="163"/>
      <c r="B51" s="428"/>
      <c r="C51" s="428" t="s">
        <v>314</v>
      </c>
      <c r="D51" s="428"/>
      <c r="E51" s="428"/>
      <c r="F51" s="428"/>
      <c r="G51" s="428"/>
      <c r="H51" s="428"/>
      <c r="I51" s="428"/>
      <c r="J51" s="428"/>
      <c r="K51" s="163"/>
      <c r="L51" s="163"/>
      <c r="M51" s="163"/>
      <c r="N51" s="163"/>
      <c r="O51" s="163"/>
    </row>
    <row r="52" spans="1:15" ht="23.25">
      <c r="A52" s="163"/>
      <c r="B52" s="164"/>
      <c r="C52" s="184" t="s">
        <v>305</v>
      </c>
      <c r="D52" s="164"/>
      <c r="E52" s="164"/>
      <c r="F52" s="164"/>
      <c r="G52" s="164"/>
      <c r="H52" s="164"/>
      <c r="I52" s="164"/>
      <c r="J52" s="164"/>
      <c r="K52" s="163"/>
      <c r="L52" s="163"/>
      <c r="M52" s="163"/>
      <c r="N52" s="163"/>
      <c r="O52" s="163"/>
    </row>
    <row r="53" spans="1:15" ht="18.75" customHeight="1">
      <c r="A53" s="163"/>
      <c r="B53" s="164"/>
      <c r="C53" s="164" t="s">
        <v>304</v>
      </c>
      <c r="D53" s="164"/>
      <c r="E53" s="164"/>
      <c r="F53" s="164"/>
      <c r="G53" s="164"/>
      <c r="H53" s="164"/>
      <c r="I53" s="164"/>
      <c r="J53" s="164"/>
      <c r="K53" s="163"/>
      <c r="L53" s="163"/>
      <c r="M53" s="163"/>
      <c r="N53" s="163"/>
      <c r="O53" s="163"/>
    </row>
    <row r="54" spans="1:15" ht="18.75" customHeight="1">
      <c r="A54" s="163"/>
      <c r="B54" s="164"/>
      <c r="C54" s="164" t="s">
        <v>302</v>
      </c>
      <c r="D54" s="164"/>
      <c r="E54" s="164"/>
      <c r="F54" s="164"/>
      <c r="G54" s="164"/>
      <c r="H54" s="164"/>
      <c r="I54" s="164"/>
      <c r="J54" s="164"/>
      <c r="K54" s="163"/>
      <c r="L54" s="163"/>
      <c r="M54" s="163"/>
      <c r="N54" s="163"/>
      <c r="O54" s="163"/>
    </row>
    <row r="55" spans="1:15" ht="18.75" customHeight="1">
      <c r="A55" s="163"/>
      <c r="B55" s="164"/>
      <c r="C55" s="164" t="s">
        <v>303</v>
      </c>
      <c r="D55" s="164"/>
      <c r="E55" s="164"/>
      <c r="F55" s="164"/>
      <c r="G55" s="164"/>
      <c r="H55" s="164"/>
      <c r="I55" s="164"/>
      <c r="J55" s="164"/>
      <c r="K55" s="163"/>
      <c r="L55" s="163"/>
      <c r="M55" s="163"/>
      <c r="N55" s="163"/>
      <c r="O55" s="163"/>
    </row>
    <row r="56" spans="1:15" ht="18.75" customHeight="1">
      <c r="A56" s="163"/>
      <c r="B56" s="164"/>
      <c r="C56" s="164"/>
      <c r="D56" s="164"/>
      <c r="E56" s="164"/>
      <c r="F56" s="164"/>
      <c r="G56" s="164"/>
      <c r="H56" s="164"/>
      <c r="I56" s="164"/>
      <c r="J56" s="164"/>
      <c r="K56" s="163"/>
      <c r="L56" s="163"/>
      <c r="M56" s="163"/>
      <c r="N56" s="163"/>
      <c r="O56" s="163"/>
    </row>
    <row r="57" spans="1:15" ht="23.25">
      <c r="A57" s="163"/>
      <c r="B57" s="164"/>
      <c r="C57" s="184" t="s">
        <v>158</v>
      </c>
      <c r="D57" s="164"/>
      <c r="E57" s="164"/>
      <c r="F57" s="164"/>
      <c r="G57" s="164"/>
      <c r="H57" s="164"/>
      <c r="I57" s="164"/>
      <c r="J57" s="164"/>
      <c r="K57" s="163"/>
      <c r="L57" s="163"/>
      <c r="M57" s="163"/>
      <c r="N57" s="163"/>
      <c r="O57" s="163"/>
    </row>
    <row r="58" spans="1:15" ht="18" customHeight="1">
      <c r="A58" s="163"/>
      <c r="B58" s="164"/>
      <c r="C58" s="164" t="s">
        <v>159</v>
      </c>
      <c r="D58" s="164"/>
      <c r="E58" s="164"/>
      <c r="F58" s="164"/>
      <c r="G58" s="164"/>
      <c r="H58" s="164"/>
      <c r="I58" s="164"/>
      <c r="J58" s="164"/>
      <c r="K58" s="163"/>
      <c r="L58" s="163"/>
      <c r="M58" s="163"/>
      <c r="N58" s="163"/>
      <c r="O58" s="163"/>
    </row>
    <row r="59" spans="1:15" ht="18" customHeight="1">
      <c r="A59" s="163"/>
      <c r="B59" s="164"/>
      <c r="C59" s="164" t="s">
        <v>160</v>
      </c>
      <c r="D59" s="164"/>
      <c r="E59" s="164"/>
      <c r="F59" s="164"/>
      <c r="G59" s="164"/>
      <c r="H59" s="164"/>
      <c r="I59" s="164"/>
      <c r="J59" s="164"/>
      <c r="K59" s="163"/>
      <c r="L59" s="163"/>
      <c r="M59" s="163"/>
      <c r="N59" s="163"/>
      <c r="O59" s="163"/>
    </row>
    <row r="60" spans="1:15" ht="18" customHeight="1">
      <c r="A60" s="163"/>
      <c r="B60" s="164"/>
      <c r="C60" s="164" t="s">
        <v>161</v>
      </c>
      <c r="D60" s="164"/>
      <c r="E60" s="164"/>
      <c r="F60" s="164"/>
      <c r="G60" s="164"/>
      <c r="H60" s="164"/>
      <c r="I60" s="164"/>
      <c r="J60" s="164"/>
      <c r="K60" s="163"/>
      <c r="L60" s="163"/>
      <c r="M60" s="163"/>
      <c r="N60" s="163"/>
      <c r="O60" s="163"/>
    </row>
    <row r="61" spans="1:15" ht="18" customHeight="1">
      <c r="A61" s="163"/>
      <c r="B61" s="164"/>
      <c r="C61" s="164" t="s">
        <v>162</v>
      </c>
      <c r="D61" s="164"/>
      <c r="E61" s="164"/>
      <c r="F61" s="164"/>
      <c r="G61" s="164"/>
      <c r="H61" s="164"/>
      <c r="I61" s="164"/>
      <c r="J61" s="164"/>
      <c r="K61" s="163"/>
      <c r="L61" s="163"/>
      <c r="M61" s="163"/>
      <c r="N61" s="163"/>
      <c r="O61" s="163"/>
    </row>
    <row r="62" spans="1:15" ht="18" customHeight="1">
      <c r="A62" s="163"/>
      <c r="B62" s="164"/>
      <c r="C62" s="164" t="s">
        <v>174</v>
      </c>
      <c r="D62" s="164"/>
      <c r="E62" s="164"/>
      <c r="F62" s="164"/>
      <c r="G62" s="164"/>
      <c r="H62" s="164"/>
      <c r="I62" s="164"/>
      <c r="J62" s="164"/>
      <c r="K62" s="163"/>
      <c r="L62" s="163"/>
      <c r="M62" s="163"/>
      <c r="N62" s="163"/>
      <c r="O62" s="163"/>
    </row>
    <row r="63" spans="1:15" ht="18" customHeight="1">
      <c r="A63" s="163"/>
      <c r="B63" s="164"/>
      <c r="C63" s="164" t="s">
        <v>175</v>
      </c>
      <c r="D63" s="164"/>
      <c r="E63" s="164"/>
      <c r="F63" s="164"/>
      <c r="G63" s="164"/>
      <c r="H63" s="164"/>
      <c r="I63" s="164"/>
      <c r="J63" s="164"/>
      <c r="K63" s="163"/>
      <c r="L63" s="163"/>
      <c r="M63" s="163"/>
      <c r="N63" s="163"/>
      <c r="O63" s="163"/>
    </row>
    <row r="64" spans="1:15" ht="18" customHeight="1">
      <c r="A64" s="163"/>
      <c r="B64" s="164"/>
      <c r="C64" s="164"/>
      <c r="D64" s="164"/>
      <c r="E64" s="164" t="s">
        <v>177</v>
      </c>
      <c r="F64" s="164"/>
      <c r="G64" s="164"/>
      <c r="H64" s="164"/>
      <c r="I64" s="164"/>
      <c r="J64" s="164"/>
      <c r="K64" s="163"/>
      <c r="L64" s="163"/>
      <c r="M64" s="163"/>
      <c r="N64" s="163"/>
      <c r="O64" s="163"/>
    </row>
    <row r="65" spans="1:15" ht="18" customHeight="1">
      <c r="A65" s="163"/>
      <c r="B65" s="164"/>
      <c r="C65" s="164" t="s">
        <v>176</v>
      </c>
      <c r="D65" s="164"/>
      <c r="E65" s="164"/>
      <c r="F65" s="164"/>
      <c r="G65" s="164"/>
      <c r="H65" s="164"/>
      <c r="I65" s="164"/>
      <c r="J65" s="164"/>
      <c r="K65" s="163"/>
      <c r="L65" s="163"/>
      <c r="M65" s="163"/>
      <c r="N65" s="163"/>
      <c r="O65" s="163"/>
    </row>
    <row r="66" spans="1:15" ht="18" customHeight="1">
      <c r="A66" s="163"/>
      <c r="B66" s="164"/>
      <c r="C66" s="164"/>
      <c r="D66" s="164"/>
      <c r="E66" s="164" t="s">
        <v>177</v>
      </c>
      <c r="F66" s="164"/>
      <c r="G66" s="164"/>
      <c r="H66" s="164"/>
      <c r="I66" s="164"/>
      <c r="J66" s="164"/>
      <c r="K66" s="163"/>
      <c r="L66" s="163"/>
      <c r="M66" s="163"/>
      <c r="N66" s="163"/>
      <c r="O66" s="163"/>
    </row>
    <row r="67" spans="1:15" ht="18" customHeight="1">
      <c r="A67" s="163"/>
      <c r="B67" s="183"/>
      <c r="C67" s="183"/>
      <c r="D67" s="183"/>
      <c r="E67" s="183"/>
      <c r="F67" s="183"/>
      <c r="G67" s="183"/>
      <c r="H67" s="183"/>
      <c r="I67" s="183"/>
      <c r="J67" s="183"/>
      <c r="K67" s="163"/>
      <c r="L67" s="163"/>
      <c r="M67" s="163"/>
      <c r="N67" s="163"/>
      <c r="O67" s="163"/>
    </row>
    <row r="68" spans="1:15" ht="23.25">
      <c r="A68" s="163"/>
      <c r="B68" s="430"/>
      <c r="C68" s="435" t="s">
        <v>62</v>
      </c>
      <c r="D68" s="430"/>
      <c r="E68" s="430"/>
      <c r="F68" s="430"/>
      <c r="G68" s="430"/>
      <c r="H68" s="430"/>
      <c r="I68" s="430"/>
      <c r="J68" s="436"/>
      <c r="K68" s="163"/>
      <c r="L68" s="163"/>
      <c r="M68" s="163"/>
      <c r="N68" s="163"/>
      <c r="O68" s="163"/>
    </row>
    <row r="69" spans="1:15" ht="18" customHeight="1">
      <c r="A69" s="163"/>
      <c r="B69" s="430"/>
      <c r="C69" s="437" t="s">
        <v>111</v>
      </c>
      <c r="D69" s="430"/>
      <c r="E69" s="430"/>
      <c r="F69" s="430"/>
      <c r="G69" s="430"/>
      <c r="H69" s="430"/>
      <c r="I69" s="430"/>
      <c r="J69" s="436"/>
      <c r="K69" s="163"/>
      <c r="L69" s="163"/>
      <c r="M69" s="163"/>
      <c r="N69" s="163"/>
      <c r="O69" s="163"/>
    </row>
    <row r="70" spans="1:15" ht="18" customHeight="1">
      <c r="A70" s="163"/>
      <c r="B70" s="430"/>
      <c r="C70" s="430" t="s">
        <v>112</v>
      </c>
      <c r="D70" s="430"/>
      <c r="E70" s="430"/>
      <c r="F70" s="430"/>
      <c r="G70" s="430"/>
      <c r="H70" s="430"/>
      <c r="I70" s="430"/>
      <c r="J70" s="436"/>
      <c r="K70" s="163"/>
      <c r="L70" s="163"/>
      <c r="M70" s="163"/>
      <c r="N70" s="163"/>
      <c r="O70" s="163"/>
    </row>
    <row r="71" spans="1:15" ht="18" customHeight="1">
      <c r="A71" s="163"/>
      <c r="B71" s="430"/>
      <c r="C71" s="430" t="s">
        <v>113</v>
      </c>
      <c r="D71" s="430"/>
      <c r="E71" s="430"/>
      <c r="F71" s="430"/>
      <c r="G71" s="430"/>
      <c r="H71" s="430"/>
      <c r="I71" s="430"/>
      <c r="J71" s="436"/>
      <c r="K71" s="163"/>
      <c r="L71" s="163"/>
      <c r="M71" s="163"/>
      <c r="N71" s="163"/>
      <c r="O71" s="163"/>
    </row>
    <row r="72" spans="1:15" ht="18" customHeight="1">
      <c r="A72" s="163"/>
      <c r="B72" s="430"/>
      <c r="C72" s="430" t="s">
        <v>114</v>
      </c>
      <c r="D72" s="430"/>
      <c r="E72" s="430"/>
      <c r="F72" s="430"/>
      <c r="G72" s="430"/>
      <c r="H72" s="430"/>
      <c r="I72" s="430"/>
      <c r="J72" s="436"/>
      <c r="K72" s="163"/>
      <c r="L72" s="163"/>
      <c r="M72" s="163"/>
      <c r="N72" s="163"/>
      <c r="O72" s="163"/>
    </row>
    <row r="73" spans="1:15" ht="18" customHeight="1">
      <c r="A73" s="163"/>
      <c r="B73" s="430"/>
      <c r="C73" s="430" t="s">
        <v>115</v>
      </c>
      <c r="D73" s="430"/>
      <c r="E73" s="430"/>
      <c r="F73" s="430"/>
      <c r="G73" s="430"/>
      <c r="H73" s="430"/>
      <c r="I73" s="430"/>
      <c r="J73" s="436"/>
      <c r="K73" s="163"/>
      <c r="L73" s="163"/>
      <c r="M73" s="163"/>
      <c r="N73" s="163"/>
      <c r="O73" s="163"/>
    </row>
    <row r="74" spans="1:15" ht="18" customHeight="1">
      <c r="A74" s="163"/>
      <c r="B74" s="430"/>
      <c r="C74" s="430" t="s">
        <v>116</v>
      </c>
      <c r="D74" s="430"/>
      <c r="E74" s="430"/>
      <c r="F74" s="430"/>
      <c r="G74" s="430"/>
      <c r="H74" s="430"/>
      <c r="I74" s="430"/>
      <c r="J74" s="436"/>
      <c r="K74" s="163"/>
      <c r="L74" s="163"/>
      <c r="M74" s="163"/>
      <c r="N74" s="163"/>
      <c r="O74" s="163"/>
    </row>
    <row r="75" spans="1:15" ht="18" customHeight="1">
      <c r="A75" s="163"/>
      <c r="B75" s="430"/>
      <c r="C75" s="430"/>
      <c r="D75" s="430"/>
      <c r="E75" s="430"/>
      <c r="F75" s="430"/>
      <c r="G75" s="430"/>
      <c r="H75" s="430"/>
      <c r="I75" s="430"/>
      <c r="J75" s="436"/>
      <c r="K75" s="163"/>
      <c r="L75" s="163"/>
      <c r="M75" s="163"/>
      <c r="N75" s="163"/>
      <c r="O75" s="163"/>
    </row>
    <row r="76" spans="1:15" ht="18" customHeight="1">
      <c r="A76" s="163"/>
      <c r="B76" s="430"/>
      <c r="C76" s="438" t="s">
        <v>143</v>
      </c>
      <c r="D76" s="430"/>
      <c r="E76" s="430"/>
      <c r="F76" s="430"/>
      <c r="G76" s="430"/>
      <c r="H76" s="430"/>
      <c r="I76" s="430"/>
      <c r="J76" s="436"/>
      <c r="K76" s="163"/>
      <c r="L76" s="163"/>
      <c r="M76" s="163"/>
      <c r="N76" s="163"/>
      <c r="O76" s="163"/>
    </row>
    <row r="77" spans="1:15" ht="18" customHeight="1">
      <c r="A77" s="163"/>
      <c r="B77" s="430"/>
      <c r="C77" s="438"/>
      <c r="D77" s="430"/>
      <c r="E77" s="430" t="s">
        <v>144</v>
      </c>
      <c r="F77" s="430"/>
      <c r="G77" s="430"/>
      <c r="H77" s="430"/>
      <c r="I77" s="430"/>
      <c r="J77" s="436"/>
      <c r="K77" s="163"/>
      <c r="L77" s="163"/>
      <c r="M77" s="163"/>
      <c r="N77" s="163"/>
      <c r="O77" s="163"/>
    </row>
    <row r="78" spans="1:15" ht="18" customHeight="1">
      <c r="A78" s="163"/>
      <c r="B78" s="430"/>
      <c r="C78" s="438" t="s">
        <v>117</v>
      </c>
      <c r="D78" s="430"/>
      <c r="E78" s="430"/>
      <c r="F78" s="430"/>
      <c r="G78" s="430"/>
      <c r="H78" s="430"/>
      <c r="I78" s="430"/>
      <c r="J78" s="436"/>
      <c r="K78" s="163"/>
      <c r="L78" s="163"/>
      <c r="M78" s="163"/>
      <c r="N78" s="163"/>
      <c r="O78" s="163"/>
    </row>
    <row r="79" spans="1:15" ht="18" customHeight="1">
      <c r="A79" s="163"/>
      <c r="B79" s="430"/>
      <c r="C79" s="438"/>
      <c r="D79" s="430"/>
      <c r="E79" s="430"/>
      <c r="F79" s="430"/>
      <c r="G79" s="430"/>
      <c r="H79" s="430"/>
      <c r="I79" s="430"/>
      <c r="J79" s="436"/>
      <c r="K79" s="163"/>
      <c r="L79" s="163"/>
      <c r="M79" s="163"/>
      <c r="N79" s="163"/>
      <c r="O79" s="163"/>
    </row>
    <row r="80" spans="1:15" ht="25.5">
      <c r="A80" s="163"/>
      <c r="B80" s="430"/>
      <c r="C80" s="438"/>
      <c r="D80" s="430"/>
      <c r="E80" s="439" t="s">
        <v>106</v>
      </c>
      <c r="F80" s="430"/>
      <c r="G80" s="430"/>
      <c r="H80" s="430"/>
      <c r="I80" s="430"/>
      <c r="J80" s="436"/>
      <c r="K80" s="163"/>
      <c r="L80" s="163"/>
      <c r="M80" s="163"/>
      <c r="N80" s="163"/>
      <c r="O80" s="163"/>
    </row>
    <row r="81" spans="1:15" ht="25.5">
      <c r="A81" s="163"/>
      <c r="B81" s="430"/>
      <c r="C81" s="440" t="s">
        <v>145</v>
      </c>
      <c r="D81" s="430"/>
      <c r="E81" s="430"/>
      <c r="F81" s="430"/>
      <c r="G81" s="430"/>
      <c r="H81" s="430"/>
      <c r="I81" s="430"/>
      <c r="J81" s="436"/>
      <c r="K81" s="163"/>
      <c r="L81" s="163"/>
      <c r="M81" s="163"/>
      <c r="N81" s="163"/>
      <c r="O81" s="163"/>
    </row>
    <row r="82" spans="1:15">
      <c r="A82" s="163"/>
      <c r="B82" s="163"/>
      <c r="C82" s="163"/>
      <c r="D82" s="163"/>
      <c r="E82" s="163"/>
      <c r="F82" s="163"/>
      <c r="G82" s="163"/>
      <c r="H82" s="163"/>
      <c r="I82" s="163"/>
      <c r="J82" s="163"/>
      <c r="K82" s="163"/>
      <c r="L82" s="163"/>
      <c r="M82" s="163"/>
      <c r="N82" s="163"/>
      <c r="O82" s="163"/>
    </row>
    <row r="83" spans="1:15">
      <c r="A83" s="163"/>
      <c r="B83" s="163"/>
      <c r="C83" s="163"/>
      <c r="D83" s="163"/>
      <c r="E83" s="163"/>
      <c r="F83" s="163"/>
      <c r="G83" s="163"/>
      <c r="H83" s="163"/>
      <c r="I83" s="163"/>
      <c r="J83" s="163"/>
      <c r="K83" s="163"/>
      <c r="L83" s="163"/>
      <c r="M83" s="163"/>
      <c r="N83" s="163"/>
      <c r="O83" s="163"/>
    </row>
    <row r="84" spans="1:15">
      <c r="A84" s="163"/>
      <c r="B84" s="163"/>
      <c r="C84" s="163"/>
      <c r="D84" s="163"/>
      <c r="E84" s="163"/>
      <c r="F84" s="163"/>
      <c r="G84" s="163"/>
      <c r="H84" s="163"/>
      <c r="I84" s="163"/>
      <c r="J84" s="163"/>
      <c r="K84" s="163"/>
      <c r="L84" s="163"/>
      <c r="M84" s="163"/>
      <c r="N84" s="163"/>
      <c r="O84" s="163"/>
    </row>
    <row r="85" spans="1:15">
      <c r="A85" s="163"/>
      <c r="B85" s="163"/>
      <c r="C85" s="163"/>
      <c r="D85" s="163"/>
      <c r="E85" s="163"/>
      <c r="F85" s="163"/>
      <c r="G85" s="163"/>
      <c r="H85" s="163"/>
      <c r="I85" s="163"/>
      <c r="J85" s="163"/>
      <c r="K85" s="163"/>
      <c r="L85" s="163"/>
      <c r="M85" s="163"/>
      <c r="N85" s="163"/>
      <c r="O85" s="163"/>
    </row>
    <row r="86" spans="1:15">
      <c r="A86" s="163"/>
      <c r="B86" s="163"/>
      <c r="C86" s="163"/>
      <c r="D86" s="163"/>
      <c r="E86" s="163"/>
      <c r="F86" s="163"/>
      <c r="G86" s="163"/>
      <c r="H86" s="163"/>
      <c r="I86" s="163"/>
      <c r="J86" s="163"/>
      <c r="K86" s="163"/>
      <c r="L86" s="163"/>
      <c r="M86" s="163"/>
      <c r="N86" s="163"/>
      <c r="O86" s="163"/>
    </row>
    <row r="87" spans="1:15">
      <c r="A87" s="163"/>
      <c r="B87" s="163"/>
      <c r="C87" s="163"/>
      <c r="D87" s="163"/>
      <c r="E87" s="163"/>
      <c r="F87" s="163"/>
      <c r="G87" s="163"/>
      <c r="H87" s="163"/>
      <c r="I87" s="163"/>
      <c r="J87" s="163"/>
      <c r="K87" s="163"/>
      <c r="L87" s="163"/>
      <c r="M87" s="163"/>
      <c r="N87" s="163"/>
      <c r="O87" s="163"/>
    </row>
    <row r="88" spans="1:15">
      <c r="A88" s="163"/>
      <c r="B88" s="163"/>
      <c r="C88" s="163"/>
      <c r="D88" s="163"/>
      <c r="E88" s="163"/>
      <c r="F88" s="163"/>
      <c r="G88" s="163"/>
      <c r="H88" s="163"/>
      <c r="I88" s="163"/>
      <c r="J88" s="163"/>
      <c r="K88" s="163"/>
      <c r="L88" s="163"/>
      <c r="M88" s="163"/>
      <c r="N88" s="163"/>
      <c r="O88" s="163"/>
    </row>
    <row r="89" spans="1:15" s="163" customFormat="1"/>
    <row r="90" spans="1:15" s="163" customFormat="1"/>
    <row r="91" spans="1:15" s="163" customFormat="1"/>
    <row r="92" spans="1:15" s="163" customFormat="1"/>
    <row r="93" spans="1:15" s="163" customFormat="1"/>
    <row r="94" spans="1:15" s="163" customFormat="1"/>
    <row r="95" spans="1:15" s="163" customFormat="1"/>
    <row r="96" spans="1:15"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sheetData>
  <sheetProtection password="CCC5" sheet="1" objects="1" scenarios="1"/>
  <mergeCells count="6">
    <mergeCell ref="C2:G2"/>
    <mergeCell ref="D4:F4"/>
    <mergeCell ref="D3:F3"/>
    <mergeCell ref="G8:H8"/>
    <mergeCell ref="G7:H7"/>
    <mergeCell ref="G6:H6"/>
  </mergeCells>
  <phoneticPr fontId="12" type="noConversion"/>
  <dataValidations count="10">
    <dataValidation type="list" allowBlank="1" showInputMessage="1" showErrorMessage="1" sqref="G5" xr:uid="{00000000-0002-0000-0200-000000000000}">
      <formula1>date</formula1>
    </dataValidation>
    <dataValidation type="list" allowBlank="1" showInputMessage="1" showErrorMessage="1" sqref="G6:H6" xr:uid="{00000000-0002-0000-0200-000001000000}">
      <formula1>mm</formula1>
    </dataValidation>
    <dataValidation type="list" allowBlank="1" showInputMessage="1" showErrorMessage="1" sqref="G7:H7 F9" xr:uid="{00000000-0002-0000-0200-000002000000}">
      <formula1>years</formula1>
    </dataValidation>
    <dataValidation type="list" allowBlank="1" showInputMessage="1" showErrorMessage="1" sqref="D9" xr:uid="{00000000-0002-0000-0200-000003000000}">
      <formula1>section</formula1>
    </dataValidation>
    <dataValidation type="list" allowBlank="1" showInputMessage="1" showErrorMessage="1" sqref="D8" xr:uid="{00000000-0002-0000-0200-000004000000}">
      <formula1>teacher</formula1>
    </dataValidation>
    <dataValidation type="list" allowBlank="1" showInputMessage="1" showErrorMessage="1" sqref="D7" xr:uid="{00000000-0002-0000-0200-000005000000}">
      <formula1>post</formula1>
    </dataValidation>
    <dataValidation type="list" allowBlank="1" showInputMessage="1" showErrorMessage="1" sqref="B13:B27" xr:uid="{00000000-0002-0000-0200-000006000000}">
      <formula1>subjecttype</formula1>
    </dataValidation>
    <dataValidation type="list" allowBlank="1" showInputMessage="1" showErrorMessage="1" sqref="E10" xr:uid="{00000000-0002-0000-0200-000007000000}">
      <formula1>class</formula1>
    </dataValidation>
    <dataValidation type="list" allowBlank="1" showInputMessage="1" showErrorMessage="1" sqref="D10" xr:uid="{00000000-0002-0000-0200-000008000000}">
      <formula1>class2</formula1>
    </dataValidation>
    <dataValidation type="list" allowBlank="1" showInputMessage="1" showErrorMessage="1" sqref="E6" xr:uid="{00000000-0002-0000-0200-000009000000}">
      <formula1>administ</formula1>
    </dataValidation>
  </dataValidations>
  <hyperlinks>
    <hyperlink ref="M10:P10" location="เกณฑ์!A1" display="กำหนดเกณฑ์ผลการเรียน/ประเมิน" xr:uid="{00000000-0004-0000-0200-000000000000}"/>
    <hyperlink ref="M4:P4" location="คะแนนสอบ!A1" display="คะแนนสอบรายวิชา" xr:uid="{00000000-0004-0000-0200-000001000000}"/>
    <hyperlink ref="M5:P5" location="คะแนนอ่านคิดเขียน!A1" display="คะแนนอ่านคิดวิเคราะห์และเขียน" xr:uid="{00000000-0004-0000-0200-000002000000}"/>
    <hyperlink ref="M6:P6" location="คะแนนคุณลักษณะ!A1" display="คะแนนคุณลักษณะฯ" xr:uid="{00000000-0004-0000-0200-000003000000}"/>
    <hyperlink ref="M7:P7" location="คะแนนสมรรถนะ!A1" display="คะแนนสมรรถนะ" xr:uid="{00000000-0004-0000-0200-000004000000}"/>
    <hyperlink ref="M8:P8" location="กิจกรรมพัฒนาผู้เรียน!A1" display="ผลประเมินกิจกรรมพัฒนาผู้เรียน" xr:uid="{00000000-0004-0000-0200-000005000000}"/>
    <hyperlink ref="M13:P13" location="'รายงาน 1 '!A1" display="รายงาน 1 รายงานผลการพัฒนาคุณภาพผู้เรียน" xr:uid="{00000000-0004-0000-0200-000006000000}"/>
    <hyperlink ref="M14:P14" location="'รายงาน 2'!A1" display="รายงาน 2 รายงานคะแนนสอบรายวิชา" xr:uid="{00000000-0004-0000-0200-000007000000}"/>
    <hyperlink ref="M15:P15" location="'รายงาน 3'!A1" display="รายงาน 3 รายงานระดับผลการเรียน/เกรดเฉลี่ย" xr:uid="{00000000-0004-0000-0200-000008000000}"/>
    <hyperlink ref="M16:P16" location="'รายงาน 4'!A1" display="รายงาน 4 ผลประเมินพัฒนาผู้เรียน" xr:uid="{00000000-0004-0000-0200-000009000000}"/>
    <hyperlink ref="M17:P17" location="แผนภูมิ!A1" display="แผนภูมิแสดงผลการเรียน" xr:uid="{00000000-0004-0000-0200-00000A000000}"/>
    <hyperlink ref="M19:P19" location="'รายงาน 1-1'!A1" display="รายงาน 1-1 รายงานผลประเมินคุณลักษณะฯ" xr:uid="{00000000-0004-0000-0200-00000B000000}"/>
    <hyperlink ref="M20:P20" location="'รายงาน 5'!A1" display="รายงาน 5 ผลประเมินอ่านคิดวิเคราะห์" xr:uid="{00000000-0004-0000-0200-00000C000000}"/>
    <hyperlink ref="M21:P21" location="'รายงาน 6'!A1" display="รายงาน 6 ผลประเมินคุณลักษณะฯ" xr:uid="{00000000-0004-0000-0200-00000D000000}"/>
    <hyperlink ref="M24" location="'25'!A1" display="เลขที่ 1 - เลขที่ 25" xr:uid="{00000000-0004-0000-0200-00000E000000}"/>
    <hyperlink ref="M25" location="'45'!A1" display="เลขที่ 26 - เลขที่ 45" xr:uid="{00000000-0004-0000-0200-00000F000000}"/>
    <hyperlink ref="M24:P24" location="'25'!A1" display="เลขที่ 1 - เลขที่ 25" xr:uid="{00000000-0004-0000-0200-000010000000}"/>
    <hyperlink ref="M25:P25" location="'45'!A1" display="เลขที่ 26 - เลขที่ 45" xr:uid="{00000000-0004-0000-0200-000011000000}"/>
  </hyperlinks>
  <pageMargins left="0.35433070866141736" right="0.19685039370078741" top="0.39370078740157483" bottom="0.39370078740157483" header="0.51181102362204722" footer="0.51181102362204722"/>
  <pageSetup paperSize="9" orientation="portrait" blackAndWhite="1" horizontalDpi="180" verticalDpi="180"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GM65"/>
  <sheetViews>
    <sheetView showGridLines="0" showRowColHeaders="0" topLeftCell="A28" zoomScaleSheetLayoutView="100" workbookViewId="0">
      <selection activeCell="A6" sqref="A6"/>
    </sheetView>
  </sheetViews>
  <sheetFormatPr defaultColWidth="9.140625" defaultRowHeight="21.75"/>
  <cols>
    <col min="1" max="1" width="8" style="23" customWidth="1"/>
    <col min="2" max="2" width="4.140625" style="54" customWidth="1"/>
    <col min="3" max="3" width="9.28515625" style="23" customWidth="1"/>
    <col min="4" max="4" width="25.85546875" style="23" customWidth="1"/>
    <col min="5" max="12" width="5.7109375" style="23" customWidth="1"/>
    <col min="13" max="13" width="6.7109375" style="23" customWidth="1"/>
    <col min="14" max="14" width="5.7109375" style="23" customWidth="1"/>
    <col min="15" max="15" width="9.85546875" style="23" customWidth="1"/>
    <col min="16" max="23" width="5.7109375" style="23" customWidth="1"/>
    <col min="24" max="24" width="6.7109375" style="23" customWidth="1"/>
    <col min="25" max="25" width="5.7109375" style="23" customWidth="1"/>
    <col min="26" max="26" width="10.140625" style="23" customWidth="1"/>
    <col min="27" max="34" width="5.7109375" style="23" customWidth="1"/>
    <col min="35" max="35" width="6.7109375" style="23" customWidth="1"/>
    <col min="36" max="36" width="5.7109375" style="23" customWidth="1"/>
    <col min="37" max="37" width="10.140625" style="23" customWidth="1"/>
    <col min="38" max="45" width="5.7109375" style="23" customWidth="1"/>
    <col min="46" max="46" width="6.7109375" style="23" customWidth="1"/>
    <col min="47" max="47" width="5.7109375" style="23" customWidth="1"/>
    <col min="48" max="48" width="10.140625" style="23" customWidth="1"/>
    <col min="49" max="56" width="5.7109375" style="23" customWidth="1"/>
    <col min="57" max="57" width="6.7109375" style="23" customWidth="1"/>
    <col min="58" max="58" width="5.7109375" style="23" customWidth="1"/>
    <col min="59" max="59" width="10.140625" style="23" customWidth="1"/>
    <col min="60" max="67" width="5.7109375" style="23" customWidth="1"/>
    <col min="68" max="68" width="6.7109375" style="23" customWidth="1"/>
    <col min="69" max="69" width="5.7109375" style="23" customWidth="1"/>
    <col min="70" max="70" width="10.140625" style="23" customWidth="1"/>
    <col min="71" max="78" width="5.7109375" style="23" customWidth="1"/>
    <col min="79" max="79" width="6.7109375" style="23" customWidth="1"/>
    <col min="80" max="80" width="5.7109375" style="23" customWidth="1"/>
    <col min="81" max="81" width="10.140625" style="23" customWidth="1"/>
    <col min="82" max="89" width="5.7109375" style="23" customWidth="1"/>
    <col min="90" max="90" width="6.7109375" style="23" customWidth="1"/>
    <col min="91" max="91" width="5.7109375" style="23" customWidth="1"/>
    <col min="92" max="92" width="10.140625" style="23" customWidth="1"/>
    <col min="93" max="100" width="5.7109375" style="23" customWidth="1"/>
    <col min="101" max="101" width="6.7109375" style="23" customWidth="1"/>
    <col min="102" max="102" width="5.7109375" style="23" customWidth="1"/>
    <col min="103" max="103" width="10.140625" style="23" customWidth="1"/>
    <col min="104" max="111" width="5.7109375" style="23" customWidth="1"/>
    <col min="112" max="112" width="6.7109375" style="23" customWidth="1"/>
    <col min="113" max="113" width="5.7109375" style="23" customWidth="1"/>
    <col min="114" max="114" width="10.140625" style="23" customWidth="1"/>
    <col min="115" max="122" width="5.7109375" style="23" customWidth="1"/>
    <col min="123" max="123" width="6.7109375" style="23" customWidth="1"/>
    <col min="124" max="124" width="5.7109375" style="23" customWidth="1"/>
    <col min="125" max="125" width="10.140625" style="23" customWidth="1"/>
    <col min="126" max="133" width="5.7109375" style="23" customWidth="1"/>
    <col min="134" max="134" width="6.7109375" style="23" customWidth="1"/>
    <col min="135" max="135" width="5.7109375" style="23" customWidth="1"/>
    <col min="136" max="136" width="10.140625" style="23" customWidth="1"/>
    <col min="137" max="144" width="5.7109375" style="23" customWidth="1"/>
    <col min="145" max="145" width="6.7109375" style="23" customWidth="1"/>
    <col min="146" max="146" width="5.7109375" style="23" customWidth="1"/>
    <col min="147" max="147" width="10.140625" style="23" customWidth="1"/>
    <col min="148" max="155" width="5.7109375" style="23" customWidth="1"/>
    <col min="156" max="156" width="6.7109375" style="23" customWidth="1"/>
    <col min="157" max="157" width="5.7109375" style="23" customWidth="1"/>
    <col min="158" max="158" width="10.140625" style="23" customWidth="1"/>
    <col min="159" max="166" width="5.7109375" style="23" customWidth="1"/>
    <col min="167" max="167" width="6.85546875" style="23" customWidth="1"/>
    <col min="168" max="168" width="5.7109375" style="23" customWidth="1"/>
    <col min="169" max="169" width="10" style="23" customWidth="1"/>
    <col min="170" max="185" width="3.28515625" style="23" customWidth="1"/>
    <col min="186" max="186" width="7.140625" style="23" customWidth="1"/>
    <col min="187" max="187" width="6.7109375" style="23" customWidth="1"/>
    <col min="188" max="188" width="4.5703125" style="54" customWidth="1"/>
    <col min="189" max="189" width="1.85546875" style="23" customWidth="1"/>
    <col min="190" max="16384" width="9.140625" style="23"/>
  </cols>
  <sheetData>
    <row r="1" spans="1:195" ht="34.5" customHeight="1">
      <c r="A1" s="172"/>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row>
    <row r="2" spans="1:195" s="54" customFormat="1" ht="21" customHeight="1">
      <c r="A2" s="172"/>
      <c r="B2" s="79"/>
      <c r="D2" s="80"/>
      <c r="E2" s="119" t="str">
        <f>"บันทึกคะแนนคุณลักษณะอันพึงประสงค์  "  &amp;"ปีการศึกษา  "   &amp;'ข้อมูลพื้นฐาน  '!$F$9</f>
        <v>บันทึกคะแนนคุณลักษณะอันพึงประสงค์  ปีการศึกษา  2568</v>
      </c>
      <c r="F2" s="80"/>
      <c r="G2" s="80"/>
      <c r="H2" s="80"/>
      <c r="I2" s="80"/>
      <c r="J2" s="80"/>
      <c r="K2" s="80"/>
      <c r="L2" s="80"/>
      <c r="M2" s="80"/>
      <c r="N2" s="80"/>
      <c r="O2" s="80"/>
      <c r="P2" s="119" t="str">
        <f>E2</f>
        <v>บันทึกคะแนนคุณลักษณะอันพึงประสงค์  ปีการศึกษา  2568</v>
      </c>
      <c r="Q2" s="80"/>
      <c r="R2" s="80"/>
      <c r="S2" s="80"/>
      <c r="T2" s="80"/>
      <c r="U2" s="80"/>
      <c r="V2" s="80"/>
      <c r="W2" s="80"/>
      <c r="X2" s="80"/>
      <c r="Y2" s="80"/>
      <c r="Z2" s="80"/>
      <c r="AA2" s="119" t="str">
        <f>P2</f>
        <v>บันทึกคะแนนคุณลักษณะอันพึงประสงค์  ปีการศึกษา  2568</v>
      </c>
      <c r="AB2" s="80"/>
      <c r="AC2" s="80"/>
      <c r="AD2" s="80"/>
      <c r="AE2" s="80"/>
      <c r="AF2" s="80"/>
      <c r="AG2" s="80"/>
      <c r="AH2" s="80"/>
      <c r="AI2" s="80"/>
      <c r="AJ2" s="80"/>
      <c r="AK2" s="80"/>
      <c r="AL2" s="119" t="str">
        <f>AA2</f>
        <v>บันทึกคะแนนคุณลักษณะอันพึงประสงค์  ปีการศึกษา  2568</v>
      </c>
      <c r="AM2" s="80"/>
      <c r="AN2" s="80"/>
      <c r="AO2" s="80"/>
      <c r="AP2" s="80"/>
      <c r="AQ2" s="80"/>
      <c r="AR2" s="80"/>
      <c r="AS2" s="80"/>
      <c r="AT2" s="80"/>
      <c r="AU2" s="80"/>
      <c r="AV2" s="80"/>
      <c r="AW2" s="119" t="str">
        <f>AL2</f>
        <v>บันทึกคะแนนคุณลักษณะอันพึงประสงค์  ปีการศึกษา  2568</v>
      </c>
      <c r="AX2" s="80"/>
      <c r="AY2" s="80"/>
      <c r="AZ2" s="80"/>
      <c r="BA2" s="80"/>
      <c r="BB2" s="80"/>
      <c r="BC2" s="80"/>
      <c r="BD2" s="80"/>
      <c r="BE2" s="80"/>
      <c r="BF2" s="80"/>
      <c r="BG2" s="80"/>
      <c r="BH2" s="119" t="str">
        <f>AW2</f>
        <v>บันทึกคะแนนคุณลักษณะอันพึงประสงค์  ปีการศึกษา  2568</v>
      </c>
      <c r="BI2" s="80"/>
      <c r="BJ2" s="80"/>
      <c r="BK2" s="80"/>
      <c r="BL2" s="80"/>
      <c r="BM2" s="80"/>
      <c r="BN2" s="80"/>
      <c r="BO2" s="80"/>
      <c r="BP2" s="80"/>
      <c r="BQ2" s="80"/>
      <c r="BR2" s="80"/>
      <c r="BS2" s="119" t="str">
        <f>BH2</f>
        <v>บันทึกคะแนนคุณลักษณะอันพึงประสงค์  ปีการศึกษา  2568</v>
      </c>
      <c r="BT2" s="80"/>
      <c r="BU2" s="80"/>
      <c r="BV2" s="80"/>
      <c r="BW2" s="80"/>
      <c r="BX2" s="80"/>
      <c r="BY2" s="80"/>
      <c r="BZ2" s="80"/>
      <c r="CA2" s="80"/>
      <c r="CB2" s="80"/>
      <c r="CC2" s="80"/>
      <c r="CD2" s="119" t="str">
        <f>BS2</f>
        <v>บันทึกคะแนนคุณลักษณะอันพึงประสงค์  ปีการศึกษา  2568</v>
      </c>
      <c r="CE2" s="80"/>
      <c r="CF2" s="80"/>
      <c r="CG2" s="80"/>
      <c r="CH2" s="80"/>
      <c r="CI2" s="80"/>
      <c r="CJ2" s="80"/>
      <c r="CK2" s="80"/>
      <c r="CL2" s="80"/>
      <c r="CM2" s="80"/>
      <c r="CN2" s="80"/>
      <c r="CO2" s="119" t="str">
        <f>CD2</f>
        <v>บันทึกคะแนนคุณลักษณะอันพึงประสงค์  ปีการศึกษา  2568</v>
      </c>
      <c r="CP2" s="80"/>
      <c r="CQ2" s="80"/>
      <c r="CR2" s="80"/>
      <c r="CS2" s="80"/>
      <c r="CT2" s="80"/>
      <c r="CU2" s="80"/>
      <c r="CV2" s="80"/>
      <c r="CW2" s="80"/>
      <c r="CX2" s="80"/>
      <c r="CY2" s="80"/>
      <c r="CZ2" s="119" t="str">
        <f>CO2</f>
        <v>บันทึกคะแนนคุณลักษณะอันพึงประสงค์  ปีการศึกษา  2568</v>
      </c>
      <c r="DA2" s="80"/>
      <c r="DB2" s="80"/>
      <c r="DC2" s="80"/>
      <c r="DD2" s="80"/>
      <c r="DE2" s="80"/>
      <c r="DF2" s="80"/>
      <c r="DG2" s="80"/>
      <c r="DH2" s="80"/>
      <c r="DI2" s="80"/>
      <c r="DJ2" s="80"/>
      <c r="DK2" s="119" t="str">
        <f>CZ2</f>
        <v>บันทึกคะแนนคุณลักษณะอันพึงประสงค์  ปีการศึกษา  2568</v>
      </c>
      <c r="DL2" s="80"/>
      <c r="DM2" s="80"/>
      <c r="DN2" s="80"/>
      <c r="DO2" s="80"/>
      <c r="DP2" s="80"/>
      <c r="DQ2" s="80"/>
      <c r="DR2" s="80"/>
      <c r="DS2" s="80"/>
      <c r="DT2" s="80"/>
      <c r="DU2" s="80"/>
      <c r="DV2" s="119" t="str">
        <f>DK2</f>
        <v>บันทึกคะแนนคุณลักษณะอันพึงประสงค์  ปีการศึกษา  2568</v>
      </c>
      <c r="DW2" s="80"/>
      <c r="DX2" s="80"/>
      <c r="DY2" s="80"/>
      <c r="DZ2" s="80"/>
      <c r="EA2" s="80"/>
      <c r="EB2" s="80"/>
      <c r="EC2" s="80"/>
      <c r="ED2" s="80"/>
      <c r="EE2" s="80"/>
      <c r="EF2" s="80"/>
      <c r="EG2" s="119" t="str">
        <f>DV2</f>
        <v>บันทึกคะแนนคุณลักษณะอันพึงประสงค์  ปีการศึกษา  2568</v>
      </c>
      <c r="EH2" s="80"/>
      <c r="EI2" s="80"/>
      <c r="EJ2" s="80"/>
      <c r="EK2" s="80"/>
      <c r="EL2" s="80"/>
      <c r="EM2" s="80"/>
      <c r="EN2" s="80"/>
      <c r="EO2" s="80"/>
      <c r="EP2" s="80"/>
      <c r="EQ2" s="80"/>
      <c r="ER2" s="119" t="str">
        <f>EG2</f>
        <v>บันทึกคะแนนคุณลักษณะอันพึงประสงค์  ปีการศึกษา  2568</v>
      </c>
      <c r="ES2" s="80"/>
      <c r="ET2" s="80"/>
      <c r="EU2" s="80"/>
      <c r="EV2" s="80"/>
      <c r="EW2" s="80"/>
      <c r="EX2" s="80"/>
      <c r="EY2" s="80"/>
      <c r="EZ2" s="80"/>
      <c r="FA2" s="80"/>
      <c r="FB2" s="80"/>
      <c r="FC2" s="119" t="str">
        <f>CO2</f>
        <v>บันทึกคะแนนคุณลักษณะอันพึงประสงค์  ปีการศึกษา  2568</v>
      </c>
      <c r="FD2" s="80"/>
      <c r="FE2" s="80"/>
      <c r="FF2" s="80"/>
      <c r="FG2" s="80"/>
      <c r="FH2" s="80"/>
      <c r="FI2" s="80"/>
      <c r="FJ2" s="80"/>
      <c r="FK2" s="80"/>
      <c r="FL2" s="80"/>
      <c r="FM2" s="80"/>
      <c r="FN2" s="119" t="str">
        <f>CD2</f>
        <v>บันทึกคะแนนคุณลักษณะอันพึงประสงค์  ปีการศึกษา  2568</v>
      </c>
      <c r="FO2" s="80"/>
      <c r="FP2" s="80"/>
      <c r="FQ2" s="80"/>
      <c r="FR2" s="80"/>
      <c r="FS2" s="80"/>
      <c r="FT2" s="80"/>
      <c r="FU2" s="80"/>
      <c r="FV2" s="80"/>
      <c r="FW2" s="80"/>
      <c r="FX2" s="80"/>
      <c r="FY2" s="80"/>
      <c r="FZ2" s="80"/>
      <c r="GA2" s="80"/>
      <c r="GB2" s="80"/>
      <c r="GC2" s="80"/>
      <c r="GD2" s="80"/>
      <c r="GE2" s="80"/>
      <c r="GF2" s="172"/>
      <c r="GG2" s="172"/>
      <c r="GH2" s="172"/>
      <c r="GI2" s="172"/>
      <c r="GJ2" s="172"/>
      <c r="GK2" s="172"/>
      <c r="GL2" s="172"/>
      <c r="GM2" s="172"/>
    </row>
    <row r="3" spans="1:195" s="54" customFormat="1" ht="21" customHeight="1">
      <c r="A3" s="172"/>
      <c r="B3" s="79"/>
      <c r="D3" s="81"/>
      <c r="E3" s="119" t="str">
        <f>'ข้อมูลพื้นฐาน  '!$C$10 &amp;'ข้อมูลพื้นฐาน  '!$D$10      &amp;"  "&amp;'ข้อมูลพื้นฐาน  '!$D$3</f>
        <v>ระดับชั้นมัธยมศึกษาปีที่ 1  โรงเรียนวัดโฆสิตาราม</v>
      </c>
      <c r="F3" s="81"/>
      <c r="G3" s="81"/>
      <c r="H3" s="81"/>
      <c r="I3" s="81"/>
      <c r="J3" s="81"/>
      <c r="K3" s="81"/>
      <c r="L3" s="81"/>
      <c r="M3" s="81"/>
      <c r="N3" s="81"/>
      <c r="O3" s="81"/>
      <c r="P3" s="119" t="str">
        <f>E3</f>
        <v>ระดับชั้นมัธยมศึกษาปีที่ 1  โรงเรียนวัดโฆสิตาราม</v>
      </c>
      <c r="Q3" s="81"/>
      <c r="R3" s="81"/>
      <c r="S3" s="81"/>
      <c r="T3" s="81"/>
      <c r="U3" s="81"/>
      <c r="V3" s="81"/>
      <c r="W3" s="81"/>
      <c r="X3" s="81"/>
      <c r="Y3" s="81"/>
      <c r="Z3" s="81"/>
      <c r="AA3" s="119" t="str">
        <f>P3</f>
        <v>ระดับชั้นมัธยมศึกษาปีที่ 1  โรงเรียนวัดโฆสิตาราม</v>
      </c>
      <c r="AB3" s="81"/>
      <c r="AC3" s="81"/>
      <c r="AD3" s="81"/>
      <c r="AE3" s="81"/>
      <c r="AF3" s="81"/>
      <c r="AG3" s="81"/>
      <c r="AH3" s="81"/>
      <c r="AI3" s="81"/>
      <c r="AJ3" s="81"/>
      <c r="AK3" s="81"/>
      <c r="AL3" s="119" t="str">
        <f>AA3</f>
        <v>ระดับชั้นมัธยมศึกษาปีที่ 1  โรงเรียนวัดโฆสิตาราม</v>
      </c>
      <c r="AM3" s="81"/>
      <c r="AN3" s="81"/>
      <c r="AO3" s="81"/>
      <c r="AP3" s="81"/>
      <c r="AQ3" s="81"/>
      <c r="AR3" s="81"/>
      <c r="AS3" s="81"/>
      <c r="AT3" s="81"/>
      <c r="AU3" s="81"/>
      <c r="AV3" s="81"/>
      <c r="AW3" s="119" t="str">
        <f>AL3</f>
        <v>ระดับชั้นมัธยมศึกษาปีที่ 1  โรงเรียนวัดโฆสิตาราม</v>
      </c>
      <c r="AX3" s="81"/>
      <c r="AY3" s="81"/>
      <c r="AZ3" s="81"/>
      <c r="BA3" s="81"/>
      <c r="BB3" s="81"/>
      <c r="BC3" s="81"/>
      <c r="BD3" s="81"/>
      <c r="BE3" s="81"/>
      <c r="BF3" s="81"/>
      <c r="BG3" s="81"/>
      <c r="BH3" s="119" t="str">
        <f>AW3</f>
        <v>ระดับชั้นมัธยมศึกษาปีที่ 1  โรงเรียนวัดโฆสิตาราม</v>
      </c>
      <c r="BI3" s="81"/>
      <c r="BJ3" s="81"/>
      <c r="BK3" s="81"/>
      <c r="BL3" s="81"/>
      <c r="BM3" s="81"/>
      <c r="BN3" s="81"/>
      <c r="BO3" s="81"/>
      <c r="BP3" s="81"/>
      <c r="BQ3" s="81"/>
      <c r="BR3" s="81"/>
      <c r="BS3" s="119" t="str">
        <f>BH3</f>
        <v>ระดับชั้นมัธยมศึกษาปีที่ 1  โรงเรียนวัดโฆสิตาราม</v>
      </c>
      <c r="BT3" s="81"/>
      <c r="BU3" s="81"/>
      <c r="BV3" s="81"/>
      <c r="BW3" s="81"/>
      <c r="BX3" s="81"/>
      <c r="BY3" s="81"/>
      <c r="BZ3" s="81"/>
      <c r="CA3" s="81"/>
      <c r="CB3" s="81"/>
      <c r="CC3" s="81"/>
      <c r="CD3" s="119" t="str">
        <f>BS3</f>
        <v>ระดับชั้นมัธยมศึกษาปีที่ 1  โรงเรียนวัดโฆสิตาราม</v>
      </c>
      <c r="CE3" s="81"/>
      <c r="CF3" s="81"/>
      <c r="CG3" s="81"/>
      <c r="CH3" s="81"/>
      <c r="CI3" s="81"/>
      <c r="CJ3" s="81"/>
      <c r="CK3" s="81"/>
      <c r="CL3" s="81"/>
      <c r="CM3" s="81"/>
      <c r="CN3" s="81"/>
      <c r="CO3" s="119" t="str">
        <f>CD3</f>
        <v>ระดับชั้นมัธยมศึกษาปีที่ 1  โรงเรียนวัดโฆสิตาราม</v>
      </c>
      <c r="CP3" s="81"/>
      <c r="CQ3" s="81"/>
      <c r="CR3" s="81"/>
      <c r="CS3" s="81"/>
      <c r="CT3" s="81"/>
      <c r="CU3" s="81"/>
      <c r="CV3" s="81"/>
      <c r="CW3" s="81"/>
      <c r="CX3" s="81"/>
      <c r="CY3" s="81"/>
      <c r="CZ3" s="119" t="str">
        <f>CO3</f>
        <v>ระดับชั้นมัธยมศึกษาปีที่ 1  โรงเรียนวัดโฆสิตาราม</v>
      </c>
      <c r="DA3" s="81"/>
      <c r="DB3" s="81"/>
      <c r="DC3" s="81"/>
      <c r="DD3" s="81"/>
      <c r="DE3" s="81"/>
      <c r="DF3" s="81"/>
      <c r="DG3" s="81"/>
      <c r="DH3" s="81"/>
      <c r="DI3" s="81"/>
      <c r="DJ3" s="81"/>
      <c r="DK3" s="119" t="str">
        <f>CZ3</f>
        <v>ระดับชั้นมัธยมศึกษาปีที่ 1  โรงเรียนวัดโฆสิตาราม</v>
      </c>
      <c r="DL3" s="81"/>
      <c r="DM3" s="81"/>
      <c r="DN3" s="81"/>
      <c r="DO3" s="81"/>
      <c r="DP3" s="81"/>
      <c r="DQ3" s="81"/>
      <c r="DR3" s="81"/>
      <c r="DS3" s="81"/>
      <c r="DT3" s="81"/>
      <c r="DU3" s="81"/>
      <c r="DV3" s="119" t="str">
        <f>DK3</f>
        <v>ระดับชั้นมัธยมศึกษาปีที่ 1  โรงเรียนวัดโฆสิตาราม</v>
      </c>
      <c r="DW3" s="81"/>
      <c r="DX3" s="81"/>
      <c r="DY3" s="81"/>
      <c r="DZ3" s="81"/>
      <c r="EA3" s="81"/>
      <c r="EB3" s="81"/>
      <c r="EC3" s="81"/>
      <c r="ED3" s="81"/>
      <c r="EE3" s="81"/>
      <c r="EF3" s="81"/>
      <c r="EG3" s="119" t="str">
        <f>DV3</f>
        <v>ระดับชั้นมัธยมศึกษาปีที่ 1  โรงเรียนวัดโฆสิตาราม</v>
      </c>
      <c r="EH3" s="81"/>
      <c r="EI3" s="81"/>
      <c r="EJ3" s="81"/>
      <c r="EK3" s="81"/>
      <c r="EL3" s="81"/>
      <c r="EM3" s="81"/>
      <c r="EN3" s="81"/>
      <c r="EO3" s="81"/>
      <c r="EP3" s="81"/>
      <c r="EQ3" s="81"/>
      <c r="ER3" s="119" t="str">
        <f>EG3</f>
        <v>ระดับชั้นมัธยมศึกษาปีที่ 1  โรงเรียนวัดโฆสิตาราม</v>
      </c>
      <c r="ES3" s="81"/>
      <c r="ET3" s="81"/>
      <c r="EU3" s="81"/>
      <c r="EV3" s="81"/>
      <c r="EW3" s="81"/>
      <c r="EX3" s="81"/>
      <c r="EY3" s="81"/>
      <c r="EZ3" s="81"/>
      <c r="FA3" s="81"/>
      <c r="FB3" s="81"/>
      <c r="FC3" s="119" t="str">
        <f>CO3</f>
        <v>ระดับชั้นมัธยมศึกษาปีที่ 1  โรงเรียนวัดโฆสิตาราม</v>
      </c>
      <c r="FD3" s="81"/>
      <c r="FE3" s="81"/>
      <c r="FF3" s="81"/>
      <c r="FG3" s="81"/>
      <c r="FH3" s="81"/>
      <c r="FI3" s="81"/>
      <c r="FJ3" s="81"/>
      <c r="FK3" s="81"/>
      <c r="FL3" s="81"/>
      <c r="FM3" s="81"/>
      <c r="FN3" s="119" t="str">
        <f>CD3</f>
        <v>ระดับชั้นมัธยมศึกษาปีที่ 1  โรงเรียนวัดโฆสิตาราม</v>
      </c>
      <c r="FO3" s="81"/>
      <c r="FP3" s="81"/>
      <c r="FQ3" s="81"/>
      <c r="FR3" s="81"/>
      <c r="FS3" s="81"/>
      <c r="FT3" s="81"/>
      <c r="FU3" s="81"/>
      <c r="FV3" s="81"/>
      <c r="FW3" s="81"/>
      <c r="FX3" s="81"/>
      <c r="FY3" s="81"/>
      <c r="FZ3" s="81"/>
      <c r="GA3" s="81"/>
      <c r="GB3" s="81"/>
      <c r="GC3" s="81"/>
      <c r="GD3" s="81"/>
      <c r="GE3" s="81"/>
      <c r="GF3" s="172"/>
      <c r="GG3" s="172"/>
      <c r="GH3" s="172"/>
      <c r="GI3" s="172"/>
      <c r="GJ3" s="172"/>
      <c r="GK3" s="172"/>
      <c r="GL3" s="172"/>
      <c r="GM3" s="172"/>
    </row>
    <row r="4" spans="1:195" s="54" customFormat="1" ht="21" customHeight="1">
      <c r="A4" s="172"/>
      <c r="B4" s="743" t="s">
        <v>2</v>
      </c>
      <c r="C4" s="743" t="s">
        <v>28</v>
      </c>
      <c r="D4" s="655" t="s">
        <v>6</v>
      </c>
      <c r="E4" s="650" t="str">
        <f>'ข้อมูลพื้นฐาน  '!$E13</f>
        <v>ภาษาไทย</v>
      </c>
      <c r="F4" s="651"/>
      <c r="G4" s="651"/>
      <c r="H4" s="651"/>
      <c r="I4" s="651"/>
      <c r="J4" s="651"/>
      <c r="K4" s="651"/>
      <c r="L4" s="651"/>
      <c r="M4" s="651"/>
      <c r="N4" s="651"/>
      <c r="O4" s="652"/>
      <c r="P4" s="650" t="str">
        <f>'ข้อมูลพื้นฐาน  '!$E14</f>
        <v>คณิตศาสตร์</v>
      </c>
      <c r="Q4" s="651"/>
      <c r="R4" s="651"/>
      <c r="S4" s="651"/>
      <c r="T4" s="651"/>
      <c r="U4" s="651"/>
      <c r="V4" s="651"/>
      <c r="W4" s="651"/>
      <c r="X4" s="651"/>
      <c r="Y4" s="651"/>
      <c r="Z4" s="652"/>
      <c r="AA4" s="650" t="str">
        <f>'ข้อมูลพื้นฐาน  '!$E15</f>
        <v>วิทยาศาสตร์และเทคโนโลยี</v>
      </c>
      <c r="AB4" s="651"/>
      <c r="AC4" s="651"/>
      <c r="AD4" s="651"/>
      <c r="AE4" s="651"/>
      <c r="AF4" s="651"/>
      <c r="AG4" s="651"/>
      <c r="AH4" s="651"/>
      <c r="AI4" s="651"/>
      <c r="AJ4" s="651"/>
      <c r="AK4" s="652"/>
      <c r="AL4" s="650" t="str">
        <f>'ข้อมูลพื้นฐาน  '!$E16</f>
        <v>การออกแบบและเทคโนโลยี</v>
      </c>
      <c r="AM4" s="651"/>
      <c r="AN4" s="651"/>
      <c r="AO4" s="651"/>
      <c r="AP4" s="651"/>
      <c r="AQ4" s="651"/>
      <c r="AR4" s="651"/>
      <c r="AS4" s="651"/>
      <c r="AT4" s="651"/>
      <c r="AU4" s="651"/>
      <c r="AV4" s="652"/>
      <c r="AW4" s="650" t="str">
        <f>'ข้อมูลพื้นฐาน  '!$E17</f>
        <v>สังคมศึกษา ศาสนาและ วัฒนธรรม</v>
      </c>
      <c r="AX4" s="651"/>
      <c r="AY4" s="651"/>
      <c r="AZ4" s="651"/>
      <c r="BA4" s="651"/>
      <c r="BB4" s="651"/>
      <c r="BC4" s="651"/>
      <c r="BD4" s="651"/>
      <c r="BE4" s="651"/>
      <c r="BF4" s="651"/>
      <c r="BG4" s="652"/>
      <c r="BH4" s="650" t="str">
        <f>'ข้อมูลพื้นฐาน  '!$E18</f>
        <v>ประวัติศาสตร์</v>
      </c>
      <c r="BI4" s="651"/>
      <c r="BJ4" s="651"/>
      <c r="BK4" s="651"/>
      <c r="BL4" s="651"/>
      <c r="BM4" s="651"/>
      <c r="BN4" s="651"/>
      <c r="BO4" s="651"/>
      <c r="BP4" s="651"/>
      <c r="BQ4" s="651"/>
      <c r="BR4" s="652"/>
      <c r="BS4" s="650" t="str">
        <f>'ข้อมูลพื้นฐาน  '!$E19</f>
        <v>สุขศึกษาและพลศึกษา</v>
      </c>
      <c r="BT4" s="651"/>
      <c r="BU4" s="651"/>
      <c r="BV4" s="651"/>
      <c r="BW4" s="651"/>
      <c r="BX4" s="651"/>
      <c r="BY4" s="651"/>
      <c r="BZ4" s="651"/>
      <c r="CA4" s="651"/>
      <c r="CB4" s="651"/>
      <c r="CC4" s="652"/>
      <c r="CD4" s="650" t="str">
        <f>'ข้อมูลพื้นฐาน  '!$E20</f>
        <v>ศิลปะ</v>
      </c>
      <c r="CE4" s="651"/>
      <c r="CF4" s="651"/>
      <c r="CG4" s="651"/>
      <c r="CH4" s="651"/>
      <c r="CI4" s="651"/>
      <c r="CJ4" s="651"/>
      <c r="CK4" s="651"/>
      <c r="CL4" s="651"/>
      <c r="CM4" s="651"/>
      <c r="CN4" s="652"/>
      <c r="CO4" s="650" t="str">
        <f>'ข้อมูลพื้นฐาน  '!$E21</f>
        <v>การงานอาชีพ</v>
      </c>
      <c r="CP4" s="651"/>
      <c r="CQ4" s="651"/>
      <c r="CR4" s="651"/>
      <c r="CS4" s="651"/>
      <c r="CT4" s="651"/>
      <c r="CU4" s="651"/>
      <c r="CV4" s="651"/>
      <c r="CW4" s="651"/>
      <c r="CX4" s="651"/>
      <c r="CY4" s="652"/>
      <c r="CZ4" s="650" t="str">
        <f>'ข้อมูลพื้นฐาน  '!$E22</f>
        <v>ภาษาอังกฤษพื้นฐาน</v>
      </c>
      <c r="DA4" s="651"/>
      <c r="DB4" s="651"/>
      <c r="DC4" s="651"/>
      <c r="DD4" s="651"/>
      <c r="DE4" s="651"/>
      <c r="DF4" s="651"/>
      <c r="DG4" s="651"/>
      <c r="DH4" s="651"/>
      <c r="DI4" s="651"/>
      <c r="DJ4" s="652"/>
      <c r="DK4" s="650" t="str">
        <f>'ข้อมูลพื้นฐาน  '!$E23</f>
        <v>คอมพิวเตอร์</v>
      </c>
      <c r="DL4" s="651"/>
      <c r="DM4" s="651"/>
      <c r="DN4" s="651"/>
      <c r="DO4" s="651"/>
      <c r="DP4" s="651"/>
      <c r="DQ4" s="651"/>
      <c r="DR4" s="651"/>
      <c r="DS4" s="651"/>
      <c r="DT4" s="651"/>
      <c r="DU4" s="652"/>
      <c r="DV4" s="650" t="str">
        <f>'ข้อมูลพื้นฐาน  '!$E24</f>
        <v>ภาษาจีน</v>
      </c>
      <c r="DW4" s="651"/>
      <c r="DX4" s="651"/>
      <c r="DY4" s="651"/>
      <c r="DZ4" s="651"/>
      <c r="EA4" s="651"/>
      <c r="EB4" s="651"/>
      <c r="EC4" s="651"/>
      <c r="ED4" s="651"/>
      <c r="EE4" s="651"/>
      <c r="EF4" s="652"/>
      <c r="EG4" s="650" t="str">
        <f>'ข้อมูลพื้นฐาน  '!$E25</f>
        <v>การป้องกันการทุจริต</v>
      </c>
      <c r="EH4" s="651"/>
      <c r="EI4" s="651"/>
      <c r="EJ4" s="651"/>
      <c r="EK4" s="651"/>
      <c r="EL4" s="651"/>
      <c r="EM4" s="651"/>
      <c r="EN4" s="651"/>
      <c r="EO4" s="651"/>
      <c r="EP4" s="651"/>
      <c r="EQ4" s="652"/>
      <c r="ER4" s="650" t="str">
        <f>'ข้อมูลพื้นฐาน  '!$E26</f>
        <v>โครงงานอาชีพ</v>
      </c>
      <c r="ES4" s="651"/>
      <c r="ET4" s="651"/>
      <c r="EU4" s="651"/>
      <c r="EV4" s="651"/>
      <c r="EW4" s="651"/>
      <c r="EX4" s="651"/>
      <c r="EY4" s="651"/>
      <c r="EZ4" s="651"/>
      <c r="FA4" s="651"/>
      <c r="FB4" s="652"/>
      <c r="FC4" s="650" t="str">
        <f>'ข้อมูลพื้นฐาน  '!$E27</f>
        <v>การว่ายน้ำเพื่อการเอาชีวิตรอด</v>
      </c>
      <c r="FD4" s="651"/>
      <c r="FE4" s="651"/>
      <c r="FF4" s="651"/>
      <c r="FG4" s="651"/>
      <c r="FH4" s="651"/>
      <c r="FI4" s="651"/>
      <c r="FJ4" s="651"/>
      <c r="FK4" s="651"/>
      <c r="FL4" s="651"/>
      <c r="FM4" s="652"/>
      <c r="FN4" s="650" t="s">
        <v>165</v>
      </c>
      <c r="FO4" s="651"/>
      <c r="FP4" s="651"/>
      <c r="FQ4" s="651"/>
      <c r="FR4" s="651"/>
      <c r="FS4" s="651"/>
      <c r="FT4" s="651"/>
      <c r="FU4" s="651"/>
      <c r="FV4" s="651"/>
      <c r="FW4" s="651"/>
      <c r="FX4" s="651"/>
      <c r="FY4" s="651"/>
      <c r="FZ4" s="651"/>
      <c r="GA4" s="651"/>
      <c r="GB4" s="651"/>
      <c r="GC4" s="651"/>
      <c r="GD4" s="651"/>
      <c r="GE4" s="652"/>
      <c r="GF4" s="172"/>
      <c r="GG4" s="172"/>
      <c r="GH4" s="172"/>
      <c r="GI4" s="172"/>
      <c r="GJ4" s="172"/>
      <c r="GK4" s="172"/>
      <c r="GL4" s="172"/>
      <c r="GM4" s="172"/>
    </row>
    <row r="5" spans="1:195" s="54" customFormat="1" ht="27" customHeight="1">
      <c r="A5" s="172"/>
      <c r="B5" s="744"/>
      <c r="C5" s="744"/>
      <c r="D5" s="660"/>
      <c r="E5" s="82" t="s">
        <v>76</v>
      </c>
      <c r="F5" s="82" t="s">
        <v>77</v>
      </c>
      <c r="G5" s="82" t="s">
        <v>78</v>
      </c>
      <c r="H5" s="82" t="s">
        <v>79</v>
      </c>
      <c r="I5" s="82" t="s">
        <v>80</v>
      </c>
      <c r="J5" s="82" t="s">
        <v>95</v>
      </c>
      <c r="K5" s="82" t="s">
        <v>96</v>
      </c>
      <c r="L5" s="82" t="s">
        <v>97</v>
      </c>
      <c r="M5" s="736" t="s">
        <v>166</v>
      </c>
      <c r="N5" s="666" t="s">
        <v>64</v>
      </c>
      <c r="O5" s="666" t="s">
        <v>66</v>
      </c>
      <c r="P5" s="82" t="s">
        <v>76</v>
      </c>
      <c r="Q5" s="82" t="s">
        <v>77</v>
      </c>
      <c r="R5" s="82" t="s">
        <v>78</v>
      </c>
      <c r="S5" s="82" t="s">
        <v>79</v>
      </c>
      <c r="T5" s="82" t="s">
        <v>80</v>
      </c>
      <c r="U5" s="82" t="s">
        <v>95</v>
      </c>
      <c r="V5" s="82" t="s">
        <v>96</v>
      </c>
      <c r="W5" s="82" t="s">
        <v>97</v>
      </c>
      <c r="X5" s="736" t="s">
        <v>166</v>
      </c>
      <c r="Y5" s="666" t="s">
        <v>64</v>
      </c>
      <c r="Z5" s="666" t="s">
        <v>66</v>
      </c>
      <c r="AA5" s="82" t="s">
        <v>76</v>
      </c>
      <c r="AB5" s="82" t="s">
        <v>77</v>
      </c>
      <c r="AC5" s="82" t="s">
        <v>78</v>
      </c>
      <c r="AD5" s="82" t="s">
        <v>79</v>
      </c>
      <c r="AE5" s="82" t="s">
        <v>80</v>
      </c>
      <c r="AF5" s="82" t="s">
        <v>95</v>
      </c>
      <c r="AG5" s="82" t="s">
        <v>96</v>
      </c>
      <c r="AH5" s="82" t="s">
        <v>97</v>
      </c>
      <c r="AI5" s="736" t="s">
        <v>166</v>
      </c>
      <c r="AJ5" s="666" t="s">
        <v>64</v>
      </c>
      <c r="AK5" s="666" t="s">
        <v>66</v>
      </c>
      <c r="AL5" s="82" t="s">
        <v>76</v>
      </c>
      <c r="AM5" s="82" t="s">
        <v>77</v>
      </c>
      <c r="AN5" s="82" t="s">
        <v>78</v>
      </c>
      <c r="AO5" s="82" t="s">
        <v>79</v>
      </c>
      <c r="AP5" s="82" t="s">
        <v>80</v>
      </c>
      <c r="AQ5" s="82" t="s">
        <v>95</v>
      </c>
      <c r="AR5" s="82" t="s">
        <v>96</v>
      </c>
      <c r="AS5" s="82" t="s">
        <v>97</v>
      </c>
      <c r="AT5" s="736" t="s">
        <v>166</v>
      </c>
      <c r="AU5" s="666" t="s">
        <v>64</v>
      </c>
      <c r="AV5" s="666" t="s">
        <v>66</v>
      </c>
      <c r="AW5" s="82" t="s">
        <v>76</v>
      </c>
      <c r="AX5" s="82" t="s">
        <v>77</v>
      </c>
      <c r="AY5" s="82" t="s">
        <v>78</v>
      </c>
      <c r="AZ5" s="82" t="s">
        <v>79</v>
      </c>
      <c r="BA5" s="82" t="s">
        <v>80</v>
      </c>
      <c r="BB5" s="82" t="s">
        <v>95</v>
      </c>
      <c r="BC5" s="82" t="s">
        <v>96</v>
      </c>
      <c r="BD5" s="82" t="s">
        <v>97</v>
      </c>
      <c r="BE5" s="736" t="s">
        <v>166</v>
      </c>
      <c r="BF5" s="666" t="s">
        <v>64</v>
      </c>
      <c r="BG5" s="666" t="s">
        <v>66</v>
      </c>
      <c r="BH5" s="82" t="s">
        <v>76</v>
      </c>
      <c r="BI5" s="82" t="s">
        <v>77</v>
      </c>
      <c r="BJ5" s="82" t="s">
        <v>78</v>
      </c>
      <c r="BK5" s="82" t="s">
        <v>79</v>
      </c>
      <c r="BL5" s="82" t="s">
        <v>80</v>
      </c>
      <c r="BM5" s="82" t="s">
        <v>95</v>
      </c>
      <c r="BN5" s="82" t="s">
        <v>96</v>
      </c>
      <c r="BO5" s="82" t="s">
        <v>97</v>
      </c>
      <c r="BP5" s="736" t="s">
        <v>166</v>
      </c>
      <c r="BQ5" s="666" t="s">
        <v>64</v>
      </c>
      <c r="BR5" s="666" t="s">
        <v>81</v>
      </c>
      <c r="BS5" s="82" t="s">
        <v>76</v>
      </c>
      <c r="BT5" s="82" t="s">
        <v>77</v>
      </c>
      <c r="BU5" s="82" t="s">
        <v>78</v>
      </c>
      <c r="BV5" s="82" t="s">
        <v>79</v>
      </c>
      <c r="BW5" s="82" t="s">
        <v>80</v>
      </c>
      <c r="BX5" s="82" t="s">
        <v>95</v>
      </c>
      <c r="BY5" s="82" t="s">
        <v>96</v>
      </c>
      <c r="BZ5" s="82" t="s">
        <v>97</v>
      </c>
      <c r="CA5" s="736" t="s">
        <v>166</v>
      </c>
      <c r="CB5" s="666" t="s">
        <v>64</v>
      </c>
      <c r="CC5" s="666" t="s">
        <v>66</v>
      </c>
      <c r="CD5" s="82" t="s">
        <v>76</v>
      </c>
      <c r="CE5" s="82" t="s">
        <v>77</v>
      </c>
      <c r="CF5" s="82" t="s">
        <v>78</v>
      </c>
      <c r="CG5" s="82" t="s">
        <v>79</v>
      </c>
      <c r="CH5" s="82" t="s">
        <v>80</v>
      </c>
      <c r="CI5" s="82" t="s">
        <v>95</v>
      </c>
      <c r="CJ5" s="82" t="s">
        <v>96</v>
      </c>
      <c r="CK5" s="82" t="s">
        <v>97</v>
      </c>
      <c r="CL5" s="736" t="s">
        <v>166</v>
      </c>
      <c r="CM5" s="666" t="s">
        <v>64</v>
      </c>
      <c r="CN5" s="666" t="s">
        <v>66</v>
      </c>
      <c r="CO5" s="82" t="s">
        <v>76</v>
      </c>
      <c r="CP5" s="82" t="s">
        <v>77</v>
      </c>
      <c r="CQ5" s="82" t="s">
        <v>78</v>
      </c>
      <c r="CR5" s="82" t="s">
        <v>79</v>
      </c>
      <c r="CS5" s="82" t="s">
        <v>80</v>
      </c>
      <c r="CT5" s="82" t="s">
        <v>95</v>
      </c>
      <c r="CU5" s="82" t="s">
        <v>96</v>
      </c>
      <c r="CV5" s="82" t="s">
        <v>97</v>
      </c>
      <c r="CW5" s="736" t="s">
        <v>166</v>
      </c>
      <c r="CX5" s="666" t="s">
        <v>64</v>
      </c>
      <c r="CY5" s="666" t="s">
        <v>66</v>
      </c>
      <c r="CZ5" s="390" t="s">
        <v>76</v>
      </c>
      <c r="DA5" s="390" t="s">
        <v>77</v>
      </c>
      <c r="DB5" s="390" t="s">
        <v>78</v>
      </c>
      <c r="DC5" s="390" t="s">
        <v>79</v>
      </c>
      <c r="DD5" s="390" t="s">
        <v>80</v>
      </c>
      <c r="DE5" s="390" t="s">
        <v>95</v>
      </c>
      <c r="DF5" s="390" t="s">
        <v>96</v>
      </c>
      <c r="DG5" s="390" t="s">
        <v>97</v>
      </c>
      <c r="DH5" s="736" t="s">
        <v>166</v>
      </c>
      <c r="DI5" s="666" t="s">
        <v>64</v>
      </c>
      <c r="DJ5" s="666" t="s">
        <v>66</v>
      </c>
      <c r="DK5" s="459" t="s">
        <v>76</v>
      </c>
      <c r="DL5" s="459" t="s">
        <v>77</v>
      </c>
      <c r="DM5" s="459" t="s">
        <v>78</v>
      </c>
      <c r="DN5" s="459" t="s">
        <v>79</v>
      </c>
      <c r="DO5" s="459" t="s">
        <v>80</v>
      </c>
      <c r="DP5" s="459" t="s">
        <v>95</v>
      </c>
      <c r="DQ5" s="459" t="s">
        <v>96</v>
      </c>
      <c r="DR5" s="459" t="s">
        <v>97</v>
      </c>
      <c r="DS5" s="736" t="s">
        <v>166</v>
      </c>
      <c r="DT5" s="666" t="s">
        <v>64</v>
      </c>
      <c r="DU5" s="666" t="s">
        <v>66</v>
      </c>
      <c r="DV5" s="459" t="s">
        <v>76</v>
      </c>
      <c r="DW5" s="459" t="s">
        <v>77</v>
      </c>
      <c r="DX5" s="459" t="s">
        <v>78</v>
      </c>
      <c r="DY5" s="459" t="s">
        <v>79</v>
      </c>
      <c r="DZ5" s="459" t="s">
        <v>80</v>
      </c>
      <c r="EA5" s="459" t="s">
        <v>95</v>
      </c>
      <c r="EB5" s="459" t="s">
        <v>96</v>
      </c>
      <c r="EC5" s="459" t="s">
        <v>97</v>
      </c>
      <c r="ED5" s="736" t="s">
        <v>166</v>
      </c>
      <c r="EE5" s="666" t="s">
        <v>64</v>
      </c>
      <c r="EF5" s="666" t="s">
        <v>66</v>
      </c>
      <c r="EG5" s="459" t="s">
        <v>76</v>
      </c>
      <c r="EH5" s="459" t="s">
        <v>77</v>
      </c>
      <c r="EI5" s="459" t="s">
        <v>78</v>
      </c>
      <c r="EJ5" s="459" t="s">
        <v>79</v>
      </c>
      <c r="EK5" s="459" t="s">
        <v>80</v>
      </c>
      <c r="EL5" s="459" t="s">
        <v>95</v>
      </c>
      <c r="EM5" s="459" t="s">
        <v>96</v>
      </c>
      <c r="EN5" s="459" t="s">
        <v>97</v>
      </c>
      <c r="EO5" s="736" t="s">
        <v>166</v>
      </c>
      <c r="EP5" s="666" t="s">
        <v>64</v>
      </c>
      <c r="EQ5" s="666" t="s">
        <v>66</v>
      </c>
      <c r="ER5" s="459" t="s">
        <v>76</v>
      </c>
      <c r="ES5" s="459" t="s">
        <v>77</v>
      </c>
      <c r="ET5" s="459" t="s">
        <v>78</v>
      </c>
      <c r="EU5" s="459" t="s">
        <v>79</v>
      </c>
      <c r="EV5" s="459" t="s">
        <v>80</v>
      </c>
      <c r="EW5" s="459" t="s">
        <v>95</v>
      </c>
      <c r="EX5" s="459" t="s">
        <v>96</v>
      </c>
      <c r="EY5" s="459" t="s">
        <v>97</v>
      </c>
      <c r="EZ5" s="736" t="s">
        <v>166</v>
      </c>
      <c r="FA5" s="666" t="s">
        <v>64</v>
      </c>
      <c r="FB5" s="666" t="s">
        <v>66</v>
      </c>
      <c r="FC5" s="82" t="s">
        <v>76</v>
      </c>
      <c r="FD5" s="82" t="s">
        <v>77</v>
      </c>
      <c r="FE5" s="82" t="s">
        <v>78</v>
      </c>
      <c r="FF5" s="82" t="s">
        <v>79</v>
      </c>
      <c r="FG5" s="82" t="s">
        <v>80</v>
      </c>
      <c r="FH5" s="82" t="s">
        <v>95</v>
      </c>
      <c r="FI5" s="82" t="s">
        <v>96</v>
      </c>
      <c r="FJ5" s="82" t="s">
        <v>97</v>
      </c>
      <c r="FK5" s="736" t="s">
        <v>166</v>
      </c>
      <c r="FL5" s="666" t="s">
        <v>64</v>
      </c>
      <c r="FM5" s="666" t="s">
        <v>66</v>
      </c>
      <c r="FN5" s="746" t="s">
        <v>76</v>
      </c>
      <c r="FO5" s="747"/>
      <c r="FP5" s="746" t="s">
        <v>77</v>
      </c>
      <c r="FQ5" s="747"/>
      <c r="FR5" s="746" t="s">
        <v>78</v>
      </c>
      <c r="FS5" s="747"/>
      <c r="FT5" s="746" t="s">
        <v>79</v>
      </c>
      <c r="FU5" s="747" t="s">
        <v>64</v>
      </c>
      <c r="FV5" s="746" t="s">
        <v>80</v>
      </c>
      <c r="FW5" s="747" t="s">
        <v>64</v>
      </c>
      <c r="FX5" s="746" t="s">
        <v>95</v>
      </c>
      <c r="FY5" s="747" t="s">
        <v>64</v>
      </c>
      <c r="FZ5" s="746" t="s">
        <v>96</v>
      </c>
      <c r="GA5" s="747" t="s">
        <v>64</v>
      </c>
      <c r="GB5" s="746" t="s">
        <v>97</v>
      </c>
      <c r="GC5" s="747" t="s">
        <v>64</v>
      </c>
      <c r="GD5" s="736" t="s">
        <v>416</v>
      </c>
      <c r="GE5" s="736" t="s">
        <v>66</v>
      </c>
      <c r="GF5" s="172"/>
      <c r="GG5" s="172"/>
      <c r="GH5" s="172"/>
      <c r="GI5" s="172"/>
      <c r="GJ5" s="172"/>
      <c r="GK5" s="172"/>
      <c r="GL5" s="172"/>
      <c r="GM5" s="172"/>
    </row>
    <row r="6" spans="1:195" s="54" customFormat="1" ht="26.25" customHeight="1" thickBot="1">
      <c r="A6" s="172"/>
      <c r="B6" s="745"/>
      <c r="C6" s="745"/>
      <c r="D6" s="192" t="s">
        <v>25</v>
      </c>
      <c r="E6" s="193">
        <f>'06'!D5</f>
        <v>10</v>
      </c>
      <c r="F6" s="193">
        <f>'06'!E5</f>
        <v>10</v>
      </c>
      <c r="G6" s="193">
        <f>'06'!F5</f>
        <v>10</v>
      </c>
      <c r="H6" s="193">
        <f>'06'!G5</f>
        <v>10</v>
      </c>
      <c r="I6" s="193">
        <f>'06'!H5</f>
        <v>10</v>
      </c>
      <c r="J6" s="193">
        <f>'06'!I5</f>
        <v>10</v>
      </c>
      <c r="K6" s="193">
        <f>'06'!J5</f>
        <v>10</v>
      </c>
      <c r="L6" s="193">
        <f>'06'!K5</f>
        <v>10</v>
      </c>
      <c r="M6" s="737"/>
      <c r="N6" s="738"/>
      <c r="O6" s="738"/>
      <c r="P6" s="193">
        <f>'06'!O5</f>
        <v>10</v>
      </c>
      <c r="Q6" s="193">
        <f>'06'!P5</f>
        <v>10</v>
      </c>
      <c r="R6" s="193">
        <f>'06'!Q5</f>
        <v>10</v>
      </c>
      <c r="S6" s="193">
        <f>'06'!R5</f>
        <v>10</v>
      </c>
      <c r="T6" s="193">
        <f>'06'!S5</f>
        <v>10</v>
      </c>
      <c r="U6" s="193">
        <f>'06'!T5</f>
        <v>10</v>
      </c>
      <c r="V6" s="193">
        <f>'06'!U5</f>
        <v>10</v>
      </c>
      <c r="W6" s="193">
        <f>'06'!V5</f>
        <v>10</v>
      </c>
      <c r="X6" s="737"/>
      <c r="Y6" s="738"/>
      <c r="Z6" s="738"/>
      <c r="AA6" s="193">
        <f>'06'!Z5</f>
        <v>10</v>
      </c>
      <c r="AB6" s="193">
        <f>'06'!AA5</f>
        <v>10</v>
      </c>
      <c r="AC6" s="193">
        <f>'06'!AB5</f>
        <v>10</v>
      </c>
      <c r="AD6" s="193">
        <f>'06'!AC5</f>
        <v>10</v>
      </c>
      <c r="AE6" s="193">
        <f>'06'!AD5</f>
        <v>10</v>
      </c>
      <c r="AF6" s="193">
        <f>'06'!AE5</f>
        <v>10</v>
      </c>
      <c r="AG6" s="193">
        <f>'06'!AF5</f>
        <v>10</v>
      </c>
      <c r="AH6" s="193">
        <f>'06'!AG5</f>
        <v>10</v>
      </c>
      <c r="AI6" s="737"/>
      <c r="AJ6" s="738"/>
      <c r="AK6" s="738"/>
      <c r="AL6" s="193">
        <f>'06'!AK5</f>
        <v>10</v>
      </c>
      <c r="AM6" s="193">
        <f>'06'!AL5</f>
        <v>10</v>
      </c>
      <c r="AN6" s="193">
        <f>'06'!AM5</f>
        <v>10</v>
      </c>
      <c r="AO6" s="193">
        <f>'06'!AN5</f>
        <v>10</v>
      </c>
      <c r="AP6" s="193">
        <f>'06'!AO5</f>
        <v>10</v>
      </c>
      <c r="AQ6" s="193">
        <f>'06'!AP5</f>
        <v>10</v>
      </c>
      <c r="AR6" s="193">
        <f>'06'!AQ5</f>
        <v>10</v>
      </c>
      <c r="AS6" s="193">
        <f>'06'!AR5</f>
        <v>10</v>
      </c>
      <c r="AT6" s="737"/>
      <c r="AU6" s="738"/>
      <c r="AV6" s="738"/>
      <c r="AW6" s="193">
        <f>'06'!AV5</f>
        <v>10</v>
      </c>
      <c r="AX6" s="193">
        <f>'06'!AW5</f>
        <v>10</v>
      </c>
      <c r="AY6" s="193">
        <f>'06'!AX5</f>
        <v>10</v>
      </c>
      <c r="AZ6" s="193">
        <f>'06'!AY5</f>
        <v>10</v>
      </c>
      <c r="BA6" s="193">
        <f>'06'!AZ5</f>
        <v>10</v>
      </c>
      <c r="BB6" s="193">
        <f>'06'!BA5</f>
        <v>10</v>
      </c>
      <c r="BC6" s="193">
        <f>'06'!BB5</f>
        <v>10</v>
      </c>
      <c r="BD6" s="193">
        <f>'06'!BC5</f>
        <v>10</v>
      </c>
      <c r="BE6" s="737"/>
      <c r="BF6" s="738"/>
      <c r="BG6" s="738"/>
      <c r="BH6" s="193">
        <f>'06'!BG5</f>
        <v>10</v>
      </c>
      <c r="BI6" s="193">
        <f>'06'!BH5</f>
        <v>10</v>
      </c>
      <c r="BJ6" s="193">
        <f>'06'!BI5</f>
        <v>10</v>
      </c>
      <c r="BK6" s="193">
        <f>'06'!BJ5</f>
        <v>10</v>
      </c>
      <c r="BL6" s="193">
        <f>'06'!BK5</f>
        <v>10</v>
      </c>
      <c r="BM6" s="193">
        <f>'06'!BL5</f>
        <v>10</v>
      </c>
      <c r="BN6" s="193">
        <f>'06'!BM5</f>
        <v>10</v>
      </c>
      <c r="BO6" s="193">
        <f>'06'!BN5</f>
        <v>10</v>
      </c>
      <c r="BP6" s="737"/>
      <c r="BQ6" s="738"/>
      <c r="BR6" s="738"/>
      <c r="BS6" s="193">
        <f>'06'!BR5</f>
        <v>10</v>
      </c>
      <c r="BT6" s="193">
        <f>'06'!BS5</f>
        <v>10</v>
      </c>
      <c r="BU6" s="193">
        <f>'06'!BT5</f>
        <v>10</v>
      </c>
      <c r="BV6" s="193">
        <f>'06'!BU5</f>
        <v>10</v>
      </c>
      <c r="BW6" s="193">
        <f>'06'!BV5</f>
        <v>10</v>
      </c>
      <c r="BX6" s="193">
        <f>'06'!BW5</f>
        <v>10</v>
      </c>
      <c r="BY6" s="193">
        <f>'06'!BX5</f>
        <v>10</v>
      </c>
      <c r="BZ6" s="193">
        <f>'06'!BY5</f>
        <v>10</v>
      </c>
      <c r="CA6" s="737"/>
      <c r="CB6" s="738"/>
      <c r="CC6" s="738"/>
      <c r="CD6" s="193">
        <f>'06'!CC5</f>
        <v>10</v>
      </c>
      <c r="CE6" s="193">
        <f>'06'!CD5</f>
        <v>10</v>
      </c>
      <c r="CF6" s="193">
        <f>'06'!CE5</f>
        <v>10</v>
      </c>
      <c r="CG6" s="193">
        <f>'06'!CF5</f>
        <v>10</v>
      </c>
      <c r="CH6" s="193">
        <f>'06'!CG5</f>
        <v>10</v>
      </c>
      <c r="CI6" s="193">
        <f>'06'!CH5</f>
        <v>10</v>
      </c>
      <c r="CJ6" s="193">
        <f>'06'!CI5</f>
        <v>10</v>
      </c>
      <c r="CK6" s="193">
        <f>'06'!CJ5</f>
        <v>10</v>
      </c>
      <c r="CL6" s="737"/>
      <c r="CM6" s="738"/>
      <c r="CN6" s="738"/>
      <c r="CO6" s="193">
        <f>'06'!CN5</f>
        <v>10</v>
      </c>
      <c r="CP6" s="193">
        <f>'06'!CO5</f>
        <v>10</v>
      </c>
      <c r="CQ6" s="193">
        <f>'06'!CP5</f>
        <v>10</v>
      </c>
      <c r="CR6" s="193">
        <f>'06'!CQ5</f>
        <v>10</v>
      </c>
      <c r="CS6" s="193">
        <f>'06'!CR5</f>
        <v>10</v>
      </c>
      <c r="CT6" s="193">
        <f>'06'!CS5</f>
        <v>10</v>
      </c>
      <c r="CU6" s="193">
        <f>'06'!CT5</f>
        <v>10</v>
      </c>
      <c r="CV6" s="193">
        <f>'06'!CU5</f>
        <v>10</v>
      </c>
      <c r="CW6" s="737"/>
      <c r="CX6" s="738"/>
      <c r="CY6" s="738"/>
      <c r="CZ6" s="392">
        <f>'06'!CY5</f>
        <v>10</v>
      </c>
      <c r="DA6" s="392">
        <f>'06'!CZ5</f>
        <v>10</v>
      </c>
      <c r="DB6" s="392">
        <f>'06'!DA5</f>
        <v>10</v>
      </c>
      <c r="DC6" s="392">
        <f>'06'!DB5</f>
        <v>10</v>
      </c>
      <c r="DD6" s="392">
        <f>'06'!DC5</f>
        <v>10</v>
      </c>
      <c r="DE6" s="392">
        <f>'06'!DD5</f>
        <v>10</v>
      </c>
      <c r="DF6" s="392">
        <f>'06'!DE5</f>
        <v>10</v>
      </c>
      <c r="DG6" s="392">
        <f>'06'!DF5</f>
        <v>10</v>
      </c>
      <c r="DH6" s="737"/>
      <c r="DI6" s="738"/>
      <c r="DJ6" s="738"/>
      <c r="DK6" s="460">
        <f>'06'!DJ5</f>
        <v>10</v>
      </c>
      <c r="DL6" s="460">
        <f>'06'!DK5</f>
        <v>10</v>
      </c>
      <c r="DM6" s="460">
        <f>'06'!DL5</f>
        <v>10</v>
      </c>
      <c r="DN6" s="460">
        <f>'06'!DM5</f>
        <v>10</v>
      </c>
      <c r="DO6" s="460">
        <f>'06'!DN5</f>
        <v>10</v>
      </c>
      <c r="DP6" s="460">
        <f>'06'!DO5</f>
        <v>10</v>
      </c>
      <c r="DQ6" s="460">
        <f>'06'!DP5</f>
        <v>10</v>
      </c>
      <c r="DR6" s="460">
        <f>'06'!DQ5</f>
        <v>10</v>
      </c>
      <c r="DS6" s="737"/>
      <c r="DT6" s="738"/>
      <c r="DU6" s="738"/>
      <c r="DV6" s="460">
        <f>'06'!DU5</f>
        <v>10</v>
      </c>
      <c r="DW6" s="460">
        <f>'06'!DV5</f>
        <v>10</v>
      </c>
      <c r="DX6" s="460">
        <f>'06'!DW5</f>
        <v>10</v>
      </c>
      <c r="DY6" s="460">
        <f>'06'!DX5</f>
        <v>10</v>
      </c>
      <c r="DZ6" s="460">
        <f>'06'!DY5</f>
        <v>10</v>
      </c>
      <c r="EA6" s="460">
        <f>'06'!DZ5</f>
        <v>10</v>
      </c>
      <c r="EB6" s="460">
        <f>'06'!EA5</f>
        <v>10</v>
      </c>
      <c r="EC6" s="460">
        <f>'06'!EB5</f>
        <v>10</v>
      </c>
      <c r="ED6" s="737"/>
      <c r="EE6" s="738"/>
      <c r="EF6" s="738"/>
      <c r="EG6" s="460">
        <f>'06'!EF5</f>
        <v>10</v>
      </c>
      <c r="EH6" s="460">
        <f>'06'!EG5</f>
        <v>10</v>
      </c>
      <c r="EI6" s="460">
        <f>'06'!EH5</f>
        <v>10</v>
      </c>
      <c r="EJ6" s="460">
        <f>'06'!EI5</f>
        <v>10</v>
      </c>
      <c r="EK6" s="460">
        <f>'06'!EJ5</f>
        <v>10</v>
      </c>
      <c r="EL6" s="460">
        <f>'06'!EK5</f>
        <v>10</v>
      </c>
      <c r="EM6" s="460">
        <f>'06'!EL5</f>
        <v>10</v>
      </c>
      <c r="EN6" s="460">
        <f>'06'!EM5</f>
        <v>10</v>
      </c>
      <c r="EO6" s="737"/>
      <c r="EP6" s="738"/>
      <c r="EQ6" s="738"/>
      <c r="ER6" s="460">
        <f>'06'!EQ5</f>
        <v>10</v>
      </c>
      <c r="ES6" s="460">
        <f>'06'!ER5</f>
        <v>10</v>
      </c>
      <c r="ET6" s="460">
        <f>'06'!ES5</f>
        <v>10</v>
      </c>
      <c r="EU6" s="460">
        <f>'06'!ET5</f>
        <v>10</v>
      </c>
      <c r="EV6" s="460">
        <f>'06'!EU5</f>
        <v>10</v>
      </c>
      <c r="EW6" s="460">
        <f>'06'!EV5</f>
        <v>10</v>
      </c>
      <c r="EX6" s="460">
        <f>'06'!EW5</f>
        <v>10</v>
      </c>
      <c r="EY6" s="460">
        <f>'06'!EX5</f>
        <v>10</v>
      </c>
      <c r="EZ6" s="737"/>
      <c r="FA6" s="738"/>
      <c r="FB6" s="738"/>
      <c r="FC6" s="193">
        <f>'06'!FB5</f>
        <v>10</v>
      </c>
      <c r="FD6" s="193">
        <f>'06'!FC5</f>
        <v>10</v>
      </c>
      <c r="FE6" s="193">
        <f>'06'!FD5</f>
        <v>10</v>
      </c>
      <c r="FF6" s="193">
        <f>'06'!FE5</f>
        <v>10</v>
      </c>
      <c r="FG6" s="193">
        <f>'06'!FF5</f>
        <v>10</v>
      </c>
      <c r="FH6" s="193">
        <f>'06'!FG5</f>
        <v>10</v>
      </c>
      <c r="FI6" s="193">
        <f>'06'!FH5</f>
        <v>10</v>
      </c>
      <c r="FJ6" s="193">
        <f>'06'!FI5</f>
        <v>10</v>
      </c>
      <c r="FK6" s="737"/>
      <c r="FL6" s="738"/>
      <c r="FM6" s="738"/>
      <c r="FN6" s="194">
        <v>100</v>
      </c>
      <c r="FO6" s="194" t="s">
        <v>64</v>
      </c>
      <c r="FP6" s="194">
        <v>100</v>
      </c>
      <c r="FQ6" s="194" t="s">
        <v>64</v>
      </c>
      <c r="FR6" s="194">
        <v>100</v>
      </c>
      <c r="FS6" s="194" t="s">
        <v>64</v>
      </c>
      <c r="FT6" s="194">
        <v>100</v>
      </c>
      <c r="FU6" s="194" t="s">
        <v>64</v>
      </c>
      <c r="FV6" s="194">
        <v>100</v>
      </c>
      <c r="FW6" s="194" t="s">
        <v>64</v>
      </c>
      <c r="FX6" s="194">
        <v>100</v>
      </c>
      <c r="FY6" s="194" t="s">
        <v>64</v>
      </c>
      <c r="FZ6" s="194">
        <v>100</v>
      </c>
      <c r="GA6" s="194" t="s">
        <v>64</v>
      </c>
      <c r="GB6" s="194">
        <v>100</v>
      </c>
      <c r="GC6" s="194" t="s">
        <v>64</v>
      </c>
      <c r="GD6" s="737"/>
      <c r="GE6" s="737"/>
      <c r="GF6" s="172"/>
      <c r="GG6" s="172"/>
      <c r="GH6" s="172"/>
      <c r="GI6" s="172"/>
      <c r="GJ6" s="172"/>
      <c r="GK6" s="172"/>
      <c r="GL6" s="172"/>
      <c r="GM6" s="172"/>
    </row>
    <row r="7" spans="1:195" s="29" customFormat="1" ht="15.95" customHeight="1">
      <c r="A7" s="173"/>
      <c r="B7" s="56">
        <v>1</v>
      </c>
      <c r="C7" s="26">
        <f>IF(คะแนนสอบ!C6="","",คะแนนสอบ!C6)</f>
        <v>2284</v>
      </c>
      <c r="D7" s="41" t="str">
        <f>IF(คะแนนสอบ!D6="","",คะแนนสอบ!D6)</f>
        <v>เด็กชายทนากรณ์   แย้มพรม</v>
      </c>
      <c r="E7" s="27">
        <f>'06'!D6</f>
        <v>9</v>
      </c>
      <c r="F7" s="27">
        <f>'06'!E6</f>
        <v>8</v>
      </c>
      <c r="G7" s="27">
        <f>'06'!F6</f>
        <v>8</v>
      </c>
      <c r="H7" s="27">
        <f>'06'!G6</f>
        <v>8</v>
      </c>
      <c r="I7" s="27">
        <f>'06'!H6</f>
        <v>9</v>
      </c>
      <c r="J7" s="27">
        <f>'06'!I6</f>
        <v>9</v>
      </c>
      <c r="K7" s="27">
        <f>'06'!J6</f>
        <v>8</v>
      </c>
      <c r="L7" s="27">
        <f>'06'!K6</f>
        <v>9</v>
      </c>
      <c r="M7" s="27">
        <f>'06'!L6</f>
        <v>85</v>
      </c>
      <c r="N7" s="27">
        <f>'06'!M6</f>
        <v>3</v>
      </c>
      <c r="O7" s="27" t="str">
        <f>'06'!N6</f>
        <v>ดีเยี่ยม</v>
      </c>
      <c r="P7" s="27" t="str">
        <f>'06'!O6</f>
        <v/>
      </c>
      <c r="Q7" s="27" t="str">
        <f>'06'!P6</f>
        <v/>
      </c>
      <c r="R7" s="27" t="str">
        <f>'06'!Q6</f>
        <v/>
      </c>
      <c r="S7" s="27" t="str">
        <f>'06'!R6</f>
        <v/>
      </c>
      <c r="T7" s="27" t="str">
        <f>'06'!S6</f>
        <v/>
      </c>
      <c r="U7" s="27" t="str">
        <f>'06'!T6</f>
        <v/>
      </c>
      <c r="V7" s="27" t="str">
        <f>'06'!U6</f>
        <v/>
      </c>
      <c r="W7" s="27" t="str">
        <f>'06'!V6</f>
        <v/>
      </c>
      <c r="X7" s="27" t="str">
        <f>'06'!W6</f>
        <v/>
      </c>
      <c r="Y7" s="27" t="str">
        <f>'06'!X6</f>
        <v/>
      </c>
      <c r="Z7" s="27" t="str">
        <f>'06'!Y6</f>
        <v/>
      </c>
      <c r="AA7" s="27" t="str">
        <f>'06'!Z6</f>
        <v/>
      </c>
      <c r="AB7" s="27" t="str">
        <f>'06'!AA6</f>
        <v/>
      </c>
      <c r="AC7" s="27" t="str">
        <f>'06'!AB6</f>
        <v/>
      </c>
      <c r="AD7" s="27" t="str">
        <f>'06'!AC6</f>
        <v/>
      </c>
      <c r="AE7" s="27" t="str">
        <f>'06'!AD6</f>
        <v/>
      </c>
      <c r="AF7" s="27" t="str">
        <f>'06'!AE6</f>
        <v/>
      </c>
      <c r="AG7" s="27" t="str">
        <f>'06'!AF6</f>
        <v/>
      </c>
      <c r="AH7" s="27" t="str">
        <f>'06'!AG6</f>
        <v/>
      </c>
      <c r="AI7" s="27" t="str">
        <f>'06'!AH6</f>
        <v/>
      </c>
      <c r="AJ7" s="27" t="str">
        <f>'06'!AI6</f>
        <v/>
      </c>
      <c r="AK7" s="27" t="str">
        <f>'06'!AJ6</f>
        <v/>
      </c>
      <c r="AL7" s="27" t="str">
        <f>'06'!AK6</f>
        <v/>
      </c>
      <c r="AM7" s="27" t="str">
        <f>'06'!AL6</f>
        <v/>
      </c>
      <c r="AN7" s="27" t="str">
        <f>'06'!AM6</f>
        <v/>
      </c>
      <c r="AO7" s="27" t="str">
        <f>'06'!AN6</f>
        <v/>
      </c>
      <c r="AP7" s="27" t="str">
        <f>'06'!AO6</f>
        <v/>
      </c>
      <c r="AQ7" s="27" t="str">
        <f>'06'!AP6</f>
        <v/>
      </c>
      <c r="AR7" s="27" t="str">
        <f>'06'!AQ6</f>
        <v/>
      </c>
      <c r="AS7" s="27" t="str">
        <f>'06'!AR6</f>
        <v/>
      </c>
      <c r="AT7" s="27" t="str">
        <f>'06'!AS6</f>
        <v/>
      </c>
      <c r="AU7" s="27" t="str">
        <f>'06'!AT6</f>
        <v/>
      </c>
      <c r="AV7" s="27" t="str">
        <f>'06'!AU6</f>
        <v/>
      </c>
      <c r="AW7" s="27" t="str">
        <f>'06'!AV6</f>
        <v/>
      </c>
      <c r="AX7" s="27" t="str">
        <f>'06'!AW6</f>
        <v/>
      </c>
      <c r="AY7" s="27" t="str">
        <f>'06'!AX6</f>
        <v/>
      </c>
      <c r="AZ7" s="27" t="str">
        <f>'06'!AY6</f>
        <v/>
      </c>
      <c r="BA7" s="27" t="str">
        <f>'06'!AZ6</f>
        <v/>
      </c>
      <c r="BB7" s="27" t="str">
        <f>'06'!BA6</f>
        <v/>
      </c>
      <c r="BC7" s="27" t="str">
        <f>'06'!BB6</f>
        <v/>
      </c>
      <c r="BD7" s="27" t="str">
        <f>'06'!BC6</f>
        <v/>
      </c>
      <c r="BE7" s="27" t="str">
        <f>'06'!BD6</f>
        <v/>
      </c>
      <c r="BF7" s="27" t="str">
        <f>'06'!BE6</f>
        <v/>
      </c>
      <c r="BG7" s="27" t="str">
        <f>'06'!BF6</f>
        <v/>
      </c>
      <c r="BH7" s="27" t="str">
        <f>'06'!BG6</f>
        <v/>
      </c>
      <c r="BI7" s="27" t="str">
        <f>'06'!BH6</f>
        <v/>
      </c>
      <c r="BJ7" s="27" t="str">
        <f>'06'!BI6</f>
        <v/>
      </c>
      <c r="BK7" s="27" t="str">
        <f>'06'!BJ6</f>
        <v/>
      </c>
      <c r="BL7" s="27" t="str">
        <f>'06'!BK6</f>
        <v/>
      </c>
      <c r="BM7" s="27" t="str">
        <f>'06'!BL6</f>
        <v/>
      </c>
      <c r="BN7" s="27" t="str">
        <f>'06'!BM6</f>
        <v/>
      </c>
      <c r="BO7" s="27" t="str">
        <f>'06'!BN6</f>
        <v/>
      </c>
      <c r="BP7" s="27" t="str">
        <f>'06'!BO6</f>
        <v/>
      </c>
      <c r="BQ7" s="27" t="str">
        <f>'06'!BP6</f>
        <v/>
      </c>
      <c r="BR7" s="27" t="str">
        <f>'06'!BQ6</f>
        <v/>
      </c>
      <c r="BS7" s="27" t="str">
        <f>'06'!BR6</f>
        <v/>
      </c>
      <c r="BT7" s="27" t="str">
        <f>'06'!BS6</f>
        <v/>
      </c>
      <c r="BU7" s="27" t="str">
        <f>'06'!BT6</f>
        <v/>
      </c>
      <c r="BV7" s="27" t="str">
        <f>'06'!BU6</f>
        <v/>
      </c>
      <c r="BW7" s="27" t="str">
        <f>'06'!BV6</f>
        <v/>
      </c>
      <c r="BX7" s="27" t="str">
        <f>'06'!BW6</f>
        <v/>
      </c>
      <c r="BY7" s="27" t="str">
        <f>'06'!BX6</f>
        <v/>
      </c>
      <c r="BZ7" s="27" t="str">
        <f>'06'!BY6</f>
        <v/>
      </c>
      <c r="CA7" s="27" t="str">
        <f>'06'!BZ6</f>
        <v/>
      </c>
      <c r="CB7" s="27" t="str">
        <f>'06'!CA6</f>
        <v/>
      </c>
      <c r="CC7" s="27" t="str">
        <f>'06'!CB6</f>
        <v/>
      </c>
      <c r="CD7" s="27" t="str">
        <f>'06'!CC6</f>
        <v/>
      </c>
      <c r="CE7" s="27" t="str">
        <f>'06'!CD6</f>
        <v/>
      </c>
      <c r="CF7" s="27" t="str">
        <f>'06'!CE6</f>
        <v/>
      </c>
      <c r="CG7" s="27" t="str">
        <f>'06'!CF6</f>
        <v/>
      </c>
      <c r="CH7" s="27" t="str">
        <f>'06'!CG6</f>
        <v/>
      </c>
      <c r="CI7" s="27" t="str">
        <f>'06'!CH6</f>
        <v/>
      </c>
      <c r="CJ7" s="27" t="str">
        <f>'06'!CI6</f>
        <v/>
      </c>
      <c r="CK7" s="27" t="str">
        <f>'06'!CJ6</f>
        <v/>
      </c>
      <c r="CL7" s="27" t="str">
        <f>'06'!CK6</f>
        <v/>
      </c>
      <c r="CM7" s="27" t="str">
        <f>'06'!CL6</f>
        <v/>
      </c>
      <c r="CN7" s="27" t="str">
        <f>'06'!CM6</f>
        <v/>
      </c>
      <c r="CO7" s="27" t="str">
        <f>'06'!CN6</f>
        <v/>
      </c>
      <c r="CP7" s="27" t="str">
        <f>'06'!CO6</f>
        <v/>
      </c>
      <c r="CQ7" s="27" t="str">
        <f>'06'!CP6</f>
        <v/>
      </c>
      <c r="CR7" s="27" t="str">
        <f>'06'!CQ6</f>
        <v/>
      </c>
      <c r="CS7" s="27" t="str">
        <f>'06'!CR6</f>
        <v/>
      </c>
      <c r="CT7" s="27" t="str">
        <f>'06'!CS6</f>
        <v/>
      </c>
      <c r="CU7" s="27" t="str">
        <f>'06'!CT6</f>
        <v/>
      </c>
      <c r="CV7" s="27" t="str">
        <f>'06'!CU6</f>
        <v/>
      </c>
      <c r="CW7" s="27" t="str">
        <f>'06'!CV6</f>
        <v/>
      </c>
      <c r="CX7" s="27" t="str">
        <f>'06'!CW6</f>
        <v/>
      </c>
      <c r="CY7" s="27" t="str">
        <f>'06'!CX6</f>
        <v/>
      </c>
      <c r="CZ7" s="388" t="str">
        <f>'06'!CY6</f>
        <v/>
      </c>
      <c r="DA7" s="388" t="str">
        <f>'06'!CZ6</f>
        <v/>
      </c>
      <c r="DB7" s="388" t="str">
        <f>'06'!DA6</f>
        <v/>
      </c>
      <c r="DC7" s="388" t="str">
        <f>'06'!DB6</f>
        <v/>
      </c>
      <c r="DD7" s="388" t="str">
        <f>'06'!DC6</f>
        <v/>
      </c>
      <c r="DE7" s="388" t="str">
        <f>'06'!DD6</f>
        <v/>
      </c>
      <c r="DF7" s="388" t="str">
        <f>'06'!DE6</f>
        <v/>
      </c>
      <c r="DG7" s="388" t="str">
        <f>'06'!DF6</f>
        <v/>
      </c>
      <c r="DH7" s="388" t="str">
        <f>'06'!DG6</f>
        <v/>
      </c>
      <c r="DI7" s="388" t="str">
        <f>'06'!DH6</f>
        <v/>
      </c>
      <c r="DJ7" s="388" t="str">
        <f>'06'!DI6</f>
        <v/>
      </c>
      <c r="DK7" s="457" t="str">
        <f>'06'!DJ6</f>
        <v/>
      </c>
      <c r="DL7" s="457" t="str">
        <f>'06'!DK6</f>
        <v/>
      </c>
      <c r="DM7" s="457" t="str">
        <f>'06'!DL6</f>
        <v/>
      </c>
      <c r="DN7" s="457" t="str">
        <f>'06'!DM6</f>
        <v/>
      </c>
      <c r="DO7" s="457" t="str">
        <f>'06'!DN6</f>
        <v/>
      </c>
      <c r="DP7" s="457" t="str">
        <f>'06'!DO6</f>
        <v/>
      </c>
      <c r="DQ7" s="457" t="str">
        <f>'06'!DP6</f>
        <v/>
      </c>
      <c r="DR7" s="457" t="str">
        <f>'06'!DQ6</f>
        <v/>
      </c>
      <c r="DS7" s="457" t="str">
        <f>'06'!DR6</f>
        <v/>
      </c>
      <c r="DT7" s="457" t="str">
        <f>'06'!DS6</f>
        <v/>
      </c>
      <c r="DU7" s="457" t="str">
        <f>'06'!DT6</f>
        <v/>
      </c>
      <c r="DV7" s="457" t="str">
        <f>'06'!DU6</f>
        <v/>
      </c>
      <c r="DW7" s="457" t="str">
        <f>'06'!DV6</f>
        <v/>
      </c>
      <c r="DX7" s="457" t="str">
        <f>'06'!DW6</f>
        <v/>
      </c>
      <c r="DY7" s="457" t="str">
        <f>'06'!DX6</f>
        <v/>
      </c>
      <c r="DZ7" s="457" t="str">
        <f>'06'!DY6</f>
        <v/>
      </c>
      <c r="EA7" s="457" t="str">
        <f>'06'!DZ6</f>
        <v/>
      </c>
      <c r="EB7" s="457" t="str">
        <f>'06'!EA6</f>
        <v/>
      </c>
      <c r="EC7" s="457" t="str">
        <f>'06'!EB6</f>
        <v/>
      </c>
      <c r="ED7" s="457" t="str">
        <f>'06'!EC6</f>
        <v/>
      </c>
      <c r="EE7" s="457" t="str">
        <f>'06'!ED6</f>
        <v/>
      </c>
      <c r="EF7" s="457" t="str">
        <f>'06'!EE6</f>
        <v/>
      </c>
      <c r="EG7" s="457" t="str">
        <f>'06'!EF6</f>
        <v/>
      </c>
      <c r="EH7" s="457" t="str">
        <f>'06'!EG6</f>
        <v/>
      </c>
      <c r="EI7" s="457" t="str">
        <f>'06'!EH6</f>
        <v/>
      </c>
      <c r="EJ7" s="457" t="str">
        <f>'06'!EI6</f>
        <v/>
      </c>
      <c r="EK7" s="457" t="str">
        <f>'06'!EJ6</f>
        <v/>
      </c>
      <c r="EL7" s="457" t="str">
        <f>'06'!EK6</f>
        <v/>
      </c>
      <c r="EM7" s="457" t="str">
        <f>'06'!EL6</f>
        <v/>
      </c>
      <c r="EN7" s="457" t="str">
        <f>'06'!EM6</f>
        <v/>
      </c>
      <c r="EO7" s="457" t="str">
        <f>'06'!EN6</f>
        <v/>
      </c>
      <c r="EP7" s="457" t="str">
        <f>'06'!EO6</f>
        <v/>
      </c>
      <c r="EQ7" s="457" t="str">
        <f>'06'!EP6</f>
        <v/>
      </c>
      <c r="ER7" s="457" t="str">
        <f>'06'!EQ6</f>
        <v/>
      </c>
      <c r="ES7" s="457" t="str">
        <f>'06'!ER6</f>
        <v/>
      </c>
      <c r="ET7" s="457" t="str">
        <f>'06'!ES6</f>
        <v/>
      </c>
      <c r="EU7" s="457" t="str">
        <f>'06'!ET6</f>
        <v/>
      </c>
      <c r="EV7" s="457" t="str">
        <f>'06'!EU6</f>
        <v/>
      </c>
      <c r="EW7" s="457" t="str">
        <f>'06'!EV6</f>
        <v/>
      </c>
      <c r="EX7" s="457" t="str">
        <f>'06'!EW6</f>
        <v/>
      </c>
      <c r="EY7" s="457" t="str">
        <f>'06'!EX6</f>
        <v/>
      </c>
      <c r="EZ7" s="457" t="str">
        <f>'06'!EY6</f>
        <v/>
      </c>
      <c r="FA7" s="457" t="str">
        <f>'06'!EZ6</f>
        <v/>
      </c>
      <c r="FB7" s="457" t="str">
        <f>'06'!FA6</f>
        <v/>
      </c>
      <c r="FC7" s="27" t="str">
        <f>'06'!FB6</f>
        <v/>
      </c>
      <c r="FD7" s="27" t="str">
        <f>'06'!FC6</f>
        <v/>
      </c>
      <c r="FE7" s="27" t="str">
        <f>'06'!FD6</f>
        <v/>
      </c>
      <c r="FF7" s="27" t="str">
        <f>'06'!FE6</f>
        <v/>
      </c>
      <c r="FG7" s="27" t="str">
        <f>'06'!FF6</f>
        <v/>
      </c>
      <c r="FH7" s="27" t="str">
        <f>'06'!FG6</f>
        <v/>
      </c>
      <c r="FI7" s="27" t="str">
        <f>'06'!FH6</f>
        <v/>
      </c>
      <c r="FJ7" s="27" t="str">
        <f>'06'!FI6</f>
        <v/>
      </c>
      <c r="FK7" s="27" t="str">
        <f>'06'!FJ6</f>
        <v/>
      </c>
      <c r="FL7" s="27" t="str">
        <f>'06'!FK6</f>
        <v/>
      </c>
      <c r="FM7" s="27" t="str">
        <f>'06'!FL6</f>
        <v/>
      </c>
      <c r="FN7" s="27">
        <f>'06'!FM6</f>
        <v>6</v>
      </c>
      <c r="FO7" s="27">
        <f>'06'!FN6</f>
        <v>0</v>
      </c>
      <c r="FP7" s="27">
        <f>'06'!FO6</f>
        <v>5</v>
      </c>
      <c r="FQ7" s="27">
        <f>'06'!FP6</f>
        <v>0</v>
      </c>
      <c r="FR7" s="27">
        <f>'06'!FQ6</f>
        <v>5</v>
      </c>
      <c r="FS7" s="27">
        <f>'06'!FR6</f>
        <v>0</v>
      </c>
      <c r="FT7" s="27">
        <f>'06'!FS6</f>
        <v>5</v>
      </c>
      <c r="FU7" s="27">
        <f>'06'!FT6</f>
        <v>0</v>
      </c>
      <c r="FV7" s="27">
        <f>'06'!FU6</f>
        <v>6</v>
      </c>
      <c r="FW7" s="27">
        <f>'06'!FV6</f>
        <v>0</v>
      </c>
      <c r="FX7" s="27">
        <f>'06'!FW6</f>
        <v>6</v>
      </c>
      <c r="FY7" s="27">
        <f>'06'!FX6</f>
        <v>0</v>
      </c>
      <c r="FZ7" s="27">
        <f>'06'!FY6</f>
        <v>5</v>
      </c>
      <c r="GA7" s="27">
        <f>'06'!FZ6</f>
        <v>0</v>
      </c>
      <c r="GB7" s="27">
        <f>'06'!GA6</f>
        <v>6</v>
      </c>
      <c r="GC7" s="27">
        <f>'06'!GB6</f>
        <v>0</v>
      </c>
      <c r="GD7" s="312">
        <f>'06'!GD6</f>
        <v>0</v>
      </c>
      <c r="GE7" s="312" t="str">
        <f>'06'!GE6</f>
        <v>ไม่ผ่าน</v>
      </c>
      <c r="GF7" s="188"/>
      <c r="GG7" s="173"/>
      <c r="GH7" s="173"/>
      <c r="GI7" s="173"/>
      <c r="GJ7" s="173"/>
      <c r="GK7" s="173"/>
      <c r="GL7" s="173"/>
      <c r="GM7" s="173"/>
    </row>
    <row r="8" spans="1:195" s="29" customFormat="1" ht="15.95" customHeight="1">
      <c r="A8" s="173"/>
      <c r="B8" s="55">
        <v>2</v>
      </c>
      <c r="C8" s="26">
        <f>IF(คะแนนสอบ!C7="","",คะแนนสอบ!C7)</f>
        <v>2285</v>
      </c>
      <c r="D8" s="41" t="str">
        <f>IF(คะแนนสอบ!D7="","",คะแนนสอบ!D7)</f>
        <v>เด็กชายนครินทร์  จุ้ยทองหลาง</v>
      </c>
      <c r="E8" s="27">
        <f>'06'!D7</f>
        <v>9</v>
      </c>
      <c r="F8" s="27">
        <f>'06'!E7</f>
        <v>8</v>
      </c>
      <c r="G8" s="27">
        <f>'06'!F7</f>
        <v>8</v>
      </c>
      <c r="H8" s="27">
        <f>'06'!G7</f>
        <v>8</v>
      </c>
      <c r="I8" s="27">
        <f>'06'!H7</f>
        <v>9</v>
      </c>
      <c r="J8" s="27">
        <f>'06'!I7</f>
        <v>9</v>
      </c>
      <c r="K8" s="27">
        <f>'06'!J7</f>
        <v>8</v>
      </c>
      <c r="L8" s="27">
        <f>'06'!K7</f>
        <v>9</v>
      </c>
      <c r="M8" s="27">
        <f>'06'!L7</f>
        <v>85</v>
      </c>
      <c r="N8" s="27">
        <f>'06'!M7</f>
        <v>3</v>
      </c>
      <c r="O8" s="27" t="str">
        <f>'06'!N7</f>
        <v>ดีเยี่ยม</v>
      </c>
      <c r="P8" s="27" t="str">
        <f>'06'!O7</f>
        <v/>
      </c>
      <c r="Q8" s="27" t="str">
        <f>'06'!P7</f>
        <v/>
      </c>
      <c r="R8" s="27" t="str">
        <f>'06'!Q7</f>
        <v/>
      </c>
      <c r="S8" s="27" t="str">
        <f>'06'!R7</f>
        <v/>
      </c>
      <c r="T8" s="27" t="str">
        <f>'06'!S7</f>
        <v/>
      </c>
      <c r="U8" s="27" t="str">
        <f>'06'!T7</f>
        <v/>
      </c>
      <c r="V8" s="27" t="str">
        <f>'06'!U7</f>
        <v/>
      </c>
      <c r="W8" s="27" t="str">
        <f>'06'!V7</f>
        <v/>
      </c>
      <c r="X8" s="27" t="str">
        <f>'06'!W7</f>
        <v/>
      </c>
      <c r="Y8" s="27" t="str">
        <f>'06'!X7</f>
        <v/>
      </c>
      <c r="Z8" s="27" t="str">
        <f>'06'!Y7</f>
        <v/>
      </c>
      <c r="AA8" s="27" t="str">
        <f>'06'!Z7</f>
        <v/>
      </c>
      <c r="AB8" s="27" t="str">
        <f>'06'!AA7</f>
        <v/>
      </c>
      <c r="AC8" s="27" t="str">
        <f>'06'!AB7</f>
        <v/>
      </c>
      <c r="AD8" s="27" t="str">
        <f>'06'!AC7</f>
        <v/>
      </c>
      <c r="AE8" s="27" t="str">
        <f>'06'!AD7</f>
        <v/>
      </c>
      <c r="AF8" s="27" t="str">
        <f>'06'!AE7</f>
        <v/>
      </c>
      <c r="AG8" s="27" t="str">
        <f>'06'!AF7</f>
        <v/>
      </c>
      <c r="AH8" s="27" t="str">
        <f>'06'!AG7</f>
        <v/>
      </c>
      <c r="AI8" s="27" t="str">
        <f>'06'!AH7</f>
        <v/>
      </c>
      <c r="AJ8" s="27" t="str">
        <f>'06'!AI7</f>
        <v/>
      </c>
      <c r="AK8" s="27" t="str">
        <f>'06'!AJ7</f>
        <v/>
      </c>
      <c r="AL8" s="27" t="str">
        <f>'06'!AK7</f>
        <v/>
      </c>
      <c r="AM8" s="27" t="str">
        <f>'06'!AL7</f>
        <v/>
      </c>
      <c r="AN8" s="27" t="str">
        <f>'06'!AM7</f>
        <v/>
      </c>
      <c r="AO8" s="27" t="str">
        <f>'06'!AN7</f>
        <v/>
      </c>
      <c r="AP8" s="27" t="str">
        <f>'06'!AO7</f>
        <v/>
      </c>
      <c r="AQ8" s="27" t="str">
        <f>'06'!AP7</f>
        <v/>
      </c>
      <c r="AR8" s="27" t="str">
        <f>'06'!AQ7</f>
        <v/>
      </c>
      <c r="AS8" s="27" t="str">
        <f>'06'!AR7</f>
        <v/>
      </c>
      <c r="AT8" s="27" t="str">
        <f>'06'!AS7</f>
        <v/>
      </c>
      <c r="AU8" s="27" t="str">
        <f>'06'!AT7</f>
        <v/>
      </c>
      <c r="AV8" s="27" t="str">
        <f>'06'!AU7</f>
        <v/>
      </c>
      <c r="AW8" s="27" t="str">
        <f>'06'!AV7</f>
        <v/>
      </c>
      <c r="AX8" s="27" t="str">
        <f>'06'!AW7</f>
        <v/>
      </c>
      <c r="AY8" s="27" t="str">
        <f>'06'!AX7</f>
        <v/>
      </c>
      <c r="AZ8" s="27" t="str">
        <f>'06'!AY7</f>
        <v/>
      </c>
      <c r="BA8" s="27" t="str">
        <f>'06'!AZ7</f>
        <v/>
      </c>
      <c r="BB8" s="27" t="str">
        <f>'06'!BA7</f>
        <v/>
      </c>
      <c r="BC8" s="27" t="str">
        <f>'06'!BB7</f>
        <v/>
      </c>
      <c r="BD8" s="27" t="str">
        <f>'06'!BC7</f>
        <v/>
      </c>
      <c r="BE8" s="27" t="str">
        <f>'06'!BD7</f>
        <v/>
      </c>
      <c r="BF8" s="27" t="str">
        <f>'06'!BE7</f>
        <v/>
      </c>
      <c r="BG8" s="27" t="str">
        <f>'06'!BF7</f>
        <v/>
      </c>
      <c r="BH8" s="27" t="str">
        <f>'06'!BG7</f>
        <v/>
      </c>
      <c r="BI8" s="27" t="str">
        <f>'06'!BH7</f>
        <v/>
      </c>
      <c r="BJ8" s="27" t="str">
        <f>'06'!BI7</f>
        <v/>
      </c>
      <c r="BK8" s="27" t="str">
        <f>'06'!BJ7</f>
        <v/>
      </c>
      <c r="BL8" s="27" t="str">
        <f>'06'!BK7</f>
        <v/>
      </c>
      <c r="BM8" s="27" t="str">
        <f>'06'!BL7</f>
        <v/>
      </c>
      <c r="BN8" s="27" t="str">
        <f>'06'!BM7</f>
        <v/>
      </c>
      <c r="BO8" s="27" t="str">
        <f>'06'!BN7</f>
        <v/>
      </c>
      <c r="BP8" s="27" t="str">
        <f>'06'!BO7</f>
        <v/>
      </c>
      <c r="BQ8" s="27" t="str">
        <f>'06'!BP7</f>
        <v/>
      </c>
      <c r="BR8" s="27" t="str">
        <f>'06'!BQ7</f>
        <v/>
      </c>
      <c r="BS8" s="27" t="str">
        <f>'06'!BR7</f>
        <v/>
      </c>
      <c r="BT8" s="27" t="str">
        <f>'06'!BS7</f>
        <v/>
      </c>
      <c r="BU8" s="27" t="str">
        <f>'06'!BT7</f>
        <v/>
      </c>
      <c r="BV8" s="27" t="str">
        <f>'06'!BU7</f>
        <v/>
      </c>
      <c r="BW8" s="27" t="str">
        <f>'06'!BV7</f>
        <v/>
      </c>
      <c r="BX8" s="27" t="str">
        <f>'06'!BW7</f>
        <v/>
      </c>
      <c r="BY8" s="27" t="str">
        <f>'06'!BX7</f>
        <v/>
      </c>
      <c r="BZ8" s="27" t="str">
        <f>'06'!BY7</f>
        <v/>
      </c>
      <c r="CA8" s="27" t="str">
        <f>'06'!BZ7</f>
        <v/>
      </c>
      <c r="CB8" s="27" t="str">
        <f>'06'!CA7</f>
        <v/>
      </c>
      <c r="CC8" s="27" t="str">
        <f>'06'!CB7</f>
        <v/>
      </c>
      <c r="CD8" s="27" t="str">
        <f>'06'!CC7</f>
        <v/>
      </c>
      <c r="CE8" s="27" t="str">
        <f>'06'!CD7</f>
        <v/>
      </c>
      <c r="CF8" s="27" t="str">
        <f>'06'!CE7</f>
        <v/>
      </c>
      <c r="CG8" s="27" t="str">
        <f>'06'!CF7</f>
        <v/>
      </c>
      <c r="CH8" s="27" t="str">
        <f>'06'!CG7</f>
        <v/>
      </c>
      <c r="CI8" s="27" t="str">
        <f>'06'!CH7</f>
        <v/>
      </c>
      <c r="CJ8" s="27" t="str">
        <f>'06'!CI7</f>
        <v/>
      </c>
      <c r="CK8" s="27" t="str">
        <f>'06'!CJ7</f>
        <v/>
      </c>
      <c r="CL8" s="27" t="str">
        <f>'06'!CK7</f>
        <v/>
      </c>
      <c r="CM8" s="27" t="str">
        <f>'06'!CL7</f>
        <v/>
      </c>
      <c r="CN8" s="27" t="str">
        <f>'06'!CM7</f>
        <v/>
      </c>
      <c r="CO8" s="27" t="str">
        <f>'06'!CN7</f>
        <v/>
      </c>
      <c r="CP8" s="27" t="str">
        <f>'06'!CO7</f>
        <v/>
      </c>
      <c r="CQ8" s="27" t="str">
        <f>'06'!CP7</f>
        <v/>
      </c>
      <c r="CR8" s="27" t="str">
        <f>'06'!CQ7</f>
        <v/>
      </c>
      <c r="CS8" s="27" t="str">
        <f>'06'!CR7</f>
        <v/>
      </c>
      <c r="CT8" s="27" t="str">
        <f>'06'!CS7</f>
        <v/>
      </c>
      <c r="CU8" s="27" t="str">
        <f>'06'!CT7</f>
        <v/>
      </c>
      <c r="CV8" s="27" t="str">
        <f>'06'!CU7</f>
        <v/>
      </c>
      <c r="CW8" s="27" t="str">
        <f>'06'!CV7</f>
        <v/>
      </c>
      <c r="CX8" s="27" t="str">
        <f>'06'!CW7</f>
        <v/>
      </c>
      <c r="CY8" s="27" t="str">
        <f>'06'!CX7</f>
        <v/>
      </c>
      <c r="CZ8" s="388" t="str">
        <f>'06'!CY7</f>
        <v/>
      </c>
      <c r="DA8" s="388" t="str">
        <f>'06'!CZ7</f>
        <v/>
      </c>
      <c r="DB8" s="388" t="str">
        <f>'06'!DA7</f>
        <v/>
      </c>
      <c r="DC8" s="388" t="str">
        <f>'06'!DB7</f>
        <v/>
      </c>
      <c r="DD8" s="388" t="str">
        <f>'06'!DC7</f>
        <v/>
      </c>
      <c r="DE8" s="388" t="str">
        <f>'06'!DD7</f>
        <v/>
      </c>
      <c r="DF8" s="388" t="str">
        <f>'06'!DE7</f>
        <v/>
      </c>
      <c r="DG8" s="388" t="str">
        <f>'06'!DF7</f>
        <v/>
      </c>
      <c r="DH8" s="388" t="str">
        <f>'06'!DG7</f>
        <v/>
      </c>
      <c r="DI8" s="388" t="str">
        <f>'06'!DH7</f>
        <v/>
      </c>
      <c r="DJ8" s="388" t="str">
        <f>'06'!DI7</f>
        <v/>
      </c>
      <c r="DK8" s="457" t="str">
        <f>'06'!DJ7</f>
        <v/>
      </c>
      <c r="DL8" s="457" t="str">
        <f>'06'!DK7</f>
        <v/>
      </c>
      <c r="DM8" s="457" t="str">
        <f>'06'!DL7</f>
        <v/>
      </c>
      <c r="DN8" s="457" t="str">
        <f>'06'!DM7</f>
        <v/>
      </c>
      <c r="DO8" s="457" t="str">
        <f>'06'!DN7</f>
        <v/>
      </c>
      <c r="DP8" s="457" t="str">
        <f>'06'!DO7</f>
        <v/>
      </c>
      <c r="DQ8" s="457" t="str">
        <f>'06'!DP7</f>
        <v/>
      </c>
      <c r="DR8" s="457" t="str">
        <f>'06'!DQ7</f>
        <v/>
      </c>
      <c r="DS8" s="457" t="str">
        <f>'06'!DR7</f>
        <v/>
      </c>
      <c r="DT8" s="457" t="str">
        <f>'06'!DS7</f>
        <v/>
      </c>
      <c r="DU8" s="457" t="str">
        <f>'06'!DT7</f>
        <v/>
      </c>
      <c r="DV8" s="457" t="str">
        <f>'06'!DU7</f>
        <v/>
      </c>
      <c r="DW8" s="457" t="str">
        <f>'06'!DV7</f>
        <v/>
      </c>
      <c r="DX8" s="457" t="str">
        <f>'06'!DW7</f>
        <v/>
      </c>
      <c r="DY8" s="457" t="str">
        <f>'06'!DX7</f>
        <v/>
      </c>
      <c r="DZ8" s="457" t="str">
        <f>'06'!DY7</f>
        <v/>
      </c>
      <c r="EA8" s="457" t="str">
        <f>'06'!DZ7</f>
        <v/>
      </c>
      <c r="EB8" s="457" t="str">
        <f>'06'!EA7</f>
        <v/>
      </c>
      <c r="EC8" s="457" t="str">
        <f>'06'!EB7</f>
        <v/>
      </c>
      <c r="ED8" s="457" t="str">
        <f>'06'!EC7</f>
        <v/>
      </c>
      <c r="EE8" s="457" t="str">
        <f>'06'!ED7</f>
        <v/>
      </c>
      <c r="EF8" s="457" t="str">
        <f>'06'!EE7</f>
        <v/>
      </c>
      <c r="EG8" s="457" t="str">
        <f>'06'!EF7</f>
        <v/>
      </c>
      <c r="EH8" s="457" t="str">
        <f>'06'!EG7</f>
        <v/>
      </c>
      <c r="EI8" s="457" t="str">
        <f>'06'!EH7</f>
        <v/>
      </c>
      <c r="EJ8" s="457" t="str">
        <f>'06'!EI7</f>
        <v/>
      </c>
      <c r="EK8" s="457" t="str">
        <f>'06'!EJ7</f>
        <v/>
      </c>
      <c r="EL8" s="457" t="str">
        <f>'06'!EK7</f>
        <v/>
      </c>
      <c r="EM8" s="457" t="str">
        <f>'06'!EL7</f>
        <v/>
      </c>
      <c r="EN8" s="457" t="str">
        <f>'06'!EM7</f>
        <v/>
      </c>
      <c r="EO8" s="457" t="str">
        <f>'06'!EN7</f>
        <v/>
      </c>
      <c r="EP8" s="457" t="str">
        <f>'06'!EO7</f>
        <v/>
      </c>
      <c r="EQ8" s="457" t="str">
        <f>'06'!EP7</f>
        <v/>
      </c>
      <c r="ER8" s="457" t="str">
        <f>'06'!EQ7</f>
        <v/>
      </c>
      <c r="ES8" s="457" t="str">
        <f>'06'!ER7</f>
        <v/>
      </c>
      <c r="ET8" s="457" t="str">
        <f>'06'!ES7</f>
        <v/>
      </c>
      <c r="EU8" s="457" t="str">
        <f>'06'!ET7</f>
        <v/>
      </c>
      <c r="EV8" s="457" t="str">
        <f>'06'!EU7</f>
        <v/>
      </c>
      <c r="EW8" s="457" t="str">
        <f>'06'!EV7</f>
        <v/>
      </c>
      <c r="EX8" s="457" t="str">
        <f>'06'!EW7</f>
        <v/>
      </c>
      <c r="EY8" s="457" t="str">
        <f>'06'!EX7</f>
        <v/>
      </c>
      <c r="EZ8" s="457" t="str">
        <f>'06'!EY7</f>
        <v/>
      </c>
      <c r="FA8" s="457" t="str">
        <f>'06'!EZ7</f>
        <v/>
      </c>
      <c r="FB8" s="457" t="str">
        <f>'06'!FA7</f>
        <v/>
      </c>
      <c r="FC8" s="27" t="str">
        <f>'06'!FB7</f>
        <v/>
      </c>
      <c r="FD8" s="27" t="str">
        <f>'06'!FC7</f>
        <v/>
      </c>
      <c r="FE8" s="27" t="str">
        <f>'06'!FD7</f>
        <v/>
      </c>
      <c r="FF8" s="27" t="str">
        <f>'06'!FE7</f>
        <v/>
      </c>
      <c r="FG8" s="27" t="str">
        <f>'06'!FF7</f>
        <v/>
      </c>
      <c r="FH8" s="27" t="str">
        <f>'06'!FG7</f>
        <v/>
      </c>
      <c r="FI8" s="27" t="str">
        <f>'06'!FH7</f>
        <v/>
      </c>
      <c r="FJ8" s="27" t="str">
        <f>'06'!FI7</f>
        <v/>
      </c>
      <c r="FK8" s="27" t="str">
        <f>'06'!FJ7</f>
        <v/>
      </c>
      <c r="FL8" s="27" t="str">
        <f>'06'!FK7</f>
        <v/>
      </c>
      <c r="FM8" s="27" t="str">
        <f>'06'!FL7</f>
        <v/>
      </c>
      <c r="FN8" s="27">
        <f>'06'!FM7</f>
        <v>6</v>
      </c>
      <c r="FO8" s="27">
        <f>'06'!FN7</f>
        <v>0</v>
      </c>
      <c r="FP8" s="27">
        <f>'06'!FO7</f>
        <v>5</v>
      </c>
      <c r="FQ8" s="27">
        <f>'06'!FP7</f>
        <v>0</v>
      </c>
      <c r="FR8" s="27">
        <f>'06'!FQ7</f>
        <v>5</v>
      </c>
      <c r="FS8" s="27">
        <f>'06'!FR7</f>
        <v>0</v>
      </c>
      <c r="FT8" s="27">
        <f>'06'!FS7</f>
        <v>5</v>
      </c>
      <c r="FU8" s="27">
        <f>'06'!FT7</f>
        <v>0</v>
      </c>
      <c r="FV8" s="27">
        <f>'06'!FU7</f>
        <v>6</v>
      </c>
      <c r="FW8" s="27">
        <f>'06'!FV7</f>
        <v>0</v>
      </c>
      <c r="FX8" s="27">
        <f>'06'!FW7</f>
        <v>6</v>
      </c>
      <c r="FY8" s="27">
        <f>'06'!FX7</f>
        <v>0</v>
      </c>
      <c r="FZ8" s="27">
        <f>'06'!FY7</f>
        <v>5</v>
      </c>
      <c r="GA8" s="27">
        <f>'06'!FZ7</f>
        <v>0</v>
      </c>
      <c r="GB8" s="27">
        <f>'06'!GA7</f>
        <v>6</v>
      </c>
      <c r="GC8" s="27">
        <f>'06'!GB7</f>
        <v>0</v>
      </c>
      <c r="GD8" s="27">
        <f>'06'!GD7</f>
        <v>0</v>
      </c>
      <c r="GE8" s="312" t="str">
        <f>'06'!GE7</f>
        <v>ไม่ผ่าน</v>
      </c>
      <c r="GF8" s="188"/>
      <c r="GG8" s="173"/>
      <c r="GH8" s="173"/>
      <c r="GI8" s="173"/>
      <c r="GJ8" s="173"/>
      <c r="GK8" s="173"/>
      <c r="GL8" s="173"/>
      <c r="GM8" s="173"/>
    </row>
    <row r="9" spans="1:195" s="29" customFormat="1" ht="15.95" customHeight="1">
      <c r="A9" s="173"/>
      <c r="B9" s="55">
        <v>3</v>
      </c>
      <c r="C9" s="26">
        <f>IF(คะแนนสอบ!C8="","",คะแนนสอบ!C8)</f>
        <v>2288</v>
      </c>
      <c r="D9" s="41" t="str">
        <f>IF(คะแนนสอบ!D8="","",คะแนนสอบ!D8)</f>
        <v>เด็กหญิงลลิตาพร   อ่อนเจริญ</v>
      </c>
      <c r="E9" s="27">
        <f>'06'!D8</f>
        <v>9</v>
      </c>
      <c r="F9" s="27">
        <f>'06'!E8</f>
        <v>8</v>
      </c>
      <c r="G9" s="27">
        <f>'06'!F8</f>
        <v>8</v>
      </c>
      <c r="H9" s="27">
        <f>'06'!G8</f>
        <v>8</v>
      </c>
      <c r="I9" s="27">
        <f>'06'!H8</f>
        <v>9</v>
      </c>
      <c r="J9" s="27">
        <f>'06'!I8</f>
        <v>9</v>
      </c>
      <c r="K9" s="27">
        <f>'06'!J8</f>
        <v>8</v>
      </c>
      <c r="L9" s="27">
        <f>'06'!K8</f>
        <v>9</v>
      </c>
      <c r="M9" s="27">
        <f>'06'!L8</f>
        <v>85</v>
      </c>
      <c r="N9" s="27">
        <f>'06'!M8</f>
        <v>3</v>
      </c>
      <c r="O9" s="27" t="str">
        <f>'06'!N8</f>
        <v>ดีเยี่ยม</v>
      </c>
      <c r="P9" s="27" t="str">
        <f>'06'!O8</f>
        <v/>
      </c>
      <c r="Q9" s="27" t="str">
        <f>'06'!P8</f>
        <v/>
      </c>
      <c r="R9" s="27" t="str">
        <f>'06'!Q8</f>
        <v/>
      </c>
      <c r="S9" s="27" t="str">
        <f>'06'!R8</f>
        <v/>
      </c>
      <c r="T9" s="27" t="str">
        <f>'06'!S8</f>
        <v/>
      </c>
      <c r="U9" s="27" t="str">
        <f>'06'!T8</f>
        <v/>
      </c>
      <c r="V9" s="27" t="str">
        <f>'06'!U8</f>
        <v/>
      </c>
      <c r="W9" s="27" t="str">
        <f>'06'!V8</f>
        <v/>
      </c>
      <c r="X9" s="27" t="str">
        <f>'06'!W8</f>
        <v/>
      </c>
      <c r="Y9" s="27" t="str">
        <f>'06'!X8</f>
        <v/>
      </c>
      <c r="Z9" s="27" t="str">
        <f>'06'!Y8</f>
        <v/>
      </c>
      <c r="AA9" s="27" t="str">
        <f>'06'!Z8</f>
        <v/>
      </c>
      <c r="AB9" s="27" t="str">
        <f>'06'!AA8</f>
        <v/>
      </c>
      <c r="AC9" s="27" t="str">
        <f>'06'!AB8</f>
        <v/>
      </c>
      <c r="AD9" s="27" t="str">
        <f>'06'!AC8</f>
        <v/>
      </c>
      <c r="AE9" s="27" t="str">
        <f>'06'!AD8</f>
        <v/>
      </c>
      <c r="AF9" s="27" t="str">
        <f>'06'!AE8</f>
        <v/>
      </c>
      <c r="AG9" s="27" t="str">
        <f>'06'!AF8</f>
        <v/>
      </c>
      <c r="AH9" s="27" t="str">
        <f>'06'!AG8</f>
        <v/>
      </c>
      <c r="AI9" s="27" t="str">
        <f>'06'!AH8</f>
        <v/>
      </c>
      <c r="AJ9" s="27" t="str">
        <f>'06'!AI8</f>
        <v/>
      </c>
      <c r="AK9" s="27" t="str">
        <f>'06'!AJ8</f>
        <v/>
      </c>
      <c r="AL9" s="27" t="str">
        <f>'06'!AK8</f>
        <v/>
      </c>
      <c r="AM9" s="27" t="str">
        <f>'06'!AL8</f>
        <v/>
      </c>
      <c r="AN9" s="27" t="str">
        <f>'06'!AM8</f>
        <v/>
      </c>
      <c r="AO9" s="27" t="str">
        <f>'06'!AN8</f>
        <v/>
      </c>
      <c r="AP9" s="27" t="str">
        <f>'06'!AO8</f>
        <v/>
      </c>
      <c r="AQ9" s="27" t="str">
        <f>'06'!AP8</f>
        <v/>
      </c>
      <c r="AR9" s="27" t="str">
        <f>'06'!AQ8</f>
        <v/>
      </c>
      <c r="AS9" s="27" t="str">
        <f>'06'!AR8</f>
        <v/>
      </c>
      <c r="AT9" s="27" t="str">
        <f>'06'!AS8</f>
        <v/>
      </c>
      <c r="AU9" s="27" t="str">
        <f>'06'!AT8</f>
        <v/>
      </c>
      <c r="AV9" s="27" t="str">
        <f>'06'!AU8</f>
        <v/>
      </c>
      <c r="AW9" s="27" t="str">
        <f>'06'!AV8</f>
        <v/>
      </c>
      <c r="AX9" s="27" t="str">
        <f>'06'!AW8</f>
        <v/>
      </c>
      <c r="AY9" s="27" t="str">
        <f>'06'!AX8</f>
        <v/>
      </c>
      <c r="AZ9" s="27" t="str">
        <f>'06'!AY8</f>
        <v/>
      </c>
      <c r="BA9" s="27" t="str">
        <f>'06'!AZ8</f>
        <v/>
      </c>
      <c r="BB9" s="27" t="str">
        <f>'06'!BA8</f>
        <v/>
      </c>
      <c r="BC9" s="27" t="str">
        <f>'06'!BB8</f>
        <v/>
      </c>
      <c r="BD9" s="27" t="str">
        <f>'06'!BC8</f>
        <v/>
      </c>
      <c r="BE9" s="27" t="str">
        <f>'06'!BD8</f>
        <v/>
      </c>
      <c r="BF9" s="27" t="str">
        <f>'06'!BE8</f>
        <v/>
      </c>
      <c r="BG9" s="27" t="str">
        <f>'06'!BF8</f>
        <v/>
      </c>
      <c r="BH9" s="27" t="str">
        <f>'06'!BG8</f>
        <v/>
      </c>
      <c r="BI9" s="27" t="str">
        <f>'06'!BH8</f>
        <v/>
      </c>
      <c r="BJ9" s="27" t="str">
        <f>'06'!BI8</f>
        <v/>
      </c>
      <c r="BK9" s="27" t="str">
        <f>'06'!BJ8</f>
        <v/>
      </c>
      <c r="BL9" s="27" t="str">
        <f>'06'!BK8</f>
        <v/>
      </c>
      <c r="BM9" s="27" t="str">
        <f>'06'!BL8</f>
        <v/>
      </c>
      <c r="BN9" s="27" t="str">
        <f>'06'!BM8</f>
        <v/>
      </c>
      <c r="BO9" s="27" t="str">
        <f>'06'!BN8</f>
        <v/>
      </c>
      <c r="BP9" s="27" t="str">
        <f>'06'!BO8</f>
        <v/>
      </c>
      <c r="BQ9" s="27" t="str">
        <f>'06'!BP8</f>
        <v/>
      </c>
      <c r="BR9" s="27" t="str">
        <f>'06'!BQ8</f>
        <v/>
      </c>
      <c r="BS9" s="27" t="str">
        <f>'06'!BR8</f>
        <v/>
      </c>
      <c r="BT9" s="27" t="str">
        <f>'06'!BS8</f>
        <v/>
      </c>
      <c r="BU9" s="27" t="str">
        <f>'06'!BT8</f>
        <v/>
      </c>
      <c r="BV9" s="27" t="str">
        <f>'06'!BU8</f>
        <v/>
      </c>
      <c r="BW9" s="27" t="str">
        <f>'06'!BV8</f>
        <v/>
      </c>
      <c r="BX9" s="27" t="str">
        <f>'06'!BW8</f>
        <v/>
      </c>
      <c r="BY9" s="27" t="str">
        <f>'06'!BX8</f>
        <v/>
      </c>
      <c r="BZ9" s="27" t="str">
        <f>'06'!BY8</f>
        <v/>
      </c>
      <c r="CA9" s="27" t="str">
        <f>'06'!BZ8</f>
        <v/>
      </c>
      <c r="CB9" s="27" t="str">
        <f>'06'!CA8</f>
        <v/>
      </c>
      <c r="CC9" s="27" t="str">
        <f>'06'!CB8</f>
        <v/>
      </c>
      <c r="CD9" s="27" t="str">
        <f>'06'!CC8</f>
        <v/>
      </c>
      <c r="CE9" s="27" t="str">
        <f>'06'!CD8</f>
        <v/>
      </c>
      <c r="CF9" s="27" t="str">
        <f>'06'!CE8</f>
        <v/>
      </c>
      <c r="CG9" s="27" t="str">
        <f>'06'!CF8</f>
        <v/>
      </c>
      <c r="CH9" s="27" t="str">
        <f>'06'!CG8</f>
        <v/>
      </c>
      <c r="CI9" s="27" t="str">
        <f>'06'!CH8</f>
        <v/>
      </c>
      <c r="CJ9" s="27" t="str">
        <f>'06'!CI8</f>
        <v/>
      </c>
      <c r="CK9" s="27" t="str">
        <f>'06'!CJ8</f>
        <v/>
      </c>
      <c r="CL9" s="27" t="str">
        <f>'06'!CK8</f>
        <v/>
      </c>
      <c r="CM9" s="27" t="str">
        <f>'06'!CL8</f>
        <v/>
      </c>
      <c r="CN9" s="27" t="str">
        <f>'06'!CM8</f>
        <v/>
      </c>
      <c r="CO9" s="27" t="str">
        <f>'06'!CN8</f>
        <v/>
      </c>
      <c r="CP9" s="27" t="str">
        <f>'06'!CO8</f>
        <v/>
      </c>
      <c r="CQ9" s="27" t="str">
        <f>'06'!CP8</f>
        <v/>
      </c>
      <c r="CR9" s="27" t="str">
        <f>'06'!CQ8</f>
        <v/>
      </c>
      <c r="CS9" s="27" t="str">
        <f>'06'!CR8</f>
        <v/>
      </c>
      <c r="CT9" s="27" t="str">
        <f>'06'!CS8</f>
        <v/>
      </c>
      <c r="CU9" s="27" t="str">
        <f>'06'!CT8</f>
        <v/>
      </c>
      <c r="CV9" s="27" t="str">
        <f>'06'!CU8</f>
        <v/>
      </c>
      <c r="CW9" s="27" t="str">
        <f>'06'!CV8</f>
        <v/>
      </c>
      <c r="CX9" s="27" t="str">
        <f>'06'!CW8</f>
        <v/>
      </c>
      <c r="CY9" s="27" t="str">
        <f>'06'!CX8</f>
        <v/>
      </c>
      <c r="CZ9" s="388" t="str">
        <f>'06'!CY8</f>
        <v/>
      </c>
      <c r="DA9" s="388" t="str">
        <f>'06'!CZ8</f>
        <v/>
      </c>
      <c r="DB9" s="388" t="str">
        <f>'06'!DA8</f>
        <v/>
      </c>
      <c r="DC9" s="388" t="str">
        <f>'06'!DB8</f>
        <v/>
      </c>
      <c r="DD9" s="388" t="str">
        <f>'06'!DC8</f>
        <v/>
      </c>
      <c r="DE9" s="388" t="str">
        <f>'06'!DD8</f>
        <v/>
      </c>
      <c r="DF9" s="388" t="str">
        <f>'06'!DE8</f>
        <v/>
      </c>
      <c r="DG9" s="388" t="str">
        <f>'06'!DF8</f>
        <v/>
      </c>
      <c r="DH9" s="388" t="str">
        <f>'06'!DG8</f>
        <v/>
      </c>
      <c r="DI9" s="388" t="str">
        <f>'06'!DH8</f>
        <v/>
      </c>
      <c r="DJ9" s="388" t="str">
        <f>'06'!DI8</f>
        <v/>
      </c>
      <c r="DK9" s="457" t="str">
        <f>'06'!DJ8</f>
        <v/>
      </c>
      <c r="DL9" s="457" t="str">
        <f>'06'!DK8</f>
        <v/>
      </c>
      <c r="DM9" s="457" t="str">
        <f>'06'!DL8</f>
        <v/>
      </c>
      <c r="DN9" s="457" t="str">
        <f>'06'!DM8</f>
        <v/>
      </c>
      <c r="DO9" s="457" t="str">
        <f>'06'!DN8</f>
        <v/>
      </c>
      <c r="DP9" s="457" t="str">
        <f>'06'!DO8</f>
        <v/>
      </c>
      <c r="DQ9" s="457" t="str">
        <f>'06'!DP8</f>
        <v/>
      </c>
      <c r="DR9" s="457" t="str">
        <f>'06'!DQ8</f>
        <v/>
      </c>
      <c r="DS9" s="457" t="str">
        <f>'06'!DR8</f>
        <v/>
      </c>
      <c r="DT9" s="457" t="str">
        <f>'06'!DS8</f>
        <v/>
      </c>
      <c r="DU9" s="457" t="str">
        <f>'06'!DT8</f>
        <v/>
      </c>
      <c r="DV9" s="457" t="str">
        <f>'06'!DU8</f>
        <v/>
      </c>
      <c r="DW9" s="457" t="str">
        <f>'06'!DV8</f>
        <v/>
      </c>
      <c r="DX9" s="457" t="str">
        <f>'06'!DW8</f>
        <v/>
      </c>
      <c r="DY9" s="457" t="str">
        <f>'06'!DX8</f>
        <v/>
      </c>
      <c r="DZ9" s="457" t="str">
        <f>'06'!DY8</f>
        <v/>
      </c>
      <c r="EA9" s="457" t="str">
        <f>'06'!DZ8</f>
        <v/>
      </c>
      <c r="EB9" s="457" t="str">
        <f>'06'!EA8</f>
        <v/>
      </c>
      <c r="EC9" s="457" t="str">
        <f>'06'!EB8</f>
        <v/>
      </c>
      <c r="ED9" s="457" t="str">
        <f>'06'!EC8</f>
        <v/>
      </c>
      <c r="EE9" s="457" t="str">
        <f>'06'!ED8</f>
        <v/>
      </c>
      <c r="EF9" s="457" t="str">
        <f>'06'!EE8</f>
        <v/>
      </c>
      <c r="EG9" s="457" t="str">
        <f>'06'!EF8</f>
        <v/>
      </c>
      <c r="EH9" s="457" t="str">
        <f>'06'!EG8</f>
        <v/>
      </c>
      <c r="EI9" s="457" t="str">
        <f>'06'!EH8</f>
        <v/>
      </c>
      <c r="EJ9" s="457" t="str">
        <f>'06'!EI8</f>
        <v/>
      </c>
      <c r="EK9" s="457" t="str">
        <f>'06'!EJ8</f>
        <v/>
      </c>
      <c r="EL9" s="457" t="str">
        <f>'06'!EK8</f>
        <v/>
      </c>
      <c r="EM9" s="457" t="str">
        <f>'06'!EL8</f>
        <v/>
      </c>
      <c r="EN9" s="457" t="str">
        <f>'06'!EM8</f>
        <v/>
      </c>
      <c r="EO9" s="457" t="str">
        <f>'06'!EN8</f>
        <v/>
      </c>
      <c r="EP9" s="457" t="str">
        <f>'06'!EO8</f>
        <v/>
      </c>
      <c r="EQ9" s="457" t="str">
        <f>'06'!EP8</f>
        <v/>
      </c>
      <c r="ER9" s="457" t="str">
        <f>'06'!EQ8</f>
        <v/>
      </c>
      <c r="ES9" s="457" t="str">
        <f>'06'!ER8</f>
        <v/>
      </c>
      <c r="ET9" s="457" t="str">
        <f>'06'!ES8</f>
        <v/>
      </c>
      <c r="EU9" s="457" t="str">
        <f>'06'!ET8</f>
        <v/>
      </c>
      <c r="EV9" s="457" t="str">
        <f>'06'!EU8</f>
        <v/>
      </c>
      <c r="EW9" s="457" t="str">
        <f>'06'!EV8</f>
        <v/>
      </c>
      <c r="EX9" s="457" t="str">
        <f>'06'!EW8</f>
        <v/>
      </c>
      <c r="EY9" s="457" t="str">
        <f>'06'!EX8</f>
        <v/>
      </c>
      <c r="EZ9" s="457" t="str">
        <f>'06'!EY8</f>
        <v/>
      </c>
      <c r="FA9" s="457" t="str">
        <f>'06'!EZ8</f>
        <v/>
      </c>
      <c r="FB9" s="457" t="str">
        <f>'06'!FA8</f>
        <v/>
      </c>
      <c r="FC9" s="27" t="str">
        <f>'06'!FB8</f>
        <v/>
      </c>
      <c r="FD9" s="27" t="str">
        <f>'06'!FC8</f>
        <v/>
      </c>
      <c r="FE9" s="27" t="str">
        <f>'06'!FD8</f>
        <v/>
      </c>
      <c r="FF9" s="27" t="str">
        <f>'06'!FE8</f>
        <v/>
      </c>
      <c r="FG9" s="27" t="str">
        <f>'06'!FF8</f>
        <v/>
      </c>
      <c r="FH9" s="27" t="str">
        <f>'06'!FG8</f>
        <v/>
      </c>
      <c r="FI9" s="27" t="str">
        <f>'06'!FH8</f>
        <v/>
      </c>
      <c r="FJ9" s="27" t="str">
        <f>'06'!FI8</f>
        <v/>
      </c>
      <c r="FK9" s="27" t="str">
        <f>'06'!FJ8</f>
        <v/>
      </c>
      <c r="FL9" s="27" t="str">
        <f>'06'!FK8</f>
        <v/>
      </c>
      <c r="FM9" s="27" t="str">
        <f>'06'!FL8</f>
        <v/>
      </c>
      <c r="FN9" s="27">
        <f>'06'!FM8</f>
        <v>6</v>
      </c>
      <c r="FO9" s="27">
        <f>'06'!FN8</f>
        <v>0</v>
      </c>
      <c r="FP9" s="27">
        <f>'06'!FO8</f>
        <v>5</v>
      </c>
      <c r="FQ9" s="27">
        <f>'06'!FP8</f>
        <v>0</v>
      </c>
      <c r="FR9" s="27">
        <f>'06'!FQ8</f>
        <v>5</v>
      </c>
      <c r="FS9" s="27">
        <f>'06'!FR8</f>
        <v>0</v>
      </c>
      <c r="FT9" s="27">
        <f>'06'!FS8</f>
        <v>5</v>
      </c>
      <c r="FU9" s="27">
        <f>'06'!FT8</f>
        <v>0</v>
      </c>
      <c r="FV9" s="27">
        <f>'06'!FU8</f>
        <v>6</v>
      </c>
      <c r="FW9" s="27">
        <f>'06'!FV8</f>
        <v>0</v>
      </c>
      <c r="FX9" s="27">
        <f>'06'!FW8</f>
        <v>6</v>
      </c>
      <c r="FY9" s="27">
        <f>'06'!FX8</f>
        <v>0</v>
      </c>
      <c r="FZ9" s="27">
        <f>'06'!FY8</f>
        <v>5</v>
      </c>
      <c r="GA9" s="27">
        <f>'06'!FZ8</f>
        <v>0</v>
      </c>
      <c r="GB9" s="27">
        <f>'06'!GA8</f>
        <v>6</v>
      </c>
      <c r="GC9" s="27">
        <f>'06'!GB8</f>
        <v>0</v>
      </c>
      <c r="GD9" s="27">
        <f>'06'!GD8</f>
        <v>0</v>
      </c>
      <c r="GE9" s="312" t="str">
        <f>'06'!GE8</f>
        <v>ไม่ผ่าน</v>
      </c>
      <c r="GF9" s="188"/>
      <c r="GG9" s="173"/>
      <c r="GH9" s="173"/>
      <c r="GI9" s="173"/>
      <c r="GJ9" s="173"/>
      <c r="GK9" s="173"/>
      <c r="GL9" s="173"/>
      <c r="GM9" s="173"/>
    </row>
    <row r="10" spans="1:195" s="29" customFormat="1" ht="15.95" customHeight="1">
      <c r="A10" s="173"/>
      <c r="B10" s="55">
        <v>4</v>
      </c>
      <c r="C10" s="26">
        <f>IF(คะแนนสอบ!C9="","",คะแนนสอบ!C9)</f>
        <v>2290</v>
      </c>
      <c r="D10" s="41" t="str">
        <f>IF(คะแนนสอบ!D9="","",คะแนนสอบ!D9)</f>
        <v>เด็กหญิงอรุณวรรณ  ทองเสม</v>
      </c>
      <c r="E10" s="27">
        <f>'06'!D9</f>
        <v>9</v>
      </c>
      <c r="F10" s="27">
        <f>'06'!E9</f>
        <v>8</v>
      </c>
      <c r="G10" s="27">
        <f>'06'!F9</f>
        <v>8</v>
      </c>
      <c r="H10" s="27">
        <f>'06'!G9</f>
        <v>8</v>
      </c>
      <c r="I10" s="27">
        <f>'06'!H9</f>
        <v>9</v>
      </c>
      <c r="J10" s="27">
        <f>'06'!I9</f>
        <v>9</v>
      </c>
      <c r="K10" s="27">
        <f>'06'!J9</f>
        <v>8</v>
      </c>
      <c r="L10" s="27">
        <f>'06'!K9</f>
        <v>9</v>
      </c>
      <c r="M10" s="27">
        <f>'06'!L9</f>
        <v>85</v>
      </c>
      <c r="N10" s="27">
        <f>'06'!M9</f>
        <v>3</v>
      </c>
      <c r="O10" s="27" t="str">
        <f>'06'!N9</f>
        <v>ดีเยี่ยม</v>
      </c>
      <c r="P10" s="27" t="str">
        <f>'06'!O9</f>
        <v/>
      </c>
      <c r="Q10" s="27" t="str">
        <f>'06'!P9</f>
        <v/>
      </c>
      <c r="R10" s="27" t="str">
        <f>'06'!Q9</f>
        <v/>
      </c>
      <c r="S10" s="27" t="str">
        <f>'06'!R9</f>
        <v/>
      </c>
      <c r="T10" s="27" t="str">
        <f>'06'!S9</f>
        <v/>
      </c>
      <c r="U10" s="27" t="str">
        <f>'06'!T9</f>
        <v/>
      </c>
      <c r="V10" s="27" t="str">
        <f>'06'!U9</f>
        <v/>
      </c>
      <c r="W10" s="27" t="str">
        <f>'06'!V9</f>
        <v/>
      </c>
      <c r="X10" s="27" t="str">
        <f>'06'!W9</f>
        <v/>
      </c>
      <c r="Y10" s="27" t="str">
        <f>'06'!X9</f>
        <v/>
      </c>
      <c r="Z10" s="27" t="str">
        <f>'06'!Y9</f>
        <v/>
      </c>
      <c r="AA10" s="27" t="str">
        <f>'06'!Z9</f>
        <v/>
      </c>
      <c r="AB10" s="27" t="str">
        <f>'06'!AA9</f>
        <v/>
      </c>
      <c r="AC10" s="27" t="str">
        <f>'06'!AB9</f>
        <v/>
      </c>
      <c r="AD10" s="27" t="str">
        <f>'06'!AC9</f>
        <v/>
      </c>
      <c r="AE10" s="27" t="str">
        <f>'06'!AD9</f>
        <v/>
      </c>
      <c r="AF10" s="27" t="str">
        <f>'06'!AE9</f>
        <v/>
      </c>
      <c r="AG10" s="27" t="str">
        <f>'06'!AF9</f>
        <v/>
      </c>
      <c r="AH10" s="27" t="str">
        <f>'06'!AG9</f>
        <v/>
      </c>
      <c r="AI10" s="27" t="str">
        <f>'06'!AH9</f>
        <v/>
      </c>
      <c r="AJ10" s="27" t="str">
        <f>'06'!AI9</f>
        <v/>
      </c>
      <c r="AK10" s="27" t="str">
        <f>'06'!AJ9</f>
        <v/>
      </c>
      <c r="AL10" s="27" t="str">
        <f>'06'!AK9</f>
        <v/>
      </c>
      <c r="AM10" s="27" t="str">
        <f>'06'!AL9</f>
        <v/>
      </c>
      <c r="AN10" s="27" t="str">
        <f>'06'!AM9</f>
        <v/>
      </c>
      <c r="AO10" s="27" t="str">
        <f>'06'!AN9</f>
        <v/>
      </c>
      <c r="AP10" s="27" t="str">
        <f>'06'!AO9</f>
        <v/>
      </c>
      <c r="AQ10" s="27" t="str">
        <f>'06'!AP9</f>
        <v/>
      </c>
      <c r="AR10" s="27" t="str">
        <f>'06'!AQ9</f>
        <v/>
      </c>
      <c r="AS10" s="27" t="str">
        <f>'06'!AR9</f>
        <v/>
      </c>
      <c r="AT10" s="27" t="str">
        <f>'06'!AS9</f>
        <v/>
      </c>
      <c r="AU10" s="27" t="str">
        <f>'06'!AT9</f>
        <v/>
      </c>
      <c r="AV10" s="27" t="str">
        <f>'06'!AU9</f>
        <v/>
      </c>
      <c r="AW10" s="27" t="str">
        <f>'06'!AV9</f>
        <v/>
      </c>
      <c r="AX10" s="27" t="str">
        <f>'06'!AW9</f>
        <v/>
      </c>
      <c r="AY10" s="27" t="str">
        <f>'06'!AX9</f>
        <v/>
      </c>
      <c r="AZ10" s="27" t="str">
        <f>'06'!AY9</f>
        <v/>
      </c>
      <c r="BA10" s="27" t="str">
        <f>'06'!AZ9</f>
        <v/>
      </c>
      <c r="BB10" s="27" t="str">
        <f>'06'!BA9</f>
        <v/>
      </c>
      <c r="BC10" s="27" t="str">
        <f>'06'!BB9</f>
        <v/>
      </c>
      <c r="BD10" s="27" t="str">
        <f>'06'!BC9</f>
        <v/>
      </c>
      <c r="BE10" s="27" t="str">
        <f>'06'!BD9</f>
        <v/>
      </c>
      <c r="BF10" s="27" t="str">
        <f>'06'!BE9</f>
        <v/>
      </c>
      <c r="BG10" s="27" t="str">
        <f>'06'!BF9</f>
        <v/>
      </c>
      <c r="BH10" s="27" t="str">
        <f>'06'!BG9</f>
        <v/>
      </c>
      <c r="BI10" s="27" t="str">
        <f>'06'!BH9</f>
        <v/>
      </c>
      <c r="BJ10" s="27" t="str">
        <f>'06'!BI9</f>
        <v/>
      </c>
      <c r="BK10" s="27" t="str">
        <f>'06'!BJ9</f>
        <v/>
      </c>
      <c r="BL10" s="27" t="str">
        <f>'06'!BK9</f>
        <v/>
      </c>
      <c r="BM10" s="27" t="str">
        <f>'06'!BL9</f>
        <v/>
      </c>
      <c r="BN10" s="27" t="str">
        <f>'06'!BM9</f>
        <v/>
      </c>
      <c r="BO10" s="27" t="str">
        <f>'06'!BN9</f>
        <v/>
      </c>
      <c r="BP10" s="27" t="str">
        <f>'06'!BO9</f>
        <v/>
      </c>
      <c r="BQ10" s="27" t="str">
        <f>'06'!BP9</f>
        <v/>
      </c>
      <c r="BR10" s="27" t="str">
        <f>'06'!BQ9</f>
        <v/>
      </c>
      <c r="BS10" s="27" t="str">
        <f>'06'!BR9</f>
        <v/>
      </c>
      <c r="BT10" s="27" t="str">
        <f>'06'!BS9</f>
        <v/>
      </c>
      <c r="BU10" s="27" t="str">
        <f>'06'!BT9</f>
        <v/>
      </c>
      <c r="BV10" s="27" t="str">
        <f>'06'!BU9</f>
        <v/>
      </c>
      <c r="BW10" s="27" t="str">
        <f>'06'!BV9</f>
        <v/>
      </c>
      <c r="BX10" s="27" t="str">
        <f>'06'!BW9</f>
        <v/>
      </c>
      <c r="BY10" s="27" t="str">
        <f>'06'!BX9</f>
        <v/>
      </c>
      <c r="BZ10" s="27" t="str">
        <f>'06'!BY9</f>
        <v/>
      </c>
      <c r="CA10" s="27" t="str">
        <f>'06'!BZ9</f>
        <v/>
      </c>
      <c r="CB10" s="27" t="str">
        <f>'06'!CA9</f>
        <v/>
      </c>
      <c r="CC10" s="27" t="str">
        <f>'06'!CB9</f>
        <v/>
      </c>
      <c r="CD10" s="27" t="str">
        <f>'06'!CC9</f>
        <v/>
      </c>
      <c r="CE10" s="27" t="str">
        <f>'06'!CD9</f>
        <v/>
      </c>
      <c r="CF10" s="27" t="str">
        <f>'06'!CE9</f>
        <v/>
      </c>
      <c r="CG10" s="27" t="str">
        <f>'06'!CF9</f>
        <v/>
      </c>
      <c r="CH10" s="27" t="str">
        <f>'06'!CG9</f>
        <v/>
      </c>
      <c r="CI10" s="27" t="str">
        <f>'06'!CH9</f>
        <v/>
      </c>
      <c r="CJ10" s="27" t="str">
        <f>'06'!CI9</f>
        <v/>
      </c>
      <c r="CK10" s="27" t="str">
        <f>'06'!CJ9</f>
        <v/>
      </c>
      <c r="CL10" s="27" t="str">
        <f>'06'!CK9</f>
        <v/>
      </c>
      <c r="CM10" s="27" t="str">
        <f>'06'!CL9</f>
        <v/>
      </c>
      <c r="CN10" s="27" t="str">
        <f>'06'!CM9</f>
        <v/>
      </c>
      <c r="CO10" s="27" t="str">
        <f>'06'!CN9</f>
        <v/>
      </c>
      <c r="CP10" s="27" t="str">
        <f>'06'!CO9</f>
        <v/>
      </c>
      <c r="CQ10" s="27" t="str">
        <f>'06'!CP9</f>
        <v/>
      </c>
      <c r="CR10" s="27" t="str">
        <f>'06'!CQ9</f>
        <v/>
      </c>
      <c r="CS10" s="27" t="str">
        <f>'06'!CR9</f>
        <v/>
      </c>
      <c r="CT10" s="27" t="str">
        <f>'06'!CS9</f>
        <v/>
      </c>
      <c r="CU10" s="27" t="str">
        <f>'06'!CT9</f>
        <v/>
      </c>
      <c r="CV10" s="27" t="str">
        <f>'06'!CU9</f>
        <v/>
      </c>
      <c r="CW10" s="27" t="str">
        <f>'06'!CV9</f>
        <v/>
      </c>
      <c r="CX10" s="27" t="str">
        <f>'06'!CW9</f>
        <v/>
      </c>
      <c r="CY10" s="27" t="str">
        <f>'06'!CX9</f>
        <v/>
      </c>
      <c r="CZ10" s="388" t="str">
        <f>'06'!CY9</f>
        <v/>
      </c>
      <c r="DA10" s="388" t="str">
        <f>'06'!CZ9</f>
        <v/>
      </c>
      <c r="DB10" s="388" t="str">
        <f>'06'!DA9</f>
        <v/>
      </c>
      <c r="DC10" s="388" t="str">
        <f>'06'!DB9</f>
        <v/>
      </c>
      <c r="DD10" s="388" t="str">
        <f>'06'!DC9</f>
        <v/>
      </c>
      <c r="DE10" s="388" t="str">
        <f>'06'!DD9</f>
        <v/>
      </c>
      <c r="DF10" s="388" t="str">
        <f>'06'!DE9</f>
        <v/>
      </c>
      <c r="DG10" s="388" t="str">
        <f>'06'!DF9</f>
        <v/>
      </c>
      <c r="DH10" s="388" t="str">
        <f>'06'!DG9</f>
        <v/>
      </c>
      <c r="DI10" s="388" t="str">
        <f>'06'!DH9</f>
        <v/>
      </c>
      <c r="DJ10" s="388" t="str">
        <f>'06'!DI9</f>
        <v/>
      </c>
      <c r="DK10" s="457" t="str">
        <f>'06'!DJ9</f>
        <v/>
      </c>
      <c r="DL10" s="457" t="str">
        <f>'06'!DK9</f>
        <v/>
      </c>
      <c r="DM10" s="457" t="str">
        <f>'06'!DL9</f>
        <v/>
      </c>
      <c r="DN10" s="457" t="str">
        <f>'06'!DM9</f>
        <v/>
      </c>
      <c r="DO10" s="457" t="str">
        <f>'06'!DN9</f>
        <v/>
      </c>
      <c r="DP10" s="457" t="str">
        <f>'06'!DO9</f>
        <v/>
      </c>
      <c r="DQ10" s="457" t="str">
        <f>'06'!DP9</f>
        <v/>
      </c>
      <c r="DR10" s="457" t="str">
        <f>'06'!DQ9</f>
        <v/>
      </c>
      <c r="DS10" s="457" t="str">
        <f>'06'!DR9</f>
        <v/>
      </c>
      <c r="DT10" s="457" t="str">
        <f>'06'!DS9</f>
        <v/>
      </c>
      <c r="DU10" s="457" t="str">
        <f>'06'!DT9</f>
        <v/>
      </c>
      <c r="DV10" s="457" t="str">
        <f>'06'!DU9</f>
        <v/>
      </c>
      <c r="DW10" s="457" t="str">
        <f>'06'!DV9</f>
        <v/>
      </c>
      <c r="DX10" s="457" t="str">
        <f>'06'!DW9</f>
        <v/>
      </c>
      <c r="DY10" s="457" t="str">
        <f>'06'!DX9</f>
        <v/>
      </c>
      <c r="DZ10" s="457" t="str">
        <f>'06'!DY9</f>
        <v/>
      </c>
      <c r="EA10" s="457" t="str">
        <f>'06'!DZ9</f>
        <v/>
      </c>
      <c r="EB10" s="457" t="str">
        <f>'06'!EA9</f>
        <v/>
      </c>
      <c r="EC10" s="457" t="str">
        <f>'06'!EB9</f>
        <v/>
      </c>
      <c r="ED10" s="457" t="str">
        <f>'06'!EC9</f>
        <v/>
      </c>
      <c r="EE10" s="457" t="str">
        <f>'06'!ED9</f>
        <v/>
      </c>
      <c r="EF10" s="457" t="str">
        <f>'06'!EE9</f>
        <v/>
      </c>
      <c r="EG10" s="457" t="str">
        <f>'06'!EF9</f>
        <v/>
      </c>
      <c r="EH10" s="457" t="str">
        <f>'06'!EG9</f>
        <v/>
      </c>
      <c r="EI10" s="457" t="str">
        <f>'06'!EH9</f>
        <v/>
      </c>
      <c r="EJ10" s="457" t="str">
        <f>'06'!EI9</f>
        <v/>
      </c>
      <c r="EK10" s="457" t="str">
        <f>'06'!EJ9</f>
        <v/>
      </c>
      <c r="EL10" s="457" t="str">
        <f>'06'!EK9</f>
        <v/>
      </c>
      <c r="EM10" s="457" t="str">
        <f>'06'!EL9</f>
        <v/>
      </c>
      <c r="EN10" s="457" t="str">
        <f>'06'!EM9</f>
        <v/>
      </c>
      <c r="EO10" s="457" t="str">
        <f>'06'!EN9</f>
        <v/>
      </c>
      <c r="EP10" s="457" t="str">
        <f>'06'!EO9</f>
        <v/>
      </c>
      <c r="EQ10" s="457" t="str">
        <f>'06'!EP9</f>
        <v/>
      </c>
      <c r="ER10" s="457" t="str">
        <f>'06'!EQ9</f>
        <v/>
      </c>
      <c r="ES10" s="457" t="str">
        <f>'06'!ER9</f>
        <v/>
      </c>
      <c r="ET10" s="457" t="str">
        <f>'06'!ES9</f>
        <v/>
      </c>
      <c r="EU10" s="457" t="str">
        <f>'06'!ET9</f>
        <v/>
      </c>
      <c r="EV10" s="457" t="str">
        <f>'06'!EU9</f>
        <v/>
      </c>
      <c r="EW10" s="457" t="str">
        <f>'06'!EV9</f>
        <v/>
      </c>
      <c r="EX10" s="457" t="str">
        <f>'06'!EW9</f>
        <v/>
      </c>
      <c r="EY10" s="457" t="str">
        <f>'06'!EX9</f>
        <v/>
      </c>
      <c r="EZ10" s="457" t="str">
        <f>'06'!EY9</f>
        <v/>
      </c>
      <c r="FA10" s="457" t="str">
        <f>'06'!EZ9</f>
        <v/>
      </c>
      <c r="FB10" s="457" t="str">
        <f>'06'!FA9</f>
        <v/>
      </c>
      <c r="FC10" s="27" t="str">
        <f>'06'!FB9</f>
        <v/>
      </c>
      <c r="FD10" s="27" t="str">
        <f>'06'!FC9</f>
        <v/>
      </c>
      <c r="FE10" s="27" t="str">
        <f>'06'!FD9</f>
        <v/>
      </c>
      <c r="FF10" s="27" t="str">
        <f>'06'!FE9</f>
        <v/>
      </c>
      <c r="FG10" s="27" t="str">
        <f>'06'!FF9</f>
        <v/>
      </c>
      <c r="FH10" s="27" t="str">
        <f>'06'!FG9</f>
        <v/>
      </c>
      <c r="FI10" s="27" t="str">
        <f>'06'!FH9</f>
        <v/>
      </c>
      <c r="FJ10" s="27" t="str">
        <f>'06'!FI9</f>
        <v/>
      </c>
      <c r="FK10" s="27" t="str">
        <f>'06'!FJ9</f>
        <v/>
      </c>
      <c r="FL10" s="27" t="str">
        <f>'06'!FK9</f>
        <v/>
      </c>
      <c r="FM10" s="27" t="str">
        <f>'06'!FL9</f>
        <v/>
      </c>
      <c r="FN10" s="27">
        <f>'06'!FM9</f>
        <v>6</v>
      </c>
      <c r="FO10" s="27">
        <f>'06'!FN9</f>
        <v>0</v>
      </c>
      <c r="FP10" s="27">
        <f>'06'!FO9</f>
        <v>5</v>
      </c>
      <c r="FQ10" s="27">
        <f>'06'!FP9</f>
        <v>0</v>
      </c>
      <c r="FR10" s="27">
        <f>'06'!FQ9</f>
        <v>5</v>
      </c>
      <c r="FS10" s="27">
        <f>'06'!FR9</f>
        <v>0</v>
      </c>
      <c r="FT10" s="27">
        <f>'06'!FS9</f>
        <v>5</v>
      </c>
      <c r="FU10" s="27">
        <f>'06'!FT9</f>
        <v>0</v>
      </c>
      <c r="FV10" s="27">
        <f>'06'!FU9</f>
        <v>6</v>
      </c>
      <c r="FW10" s="27">
        <f>'06'!FV9</f>
        <v>0</v>
      </c>
      <c r="FX10" s="27">
        <f>'06'!FW9</f>
        <v>6</v>
      </c>
      <c r="FY10" s="27">
        <f>'06'!FX9</f>
        <v>0</v>
      </c>
      <c r="FZ10" s="27">
        <f>'06'!FY9</f>
        <v>5</v>
      </c>
      <c r="GA10" s="27">
        <f>'06'!FZ9</f>
        <v>0</v>
      </c>
      <c r="GB10" s="27">
        <f>'06'!GA9</f>
        <v>6</v>
      </c>
      <c r="GC10" s="27">
        <f>'06'!GB9</f>
        <v>0</v>
      </c>
      <c r="GD10" s="27">
        <f>'06'!GD9</f>
        <v>0</v>
      </c>
      <c r="GE10" s="312" t="str">
        <f>'06'!GE9</f>
        <v>ไม่ผ่าน</v>
      </c>
      <c r="GF10" s="188"/>
      <c r="GG10" s="173"/>
      <c r="GH10" s="173"/>
      <c r="GI10" s="173"/>
      <c r="GJ10" s="173"/>
      <c r="GK10" s="173"/>
      <c r="GL10" s="173"/>
      <c r="GM10" s="173"/>
    </row>
    <row r="11" spans="1:195" s="29" customFormat="1" ht="15.95" customHeight="1">
      <c r="A11" s="173"/>
      <c r="B11" s="55">
        <v>5</v>
      </c>
      <c r="C11" s="26">
        <f>IF(คะแนนสอบ!C10="","",คะแนนสอบ!C10)</f>
        <v>2353</v>
      </c>
      <c r="D11" s="41" t="str">
        <f>IF(คะแนนสอบ!D10="","",คะแนนสอบ!D10)</f>
        <v>เด็กชายรฐนนท์  มุกสิกพันธ์</v>
      </c>
      <c r="E11" s="27">
        <f>'06'!D10</f>
        <v>9</v>
      </c>
      <c r="F11" s="27">
        <f>'06'!E10</f>
        <v>8</v>
      </c>
      <c r="G11" s="27">
        <f>'06'!F10</f>
        <v>8</v>
      </c>
      <c r="H11" s="27">
        <f>'06'!G10</f>
        <v>8</v>
      </c>
      <c r="I11" s="27">
        <f>'06'!H10</f>
        <v>9</v>
      </c>
      <c r="J11" s="27">
        <f>'06'!I10</f>
        <v>9</v>
      </c>
      <c r="K11" s="27">
        <f>'06'!J10</f>
        <v>8</v>
      </c>
      <c r="L11" s="27">
        <f>'06'!K10</f>
        <v>9</v>
      </c>
      <c r="M11" s="27">
        <f>'06'!L10</f>
        <v>85</v>
      </c>
      <c r="N11" s="27">
        <f>'06'!M10</f>
        <v>3</v>
      </c>
      <c r="O11" s="27" t="str">
        <f>'06'!N10</f>
        <v>ดีเยี่ยม</v>
      </c>
      <c r="P11" s="27" t="str">
        <f>'06'!O10</f>
        <v/>
      </c>
      <c r="Q11" s="27" t="str">
        <f>'06'!P10</f>
        <v/>
      </c>
      <c r="R11" s="27" t="str">
        <f>'06'!Q10</f>
        <v/>
      </c>
      <c r="S11" s="27" t="str">
        <f>'06'!R10</f>
        <v/>
      </c>
      <c r="T11" s="27" t="str">
        <f>'06'!S10</f>
        <v/>
      </c>
      <c r="U11" s="27" t="str">
        <f>'06'!T10</f>
        <v/>
      </c>
      <c r="V11" s="27" t="str">
        <f>'06'!U10</f>
        <v/>
      </c>
      <c r="W11" s="27" t="str">
        <f>'06'!V10</f>
        <v/>
      </c>
      <c r="X11" s="27" t="str">
        <f>'06'!W10</f>
        <v/>
      </c>
      <c r="Y11" s="27" t="str">
        <f>'06'!X10</f>
        <v/>
      </c>
      <c r="Z11" s="27" t="str">
        <f>'06'!Y10</f>
        <v/>
      </c>
      <c r="AA11" s="27" t="str">
        <f>'06'!Z10</f>
        <v/>
      </c>
      <c r="AB11" s="27" t="str">
        <f>'06'!AA10</f>
        <v/>
      </c>
      <c r="AC11" s="27" t="str">
        <f>'06'!AB10</f>
        <v/>
      </c>
      <c r="AD11" s="27" t="str">
        <f>'06'!AC10</f>
        <v/>
      </c>
      <c r="AE11" s="27" t="str">
        <f>'06'!AD10</f>
        <v/>
      </c>
      <c r="AF11" s="27" t="str">
        <f>'06'!AE10</f>
        <v/>
      </c>
      <c r="AG11" s="27" t="str">
        <f>'06'!AF10</f>
        <v/>
      </c>
      <c r="AH11" s="27" t="str">
        <f>'06'!AG10</f>
        <v/>
      </c>
      <c r="AI11" s="27" t="str">
        <f>'06'!AH10</f>
        <v/>
      </c>
      <c r="AJ11" s="27" t="str">
        <f>'06'!AI10</f>
        <v/>
      </c>
      <c r="AK11" s="27" t="str">
        <f>'06'!AJ10</f>
        <v/>
      </c>
      <c r="AL11" s="27" t="str">
        <f>'06'!AK10</f>
        <v/>
      </c>
      <c r="AM11" s="27" t="str">
        <f>'06'!AL10</f>
        <v/>
      </c>
      <c r="AN11" s="27" t="str">
        <f>'06'!AM10</f>
        <v/>
      </c>
      <c r="AO11" s="27" t="str">
        <f>'06'!AN10</f>
        <v/>
      </c>
      <c r="AP11" s="27" t="str">
        <f>'06'!AO10</f>
        <v/>
      </c>
      <c r="AQ11" s="27" t="str">
        <f>'06'!AP10</f>
        <v/>
      </c>
      <c r="AR11" s="27" t="str">
        <f>'06'!AQ10</f>
        <v/>
      </c>
      <c r="AS11" s="27" t="str">
        <f>'06'!AR10</f>
        <v/>
      </c>
      <c r="AT11" s="27" t="str">
        <f>'06'!AS10</f>
        <v/>
      </c>
      <c r="AU11" s="27" t="str">
        <f>'06'!AT10</f>
        <v/>
      </c>
      <c r="AV11" s="27" t="str">
        <f>'06'!AU10</f>
        <v/>
      </c>
      <c r="AW11" s="27" t="str">
        <f>'06'!AV10</f>
        <v/>
      </c>
      <c r="AX11" s="27" t="str">
        <f>'06'!AW10</f>
        <v/>
      </c>
      <c r="AY11" s="27" t="str">
        <f>'06'!AX10</f>
        <v/>
      </c>
      <c r="AZ11" s="27" t="str">
        <f>'06'!AY10</f>
        <v/>
      </c>
      <c r="BA11" s="27" t="str">
        <f>'06'!AZ10</f>
        <v/>
      </c>
      <c r="BB11" s="27" t="str">
        <f>'06'!BA10</f>
        <v/>
      </c>
      <c r="BC11" s="27" t="str">
        <f>'06'!BB10</f>
        <v/>
      </c>
      <c r="BD11" s="27" t="str">
        <f>'06'!BC10</f>
        <v/>
      </c>
      <c r="BE11" s="27" t="str">
        <f>'06'!BD10</f>
        <v/>
      </c>
      <c r="BF11" s="27" t="str">
        <f>'06'!BE10</f>
        <v/>
      </c>
      <c r="BG11" s="27" t="str">
        <f>'06'!BF10</f>
        <v/>
      </c>
      <c r="BH11" s="27" t="str">
        <f>'06'!BG10</f>
        <v/>
      </c>
      <c r="BI11" s="27" t="str">
        <f>'06'!BH10</f>
        <v/>
      </c>
      <c r="BJ11" s="27" t="str">
        <f>'06'!BI10</f>
        <v/>
      </c>
      <c r="BK11" s="27" t="str">
        <f>'06'!BJ10</f>
        <v/>
      </c>
      <c r="BL11" s="27" t="str">
        <f>'06'!BK10</f>
        <v/>
      </c>
      <c r="BM11" s="27" t="str">
        <f>'06'!BL10</f>
        <v/>
      </c>
      <c r="BN11" s="27" t="str">
        <f>'06'!BM10</f>
        <v/>
      </c>
      <c r="BO11" s="27" t="str">
        <f>'06'!BN10</f>
        <v/>
      </c>
      <c r="BP11" s="27" t="str">
        <f>'06'!BO10</f>
        <v/>
      </c>
      <c r="BQ11" s="27" t="str">
        <f>'06'!BP10</f>
        <v/>
      </c>
      <c r="BR11" s="27" t="str">
        <f>'06'!BQ10</f>
        <v/>
      </c>
      <c r="BS11" s="27" t="str">
        <f>'06'!BR10</f>
        <v/>
      </c>
      <c r="BT11" s="27" t="str">
        <f>'06'!BS10</f>
        <v/>
      </c>
      <c r="BU11" s="27" t="str">
        <f>'06'!BT10</f>
        <v/>
      </c>
      <c r="BV11" s="27" t="str">
        <f>'06'!BU10</f>
        <v/>
      </c>
      <c r="BW11" s="27" t="str">
        <f>'06'!BV10</f>
        <v/>
      </c>
      <c r="BX11" s="27" t="str">
        <f>'06'!BW10</f>
        <v/>
      </c>
      <c r="BY11" s="27" t="str">
        <f>'06'!BX10</f>
        <v/>
      </c>
      <c r="BZ11" s="27" t="str">
        <f>'06'!BY10</f>
        <v/>
      </c>
      <c r="CA11" s="27" t="str">
        <f>'06'!BZ10</f>
        <v/>
      </c>
      <c r="CB11" s="27" t="str">
        <f>'06'!CA10</f>
        <v/>
      </c>
      <c r="CC11" s="27" t="str">
        <f>'06'!CB10</f>
        <v/>
      </c>
      <c r="CD11" s="27" t="str">
        <f>'06'!CC10</f>
        <v/>
      </c>
      <c r="CE11" s="27" t="str">
        <f>'06'!CD10</f>
        <v/>
      </c>
      <c r="CF11" s="27" t="str">
        <f>'06'!CE10</f>
        <v/>
      </c>
      <c r="CG11" s="27" t="str">
        <f>'06'!CF10</f>
        <v/>
      </c>
      <c r="CH11" s="27" t="str">
        <f>'06'!CG10</f>
        <v/>
      </c>
      <c r="CI11" s="27" t="str">
        <f>'06'!CH10</f>
        <v/>
      </c>
      <c r="CJ11" s="27" t="str">
        <f>'06'!CI10</f>
        <v/>
      </c>
      <c r="CK11" s="27" t="str">
        <f>'06'!CJ10</f>
        <v/>
      </c>
      <c r="CL11" s="27" t="str">
        <f>'06'!CK10</f>
        <v/>
      </c>
      <c r="CM11" s="27" t="str">
        <f>'06'!CL10</f>
        <v/>
      </c>
      <c r="CN11" s="27" t="str">
        <f>'06'!CM10</f>
        <v/>
      </c>
      <c r="CO11" s="27" t="str">
        <f>'06'!CN10</f>
        <v/>
      </c>
      <c r="CP11" s="27" t="str">
        <f>'06'!CO10</f>
        <v/>
      </c>
      <c r="CQ11" s="27" t="str">
        <f>'06'!CP10</f>
        <v/>
      </c>
      <c r="CR11" s="27" t="str">
        <f>'06'!CQ10</f>
        <v/>
      </c>
      <c r="CS11" s="27" t="str">
        <f>'06'!CR10</f>
        <v/>
      </c>
      <c r="CT11" s="27" t="str">
        <f>'06'!CS10</f>
        <v/>
      </c>
      <c r="CU11" s="27" t="str">
        <f>'06'!CT10</f>
        <v/>
      </c>
      <c r="CV11" s="27" t="str">
        <f>'06'!CU10</f>
        <v/>
      </c>
      <c r="CW11" s="27" t="str">
        <f>'06'!CV10</f>
        <v/>
      </c>
      <c r="CX11" s="27" t="str">
        <f>'06'!CW10</f>
        <v/>
      </c>
      <c r="CY11" s="27" t="str">
        <f>'06'!CX10</f>
        <v/>
      </c>
      <c r="CZ11" s="388" t="str">
        <f>'06'!CY10</f>
        <v/>
      </c>
      <c r="DA11" s="388" t="str">
        <f>'06'!CZ10</f>
        <v/>
      </c>
      <c r="DB11" s="388" t="str">
        <f>'06'!DA10</f>
        <v/>
      </c>
      <c r="DC11" s="388" t="str">
        <f>'06'!DB10</f>
        <v/>
      </c>
      <c r="DD11" s="388" t="str">
        <f>'06'!DC10</f>
        <v/>
      </c>
      <c r="DE11" s="388" t="str">
        <f>'06'!DD10</f>
        <v/>
      </c>
      <c r="DF11" s="388" t="str">
        <f>'06'!DE10</f>
        <v/>
      </c>
      <c r="DG11" s="388" t="str">
        <f>'06'!DF10</f>
        <v/>
      </c>
      <c r="DH11" s="388" t="str">
        <f>'06'!DG10</f>
        <v/>
      </c>
      <c r="DI11" s="388" t="str">
        <f>'06'!DH10</f>
        <v/>
      </c>
      <c r="DJ11" s="388" t="str">
        <f>'06'!DI10</f>
        <v/>
      </c>
      <c r="DK11" s="457" t="str">
        <f>'06'!DJ10</f>
        <v/>
      </c>
      <c r="DL11" s="457" t="str">
        <f>'06'!DK10</f>
        <v/>
      </c>
      <c r="DM11" s="457" t="str">
        <f>'06'!DL10</f>
        <v/>
      </c>
      <c r="DN11" s="457" t="str">
        <f>'06'!DM10</f>
        <v/>
      </c>
      <c r="DO11" s="457" t="str">
        <f>'06'!DN10</f>
        <v/>
      </c>
      <c r="DP11" s="457" t="str">
        <f>'06'!DO10</f>
        <v/>
      </c>
      <c r="DQ11" s="457" t="str">
        <f>'06'!DP10</f>
        <v/>
      </c>
      <c r="DR11" s="457" t="str">
        <f>'06'!DQ10</f>
        <v/>
      </c>
      <c r="DS11" s="457" t="str">
        <f>'06'!DR10</f>
        <v/>
      </c>
      <c r="DT11" s="457" t="str">
        <f>'06'!DS10</f>
        <v/>
      </c>
      <c r="DU11" s="457" t="str">
        <f>'06'!DT10</f>
        <v/>
      </c>
      <c r="DV11" s="457" t="str">
        <f>'06'!DU10</f>
        <v/>
      </c>
      <c r="DW11" s="457" t="str">
        <f>'06'!DV10</f>
        <v/>
      </c>
      <c r="DX11" s="457" t="str">
        <f>'06'!DW10</f>
        <v/>
      </c>
      <c r="DY11" s="457" t="str">
        <f>'06'!DX10</f>
        <v/>
      </c>
      <c r="DZ11" s="457" t="str">
        <f>'06'!DY10</f>
        <v/>
      </c>
      <c r="EA11" s="457" t="str">
        <f>'06'!DZ10</f>
        <v/>
      </c>
      <c r="EB11" s="457" t="str">
        <f>'06'!EA10</f>
        <v/>
      </c>
      <c r="EC11" s="457" t="str">
        <f>'06'!EB10</f>
        <v/>
      </c>
      <c r="ED11" s="457" t="str">
        <f>'06'!EC10</f>
        <v/>
      </c>
      <c r="EE11" s="457" t="str">
        <f>'06'!ED10</f>
        <v/>
      </c>
      <c r="EF11" s="457" t="str">
        <f>'06'!EE10</f>
        <v/>
      </c>
      <c r="EG11" s="457" t="str">
        <f>'06'!EF10</f>
        <v/>
      </c>
      <c r="EH11" s="457" t="str">
        <f>'06'!EG10</f>
        <v/>
      </c>
      <c r="EI11" s="457" t="str">
        <f>'06'!EH10</f>
        <v/>
      </c>
      <c r="EJ11" s="457" t="str">
        <f>'06'!EI10</f>
        <v/>
      </c>
      <c r="EK11" s="457" t="str">
        <f>'06'!EJ10</f>
        <v/>
      </c>
      <c r="EL11" s="457" t="str">
        <f>'06'!EK10</f>
        <v/>
      </c>
      <c r="EM11" s="457" t="str">
        <f>'06'!EL10</f>
        <v/>
      </c>
      <c r="EN11" s="457" t="str">
        <f>'06'!EM10</f>
        <v/>
      </c>
      <c r="EO11" s="457" t="str">
        <f>'06'!EN10</f>
        <v/>
      </c>
      <c r="EP11" s="457" t="str">
        <f>'06'!EO10</f>
        <v/>
      </c>
      <c r="EQ11" s="457" t="str">
        <f>'06'!EP10</f>
        <v/>
      </c>
      <c r="ER11" s="457" t="str">
        <f>'06'!EQ10</f>
        <v/>
      </c>
      <c r="ES11" s="457" t="str">
        <f>'06'!ER10</f>
        <v/>
      </c>
      <c r="ET11" s="457" t="str">
        <f>'06'!ES10</f>
        <v/>
      </c>
      <c r="EU11" s="457" t="str">
        <f>'06'!ET10</f>
        <v/>
      </c>
      <c r="EV11" s="457" t="str">
        <f>'06'!EU10</f>
        <v/>
      </c>
      <c r="EW11" s="457" t="str">
        <f>'06'!EV10</f>
        <v/>
      </c>
      <c r="EX11" s="457" t="str">
        <f>'06'!EW10</f>
        <v/>
      </c>
      <c r="EY11" s="457" t="str">
        <f>'06'!EX10</f>
        <v/>
      </c>
      <c r="EZ11" s="457" t="str">
        <f>'06'!EY10</f>
        <v/>
      </c>
      <c r="FA11" s="457" t="str">
        <f>'06'!EZ10</f>
        <v/>
      </c>
      <c r="FB11" s="457" t="str">
        <f>'06'!FA10</f>
        <v/>
      </c>
      <c r="FC11" s="27" t="str">
        <f>'06'!FB10</f>
        <v/>
      </c>
      <c r="FD11" s="27" t="str">
        <f>'06'!FC10</f>
        <v/>
      </c>
      <c r="FE11" s="27" t="str">
        <f>'06'!FD10</f>
        <v/>
      </c>
      <c r="FF11" s="27" t="str">
        <f>'06'!FE10</f>
        <v/>
      </c>
      <c r="FG11" s="27" t="str">
        <f>'06'!FF10</f>
        <v/>
      </c>
      <c r="FH11" s="27" t="str">
        <f>'06'!FG10</f>
        <v/>
      </c>
      <c r="FI11" s="27" t="str">
        <f>'06'!FH10</f>
        <v/>
      </c>
      <c r="FJ11" s="27" t="str">
        <f>'06'!FI10</f>
        <v/>
      </c>
      <c r="FK11" s="27" t="str">
        <f>'06'!FJ10</f>
        <v/>
      </c>
      <c r="FL11" s="27" t="str">
        <f>'06'!FK10</f>
        <v/>
      </c>
      <c r="FM11" s="27" t="str">
        <f>'06'!FL10</f>
        <v/>
      </c>
      <c r="FN11" s="27">
        <f>'06'!FM10</f>
        <v>6</v>
      </c>
      <c r="FO11" s="27">
        <f>'06'!FN10</f>
        <v>0</v>
      </c>
      <c r="FP11" s="27">
        <f>'06'!FO10</f>
        <v>5</v>
      </c>
      <c r="FQ11" s="27">
        <f>'06'!FP10</f>
        <v>0</v>
      </c>
      <c r="FR11" s="27">
        <f>'06'!FQ10</f>
        <v>5</v>
      </c>
      <c r="FS11" s="27">
        <f>'06'!FR10</f>
        <v>0</v>
      </c>
      <c r="FT11" s="27">
        <f>'06'!FS10</f>
        <v>5</v>
      </c>
      <c r="FU11" s="27">
        <f>'06'!FT10</f>
        <v>0</v>
      </c>
      <c r="FV11" s="27">
        <f>'06'!FU10</f>
        <v>6</v>
      </c>
      <c r="FW11" s="27">
        <f>'06'!FV10</f>
        <v>0</v>
      </c>
      <c r="FX11" s="27">
        <f>'06'!FW10</f>
        <v>6</v>
      </c>
      <c r="FY11" s="27">
        <f>'06'!FX10</f>
        <v>0</v>
      </c>
      <c r="FZ11" s="27">
        <f>'06'!FY10</f>
        <v>5</v>
      </c>
      <c r="GA11" s="27">
        <f>'06'!FZ10</f>
        <v>0</v>
      </c>
      <c r="GB11" s="27">
        <f>'06'!GA10</f>
        <v>6</v>
      </c>
      <c r="GC11" s="27">
        <f>'06'!GB10</f>
        <v>0</v>
      </c>
      <c r="GD11" s="27">
        <f>'06'!GD10</f>
        <v>0</v>
      </c>
      <c r="GE11" s="312" t="str">
        <f>'06'!GE10</f>
        <v>ไม่ผ่าน</v>
      </c>
      <c r="GF11" s="188"/>
      <c r="GG11" s="173"/>
      <c r="GH11" s="173"/>
      <c r="GI11" s="173"/>
      <c r="GJ11" s="173"/>
      <c r="GK11" s="173"/>
      <c r="GL11" s="173"/>
      <c r="GM11" s="173"/>
    </row>
    <row r="12" spans="1:195" s="29" customFormat="1" ht="15.95" customHeight="1">
      <c r="A12" s="173"/>
      <c r="B12" s="55">
        <v>6</v>
      </c>
      <c r="C12" s="26">
        <f>IF(คะแนนสอบ!C11="","",คะแนนสอบ!C11)</f>
        <v>2399</v>
      </c>
      <c r="D12" s="41" t="str">
        <f>IF(คะแนนสอบ!D11="","",คะแนนสอบ!D11)</f>
        <v>เด็กหญิงพรธีรา  บุญผ่อง</v>
      </c>
      <c r="E12" s="27">
        <f>'06'!D11</f>
        <v>9</v>
      </c>
      <c r="F12" s="27">
        <f>'06'!E11</f>
        <v>8</v>
      </c>
      <c r="G12" s="27">
        <f>'06'!F11</f>
        <v>8</v>
      </c>
      <c r="H12" s="27">
        <f>'06'!G11</f>
        <v>8</v>
      </c>
      <c r="I12" s="27">
        <f>'06'!H11</f>
        <v>9</v>
      </c>
      <c r="J12" s="27">
        <f>'06'!I11</f>
        <v>9</v>
      </c>
      <c r="K12" s="27">
        <f>'06'!J11</f>
        <v>8</v>
      </c>
      <c r="L12" s="27">
        <f>'06'!K11</f>
        <v>9</v>
      </c>
      <c r="M12" s="27">
        <f>'06'!L11</f>
        <v>85</v>
      </c>
      <c r="N12" s="27">
        <f>'06'!M11</f>
        <v>3</v>
      </c>
      <c r="O12" s="27" t="str">
        <f>'06'!N11</f>
        <v>ดีเยี่ยม</v>
      </c>
      <c r="P12" s="27" t="str">
        <f>'06'!O11</f>
        <v/>
      </c>
      <c r="Q12" s="27" t="str">
        <f>'06'!P11</f>
        <v/>
      </c>
      <c r="R12" s="27" t="str">
        <f>'06'!Q11</f>
        <v/>
      </c>
      <c r="S12" s="27" t="str">
        <f>'06'!R11</f>
        <v/>
      </c>
      <c r="T12" s="27" t="str">
        <f>'06'!S11</f>
        <v/>
      </c>
      <c r="U12" s="27" t="str">
        <f>'06'!T11</f>
        <v/>
      </c>
      <c r="V12" s="27" t="str">
        <f>'06'!U11</f>
        <v/>
      </c>
      <c r="W12" s="27" t="str">
        <f>'06'!V11</f>
        <v/>
      </c>
      <c r="X12" s="27" t="str">
        <f>'06'!W11</f>
        <v/>
      </c>
      <c r="Y12" s="27" t="str">
        <f>'06'!X11</f>
        <v/>
      </c>
      <c r="Z12" s="27" t="str">
        <f>'06'!Y11</f>
        <v/>
      </c>
      <c r="AA12" s="27" t="str">
        <f>'06'!Z11</f>
        <v/>
      </c>
      <c r="AB12" s="27" t="str">
        <f>'06'!AA11</f>
        <v/>
      </c>
      <c r="AC12" s="27" t="str">
        <f>'06'!AB11</f>
        <v/>
      </c>
      <c r="AD12" s="27" t="str">
        <f>'06'!AC11</f>
        <v/>
      </c>
      <c r="AE12" s="27" t="str">
        <f>'06'!AD11</f>
        <v/>
      </c>
      <c r="AF12" s="27" t="str">
        <f>'06'!AE11</f>
        <v/>
      </c>
      <c r="AG12" s="27" t="str">
        <f>'06'!AF11</f>
        <v/>
      </c>
      <c r="AH12" s="27" t="str">
        <f>'06'!AG11</f>
        <v/>
      </c>
      <c r="AI12" s="27" t="str">
        <f>'06'!AH11</f>
        <v/>
      </c>
      <c r="AJ12" s="27" t="str">
        <f>'06'!AI11</f>
        <v/>
      </c>
      <c r="AK12" s="27" t="str">
        <f>'06'!AJ11</f>
        <v/>
      </c>
      <c r="AL12" s="27" t="str">
        <f>'06'!AK11</f>
        <v/>
      </c>
      <c r="AM12" s="27" t="str">
        <f>'06'!AL11</f>
        <v/>
      </c>
      <c r="AN12" s="27" t="str">
        <f>'06'!AM11</f>
        <v/>
      </c>
      <c r="AO12" s="27" t="str">
        <f>'06'!AN11</f>
        <v/>
      </c>
      <c r="AP12" s="27" t="str">
        <f>'06'!AO11</f>
        <v/>
      </c>
      <c r="AQ12" s="27" t="str">
        <f>'06'!AP11</f>
        <v/>
      </c>
      <c r="AR12" s="27" t="str">
        <f>'06'!AQ11</f>
        <v/>
      </c>
      <c r="AS12" s="27" t="str">
        <f>'06'!AR11</f>
        <v/>
      </c>
      <c r="AT12" s="27" t="str">
        <f>'06'!AS11</f>
        <v/>
      </c>
      <c r="AU12" s="27" t="str">
        <f>'06'!AT11</f>
        <v/>
      </c>
      <c r="AV12" s="27" t="str">
        <f>'06'!AU11</f>
        <v/>
      </c>
      <c r="AW12" s="27" t="str">
        <f>'06'!AV11</f>
        <v/>
      </c>
      <c r="AX12" s="27" t="str">
        <f>'06'!AW11</f>
        <v/>
      </c>
      <c r="AY12" s="27" t="str">
        <f>'06'!AX11</f>
        <v/>
      </c>
      <c r="AZ12" s="27" t="str">
        <f>'06'!AY11</f>
        <v/>
      </c>
      <c r="BA12" s="27" t="str">
        <f>'06'!AZ11</f>
        <v/>
      </c>
      <c r="BB12" s="27" t="str">
        <f>'06'!BA11</f>
        <v/>
      </c>
      <c r="BC12" s="27" t="str">
        <f>'06'!BB11</f>
        <v/>
      </c>
      <c r="BD12" s="27" t="str">
        <f>'06'!BC11</f>
        <v/>
      </c>
      <c r="BE12" s="27" t="str">
        <f>'06'!BD11</f>
        <v/>
      </c>
      <c r="BF12" s="27" t="str">
        <f>'06'!BE11</f>
        <v/>
      </c>
      <c r="BG12" s="27" t="str">
        <f>'06'!BF11</f>
        <v/>
      </c>
      <c r="BH12" s="27" t="str">
        <f>'06'!BG11</f>
        <v/>
      </c>
      <c r="BI12" s="27" t="str">
        <f>'06'!BH11</f>
        <v/>
      </c>
      <c r="BJ12" s="27" t="str">
        <f>'06'!BI11</f>
        <v/>
      </c>
      <c r="BK12" s="27" t="str">
        <f>'06'!BJ11</f>
        <v/>
      </c>
      <c r="BL12" s="27" t="str">
        <f>'06'!BK11</f>
        <v/>
      </c>
      <c r="BM12" s="27" t="str">
        <f>'06'!BL11</f>
        <v/>
      </c>
      <c r="BN12" s="27" t="str">
        <f>'06'!BM11</f>
        <v/>
      </c>
      <c r="BO12" s="27" t="str">
        <f>'06'!BN11</f>
        <v/>
      </c>
      <c r="BP12" s="27" t="str">
        <f>'06'!BO11</f>
        <v/>
      </c>
      <c r="BQ12" s="27" t="str">
        <f>'06'!BP11</f>
        <v/>
      </c>
      <c r="BR12" s="27" t="str">
        <f>'06'!BQ11</f>
        <v/>
      </c>
      <c r="BS12" s="27" t="str">
        <f>'06'!BR11</f>
        <v/>
      </c>
      <c r="BT12" s="27" t="str">
        <f>'06'!BS11</f>
        <v/>
      </c>
      <c r="BU12" s="27" t="str">
        <f>'06'!BT11</f>
        <v/>
      </c>
      <c r="BV12" s="27" t="str">
        <f>'06'!BU11</f>
        <v/>
      </c>
      <c r="BW12" s="27" t="str">
        <f>'06'!BV11</f>
        <v/>
      </c>
      <c r="BX12" s="27" t="str">
        <f>'06'!BW11</f>
        <v/>
      </c>
      <c r="BY12" s="27" t="str">
        <f>'06'!BX11</f>
        <v/>
      </c>
      <c r="BZ12" s="27" t="str">
        <f>'06'!BY11</f>
        <v/>
      </c>
      <c r="CA12" s="27" t="str">
        <f>'06'!BZ11</f>
        <v/>
      </c>
      <c r="CB12" s="27" t="str">
        <f>'06'!CA11</f>
        <v/>
      </c>
      <c r="CC12" s="27" t="str">
        <f>'06'!CB11</f>
        <v/>
      </c>
      <c r="CD12" s="27" t="str">
        <f>'06'!CC11</f>
        <v/>
      </c>
      <c r="CE12" s="27" t="str">
        <f>'06'!CD11</f>
        <v/>
      </c>
      <c r="CF12" s="27" t="str">
        <f>'06'!CE11</f>
        <v/>
      </c>
      <c r="CG12" s="27" t="str">
        <f>'06'!CF11</f>
        <v/>
      </c>
      <c r="CH12" s="27" t="str">
        <f>'06'!CG11</f>
        <v/>
      </c>
      <c r="CI12" s="27" t="str">
        <f>'06'!CH11</f>
        <v/>
      </c>
      <c r="CJ12" s="27" t="str">
        <f>'06'!CI11</f>
        <v/>
      </c>
      <c r="CK12" s="27" t="str">
        <f>'06'!CJ11</f>
        <v/>
      </c>
      <c r="CL12" s="27" t="str">
        <f>'06'!CK11</f>
        <v/>
      </c>
      <c r="CM12" s="27" t="str">
        <f>'06'!CL11</f>
        <v/>
      </c>
      <c r="CN12" s="27" t="str">
        <f>'06'!CM11</f>
        <v/>
      </c>
      <c r="CO12" s="27" t="str">
        <f>'06'!CN11</f>
        <v/>
      </c>
      <c r="CP12" s="27" t="str">
        <f>'06'!CO11</f>
        <v/>
      </c>
      <c r="CQ12" s="27" t="str">
        <f>'06'!CP11</f>
        <v/>
      </c>
      <c r="CR12" s="27" t="str">
        <f>'06'!CQ11</f>
        <v/>
      </c>
      <c r="CS12" s="27" t="str">
        <f>'06'!CR11</f>
        <v/>
      </c>
      <c r="CT12" s="27" t="str">
        <f>'06'!CS11</f>
        <v/>
      </c>
      <c r="CU12" s="27" t="str">
        <f>'06'!CT11</f>
        <v/>
      </c>
      <c r="CV12" s="27" t="str">
        <f>'06'!CU11</f>
        <v/>
      </c>
      <c r="CW12" s="27" t="str">
        <f>'06'!CV11</f>
        <v/>
      </c>
      <c r="CX12" s="27" t="str">
        <f>'06'!CW11</f>
        <v/>
      </c>
      <c r="CY12" s="27" t="str">
        <f>'06'!CX11</f>
        <v/>
      </c>
      <c r="CZ12" s="388" t="str">
        <f>'06'!CY11</f>
        <v/>
      </c>
      <c r="DA12" s="388" t="str">
        <f>'06'!CZ11</f>
        <v/>
      </c>
      <c r="DB12" s="388" t="str">
        <f>'06'!DA11</f>
        <v/>
      </c>
      <c r="DC12" s="388" t="str">
        <f>'06'!DB11</f>
        <v/>
      </c>
      <c r="DD12" s="388" t="str">
        <f>'06'!DC11</f>
        <v/>
      </c>
      <c r="DE12" s="388" t="str">
        <f>'06'!DD11</f>
        <v/>
      </c>
      <c r="DF12" s="388" t="str">
        <f>'06'!DE11</f>
        <v/>
      </c>
      <c r="DG12" s="388" t="str">
        <f>'06'!DF11</f>
        <v/>
      </c>
      <c r="DH12" s="388" t="str">
        <f>'06'!DG11</f>
        <v/>
      </c>
      <c r="DI12" s="388" t="str">
        <f>'06'!DH11</f>
        <v/>
      </c>
      <c r="DJ12" s="388" t="str">
        <f>'06'!DI11</f>
        <v/>
      </c>
      <c r="DK12" s="457" t="str">
        <f>'06'!DJ11</f>
        <v/>
      </c>
      <c r="DL12" s="457" t="str">
        <f>'06'!DK11</f>
        <v/>
      </c>
      <c r="DM12" s="457" t="str">
        <f>'06'!DL11</f>
        <v/>
      </c>
      <c r="DN12" s="457" t="str">
        <f>'06'!DM11</f>
        <v/>
      </c>
      <c r="DO12" s="457" t="str">
        <f>'06'!DN11</f>
        <v/>
      </c>
      <c r="DP12" s="457" t="str">
        <f>'06'!DO11</f>
        <v/>
      </c>
      <c r="DQ12" s="457" t="str">
        <f>'06'!DP11</f>
        <v/>
      </c>
      <c r="DR12" s="457" t="str">
        <f>'06'!DQ11</f>
        <v/>
      </c>
      <c r="DS12" s="457" t="str">
        <f>'06'!DR11</f>
        <v/>
      </c>
      <c r="DT12" s="457" t="str">
        <f>'06'!DS11</f>
        <v/>
      </c>
      <c r="DU12" s="457" t="str">
        <f>'06'!DT11</f>
        <v/>
      </c>
      <c r="DV12" s="457" t="str">
        <f>'06'!DU11</f>
        <v/>
      </c>
      <c r="DW12" s="457" t="str">
        <f>'06'!DV11</f>
        <v/>
      </c>
      <c r="DX12" s="457" t="str">
        <f>'06'!DW11</f>
        <v/>
      </c>
      <c r="DY12" s="457" t="str">
        <f>'06'!DX11</f>
        <v/>
      </c>
      <c r="DZ12" s="457" t="str">
        <f>'06'!DY11</f>
        <v/>
      </c>
      <c r="EA12" s="457" t="str">
        <f>'06'!DZ11</f>
        <v/>
      </c>
      <c r="EB12" s="457" t="str">
        <f>'06'!EA11</f>
        <v/>
      </c>
      <c r="EC12" s="457" t="str">
        <f>'06'!EB11</f>
        <v/>
      </c>
      <c r="ED12" s="457" t="str">
        <f>'06'!EC11</f>
        <v/>
      </c>
      <c r="EE12" s="457" t="str">
        <f>'06'!ED11</f>
        <v/>
      </c>
      <c r="EF12" s="457" t="str">
        <f>'06'!EE11</f>
        <v/>
      </c>
      <c r="EG12" s="457" t="str">
        <f>'06'!EF11</f>
        <v/>
      </c>
      <c r="EH12" s="457" t="str">
        <f>'06'!EG11</f>
        <v/>
      </c>
      <c r="EI12" s="457" t="str">
        <f>'06'!EH11</f>
        <v/>
      </c>
      <c r="EJ12" s="457" t="str">
        <f>'06'!EI11</f>
        <v/>
      </c>
      <c r="EK12" s="457" t="str">
        <f>'06'!EJ11</f>
        <v/>
      </c>
      <c r="EL12" s="457" t="str">
        <f>'06'!EK11</f>
        <v/>
      </c>
      <c r="EM12" s="457" t="str">
        <f>'06'!EL11</f>
        <v/>
      </c>
      <c r="EN12" s="457" t="str">
        <f>'06'!EM11</f>
        <v/>
      </c>
      <c r="EO12" s="457" t="str">
        <f>'06'!EN11</f>
        <v/>
      </c>
      <c r="EP12" s="457" t="str">
        <f>'06'!EO11</f>
        <v/>
      </c>
      <c r="EQ12" s="457" t="str">
        <f>'06'!EP11</f>
        <v/>
      </c>
      <c r="ER12" s="457" t="str">
        <f>'06'!EQ11</f>
        <v/>
      </c>
      <c r="ES12" s="457" t="str">
        <f>'06'!ER11</f>
        <v/>
      </c>
      <c r="ET12" s="457" t="str">
        <f>'06'!ES11</f>
        <v/>
      </c>
      <c r="EU12" s="457" t="str">
        <f>'06'!ET11</f>
        <v/>
      </c>
      <c r="EV12" s="457" t="str">
        <f>'06'!EU11</f>
        <v/>
      </c>
      <c r="EW12" s="457" t="str">
        <f>'06'!EV11</f>
        <v/>
      </c>
      <c r="EX12" s="457" t="str">
        <f>'06'!EW11</f>
        <v/>
      </c>
      <c r="EY12" s="457" t="str">
        <f>'06'!EX11</f>
        <v/>
      </c>
      <c r="EZ12" s="457" t="str">
        <f>'06'!EY11</f>
        <v/>
      </c>
      <c r="FA12" s="457" t="str">
        <f>'06'!EZ11</f>
        <v/>
      </c>
      <c r="FB12" s="457" t="str">
        <f>'06'!FA11</f>
        <v/>
      </c>
      <c r="FC12" s="27" t="str">
        <f>'06'!FB11</f>
        <v/>
      </c>
      <c r="FD12" s="27" t="str">
        <f>'06'!FC11</f>
        <v/>
      </c>
      <c r="FE12" s="27" t="str">
        <f>'06'!FD11</f>
        <v/>
      </c>
      <c r="FF12" s="27" t="str">
        <f>'06'!FE11</f>
        <v/>
      </c>
      <c r="FG12" s="27" t="str">
        <f>'06'!FF11</f>
        <v/>
      </c>
      <c r="FH12" s="27" t="str">
        <f>'06'!FG11</f>
        <v/>
      </c>
      <c r="FI12" s="27" t="str">
        <f>'06'!FH11</f>
        <v/>
      </c>
      <c r="FJ12" s="27" t="str">
        <f>'06'!FI11</f>
        <v/>
      </c>
      <c r="FK12" s="27" t="str">
        <f>'06'!FJ11</f>
        <v/>
      </c>
      <c r="FL12" s="27" t="str">
        <f>'06'!FK11</f>
        <v/>
      </c>
      <c r="FM12" s="27" t="str">
        <f>'06'!FL11</f>
        <v/>
      </c>
      <c r="FN12" s="27">
        <f>'06'!FM11</f>
        <v>6</v>
      </c>
      <c r="FO12" s="27">
        <f>'06'!FN11</f>
        <v>0</v>
      </c>
      <c r="FP12" s="27">
        <f>'06'!FO11</f>
        <v>5</v>
      </c>
      <c r="FQ12" s="27">
        <f>'06'!FP11</f>
        <v>0</v>
      </c>
      <c r="FR12" s="27">
        <f>'06'!FQ11</f>
        <v>5</v>
      </c>
      <c r="FS12" s="27">
        <f>'06'!FR11</f>
        <v>0</v>
      </c>
      <c r="FT12" s="27">
        <f>'06'!FS11</f>
        <v>5</v>
      </c>
      <c r="FU12" s="27">
        <f>'06'!FT11</f>
        <v>0</v>
      </c>
      <c r="FV12" s="27">
        <f>'06'!FU11</f>
        <v>6</v>
      </c>
      <c r="FW12" s="27">
        <f>'06'!FV11</f>
        <v>0</v>
      </c>
      <c r="FX12" s="27">
        <f>'06'!FW11</f>
        <v>6</v>
      </c>
      <c r="FY12" s="27">
        <f>'06'!FX11</f>
        <v>0</v>
      </c>
      <c r="FZ12" s="27">
        <f>'06'!FY11</f>
        <v>5</v>
      </c>
      <c r="GA12" s="27">
        <f>'06'!FZ11</f>
        <v>0</v>
      </c>
      <c r="GB12" s="27">
        <f>'06'!GA11</f>
        <v>6</v>
      </c>
      <c r="GC12" s="27">
        <f>'06'!GB11</f>
        <v>0</v>
      </c>
      <c r="GD12" s="27">
        <f>'06'!GD11</f>
        <v>0</v>
      </c>
      <c r="GE12" s="312" t="str">
        <f>'06'!GE11</f>
        <v>ไม่ผ่าน</v>
      </c>
      <c r="GF12" s="188"/>
      <c r="GG12" s="173"/>
      <c r="GH12" s="173"/>
      <c r="GI12" s="173"/>
      <c r="GJ12" s="173"/>
      <c r="GK12" s="173"/>
      <c r="GL12" s="173"/>
      <c r="GM12" s="173"/>
    </row>
    <row r="13" spans="1:195" s="29" customFormat="1" ht="15.95" customHeight="1">
      <c r="A13" s="173"/>
      <c r="B13" s="55">
        <v>7</v>
      </c>
      <c r="C13" s="26">
        <f>IF(คะแนนสอบ!C12="","",คะแนนสอบ!C12)</f>
        <v>2438</v>
      </c>
      <c r="D13" s="41" t="str">
        <f>IF(คะแนนสอบ!D12="","",คะแนนสอบ!D12)</f>
        <v>เด็กหญิงพิชชาพา  อินเอม</v>
      </c>
      <c r="E13" s="27">
        <f>'06'!D12</f>
        <v>9</v>
      </c>
      <c r="F13" s="27">
        <f>'06'!E12</f>
        <v>8</v>
      </c>
      <c r="G13" s="27">
        <f>'06'!F12</f>
        <v>8</v>
      </c>
      <c r="H13" s="27">
        <f>'06'!G12</f>
        <v>8</v>
      </c>
      <c r="I13" s="27">
        <f>'06'!H12</f>
        <v>9</v>
      </c>
      <c r="J13" s="27">
        <f>'06'!I12</f>
        <v>9</v>
      </c>
      <c r="K13" s="27">
        <f>'06'!J12</f>
        <v>8</v>
      </c>
      <c r="L13" s="27">
        <f>'06'!K12</f>
        <v>9</v>
      </c>
      <c r="M13" s="27">
        <f>'06'!L12</f>
        <v>85</v>
      </c>
      <c r="N13" s="27">
        <f>'06'!M12</f>
        <v>3</v>
      </c>
      <c r="O13" s="27" t="str">
        <f>'06'!N12</f>
        <v>ดีเยี่ยม</v>
      </c>
      <c r="P13" s="27" t="str">
        <f>'06'!O12</f>
        <v/>
      </c>
      <c r="Q13" s="27" t="str">
        <f>'06'!P12</f>
        <v/>
      </c>
      <c r="R13" s="27" t="str">
        <f>'06'!Q12</f>
        <v/>
      </c>
      <c r="S13" s="27" t="str">
        <f>'06'!R12</f>
        <v/>
      </c>
      <c r="T13" s="27" t="str">
        <f>'06'!S12</f>
        <v/>
      </c>
      <c r="U13" s="27" t="str">
        <f>'06'!T12</f>
        <v/>
      </c>
      <c r="V13" s="27" t="str">
        <f>'06'!U12</f>
        <v/>
      </c>
      <c r="W13" s="27" t="str">
        <f>'06'!V12</f>
        <v/>
      </c>
      <c r="X13" s="27" t="str">
        <f>'06'!W12</f>
        <v/>
      </c>
      <c r="Y13" s="27" t="str">
        <f>'06'!X12</f>
        <v/>
      </c>
      <c r="Z13" s="27" t="str">
        <f>'06'!Y12</f>
        <v/>
      </c>
      <c r="AA13" s="27" t="str">
        <f>'06'!Z12</f>
        <v/>
      </c>
      <c r="AB13" s="27" t="str">
        <f>'06'!AA12</f>
        <v/>
      </c>
      <c r="AC13" s="27" t="str">
        <f>'06'!AB12</f>
        <v/>
      </c>
      <c r="AD13" s="27" t="str">
        <f>'06'!AC12</f>
        <v/>
      </c>
      <c r="AE13" s="27" t="str">
        <f>'06'!AD12</f>
        <v/>
      </c>
      <c r="AF13" s="27" t="str">
        <f>'06'!AE12</f>
        <v/>
      </c>
      <c r="AG13" s="27" t="str">
        <f>'06'!AF12</f>
        <v/>
      </c>
      <c r="AH13" s="27" t="str">
        <f>'06'!AG12</f>
        <v/>
      </c>
      <c r="AI13" s="27" t="str">
        <f>'06'!AH12</f>
        <v/>
      </c>
      <c r="AJ13" s="27" t="str">
        <f>'06'!AI12</f>
        <v/>
      </c>
      <c r="AK13" s="27" t="str">
        <f>'06'!AJ12</f>
        <v/>
      </c>
      <c r="AL13" s="27" t="str">
        <f>'06'!AK12</f>
        <v/>
      </c>
      <c r="AM13" s="27" t="str">
        <f>'06'!AL12</f>
        <v/>
      </c>
      <c r="AN13" s="27" t="str">
        <f>'06'!AM12</f>
        <v/>
      </c>
      <c r="AO13" s="27" t="str">
        <f>'06'!AN12</f>
        <v/>
      </c>
      <c r="AP13" s="27" t="str">
        <f>'06'!AO12</f>
        <v/>
      </c>
      <c r="AQ13" s="27" t="str">
        <f>'06'!AP12</f>
        <v/>
      </c>
      <c r="AR13" s="27" t="str">
        <f>'06'!AQ12</f>
        <v/>
      </c>
      <c r="AS13" s="27" t="str">
        <f>'06'!AR12</f>
        <v/>
      </c>
      <c r="AT13" s="27" t="str">
        <f>'06'!AS12</f>
        <v/>
      </c>
      <c r="AU13" s="27" t="str">
        <f>'06'!AT12</f>
        <v/>
      </c>
      <c r="AV13" s="27" t="str">
        <f>'06'!AU12</f>
        <v/>
      </c>
      <c r="AW13" s="27" t="str">
        <f>'06'!AV12</f>
        <v/>
      </c>
      <c r="AX13" s="27" t="str">
        <f>'06'!AW12</f>
        <v/>
      </c>
      <c r="AY13" s="27" t="str">
        <f>'06'!AX12</f>
        <v/>
      </c>
      <c r="AZ13" s="27" t="str">
        <f>'06'!AY12</f>
        <v/>
      </c>
      <c r="BA13" s="27" t="str">
        <f>'06'!AZ12</f>
        <v/>
      </c>
      <c r="BB13" s="27" t="str">
        <f>'06'!BA12</f>
        <v/>
      </c>
      <c r="BC13" s="27" t="str">
        <f>'06'!BB12</f>
        <v/>
      </c>
      <c r="BD13" s="27" t="str">
        <f>'06'!BC12</f>
        <v/>
      </c>
      <c r="BE13" s="27" t="str">
        <f>'06'!BD12</f>
        <v/>
      </c>
      <c r="BF13" s="27" t="str">
        <f>'06'!BE12</f>
        <v/>
      </c>
      <c r="BG13" s="27" t="str">
        <f>'06'!BF12</f>
        <v/>
      </c>
      <c r="BH13" s="27" t="str">
        <f>'06'!BG12</f>
        <v/>
      </c>
      <c r="BI13" s="27" t="str">
        <f>'06'!BH12</f>
        <v/>
      </c>
      <c r="BJ13" s="27" t="str">
        <f>'06'!BI12</f>
        <v/>
      </c>
      <c r="BK13" s="27" t="str">
        <f>'06'!BJ12</f>
        <v/>
      </c>
      <c r="BL13" s="27" t="str">
        <f>'06'!BK12</f>
        <v/>
      </c>
      <c r="BM13" s="27" t="str">
        <f>'06'!BL12</f>
        <v/>
      </c>
      <c r="BN13" s="27" t="str">
        <f>'06'!BM12</f>
        <v/>
      </c>
      <c r="BO13" s="27" t="str">
        <f>'06'!BN12</f>
        <v/>
      </c>
      <c r="BP13" s="27" t="str">
        <f>'06'!BO12</f>
        <v/>
      </c>
      <c r="BQ13" s="27" t="str">
        <f>'06'!BP12</f>
        <v/>
      </c>
      <c r="BR13" s="27" t="str">
        <f>'06'!BQ12</f>
        <v/>
      </c>
      <c r="BS13" s="27" t="str">
        <f>'06'!BR12</f>
        <v/>
      </c>
      <c r="BT13" s="27" t="str">
        <f>'06'!BS12</f>
        <v/>
      </c>
      <c r="BU13" s="27" t="str">
        <f>'06'!BT12</f>
        <v/>
      </c>
      <c r="BV13" s="27" t="str">
        <f>'06'!BU12</f>
        <v/>
      </c>
      <c r="BW13" s="27" t="str">
        <f>'06'!BV12</f>
        <v/>
      </c>
      <c r="BX13" s="27" t="str">
        <f>'06'!BW12</f>
        <v/>
      </c>
      <c r="BY13" s="27" t="str">
        <f>'06'!BX12</f>
        <v/>
      </c>
      <c r="BZ13" s="27" t="str">
        <f>'06'!BY12</f>
        <v/>
      </c>
      <c r="CA13" s="27" t="str">
        <f>'06'!BZ12</f>
        <v/>
      </c>
      <c r="CB13" s="27" t="str">
        <f>'06'!CA12</f>
        <v/>
      </c>
      <c r="CC13" s="27" t="str">
        <f>'06'!CB12</f>
        <v/>
      </c>
      <c r="CD13" s="27" t="str">
        <f>'06'!CC12</f>
        <v/>
      </c>
      <c r="CE13" s="27" t="str">
        <f>'06'!CD12</f>
        <v/>
      </c>
      <c r="CF13" s="27" t="str">
        <f>'06'!CE12</f>
        <v/>
      </c>
      <c r="CG13" s="27" t="str">
        <f>'06'!CF12</f>
        <v/>
      </c>
      <c r="CH13" s="27" t="str">
        <f>'06'!CG12</f>
        <v/>
      </c>
      <c r="CI13" s="27" t="str">
        <f>'06'!CH12</f>
        <v/>
      </c>
      <c r="CJ13" s="27" t="str">
        <f>'06'!CI12</f>
        <v/>
      </c>
      <c r="CK13" s="27" t="str">
        <f>'06'!CJ12</f>
        <v/>
      </c>
      <c r="CL13" s="27" t="str">
        <f>'06'!CK12</f>
        <v/>
      </c>
      <c r="CM13" s="27" t="str">
        <f>'06'!CL12</f>
        <v/>
      </c>
      <c r="CN13" s="27" t="str">
        <f>'06'!CM12</f>
        <v/>
      </c>
      <c r="CO13" s="27" t="str">
        <f>'06'!CN12</f>
        <v/>
      </c>
      <c r="CP13" s="27" t="str">
        <f>'06'!CO12</f>
        <v/>
      </c>
      <c r="CQ13" s="27" t="str">
        <f>'06'!CP12</f>
        <v/>
      </c>
      <c r="CR13" s="27" t="str">
        <f>'06'!CQ12</f>
        <v/>
      </c>
      <c r="CS13" s="27" t="str">
        <f>'06'!CR12</f>
        <v/>
      </c>
      <c r="CT13" s="27" t="str">
        <f>'06'!CS12</f>
        <v/>
      </c>
      <c r="CU13" s="27" t="str">
        <f>'06'!CT12</f>
        <v/>
      </c>
      <c r="CV13" s="27" t="str">
        <f>'06'!CU12</f>
        <v/>
      </c>
      <c r="CW13" s="27" t="str">
        <f>'06'!CV12</f>
        <v/>
      </c>
      <c r="CX13" s="27" t="str">
        <f>'06'!CW12</f>
        <v/>
      </c>
      <c r="CY13" s="27" t="str">
        <f>'06'!CX12</f>
        <v/>
      </c>
      <c r="CZ13" s="388" t="str">
        <f>'06'!CY12</f>
        <v/>
      </c>
      <c r="DA13" s="388" t="str">
        <f>'06'!CZ12</f>
        <v/>
      </c>
      <c r="DB13" s="388" t="str">
        <f>'06'!DA12</f>
        <v/>
      </c>
      <c r="DC13" s="388" t="str">
        <f>'06'!DB12</f>
        <v/>
      </c>
      <c r="DD13" s="388" t="str">
        <f>'06'!DC12</f>
        <v/>
      </c>
      <c r="DE13" s="388" t="str">
        <f>'06'!DD12</f>
        <v/>
      </c>
      <c r="DF13" s="388" t="str">
        <f>'06'!DE12</f>
        <v/>
      </c>
      <c r="DG13" s="388" t="str">
        <f>'06'!DF12</f>
        <v/>
      </c>
      <c r="DH13" s="388" t="str">
        <f>'06'!DG12</f>
        <v/>
      </c>
      <c r="DI13" s="388" t="str">
        <f>'06'!DH12</f>
        <v/>
      </c>
      <c r="DJ13" s="388" t="str">
        <f>'06'!DI12</f>
        <v/>
      </c>
      <c r="DK13" s="457" t="str">
        <f>'06'!DJ12</f>
        <v/>
      </c>
      <c r="DL13" s="457" t="str">
        <f>'06'!DK12</f>
        <v/>
      </c>
      <c r="DM13" s="457" t="str">
        <f>'06'!DL12</f>
        <v/>
      </c>
      <c r="DN13" s="457" t="str">
        <f>'06'!DM12</f>
        <v/>
      </c>
      <c r="DO13" s="457" t="str">
        <f>'06'!DN12</f>
        <v/>
      </c>
      <c r="DP13" s="457" t="str">
        <f>'06'!DO12</f>
        <v/>
      </c>
      <c r="DQ13" s="457" t="str">
        <f>'06'!DP12</f>
        <v/>
      </c>
      <c r="DR13" s="457" t="str">
        <f>'06'!DQ12</f>
        <v/>
      </c>
      <c r="DS13" s="457" t="str">
        <f>'06'!DR12</f>
        <v/>
      </c>
      <c r="DT13" s="457" t="str">
        <f>'06'!DS12</f>
        <v/>
      </c>
      <c r="DU13" s="457" t="str">
        <f>'06'!DT12</f>
        <v/>
      </c>
      <c r="DV13" s="457" t="str">
        <f>'06'!DU12</f>
        <v/>
      </c>
      <c r="DW13" s="457" t="str">
        <f>'06'!DV12</f>
        <v/>
      </c>
      <c r="DX13" s="457" t="str">
        <f>'06'!DW12</f>
        <v/>
      </c>
      <c r="DY13" s="457" t="str">
        <f>'06'!DX12</f>
        <v/>
      </c>
      <c r="DZ13" s="457" t="str">
        <f>'06'!DY12</f>
        <v/>
      </c>
      <c r="EA13" s="457" t="str">
        <f>'06'!DZ12</f>
        <v/>
      </c>
      <c r="EB13" s="457" t="str">
        <f>'06'!EA12</f>
        <v/>
      </c>
      <c r="EC13" s="457" t="str">
        <f>'06'!EB12</f>
        <v/>
      </c>
      <c r="ED13" s="457" t="str">
        <f>'06'!EC12</f>
        <v/>
      </c>
      <c r="EE13" s="457" t="str">
        <f>'06'!ED12</f>
        <v/>
      </c>
      <c r="EF13" s="457" t="str">
        <f>'06'!EE12</f>
        <v/>
      </c>
      <c r="EG13" s="457" t="str">
        <f>'06'!EF12</f>
        <v/>
      </c>
      <c r="EH13" s="457" t="str">
        <f>'06'!EG12</f>
        <v/>
      </c>
      <c r="EI13" s="457" t="str">
        <f>'06'!EH12</f>
        <v/>
      </c>
      <c r="EJ13" s="457" t="str">
        <f>'06'!EI12</f>
        <v/>
      </c>
      <c r="EK13" s="457" t="str">
        <f>'06'!EJ12</f>
        <v/>
      </c>
      <c r="EL13" s="457" t="str">
        <f>'06'!EK12</f>
        <v/>
      </c>
      <c r="EM13" s="457" t="str">
        <f>'06'!EL12</f>
        <v/>
      </c>
      <c r="EN13" s="457" t="str">
        <f>'06'!EM12</f>
        <v/>
      </c>
      <c r="EO13" s="457" t="str">
        <f>'06'!EN12</f>
        <v/>
      </c>
      <c r="EP13" s="457" t="str">
        <f>'06'!EO12</f>
        <v/>
      </c>
      <c r="EQ13" s="457" t="str">
        <f>'06'!EP12</f>
        <v/>
      </c>
      <c r="ER13" s="457" t="str">
        <f>'06'!EQ12</f>
        <v/>
      </c>
      <c r="ES13" s="457" t="str">
        <f>'06'!ER12</f>
        <v/>
      </c>
      <c r="ET13" s="457" t="str">
        <f>'06'!ES12</f>
        <v/>
      </c>
      <c r="EU13" s="457" t="str">
        <f>'06'!ET12</f>
        <v/>
      </c>
      <c r="EV13" s="457" t="str">
        <f>'06'!EU12</f>
        <v/>
      </c>
      <c r="EW13" s="457" t="str">
        <f>'06'!EV12</f>
        <v/>
      </c>
      <c r="EX13" s="457" t="str">
        <f>'06'!EW12</f>
        <v/>
      </c>
      <c r="EY13" s="457" t="str">
        <f>'06'!EX12</f>
        <v/>
      </c>
      <c r="EZ13" s="457" t="str">
        <f>'06'!EY12</f>
        <v/>
      </c>
      <c r="FA13" s="457" t="str">
        <f>'06'!EZ12</f>
        <v/>
      </c>
      <c r="FB13" s="457" t="str">
        <f>'06'!FA12</f>
        <v/>
      </c>
      <c r="FC13" s="27" t="str">
        <f>'06'!FB12</f>
        <v/>
      </c>
      <c r="FD13" s="27" t="str">
        <f>'06'!FC12</f>
        <v/>
      </c>
      <c r="FE13" s="27" t="str">
        <f>'06'!FD12</f>
        <v/>
      </c>
      <c r="FF13" s="27" t="str">
        <f>'06'!FE12</f>
        <v/>
      </c>
      <c r="FG13" s="27" t="str">
        <f>'06'!FF12</f>
        <v/>
      </c>
      <c r="FH13" s="27" t="str">
        <f>'06'!FG12</f>
        <v/>
      </c>
      <c r="FI13" s="27" t="str">
        <f>'06'!FH12</f>
        <v/>
      </c>
      <c r="FJ13" s="27" t="str">
        <f>'06'!FI12</f>
        <v/>
      </c>
      <c r="FK13" s="27" t="str">
        <f>'06'!FJ12</f>
        <v/>
      </c>
      <c r="FL13" s="27" t="str">
        <f>'06'!FK12</f>
        <v/>
      </c>
      <c r="FM13" s="27" t="str">
        <f>'06'!FL12</f>
        <v/>
      </c>
      <c r="FN13" s="27">
        <f>'06'!FM12</f>
        <v>6</v>
      </c>
      <c r="FO13" s="27">
        <f>'06'!FN12</f>
        <v>0</v>
      </c>
      <c r="FP13" s="27">
        <f>'06'!FO12</f>
        <v>5</v>
      </c>
      <c r="FQ13" s="27">
        <f>'06'!FP12</f>
        <v>0</v>
      </c>
      <c r="FR13" s="27">
        <f>'06'!FQ12</f>
        <v>5</v>
      </c>
      <c r="FS13" s="27">
        <f>'06'!FR12</f>
        <v>0</v>
      </c>
      <c r="FT13" s="27">
        <f>'06'!FS12</f>
        <v>5</v>
      </c>
      <c r="FU13" s="27">
        <f>'06'!FT12</f>
        <v>0</v>
      </c>
      <c r="FV13" s="27">
        <f>'06'!FU12</f>
        <v>6</v>
      </c>
      <c r="FW13" s="27">
        <f>'06'!FV12</f>
        <v>0</v>
      </c>
      <c r="FX13" s="27">
        <f>'06'!FW12</f>
        <v>6</v>
      </c>
      <c r="FY13" s="27">
        <f>'06'!FX12</f>
        <v>0</v>
      </c>
      <c r="FZ13" s="27">
        <f>'06'!FY12</f>
        <v>5</v>
      </c>
      <c r="GA13" s="27">
        <f>'06'!FZ12</f>
        <v>0</v>
      </c>
      <c r="GB13" s="27">
        <f>'06'!GA12</f>
        <v>6</v>
      </c>
      <c r="GC13" s="27">
        <f>'06'!GB12</f>
        <v>0</v>
      </c>
      <c r="GD13" s="27">
        <f>'06'!GD12</f>
        <v>0</v>
      </c>
      <c r="GE13" s="312" t="str">
        <f>'06'!GE12</f>
        <v>ไม่ผ่าน</v>
      </c>
      <c r="GF13" s="188"/>
      <c r="GG13" s="173"/>
      <c r="GH13" s="173"/>
      <c r="GI13" s="173"/>
      <c r="GJ13" s="173"/>
      <c r="GK13" s="173"/>
      <c r="GL13" s="173"/>
      <c r="GM13" s="173"/>
    </row>
    <row r="14" spans="1:195" s="29" customFormat="1" ht="15.95" customHeight="1">
      <c r="A14" s="173"/>
      <c r="B14" s="55">
        <v>8</v>
      </c>
      <c r="C14" s="26">
        <f>IF(คะแนนสอบ!C13="","",คะแนนสอบ!C13)</f>
        <v>2439</v>
      </c>
      <c r="D14" s="41" t="str">
        <f>IF(คะแนนสอบ!D13="","",คะแนนสอบ!D13)</f>
        <v>เด็กชายณัฐชนน  ศุกประเสริฐ</v>
      </c>
      <c r="E14" s="27">
        <f>'06'!D13</f>
        <v>9</v>
      </c>
      <c r="F14" s="27">
        <f>'06'!E13</f>
        <v>8</v>
      </c>
      <c r="G14" s="27">
        <f>'06'!F13</f>
        <v>8</v>
      </c>
      <c r="H14" s="27">
        <f>'06'!G13</f>
        <v>8</v>
      </c>
      <c r="I14" s="27">
        <f>'06'!H13</f>
        <v>9</v>
      </c>
      <c r="J14" s="27">
        <f>'06'!I13</f>
        <v>9</v>
      </c>
      <c r="K14" s="27">
        <f>'06'!J13</f>
        <v>8</v>
      </c>
      <c r="L14" s="27">
        <f>'06'!K13</f>
        <v>9</v>
      </c>
      <c r="M14" s="27">
        <f>'06'!L13</f>
        <v>85</v>
      </c>
      <c r="N14" s="27">
        <f>'06'!M13</f>
        <v>3</v>
      </c>
      <c r="O14" s="27" t="str">
        <f>'06'!N13</f>
        <v>ดีเยี่ยม</v>
      </c>
      <c r="P14" s="27" t="str">
        <f>'06'!O13</f>
        <v/>
      </c>
      <c r="Q14" s="27" t="str">
        <f>'06'!P13</f>
        <v/>
      </c>
      <c r="R14" s="27" t="str">
        <f>'06'!Q13</f>
        <v/>
      </c>
      <c r="S14" s="27" t="str">
        <f>'06'!R13</f>
        <v/>
      </c>
      <c r="T14" s="27" t="str">
        <f>'06'!S13</f>
        <v/>
      </c>
      <c r="U14" s="27" t="str">
        <f>'06'!T13</f>
        <v/>
      </c>
      <c r="V14" s="27" t="str">
        <f>'06'!U13</f>
        <v/>
      </c>
      <c r="W14" s="27" t="str">
        <f>'06'!V13</f>
        <v/>
      </c>
      <c r="X14" s="27" t="str">
        <f>'06'!W13</f>
        <v/>
      </c>
      <c r="Y14" s="27" t="str">
        <f>'06'!X13</f>
        <v/>
      </c>
      <c r="Z14" s="27" t="str">
        <f>'06'!Y13</f>
        <v/>
      </c>
      <c r="AA14" s="27" t="str">
        <f>'06'!Z13</f>
        <v/>
      </c>
      <c r="AB14" s="27" t="str">
        <f>'06'!AA13</f>
        <v/>
      </c>
      <c r="AC14" s="27" t="str">
        <f>'06'!AB13</f>
        <v/>
      </c>
      <c r="AD14" s="27" t="str">
        <f>'06'!AC13</f>
        <v/>
      </c>
      <c r="AE14" s="27" t="str">
        <f>'06'!AD13</f>
        <v/>
      </c>
      <c r="AF14" s="27" t="str">
        <f>'06'!AE13</f>
        <v/>
      </c>
      <c r="AG14" s="27" t="str">
        <f>'06'!AF13</f>
        <v/>
      </c>
      <c r="AH14" s="27" t="str">
        <f>'06'!AG13</f>
        <v/>
      </c>
      <c r="AI14" s="27" t="str">
        <f>'06'!AH13</f>
        <v/>
      </c>
      <c r="AJ14" s="27" t="str">
        <f>'06'!AI13</f>
        <v/>
      </c>
      <c r="AK14" s="27" t="str">
        <f>'06'!AJ13</f>
        <v/>
      </c>
      <c r="AL14" s="27" t="str">
        <f>'06'!AK13</f>
        <v/>
      </c>
      <c r="AM14" s="27" t="str">
        <f>'06'!AL13</f>
        <v/>
      </c>
      <c r="AN14" s="27" t="str">
        <f>'06'!AM13</f>
        <v/>
      </c>
      <c r="AO14" s="27" t="str">
        <f>'06'!AN13</f>
        <v/>
      </c>
      <c r="AP14" s="27" t="str">
        <f>'06'!AO13</f>
        <v/>
      </c>
      <c r="AQ14" s="27" t="str">
        <f>'06'!AP13</f>
        <v/>
      </c>
      <c r="AR14" s="27" t="str">
        <f>'06'!AQ13</f>
        <v/>
      </c>
      <c r="AS14" s="27" t="str">
        <f>'06'!AR13</f>
        <v/>
      </c>
      <c r="AT14" s="27" t="str">
        <f>'06'!AS13</f>
        <v/>
      </c>
      <c r="AU14" s="27" t="str">
        <f>'06'!AT13</f>
        <v/>
      </c>
      <c r="AV14" s="27" t="str">
        <f>'06'!AU13</f>
        <v/>
      </c>
      <c r="AW14" s="27" t="str">
        <f>'06'!AV13</f>
        <v/>
      </c>
      <c r="AX14" s="27" t="str">
        <f>'06'!AW13</f>
        <v/>
      </c>
      <c r="AY14" s="27" t="str">
        <f>'06'!AX13</f>
        <v/>
      </c>
      <c r="AZ14" s="27" t="str">
        <f>'06'!AY13</f>
        <v/>
      </c>
      <c r="BA14" s="27" t="str">
        <f>'06'!AZ13</f>
        <v/>
      </c>
      <c r="BB14" s="27" t="str">
        <f>'06'!BA13</f>
        <v/>
      </c>
      <c r="BC14" s="27" t="str">
        <f>'06'!BB13</f>
        <v/>
      </c>
      <c r="BD14" s="27" t="str">
        <f>'06'!BC13</f>
        <v/>
      </c>
      <c r="BE14" s="27" t="str">
        <f>'06'!BD13</f>
        <v/>
      </c>
      <c r="BF14" s="27" t="str">
        <f>'06'!BE13</f>
        <v/>
      </c>
      <c r="BG14" s="27" t="str">
        <f>'06'!BF13</f>
        <v/>
      </c>
      <c r="BH14" s="27" t="str">
        <f>'06'!BG13</f>
        <v/>
      </c>
      <c r="BI14" s="27" t="str">
        <f>'06'!BH13</f>
        <v/>
      </c>
      <c r="BJ14" s="27" t="str">
        <f>'06'!BI13</f>
        <v/>
      </c>
      <c r="BK14" s="27" t="str">
        <f>'06'!BJ13</f>
        <v/>
      </c>
      <c r="BL14" s="27" t="str">
        <f>'06'!BK13</f>
        <v/>
      </c>
      <c r="BM14" s="27" t="str">
        <f>'06'!BL13</f>
        <v/>
      </c>
      <c r="BN14" s="27" t="str">
        <f>'06'!BM13</f>
        <v/>
      </c>
      <c r="BO14" s="27" t="str">
        <f>'06'!BN13</f>
        <v/>
      </c>
      <c r="BP14" s="27" t="str">
        <f>'06'!BO13</f>
        <v/>
      </c>
      <c r="BQ14" s="27" t="str">
        <f>'06'!BP13</f>
        <v/>
      </c>
      <c r="BR14" s="27" t="str">
        <f>'06'!BQ13</f>
        <v/>
      </c>
      <c r="BS14" s="27" t="str">
        <f>'06'!BR13</f>
        <v/>
      </c>
      <c r="BT14" s="27" t="str">
        <f>'06'!BS13</f>
        <v/>
      </c>
      <c r="BU14" s="27" t="str">
        <f>'06'!BT13</f>
        <v/>
      </c>
      <c r="BV14" s="27" t="str">
        <f>'06'!BU13</f>
        <v/>
      </c>
      <c r="BW14" s="27" t="str">
        <f>'06'!BV13</f>
        <v/>
      </c>
      <c r="BX14" s="27" t="str">
        <f>'06'!BW13</f>
        <v/>
      </c>
      <c r="BY14" s="27" t="str">
        <f>'06'!BX13</f>
        <v/>
      </c>
      <c r="BZ14" s="27" t="str">
        <f>'06'!BY13</f>
        <v/>
      </c>
      <c r="CA14" s="27" t="str">
        <f>'06'!BZ13</f>
        <v/>
      </c>
      <c r="CB14" s="27" t="str">
        <f>'06'!CA13</f>
        <v/>
      </c>
      <c r="CC14" s="27" t="str">
        <f>'06'!CB13</f>
        <v/>
      </c>
      <c r="CD14" s="27" t="str">
        <f>'06'!CC13</f>
        <v/>
      </c>
      <c r="CE14" s="27" t="str">
        <f>'06'!CD13</f>
        <v/>
      </c>
      <c r="CF14" s="27" t="str">
        <f>'06'!CE13</f>
        <v/>
      </c>
      <c r="CG14" s="27" t="str">
        <f>'06'!CF13</f>
        <v/>
      </c>
      <c r="CH14" s="27" t="str">
        <f>'06'!CG13</f>
        <v/>
      </c>
      <c r="CI14" s="27" t="str">
        <f>'06'!CH13</f>
        <v/>
      </c>
      <c r="CJ14" s="27" t="str">
        <f>'06'!CI13</f>
        <v/>
      </c>
      <c r="CK14" s="27" t="str">
        <f>'06'!CJ13</f>
        <v/>
      </c>
      <c r="CL14" s="27" t="str">
        <f>'06'!CK13</f>
        <v/>
      </c>
      <c r="CM14" s="27" t="str">
        <f>'06'!CL13</f>
        <v/>
      </c>
      <c r="CN14" s="27" t="str">
        <f>'06'!CM13</f>
        <v/>
      </c>
      <c r="CO14" s="27" t="str">
        <f>'06'!CN13</f>
        <v/>
      </c>
      <c r="CP14" s="27" t="str">
        <f>'06'!CO13</f>
        <v/>
      </c>
      <c r="CQ14" s="27" t="str">
        <f>'06'!CP13</f>
        <v/>
      </c>
      <c r="CR14" s="27" t="str">
        <f>'06'!CQ13</f>
        <v/>
      </c>
      <c r="CS14" s="27" t="str">
        <f>'06'!CR13</f>
        <v/>
      </c>
      <c r="CT14" s="27" t="str">
        <f>'06'!CS13</f>
        <v/>
      </c>
      <c r="CU14" s="27" t="str">
        <f>'06'!CT13</f>
        <v/>
      </c>
      <c r="CV14" s="27" t="str">
        <f>'06'!CU13</f>
        <v/>
      </c>
      <c r="CW14" s="27" t="str">
        <f>'06'!CV13</f>
        <v/>
      </c>
      <c r="CX14" s="27" t="str">
        <f>'06'!CW13</f>
        <v/>
      </c>
      <c r="CY14" s="27" t="str">
        <f>'06'!CX13</f>
        <v/>
      </c>
      <c r="CZ14" s="388" t="str">
        <f>'06'!CY13</f>
        <v/>
      </c>
      <c r="DA14" s="388" t="str">
        <f>'06'!CZ13</f>
        <v/>
      </c>
      <c r="DB14" s="388" t="str">
        <f>'06'!DA13</f>
        <v/>
      </c>
      <c r="DC14" s="388" t="str">
        <f>'06'!DB13</f>
        <v/>
      </c>
      <c r="DD14" s="388" t="str">
        <f>'06'!DC13</f>
        <v/>
      </c>
      <c r="DE14" s="388" t="str">
        <f>'06'!DD13</f>
        <v/>
      </c>
      <c r="DF14" s="388" t="str">
        <f>'06'!DE13</f>
        <v/>
      </c>
      <c r="DG14" s="388" t="str">
        <f>'06'!DF13</f>
        <v/>
      </c>
      <c r="DH14" s="388" t="str">
        <f>'06'!DG13</f>
        <v/>
      </c>
      <c r="DI14" s="388" t="str">
        <f>'06'!DH13</f>
        <v/>
      </c>
      <c r="DJ14" s="388" t="str">
        <f>'06'!DI13</f>
        <v/>
      </c>
      <c r="DK14" s="457" t="str">
        <f>'06'!DJ13</f>
        <v/>
      </c>
      <c r="DL14" s="457" t="str">
        <f>'06'!DK13</f>
        <v/>
      </c>
      <c r="DM14" s="457" t="str">
        <f>'06'!DL13</f>
        <v/>
      </c>
      <c r="DN14" s="457" t="str">
        <f>'06'!DM13</f>
        <v/>
      </c>
      <c r="DO14" s="457" t="str">
        <f>'06'!DN13</f>
        <v/>
      </c>
      <c r="DP14" s="457" t="str">
        <f>'06'!DO13</f>
        <v/>
      </c>
      <c r="DQ14" s="457" t="str">
        <f>'06'!DP13</f>
        <v/>
      </c>
      <c r="DR14" s="457" t="str">
        <f>'06'!DQ13</f>
        <v/>
      </c>
      <c r="DS14" s="457" t="str">
        <f>'06'!DR13</f>
        <v/>
      </c>
      <c r="DT14" s="457" t="str">
        <f>'06'!DS13</f>
        <v/>
      </c>
      <c r="DU14" s="457" t="str">
        <f>'06'!DT13</f>
        <v/>
      </c>
      <c r="DV14" s="457" t="str">
        <f>'06'!DU13</f>
        <v/>
      </c>
      <c r="DW14" s="457" t="str">
        <f>'06'!DV13</f>
        <v/>
      </c>
      <c r="DX14" s="457" t="str">
        <f>'06'!DW13</f>
        <v/>
      </c>
      <c r="DY14" s="457" t="str">
        <f>'06'!DX13</f>
        <v/>
      </c>
      <c r="DZ14" s="457" t="str">
        <f>'06'!DY13</f>
        <v/>
      </c>
      <c r="EA14" s="457" t="str">
        <f>'06'!DZ13</f>
        <v/>
      </c>
      <c r="EB14" s="457" t="str">
        <f>'06'!EA13</f>
        <v/>
      </c>
      <c r="EC14" s="457" t="str">
        <f>'06'!EB13</f>
        <v/>
      </c>
      <c r="ED14" s="457" t="str">
        <f>'06'!EC13</f>
        <v/>
      </c>
      <c r="EE14" s="457" t="str">
        <f>'06'!ED13</f>
        <v/>
      </c>
      <c r="EF14" s="457" t="str">
        <f>'06'!EE13</f>
        <v/>
      </c>
      <c r="EG14" s="457" t="str">
        <f>'06'!EF13</f>
        <v/>
      </c>
      <c r="EH14" s="457" t="str">
        <f>'06'!EG13</f>
        <v/>
      </c>
      <c r="EI14" s="457" t="str">
        <f>'06'!EH13</f>
        <v/>
      </c>
      <c r="EJ14" s="457" t="str">
        <f>'06'!EI13</f>
        <v/>
      </c>
      <c r="EK14" s="457" t="str">
        <f>'06'!EJ13</f>
        <v/>
      </c>
      <c r="EL14" s="457" t="str">
        <f>'06'!EK13</f>
        <v/>
      </c>
      <c r="EM14" s="457" t="str">
        <f>'06'!EL13</f>
        <v/>
      </c>
      <c r="EN14" s="457" t="str">
        <f>'06'!EM13</f>
        <v/>
      </c>
      <c r="EO14" s="457" t="str">
        <f>'06'!EN13</f>
        <v/>
      </c>
      <c r="EP14" s="457" t="str">
        <f>'06'!EO13</f>
        <v/>
      </c>
      <c r="EQ14" s="457" t="str">
        <f>'06'!EP13</f>
        <v/>
      </c>
      <c r="ER14" s="457" t="str">
        <f>'06'!EQ13</f>
        <v/>
      </c>
      <c r="ES14" s="457" t="str">
        <f>'06'!ER13</f>
        <v/>
      </c>
      <c r="ET14" s="457" t="str">
        <f>'06'!ES13</f>
        <v/>
      </c>
      <c r="EU14" s="457" t="str">
        <f>'06'!ET13</f>
        <v/>
      </c>
      <c r="EV14" s="457" t="str">
        <f>'06'!EU13</f>
        <v/>
      </c>
      <c r="EW14" s="457" t="str">
        <f>'06'!EV13</f>
        <v/>
      </c>
      <c r="EX14" s="457" t="str">
        <f>'06'!EW13</f>
        <v/>
      </c>
      <c r="EY14" s="457" t="str">
        <f>'06'!EX13</f>
        <v/>
      </c>
      <c r="EZ14" s="457" t="str">
        <f>'06'!EY13</f>
        <v/>
      </c>
      <c r="FA14" s="457" t="str">
        <f>'06'!EZ13</f>
        <v/>
      </c>
      <c r="FB14" s="457" t="str">
        <f>'06'!FA13</f>
        <v/>
      </c>
      <c r="FC14" s="27" t="str">
        <f>'06'!FB13</f>
        <v/>
      </c>
      <c r="FD14" s="27" t="str">
        <f>'06'!FC13</f>
        <v/>
      </c>
      <c r="FE14" s="27" t="str">
        <f>'06'!FD13</f>
        <v/>
      </c>
      <c r="FF14" s="27" t="str">
        <f>'06'!FE13</f>
        <v/>
      </c>
      <c r="FG14" s="27" t="str">
        <f>'06'!FF13</f>
        <v/>
      </c>
      <c r="FH14" s="27" t="str">
        <f>'06'!FG13</f>
        <v/>
      </c>
      <c r="FI14" s="27" t="str">
        <f>'06'!FH13</f>
        <v/>
      </c>
      <c r="FJ14" s="27" t="str">
        <f>'06'!FI13</f>
        <v/>
      </c>
      <c r="FK14" s="27" t="str">
        <f>'06'!FJ13</f>
        <v/>
      </c>
      <c r="FL14" s="27" t="str">
        <f>'06'!FK13</f>
        <v/>
      </c>
      <c r="FM14" s="27" t="str">
        <f>'06'!FL13</f>
        <v/>
      </c>
      <c r="FN14" s="27">
        <f>'06'!FM13</f>
        <v>6</v>
      </c>
      <c r="FO14" s="27">
        <f>'06'!FN13</f>
        <v>0</v>
      </c>
      <c r="FP14" s="27">
        <f>'06'!FO13</f>
        <v>5</v>
      </c>
      <c r="FQ14" s="27">
        <f>'06'!FP13</f>
        <v>0</v>
      </c>
      <c r="FR14" s="27">
        <f>'06'!FQ13</f>
        <v>5</v>
      </c>
      <c r="FS14" s="27">
        <f>'06'!FR13</f>
        <v>0</v>
      </c>
      <c r="FT14" s="27">
        <f>'06'!FS13</f>
        <v>5</v>
      </c>
      <c r="FU14" s="27">
        <f>'06'!FT13</f>
        <v>0</v>
      </c>
      <c r="FV14" s="27">
        <f>'06'!FU13</f>
        <v>6</v>
      </c>
      <c r="FW14" s="27">
        <f>'06'!FV13</f>
        <v>0</v>
      </c>
      <c r="FX14" s="27">
        <f>'06'!FW13</f>
        <v>6</v>
      </c>
      <c r="FY14" s="27">
        <f>'06'!FX13</f>
        <v>0</v>
      </c>
      <c r="FZ14" s="27">
        <f>'06'!FY13</f>
        <v>5</v>
      </c>
      <c r="GA14" s="27">
        <f>'06'!FZ13</f>
        <v>0</v>
      </c>
      <c r="GB14" s="27">
        <f>'06'!GA13</f>
        <v>6</v>
      </c>
      <c r="GC14" s="27">
        <f>'06'!GB13</f>
        <v>0</v>
      </c>
      <c r="GD14" s="27">
        <f>'06'!GD13</f>
        <v>0</v>
      </c>
      <c r="GE14" s="312" t="str">
        <f>'06'!GE13</f>
        <v>ไม่ผ่าน</v>
      </c>
      <c r="GF14" s="188"/>
      <c r="GG14" s="173"/>
      <c r="GH14" s="173"/>
      <c r="GI14" s="173"/>
      <c r="GJ14" s="173"/>
      <c r="GK14" s="173"/>
      <c r="GL14" s="173"/>
      <c r="GM14" s="173"/>
    </row>
    <row r="15" spans="1:195" s="29" customFormat="1" ht="15.95" customHeight="1">
      <c r="A15" s="173"/>
      <c r="B15" s="55">
        <v>9</v>
      </c>
      <c r="C15" s="26">
        <f>IF(คะแนนสอบ!C14="","",คะแนนสอบ!C14)</f>
        <v>2440</v>
      </c>
      <c r="D15" s="41" t="str">
        <f>IF(คะแนนสอบ!D14="","",คะแนนสอบ!D14)</f>
        <v>เด็กหญิงนิธิมา  เภตรา</v>
      </c>
      <c r="E15" s="27">
        <f>'06'!D14</f>
        <v>9</v>
      </c>
      <c r="F15" s="27">
        <f>'06'!E14</f>
        <v>8</v>
      </c>
      <c r="G15" s="27">
        <f>'06'!F14</f>
        <v>8</v>
      </c>
      <c r="H15" s="27">
        <f>'06'!G14</f>
        <v>8</v>
      </c>
      <c r="I15" s="27">
        <f>'06'!H14</f>
        <v>9</v>
      </c>
      <c r="J15" s="27">
        <f>'06'!I14</f>
        <v>9</v>
      </c>
      <c r="K15" s="27">
        <f>'06'!J14</f>
        <v>8</v>
      </c>
      <c r="L15" s="27">
        <f>'06'!K14</f>
        <v>9</v>
      </c>
      <c r="M15" s="27">
        <f>'06'!L14</f>
        <v>85</v>
      </c>
      <c r="N15" s="27">
        <f>'06'!M14</f>
        <v>3</v>
      </c>
      <c r="O15" s="27" t="str">
        <f>'06'!N14</f>
        <v>ดีเยี่ยม</v>
      </c>
      <c r="P15" s="27" t="str">
        <f>'06'!O14</f>
        <v/>
      </c>
      <c r="Q15" s="27" t="str">
        <f>'06'!P14</f>
        <v/>
      </c>
      <c r="R15" s="27" t="str">
        <f>'06'!Q14</f>
        <v/>
      </c>
      <c r="S15" s="27" t="str">
        <f>'06'!R14</f>
        <v/>
      </c>
      <c r="T15" s="27" t="str">
        <f>'06'!S14</f>
        <v/>
      </c>
      <c r="U15" s="27" t="str">
        <f>'06'!T14</f>
        <v/>
      </c>
      <c r="V15" s="27" t="str">
        <f>'06'!U14</f>
        <v/>
      </c>
      <c r="W15" s="27" t="str">
        <f>'06'!V14</f>
        <v/>
      </c>
      <c r="X15" s="27" t="str">
        <f>'06'!W14</f>
        <v/>
      </c>
      <c r="Y15" s="27" t="str">
        <f>'06'!X14</f>
        <v/>
      </c>
      <c r="Z15" s="27" t="str">
        <f>'06'!Y14</f>
        <v/>
      </c>
      <c r="AA15" s="27" t="str">
        <f>'06'!Z14</f>
        <v/>
      </c>
      <c r="AB15" s="27" t="str">
        <f>'06'!AA14</f>
        <v/>
      </c>
      <c r="AC15" s="27" t="str">
        <f>'06'!AB14</f>
        <v/>
      </c>
      <c r="AD15" s="27" t="str">
        <f>'06'!AC14</f>
        <v/>
      </c>
      <c r="AE15" s="27" t="str">
        <f>'06'!AD14</f>
        <v/>
      </c>
      <c r="AF15" s="27" t="str">
        <f>'06'!AE14</f>
        <v/>
      </c>
      <c r="AG15" s="27" t="str">
        <f>'06'!AF14</f>
        <v/>
      </c>
      <c r="AH15" s="27" t="str">
        <f>'06'!AG14</f>
        <v/>
      </c>
      <c r="AI15" s="27" t="str">
        <f>'06'!AH14</f>
        <v/>
      </c>
      <c r="AJ15" s="27" t="str">
        <f>'06'!AI14</f>
        <v/>
      </c>
      <c r="AK15" s="27" t="str">
        <f>'06'!AJ14</f>
        <v/>
      </c>
      <c r="AL15" s="27" t="str">
        <f>'06'!AK14</f>
        <v/>
      </c>
      <c r="AM15" s="27" t="str">
        <f>'06'!AL14</f>
        <v/>
      </c>
      <c r="AN15" s="27" t="str">
        <f>'06'!AM14</f>
        <v/>
      </c>
      <c r="AO15" s="27" t="str">
        <f>'06'!AN14</f>
        <v/>
      </c>
      <c r="AP15" s="27" t="str">
        <f>'06'!AO14</f>
        <v/>
      </c>
      <c r="AQ15" s="27" t="str">
        <f>'06'!AP14</f>
        <v/>
      </c>
      <c r="AR15" s="27" t="str">
        <f>'06'!AQ14</f>
        <v/>
      </c>
      <c r="AS15" s="27" t="str">
        <f>'06'!AR14</f>
        <v/>
      </c>
      <c r="AT15" s="27" t="str">
        <f>'06'!AS14</f>
        <v/>
      </c>
      <c r="AU15" s="27" t="str">
        <f>'06'!AT14</f>
        <v/>
      </c>
      <c r="AV15" s="27" t="str">
        <f>'06'!AU14</f>
        <v/>
      </c>
      <c r="AW15" s="27" t="str">
        <f>'06'!AV14</f>
        <v/>
      </c>
      <c r="AX15" s="27" t="str">
        <f>'06'!AW14</f>
        <v/>
      </c>
      <c r="AY15" s="27" t="str">
        <f>'06'!AX14</f>
        <v/>
      </c>
      <c r="AZ15" s="27" t="str">
        <f>'06'!AY14</f>
        <v/>
      </c>
      <c r="BA15" s="27" t="str">
        <f>'06'!AZ14</f>
        <v/>
      </c>
      <c r="BB15" s="27" t="str">
        <f>'06'!BA14</f>
        <v/>
      </c>
      <c r="BC15" s="27" t="str">
        <f>'06'!BB14</f>
        <v/>
      </c>
      <c r="BD15" s="27" t="str">
        <f>'06'!BC14</f>
        <v/>
      </c>
      <c r="BE15" s="27" t="str">
        <f>'06'!BD14</f>
        <v/>
      </c>
      <c r="BF15" s="27" t="str">
        <f>'06'!BE14</f>
        <v/>
      </c>
      <c r="BG15" s="27" t="str">
        <f>'06'!BF14</f>
        <v/>
      </c>
      <c r="BH15" s="27" t="str">
        <f>'06'!BG14</f>
        <v/>
      </c>
      <c r="BI15" s="27" t="str">
        <f>'06'!BH14</f>
        <v/>
      </c>
      <c r="BJ15" s="27" t="str">
        <f>'06'!BI14</f>
        <v/>
      </c>
      <c r="BK15" s="27" t="str">
        <f>'06'!BJ14</f>
        <v/>
      </c>
      <c r="BL15" s="27" t="str">
        <f>'06'!BK14</f>
        <v/>
      </c>
      <c r="BM15" s="27" t="str">
        <f>'06'!BL14</f>
        <v/>
      </c>
      <c r="BN15" s="27" t="str">
        <f>'06'!BM14</f>
        <v/>
      </c>
      <c r="BO15" s="27" t="str">
        <f>'06'!BN14</f>
        <v/>
      </c>
      <c r="BP15" s="27" t="str">
        <f>'06'!BO14</f>
        <v/>
      </c>
      <c r="BQ15" s="27" t="str">
        <f>'06'!BP14</f>
        <v/>
      </c>
      <c r="BR15" s="27" t="str">
        <f>'06'!BQ14</f>
        <v/>
      </c>
      <c r="BS15" s="27" t="str">
        <f>'06'!BR14</f>
        <v/>
      </c>
      <c r="BT15" s="27" t="str">
        <f>'06'!BS14</f>
        <v/>
      </c>
      <c r="BU15" s="27" t="str">
        <f>'06'!BT14</f>
        <v/>
      </c>
      <c r="BV15" s="27" t="str">
        <f>'06'!BU14</f>
        <v/>
      </c>
      <c r="BW15" s="27" t="str">
        <f>'06'!BV14</f>
        <v/>
      </c>
      <c r="BX15" s="27" t="str">
        <f>'06'!BW14</f>
        <v/>
      </c>
      <c r="BY15" s="27" t="str">
        <f>'06'!BX14</f>
        <v/>
      </c>
      <c r="BZ15" s="27" t="str">
        <f>'06'!BY14</f>
        <v/>
      </c>
      <c r="CA15" s="27" t="str">
        <f>'06'!BZ14</f>
        <v/>
      </c>
      <c r="CB15" s="27" t="str">
        <f>'06'!CA14</f>
        <v/>
      </c>
      <c r="CC15" s="27" t="str">
        <f>'06'!CB14</f>
        <v/>
      </c>
      <c r="CD15" s="27" t="str">
        <f>'06'!CC14</f>
        <v/>
      </c>
      <c r="CE15" s="27" t="str">
        <f>'06'!CD14</f>
        <v/>
      </c>
      <c r="CF15" s="27" t="str">
        <f>'06'!CE14</f>
        <v/>
      </c>
      <c r="CG15" s="27" t="str">
        <f>'06'!CF14</f>
        <v/>
      </c>
      <c r="CH15" s="27" t="str">
        <f>'06'!CG14</f>
        <v/>
      </c>
      <c r="CI15" s="27" t="str">
        <f>'06'!CH14</f>
        <v/>
      </c>
      <c r="CJ15" s="27" t="str">
        <f>'06'!CI14</f>
        <v/>
      </c>
      <c r="CK15" s="27" t="str">
        <f>'06'!CJ14</f>
        <v/>
      </c>
      <c r="CL15" s="27" t="str">
        <f>'06'!CK14</f>
        <v/>
      </c>
      <c r="CM15" s="27" t="str">
        <f>'06'!CL14</f>
        <v/>
      </c>
      <c r="CN15" s="27" t="str">
        <f>'06'!CM14</f>
        <v/>
      </c>
      <c r="CO15" s="27" t="str">
        <f>'06'!CN14</f>
        <v/>
      </c>
      <c r="CP15" s="27" t="str">
        <f>'06'!CO14</f>
        <v/>
      </c>
      <c r="CQ15" s="27" t="str">
        <f>'06'!CP14</f>
        <v/>
      </c>
      <c r="CR15" s="27" t="str">
        <f>'06'!CQ14</f>
        <v/>
      </c>
      <c r="CS15" s="27" t="str">
        <f>'06'!CR14</f>
        <v/>
      </c>
      <c r="CT15" s="27" t="str">
        <f>'06'!CS14</f>
        <v/>
      </c>
      <c r="CU15" s="27" t="str">
        <f>'06'!CT14</f>
        <v/>
      </c>
      <c r="CV15" s="27" t="str">
        <f>'06'!CU14</f>
        <v/>
      </c>
      <c r="CW15" s="27" t="str">
        <f>'06'!CV14</f>
        <v/>
      </c>
      <c r="CX15" s="27" t="str">
        <f>'06'!CW14</f>
        <v/>
      </c>
      <c r="CY15" s="27" t="str">
        <f>'06'!CX14</f>
        <v/>
      </c>
      <c r="CZ15" s="388" t="str">
        <f>'06'!CY14</f>
        <v/>
      </c>
      <c r="DA15" s="388" t="str">
        <f>'06'!CZ14</f>
        <v/>
      </c>
      <c r="DB15" s="388" t="str">
        <f>'06'!DA14</f>
        <v/>
      </c>
      <c r="DC15" s="388" t="str">
        <f>'06'!DB14</f>
        <v/>
      </c>
      <c r="DD15" s="388" t="str">
        <f>'06'!DC14</f>
        <v/>
      </c>
      <c r="DE15" s="388" t="str">
        <f>'06'!DD14</f>
        <v/>
      </c>
      <c r="DF15" s="388" t="str">
        <f>'06'!DE14</f>
        <v/>
      </c>
      <c r="DG15" s="388" t="str">
        <f>'06'!DF14</f>
        <v/>
      </c>
      <c r="DH15" s="388" t="str">
        <f>'06'!DG14</f>
        <v/>
      </c>
      <c r="DI15" s="388" t="str">
        <f>'06'!DH14</f>
        <v/>
      </c>
      <c r="DJ15" s="388" t="str">
        <f>'06'!DI14</f>
        <v/>
      </c>
      <c r="DK15" s="457" t="str">
        <f>'06'!DJ14</f>
        <v/>
      </c>
      <c r="DL15" s="457" t="str">
        <f>'06'!DK14</f>
        <v/>
      </c>
      <c r="DM15" s="457" t="str">
        <f>'06'!DL14</f>
        <v/>
      </c>
      <c r="DN15" s="457" t="str">
        <f>'06'!DM14</f>
        <v/>
      </c>
      <c r="DO15" s="457" t="str">
        <f>'06'!DN14</f>
        <v/>
      </c>
      <c r="DP15" s="457" t="str">
        <f>'06'!DO14</f>
        <v/>
      </c>
      <c r="DQ15" s="457" t="str">
        <f>'06'!DP14</f>
        <v/>
      </c>
      <c r="DR15" s="457" t="str">
        <f>'06'!DQ14</f>
        <v/>
      </c>
      <c r="DS15" s="457" t="str">
        <f>'06'!DR14</f>
        <v/>
      </c>
      <c r="DT15" s="457" t="str">
        <f>'06'!DS14</f>
        <v/>
      </c>
      <c r="DU15" s="457" t="str">
        <f>'06'!DT14</f>
        <v/>
      </c>
      <c r="DV15" s="457" t="str">
        <f>'06'!DU14</f>
        <v/>
      </c>
      <c r="DW15" s="457" t="str">
        <f>'06'!DV14</f>
        <v/>
      </c>
      <c r="DX15" s="457" t="str">
        <f>'06'!DW14</f>
        <v/>
      </c>
      <c r="DY15" s="457" t="str">
        <f>'06'!DX14</f>
        <v/>
      </c>
      <c r="DZ15" s="457" t="str">
        <f>'06'!DY14</f>
        <v/>
      </c>
      <c r="EA15" s="457" t="str">
        <f>'06'!DZ14</f>
        <v/>
      </c>
      <c r="EB15" s="457" t="str">
        <f>'06'!EA14</f>
        <v/>
      </c>
      <c r="EC15" s="457" t="str">
        <f>'06'!EB14</f>
        <v/>
      </c>
      <c r="ED15" s="457" t="str">
        <f>'06'!EC14</f>
        <v/>
      </c>
      <c r="EE15" s="457" t="str">
        <f>'06'!ED14</f>
        <v/>
      </c>
      <c r="EF15" s="457" t="str">
        <f>'06'!EE14</f>
        <v/>
      </c>
      <c r="EG15" s="457" t="str">
        <f>'06'!EF14</f>
        <v/>
      </c>
      <c r="EH15" s="457" t="str">
        <f>'06'!EG14</f>
        <v/>
      </c>
      <c r="EI15" s="457" t="str">
        <f>'06'!EH14</f>
        <v/>
      </c>
      <c r="EJ15" s="457" t="str">
        <f>'06'!EI14</f>
        <v/>
      </c>
      <c r="EK15" s="457" t="str">
        <f>'06'!EJ14</f>
        <v/>
      </c>
      <c r="EL15" s="457" t="str">
        <f>'06'!EK14</f>
        <v/>
      </c>
      <c r="EM15" s="457" t="str">
        <f>'06'!EL14</f>
        <v/>
      </c>
      <c r="EN15" s="457" t="str">
        <f>'06'!EM14</f>
        <v/>
      </c>
      <c r="EO15" s="457" t="str">
        <f>'06'!EN14</f>
        <v/>
      </c>
      <c r="EP15" s="457" t="str">
        <f>'06'!EO14</f>
        <v/>
      </c>
      <c r="EQ15" s="457" t="str">
        <f>'06'!EP14</f>
        <v/>
      </c>
      <c r="ER15" s="457" t="str">
        <f>'06'!EQ14</f>
        <v/>
      </c>
      <c r="ES15" s="457" t="str">
        <f>'06'!ER14</f>
        <v/>
      </c>
      <c r="ET15" s="457" t="str">
        <f>'06'!ES14</f>
        <v/>
      </c>
      <c r="EU15" s="457" t="str">
        <f>'06'!ET14</f>
        <v/>
      </c>
      <c r="EV15" s="457" t="str">
        <f>'06'!EU14</f>
        <v/>
      </c>
      <c r="EW15" s="457" t="str">
        <f>'06'!EV14</f>
        <v/>
      </c>
      <c r="EX15" s="457" t="str">
        <f>'06'!EW14</f>
        <v/>
      </c>
      <c r="EY15" s="457" t="str">
        <f>'06'!EX14</f>
        <v/>
      </c>
      <c r="EZ15" s="457" t="str">
        <f>'06'!EY14</f>
        <v/>
      </c>
      <c r="FA15" s="457" t="str">
        <f>'06'!EZ14</f>
        <v/>
      </c>
      <c r="FB15" s="457" t="str">
        <f>'06'!FA14</f>
        <v/>
      </c>
      <c r="FC15" s="27" t="str">
        <f>'06'!FB14</f>
        <v/>
      </c>
      <c r="FD15" s="27" t="str">
        <f>'06'!FC14</f>
        <v/>
      </c>
      <c r="FE15" s="27" t="str">
        <f>'06'!FD14</f>
        <v/>
      </c>
      <c r="FF15" s="27" t="str">
        <f>'06'!FE14</f>
        <v/>
      </c>
      <c r="FG15" s="27" t="str">
        <f>'06'!FF14</f>
        <v/>
      </c>
      <c r="FH15" s="27" t="str">
        <f>'06'!FG14</f>
        <v/>
      </c>
      <c r="FI15" s="27" t="str">
        <f>'06'!FH14</f>
        <v/>
      </c>
      <c r="FJ15" s="27" t="str">
        <f>'06'!FI14</f>
        <v/>
      </c>
      <c r="FK15" s="27" t="str">
        <f>'06'!FJ14</f>
        <v/>
      </c>
      <c r="FL15" s="27" t="str">
        <f>'06'!FK14</f>
        <v/>
      </c>
      <c r="FM15" s="27" t="str">
        <f>'06'!FL14</f>
        <v/>
      </c>
      <c r="FN15" s="27">
        <f>'06'!FM14</f>
        <v>6</v>
      </c>
      <c r="FO15" s="27">
        <f>'06'!FN14</f>
        <v>0</v>
      </c>
      <c r="FP15" s="27">
        <f>'06'!FO14</f>
        <v>5</v>
      </c>
      <c r="FQ15" s="27">
        <f>'06'!FP14</f>
        <v>0</v>
      </c>
      <c r="FR15" s="27">
        <f>'06'!FQ14</f>
        <v>5</v>
      </c>
      <c r="FS15" s="27">
        <f>'06'!FR14</f>
        <v>0</v>
      </c>
      <c r="FT15" s="27">
        <f>'06'!FS14</f>
        <v>5</v>
      </c>
      <c r="FU15" s="27">
        <f>'06'!FT14</f>
        <v>0</v>
      </c>
      <c r="FV15" s="27">
        <f>'06'!FU14</f>
        <v>6</v>
      </c>
      <c r="FW15" s="27">
        <f>'06'!FV14</f>
        <v>0</v>
      </c>
      <c r="FX15" s="27">
        <f>'06'!FW14</f>
        <v>6</v>
      </c>
      <c r="FY15" s="27">
        <f>'06'!FX14</f>
        <v>0</v>
      </c>
      <c r="FZ15" s="27">
        <f>'06'!FY14</f>
        <v>5</v>
      </c>
      <c r="GA15" s="27">
        <f>'06'!FZ14</f>
        <v>0</v>
      </c>
      <c r="GB15" s="27">
        <f>'06'!GA14</f>
        <v>6</v>
      </c>
      <c r="GC15" s="27">
        <f>'06'!GB14</f>
        <v>0</v>
      </c>
      <c r="GD15" s="27">
        <f>'06'!GD14</f>
        <v>0</v>
      </c>
      <c r="GE15" s="312" t="str">
        <f>'06'!GE14</f>
        <v>ไม่ผ่าน</v>
      </c>
      <c r="GF15" s="188"/>
      <c r="GG15" s="173"/>
      <c r="GH15" s="173"/>
      <c r="GI15" s="173"/>
      <c r="GJ15" s="173"/>
      <c r="GK15" s="173"/>
      <c r="GL15" s="173"/>
      <c r="GM15" s="173"/>
    </row>
    <row r="16" spans="1:195" s="29" customFormat="1" ht="15.95" customHeight="1">
      <c r="A16" s="173"/>
      <c r="B16" s="55">
        <v>10</v>
      </c>
      <c r="C16" s="26">
        <f>IF(คะแนนสอบ!C15="","",คะแนนสอบ!C15)</f>
        <v>2441</v>
      </c>
      <c r="D16" s="41" t="str">
        <f>IF(คะแนนสอบ!D15="","",คะแนนสอบ!D15)</f>
        <v>เด็กชายวิชัย  บุญยงค์</v>
      </c>
      <c r="E16" s="27">
        <f>'06'!D15</f>
        <v>9</v>
      </c>
      <c r="F16" s="27">
        <f>'06'!E15</f>
        <v>8</v>
      </c>
      <c r="G16" s="27">
        <f>'06'!F15</f>
        <v>8</v>
      </c>
      <c r="H16" s="27">
        <f>'06'!G15</f>
        <v>8</v>
      </c>
      <c r="I16" s="27">
        <f>'06'!H15</f>
        <v>9</v>
      </c>
      <c r="J16" s="27">
        <f>'06'!I15</f>
        <v>9</v>
      </c>
      <c r="K16" s="27">
        <f>'06'!J15</f>
        <v>8</v>
      </c>
      <c r="L16" s="27">
        <f>'06'!K15</f>
        <v>9</v>
      </c>
      <c r="M16" s="27">
        <f>'06'!L15</f>
        <v>85</v>
      </c>
      <c r="N16" s="27">
        <f>'06'!M15</f>
        <v>3</v>
      </c>
      <c r="O16" s="27" t="str">
        <f>'06'!N15</f>
        <v>ดีเยี่ยม</v>
      </c>
      <c r="P16" s="27" t="str">
        <f>'06'!O15</f>
        <v/>
      </c>
      <c r="Q16" s="27" t="str">
        <f>'06'!P15</f>
        <v/>
      </c>
      <c r="R16" s="27" t="str">
        <f>'06'!Q15</f>
        <v/>
      </c>
      <c r="S16" s="27" t="str">
        <f>'06'!R15</f>
        <v/>
      </c>
      <c r="T16" s="27" t="str">
        <f>'06'!S15</f>
        <v/>
      </c>
      <c r="U16" s="27" t="str">
        <f>'06'!T15</f>
        <v/>
      </c>
      <c r="V16" s="27" t="str">
        <f>'06'!U15</f>
        <v/>
      </c>
      <c r="W16" s="27" t="str">
        <f>'06'!V15</f>
        <v/>
      </c>
      <c r="X16" s="27" t="str">
        <f>'06'!W15</f>
        <v/>
      </c>
      <c r="Y16" s="27" t="str">
        <f>'06'!X15</f>
        <v/>
      </c>
      <c r="Z16" s="27" t="str">
        <f>'06'!Y15</f>
        <v/>
      </c>
      <c r="AA16" s="27" t="str">
        <f>'06'!Z15</f>
        <v/>
      </c>
      <c r="AB16" s="27" t="str">
        <f>'06'!AA15</f>
        <v/>
      </c>
      <c r="AC16" s="27" t="str">
        <f>'06'!AB15</f>
        <v/>
      </c>
      <c r="AD16" s="27" t="str">
        <f>'06'!AC15</f>
        <v/>
      </c>
      <c r="AE16" s="27" t="str">
        <f>'06'!AD15</f>
        <v/>
      </c>
      <c r="AF16" s="27" t="str">
        <f>'06'!AE15</f>
        <v/>
      </c>
      <c r="AG16" s="27" t="str">
        <f>'06'!AF15</f>
        <v/>
      </c>
      <c r="AH16" s="27" t="str">
        <f>'06'!AG15</f>
        <v/>
      </c>
      <c r="AI16" s="27" t="str">
        <f>'06'!AH15</f>
        <v/>
      </c>
      <c r="AJ16" s="27" t="str">
        <f>'06'!AI15</f>
        <v/>
      </c>
      <c r="AK16" s="27" t="str">
        <f>'06'!AJ15</f>
        <v/>
      </c>
      <c r="AL16" s="27" t="str">
        <f>'06'!AK15</f>
        <v/>
      </c>
      <c r="AM16" s="27" t="str">
        <f>'06'!AL15</f>
        <v/>
      </c>
      <c r="AN16" s="27" t="str">
        <f>'06'!AM15</f>
        <v/>
      </c>
      <c r="AO16" s="27" t="str">
        <f>'06'!AN15</f>
        <v/>
      </c>
      <c r="AP16" s="27" t="str">
        <f>'06'!AO15</f>
        <v/>
      </c>
      <c r="AQ16" s="27" t="str">
        <f>'06'!AP15</f>
        <v/>
      </c>
      <c r="AR16" s="27" t="str">
        <f>'06'!AQ15</f>
        <v/>
      </c>
      <c r="AS16" s="27" t="str">
        <f>'06'!AR15</f>
        <v/>
      </c>
      <c r="AT16" s="27" t="str">
        <f>'06'!AS15</f>
        <v/>
      </c>
      <c r="AU16" s="27" t="str">
        <f>'06'!AT15</f>
        <v/>
      </c>
      <c r="AV16" s="27" t="str">
        <f>'06'!AU15</f>
        <v/>
      </c>
      <c r="AW16" s="27" t="str">
        <f>'06'!AV15</f>
        <v/>
      </c>
      <c r="AX16" s="27" t="str">
        <f>'06'!AW15</f>
        <v/>
      </c>
      <c r="AY16" s="27" t="str">
        <f>'06'!AX15</f>
        <v/>
      </c>
      <c r="AZ16" s="27" t="str">
        <f>'06'!AY15</f>
        <v/>
      </c>
      <c r="BA16" s="27" t="str">
        <f>'06'!AZ15</f>
        <v/>
      </c>
      <c r="BB16" s="27" t="str">
        <f>'06'!BA15</f>
        <v/>
      </c>
      <c r="BC16" s="27" t="str">
        <f>'06'!BB15</f>
        <v/>
      </c>
      <c r="BD16" s="27" t="str">
        <f>'06'!BC15</f>
        <v/>
      </c>
      <c r="BE16" s="27" t="str">
        <f>'06'!BD15</f>
        <v/>
      </c>
      <c r="BF16" s="27" t="str">
        <f>'06'!BE15</f>
        <v/>
      </c>
      <c r="BG16" s="27" t="str">
        <f>'06'!BF15</f>
        <v/>
      </c>
      <c r="BH16" s="27" t="str">
        <f>'06'!BG15</f>
        <v/>
      </c>
      <c r="BI16" s="27" t="str">
        <f>'06'!BH15</f>
        <v/>
      </c>
      <c r="BJ16" s="27" t="str">
        <f>'06'!BI15</f>
        <v/>
      </c>
      <c r="BK16" s="27" t="str">
        <f>'06'!BJ15</f>
        <v/>
      </c>
      <c r="BL16" s="27" t="str">
        <f>'06'!BK15</f>
        <v/>
      </c>
      <c r="BM16" s="27" t="str">
        <f>'06'!BL15</f>
        <v/>
      </c>
      <c r="BN16" s="27" t="str">
        <f>'06'!BM15</f>
        <v/>
      </c>
      <c r="BO16" s="27" t="str">
        <f>'06'!BN15</f>
        <v/>
      </c>
      <c r="BP16" s="27" t="str">
        <f>'06'!BO15</f>
        <v/>
      </c>
      <c r="BQ16" s="27" t="str">
        <f>'06'!BP15</f>
        <v/>
      </c>
      <c r="BR16" s="27" t="str">
        <f>'06'!BQ15</f>
        <v/>
      </c>
      <c r="BS16" s="27" t="str">
        <f>'06'!BR15</f>
        <v/>
      </c>
      <c r="BT16" s="27" t="str">
        <f>'06'!BS15</f>
        <v/>
      </c>
      <c r="BU16" s="27" t="str">
        <f>'06'!BT15</f>
        <v/>
      </c>
      <c r="BV16" s="27" t="str">
        <f>'06'!BU15</f>
        <v/>
      </c>
      <c r="BW16" s="27" t="str">
        <f>'06'!BV15</f>
        <v/>
      </c>
      <c r="BX16" s="27" t="str">
        <f>'06'!BW15</f>
        <v/>
      </c>
      <c r="BY16" s="27" t="str">
        <f>'06'!BX15</f>
        <v/>
      </c>
      <c r="BZ16" s="27" t="str">
        <f>'06'!BY15</f>
        <v/>
      </c>
      <c r="CA16" s="27" t="str">
        <f>'06'!BZ15</f>
        <v/>
      </c>
      <c r="CB16" s="27" t="str">
        <f>'06'!CA15</f>
        <v/>
      </c>
      <c r="CC16" s="27" t="str">
        <f>'06'!CB15</f>
        <v/>
      </c>
      <c r="CD16" s="27" t="str">
        <f>'06'!CC15</f>
        <v/>
      </c>
      <c r="CE16" s="27" t="str">
        <f>'06'!CD15</f>
        <v/>
      </c>
      <c r="CF16" s="27" t="str">
        <f>'06'!CE15</f>
        <v/>
      </c>
      <c r="CG16" s="27" t="str">
        <f>'06'!CF15</f>
        <v/>
      </c>
      <c r="CH16" s="27" t="str">
        <f>'06'!CG15</f>
        <v/>
      </c>
      <c r="CI16" s="27" t="str">
        <f>'06'!CH15</f>
        <v/>
      </c>
      <c r="CJ16" s="27" t="str">
        <f>'06'!CI15</f>
        <v/>
      </c>
      <c r="CK16" s="27" t="str">
        <f>'06'!CJ15</f>
        <v/>
      </c>
      <c r="CL16" s="27" t="str">
        <f>'06'!CK15</f>
        <v/>
      </c>
      <c r="CM16" s="27" t="str">
        <f>'06'!CL15</f>
        <v/>
      </c>
      <c r="CN16" s="27" t="str">
        <f>'06'!CM15</f>
        <v/>
      </c>
      <c r="CO16" s="27" t="str">
        <f>'06'!CN15</f>
        <v/>
      </c>
      <c r="CP16" s="27" t="str">
        <f>'06'!CO15</f>
        <v/>
      </c>
      <c r="CQ16" s="27" t="str">
        <f>'06'!CP15</f>
        <v/>
      </c>
      <c r="CR16" s="27" t="str">
        <f>'06'!CQ15</f>
        <v/>
      </c>
      <c r="CS16" s="27" t="str">
        <f>'06'!CR15</f>
        <v/>
      </c>
      <c r="CT16" s="27" t="str">
        <f>'06'!CS15</f>
        <v/>
      </c>
      <c r="CU16" s="27" t="str">
        <f>'06'!CT15</f>
        <v/>
      </c>
      <c r="CV16" s="27" t="str">
        <f>'06'!CU15</f>
        <v/>
      </c>
      <c r="CW16" s="27" t="str">
        <f>'06'!CV15</f>
        <v/>
      </c>
      <c r="CX16" s="27" t="str">
        <f>'06'!CW15</f>
        <v/>
      </c>
      <c r="CY16" s="27" t="str">
        <f>'06'!CX15</f>
        <v/>
      </c>
      <c r="CZ16" s="388" t="str">
        <f>'06'!CY15</f>
        <v/>
      </c>
      <c r="DA16" s="388" t="str">
        <f>'06'!CZ15</f>
        <v/>
      </c>
      <c r="DB16" s="388" t="str">
        <f>'06'!DA15</f>
        <v/>
      </c>
      <c r="DC16" s="388" t="str">
        <f>'06'!DB15</f>
        <v/>
      </c>
      <c r="DD16" s="388" t="str">
        <f>'06'!DC15</f>
        <v/>
      </c>
      <c r="DE16" s="388" t="str">
        <f>'06'!DD15</f>
        <v/>
      </c>
      <c r="DF16" s="388" t="str">
        <f>'06'!DE15</f>
        <v/>
      </c>
      <c r="DG16" s="388" t="str">
        <f>'06'!DF15</f>
        <v/>
      </c>
      <c r="DH16" s="388" t="str">
        <f>'06'!DG15</f>
        <v/>
      </c>
      <c r="DI16" s="388" t="str">
        <f>'06'!DH15</f>
        <v/>
      </c>
      <c r="DJ16" s="388" t="str">
        <f>'06'!DI15</f>
        <v/>
      </c>
      <c r="DK16" s="457" t="str">
        <f>'06'!DJ15</f>
        <v/>
      </c>
      <c r="DL16" s="457" t="str">
        <f>'06'!DK15</f>
        <v/>
      </c>
      <c r="DM16" s="457" t="str">
        <f>'06'!DL15</f>
        <v/>
      </c>
      <c r="DN16" s="457" t="str">
        <f>'06'!DM15</f>
        <v/>
      </c>
      <c r="DO16" s="457" t="str">
        <f>'06'!DN15</f>
        <v/>
      </c>
      <c r="DP16" s="457" t="str">
        <f>'06'!DO15</f>
        <v/>
      </c>
      <c r="DQ16" s="457" t="str">
        <f>'06'!DP15</f>
        <v/>
      </c>
      <c r="DR16" s="457" t="str">
        <f>'06'!DQ15</f>
        <v/>
      </c>
      <c r="DS16" s="457" t="str">
        <f>'06'!DR15</f>
        <v/>
      </c>
      <c r="DT16" s="457" t="str">
        <f>'06'!DS15</f>
        <v/>
      </c>
      <c r="DU16" s="457" t="str">
        <f>'06'!DT15</f>
        <v/>
      </c>
      <c r="DV16" s="457" t="str">
        <f>'06'!DU15</f>
        <v/>
      </c>
      <c r="DW16" s="457" t="str">
        <f>'06'!DV15</f>
        <v/>
      </c>
      <c r="DX16" s="457" t="str">
        <f>'06'!DW15</f>
        <v/>
      </c>
      <c r="DY16" s="457" t="str">
        <f>'06'!DX15</f>
        <v/>
      </c>
      <c r="DZ16" s="457" t="str">
        <f>'06'!DY15</f>
        <v/>
      </c>
      <c r="EA16" s="457" t="str">
        <f>'06'!DZ15</f>
        <v/>
      </c>
      <c r="EB16" s="457" t="str">
        <f>'06'!EA15</f>
        <v/>
      </c>
      <c r="EC16" s="457" t="str">
        <f>'06'!EB15</f>
        <v/>
      </c>
      <c r="ED16" s="457" t="str">
        <f>'06'!EC15</f>
        <v/>
      </c>
      <c r="EE16" s="457" t="str">
        <f>'06'!ED15</f>
        <v/>
      </c>
      <c r="EF16" s="457" t="str">
        <f>'06'!EE15</f>
        <v/>
      </c>
      <c r="EG16" s="457" t="str">
        <f>'06'!EF15</f>
        <v/>
      </c>
      <c r="EH16" s="457" t="str">
        <f>'06'!EG15</f>
        <v/>
      </c>
      <c r="EI16" s="457" t="str">
        <f>'06'!EH15</f>
        <v/>
      </c>
      <c r="EJ16" s="457" t="str">
        <f>'06'!EI15</f>
        <v/>
      </c>
      <c r="EK16" s="457" t="str">
        <f>'06'!EJ15</f>
        <v/>
      </c>
      <c r="EL16" s="457" t="str">
        <f>'06'!EK15</f>
        <v/>
      </c>
      <c r="EM16" s="457" t="str">
        <f>'06'!EL15</f>
        <v/>
      </c>
      <c r="EN16" s="457" t="str">
        <f>'06'!EM15</f>
        <v/>
      </c>
      <c r="EO16" s="457" t="str">
        <f>'06'!EN15</f>
        <v/>
      </c>
      <c r="EP16" s="457" t="str">
        <f>'06'!EO15</f>
        <v/>
      </c>
      <c r="EQ16" s="457" t="str">
        <f>'06'!EP15</f>
        <v/>
      </c>
      <c r="ER16" s="457" t="str">
        <f>'06'!EQ15</f>
        <v/>
      </c>
      <c r="ES16" s="457" t="str">
        <f>'06'!ER15</f>
        <v/>
      </c>
      <c r="ET16" s="457" t="str">
        <f>'06'!ES15</f>
        <v/>
      </c>
      <c r="EU16" s="457" t="str">
        <f>'06'!ET15</f>
        <v/>
      </c>
      <c r="EV16" s="457" t="str">
        <f>'06'!EU15</f>
        <v/>
      </c>
      <c r="EW16" s="457" t="str">
        <f>'06'!EV15</f>
        <v/>
      </c>
      <c r="EX16" s="457" t="str">
        <f>'06'!EW15</f>
        <v/>
      </c>
      <c r="EY16" s="457" t="str">
        <f>'06'!EX15</f>
        <v/>
      </c>
      <c r="EZ16" s="457" t="str">
        <f>'06'!EY15</f>
        <v/>
      </c>
      <c r="FA16" s="457" t="str">
        <f>'06'!EZ15</f>
        <v/>
      </c>
      <c r="FB16" s="457" t="str">
        <f>'06'!FA15</f>
        <v/>
      </c>
      <c r="FC16" s="27" t="str">
        <f>'06'!FB15</f>
        <v/>
      </c>
      <c r="FD16" s="27" t="str">
        <f>'06'!FC15</f>
        <v/>
      </c>
      <c r="FE16" s="27" t="str">
        <f>'06'!FD15</f>
        <v/>
      </c>
      <c r="FF16" s="27" t="str">
        <f>'06'!FE15</f>
        <v/>
      </c>
      <c r="FG16" s="27" t="str">
        <f>'06'!FF15</f>
        <v/>
      </c>
      <c r="FH16" s="27" t="str">
        <f>'06'!FG15</f>
        <v/>
      </c>
      <c r="FI16" s="27" t="str">
        <f>'06'!FH15</f>
        <v/>
      </c>
      <c r="FJ16" s="27" t="str">
        <f>'06'!FI15</f>
        <v/>
      </c>
      <c r="FK16" s="27" t="str">
        <f>'06'!FJ15</f>
        <v/>
      </c>
      <c r="FL16" s="27" t="str">
        <f>'06'!FK15</f>
        <v/>
      </c>
      <c r="FM16" s="27" t="str">
        <f>'06'!FL15</f>
        <v/>
      </c>
      <c r="FN16" s="27">
        <f>'06'!FM15</f>
        <v>6</v>
      </c>
      <c r="FO16" s="27">
        <f>'06'!FN15</f>
        <v>0</v>
      </c>
      <c r="FP16" s="27">
        <f>'06'!FO15</f>
        <v>5</v>
      </c>
      <c r="FQ16" s="27">
        <f>'06'!FP15</f>
        <v>0</v>
      </c>
      <c r="FR16" s="27">
        <f>'06'!FQ15</f>
        <v>5</v>
      </c>
      <c r="FS16" s="27">
        <f>'06'!FR15</f>
        <v>0</v>
      </c>
      <c r="FT16" s="27">
        <f>'06'!FS15</f>
        <v>5</v>
      </c>
      <c r="FU16" s="27">
        <f>'06'!FT15</f>
        <v>0</v>
      </c>
      <c r="FV16" s="27">
        <f>'06'!FU15</f>
        <v>6</v>
      </c>
      <c r="FW16" s="27">
        <f>'06'!FV15</f>
        <v>0</v>
      </c>
      <c r="FX16" s="27">
        <f>'06'!FW15</f>
        <v>6</v>
      </c>
      <c r="FY16" s="27">
        <f>'06'!FX15</f>
        <v>0</v>
      </c>
      <c r="FZ16" s="27">
        <f>'06'!FY15</f>
        <v>5</v>
      </c>
      <c r="GA16" s="27">
        <f>'06'!FZ15</f>
        <v>0</v>
      </c>
      <c r="GB16" s="27">
        <f>'06'!GA15</f>
        <v>6</v>
      </c>
      <c r="GC16" s="27">
        <f>'06'!GB15</f>
        <v>0</v>
      </c>
      <c r="GD16" s="27">
        <f>'06'!GD15</f>
        <v>0</v>
      </c>
      <c r="GE16" s="312" t="str">
        <f>'06'!GE15</f>
        <v>ไม่ผ่าน</v>
      </c>
      <c r="GF16" s="188"/>
      <c r="GG16" s="173"/>
      <c r="GH16" s="173"/>
      <c r="GI16" s="173"/>
      <c r="GJ16" s="173"/>
      <c r="GK16" s="173"/>
      <c r="GL16" s="173"/>
      <c r="GM16" s="173"/>
    </row>
    <row r="17" spans="1:195" s="29" customFormat="1" ht="15.95" customHeight="1">
      <c r="A17" s="173"/>
      <c r="B17" s="55">
        <v>11</v>
      </c>
      <c r="C17" s="26">
        <f>IF(คะแนนสอบ!C16="","",คะแนนสอบ!C16)</f>
        <v>2442</v>
      </c>
      <c r="D17" s="41" t="str">
        <f>IF(คะแนนสอบ!D16="","",คะแนนสอบ!D16)</f>
        <v>เด็กชายอภิวัฒน์  ศาลาคำ</v>
      </c>
      <c r="E17" s="27">
        <f>'06'!D16</f>
        <v>9</v>
      </c>
      <c r="F17" s="27">
        <f>'06'!E16</f>
        <v>8</v>
      </c>
      <c r="G17" s="27">
        <f>'06'!F16</f>
        <v>8</v>
      </c>
      <c r="H17" s="27">
        <f>'06'!G16</f>
        <v>8</v>
      </c>
      <c r="I17" s="27">
        <f>'06'!H16</f>
        <v>9</v>
      </c>
      <c r="J17" s="27">
        <f>'06'!I16</f>
        <v>9</v>
      </c>
      <c r="K17" s="27">
        <f>'06'!J16</f>
        <v>8</v>
      </c>
      <c r="L17" s="27">
        <f>'06'!K16</f>
        <v>9</v>
      </c>
      <c r="M17" s="27">
        <f>'06'!L16</f>
        <v>85</v>
      </c>
      <c r="N17" s="27">
        <f>'06'!M16</f>
        <v>3</v>
      </c>
      <c r="O17" s="27" t="str">
        <f>'06'!N16</f>
        <v>ดีเยี่ยม</v>
      </c>
      <c r="P17" s="27" t="str">
        <f>'06'!O16</f>
        <v/>
      </c>
      <c r="Q17" s="27" t="str">
        <f>'06'!P16</f>
        <v/>
      </c>
      <c r="R17" s="27" t="str">
        <f>'06'!Q16</f>
        <v/>
      </c>
      <c r="S17" s="27" t="str">
        <f>'06'!R16</f>
        <v/>
      </c>
      <c r="T17" s="27" t="str">
        <f>'06'!S16</f>
        <v/>
      </c>
      <c r="U17" s="27" t="str">
        <f>'06'!T16</f>
        <v/>
      </c>
      <c r="V17" s="27" t="str">
        <f>'06'!U16</f>
        <v/>
      </c>
      <c r="W17" s="27" t="str">
        <f>'06'!V16</f>
        <v/>
      </c>
      <c r="X17" s="27" t="str">
        <f>'06'!W16</f>
        <v/>
      </c>
      <c r="Y17" s="27" t="str">
        <f>'06'!X16</f>
        <v/>
      </c>
      <c r="Z17" s="27" t="str">
        <f>'06'!Y16</f>
        <v/>
      </c>
      <c r="AA17" s="27" t="str">
        <f>'06'!Z16</f>
        <v/>
      </c>
      <c r="AB17" s="27" t="str">
        <f>'06'!AA16</f>
        <v/>
      </c>
      <c r="AC17" s="27" t="str">
        <f>'06'!AB16</f>
        <v/>
      </c>
      <c r="AD17" s="27" t="str">
        <f>'06'!AC16</f>
        <v/>
      </c>
      <c r="AE17" s="27" t="str">
        <f>'06'!AD16</f>
        <v/>
      </c>
      <c r="AF17" s="27" t="str">
        <f>'06'!AE16</f>
        <v/>
      </c>
      <c r="AG17" s="27" t="str">
        <f>'06'!AF16</f>
        <v/>
      </c>
      <c r="AH17" s="27" t="str">
        <f>'06'!AG16</f>
        <v/>
      </c>
      <c r="AI17" s="27" t="str">
        <f>'06'!AH16</f>
        <v/>
      </c>
      <c r="AJ17" s="27" t="str">
        <f>'06'!AI16</f>
        <v/>
      </c>
      <c r="AK17" s="27" t="str">
        <f>'06'!AJ16</f>
        <v/>
      </c>
      <c r="AL17" s="27" t="str">
        <f>'06'!AK16</f>
        <v/>
      </c>
      <c r="AM17" s="27" t="str">
        <f>'06'!AL16</f>
        <v/>
      </c>
      <c r="AN17" s="27" t="str">
        <f>'06'!AM16</f>
        <v/>
      </c>
      <c r="AO17" s="27" t="str">
        <f>'06'!AN16</f>
        <v/>
      </c>
      <c r="AP17" s="27" t="str">
        <f>'06'!AO16</f>
        <v/>
      </c>
      <c r="AQ17" s="27" t="str">
        <f>'06'!AP16</f>
        <v/>
      </c>
      <c r="AR17" s="27" t="str">
        <f>'06'!AQ16</f>
        <v/>
      </c>
      <c r="AS17" s="27" t="str">
        <f>'06'!AR16</f>
        <v/>
      </c>
      <c r="AT17" s="27" t="str">
        <f>'06'!AS16</f>
        <v/>
      </c>
      <c r="AU17" s="27" t="str">
        <f>'06'!AT16</f>
        <v/>
      </c>
      <c r="AV17" s="27" t="str">
        <f>'06'!AU16</f>
        <v/>
      </c>
      <c r="AW17" s="27" t="str">
        <f>'06'!AV16</f>
        <v/>
      </c>
      <c r="AX17" s="27" t="str">
        <f>'06'!AW16</f>
        <v/>
      </c>
      <c r="AY17" s="27" t="str">
        <f>'06'!AX16</f>
        <v/>
      </c>
      <c r="AZ17" s="27" t="str">
        <f>'06'!AY16</f>
        <v/>
      </c>
      <c r="BA17" s="27" t="str">
        <f>'06'!AZ16</f>
        <v/>
      </c>
      <c r="BB17" s="27" t="str">
        <f>'06'!BA16</f>
        <v/>
      </c>
      <c r="BC17" s="27" t="str">
        <f>'06'!BB16</f>
        <v/>
      </c>
      <c r="BD17" s="27" t="str">
        <f>'06'!BC16</f>
        <v/>
      </c>
      <c r="BE17" s="27" t="str">
        <f>'06'!BD16</f>
        <v/>
      </c>
      <c r="BF17" s="27" t="str">
        <f>'06'!BE16</f>
        <v/>
      </c>
      <c r="BG17" s="27" t="str">
        <f>'06'!BF16</f>
        <v/>
      </c>
      <c r="BH17" s="27" t="str">
        <f>'06'!BG16</f>
        <v/>
      </c>
      <c r="BI17" s="27" t="str">
        <f>'06'!BH16</f>
        <v/>
      </c>
      <c r="BJ17" s="27" t="str">
        <f>'06'!BI16</f>
        <v/>
      </c>
      <c r="BK17" s="27" t="str">
        <f>'06'!BJ16</f>
        <v/>
      </c>
      <c r="BL17" s="27" t="str">
        <f>'06'!BK16</f>
        <v/>
      </c>
      <c r="BM17" s="27" t="str">
        <f>'06'!BL16</f>
        <v/>
      </c>
      <c r="BN17" s="27" t="str">
        <f>'06'!BM16</f>
        <v/>
      </c>
      <c r="BO17" s="27" t="str">
        <f>'06'!BN16</f>
        <v/>
      </c>
      <c r="BP17" s="27" t="str">
        <f>'06'!BO16</f>
        <v/>
      </c>
      <c r="BQ17" s="27" t="str">
        <f>'06'!BP16</f>
        <v/>
      </c>
      <c r="BR17" s="27" t="str">
        <f>'06'!BQ16</f>
        <v/>
      </c>
      <c r="BS17" s="27" t="str">
        <f>'06'!BR16</f>
        <v/>
      </c>
      <c r="BT17" s="27" t="str">
        <f>'06'!BS16</f>
        <v/>
      </c>
      <c r="BU17" s="27" t="str">
        <f>'06'!BT16</f>
        <v/>
      </c>
      <c r="BV17" s="27" t="str">
        <f>'06'!BU16</f>
        <v/>
      </c>
      <c r="BW17" s="27" t="str">
        <f>'06'!BV16</f>
        <v/>
      </c>
      <c r="BX17" s="27" t="str">
        <f>'06'!BW16</f>
        <v/>
      </c>
      <c r="BY17" s="27" t="str">
        <f>'06'!BX16</f>
        <v/>
      </c>
      <c r="BZ17" s="27" t="str">
        <f>'06'!BY16</f>
        <v/>
      </c>
      <c r="CA17" s="27" t="str">
        <f>'06'!BZ16</f>
        <v/>
      </c>
      <c r="CB17" s="27" t="str">
        <f>'06'!CA16</f>
        <v/>
      </c>
      <c r="CC17" s="27" t="str">
        <f>'06'!CB16</f>
        <v/>
      </c>
      <c r="CD17" s="27" t="str">
        <f>'06'!CC16</f>
        <v/>
      </c>
      <c r="CE17" s="27" t="str">
        <f>'06'!CD16</f>
        <v/>
      </c>
      <c r="CF17" s="27" t="str">
        <f>'06'!CE16</f>
        <v/>
      </c>
      <c r="CG17" s="27" t="str">
        <f>'06'!CF16</f>
        <v/>
      </c>
      <c r="CH17" s="27" t="str">
        <f>'06'!CG16</f>
        <v/>
      </c>
      <c r="CI17" s="27" t="str">
        <f>'06'!CH16</f>
        <v/>
      </c>
      <c r="CJ17" s="27" t="str">
        <f>'06'!CI16</f>
        <v/>
      </c>
      <c r="CK17" s="27" t="str">
        <f>'06'!CJ16</f>
        <v/>
      </c>
      <c r="CL17" s="27" t="str">
        <f>'06'!CK16</f>
        <v/>
      </c>
      <c r="CM17" s="27" t="str">
        <f>'06'!CL16</f>
        <v/>
      </c>
      <c r="CN17" s="27" t="str">
        <f>'06'!CM16</f>
        <v/>
      </c>
      <c r="CO17" s="27" t="str">
        <f>'06'!CN16</f>
        <v/>
      </c>
      <c r="CP17" s="27" t="str">
        <f>'06'!CO16</f>
        <v/>
      </c>
      <c r="CQ17" s="27" t="str">
        <f>'06'!CP16</f>
        <v/>
      </c>
      <c r="CR17" s="27" t="str">
        <f>'06'!CQ16</f>
        <v/>
      </c>
      <c r="CS17" s="27" t="str">
        <f>'06'!CR16</f>
        <v/>
      </c>
      <c r="CT17" s="27" t="str">
        <f>'06'!CS16</f>
        <v/>
      </c>
      <c r="CU17" s="27" t="str">
        <f>'06'!CT16</f>
        <v/>
      </c>
      <c r="CV17" s="27" t="str">
        <f>'06'!CU16</f>
        <v/>
      </c>
      <c r="CW17" s="27" t="str">
        <f>'06'!CV16</f>
        <v/>
      </c>
      <c r="CX17" s="27" t="str">
        <f>'06'!CW16</f>
        <v/>
      </c>
      <c r="CY17" s="27" t="str">
        <f>'06'!CX16</f>
        <v/>
      </c>
      <c r="CZ17" s="388" t="str">
        <f>'06'!CY16</f>
        <v/>
      </c>
      <c r="DA17" s="388" t="str">
        <f>'06'!CZ16</f>
        <v/>
      </c>
      <c r="DB17" s="388" t="str">
        <f>'06'!DA16</f>
        <v/>
      </c>
      <c r="DC17" s="388" t="str">
        <f>'06'!DB16</f>
        <v/>
      </c>
      <c r="DD17" s="388" t="str">
        <f>'06'!DC16</f>
        <v/>
      </c>
      <c r="DE17" s="388" t="str">
        <f>'06'!DD16</f>
        <v/>
      </c>
      <c r="DF17" s="388" t="str">
        <f>'06'!DE16</f>
        <v/>
      </c>
      <c r="DG17" s="388" t="str">
        <f>'06'!DF16</f>
        <v/>
      </c>
      <c r="DH17" s="388" t="str">
        <f>'06'!DG16</f>
        <v/>
      </c>
      <c r="DI17" s="388" t="str">
        <f>'06'!DH16</f>
        <v/>
      </c>
      <c r="DJ17" s="388" t="str">
        <f>'06'!DI16</f>
        <v/>
      </c>
      <c r="DK17" s="457" t="str">
        <f>'06'!DJ16</f>
        <v/>
      </c>
      <c r="DL17" s="457" t="str">
        <f>'06'!DK16</f>
        <v/>
      </c>
      <c r="DM17" s="457" t="str">
        <f>'06'!DL16</f>
        <v/>
      </c>
      <c r="DN17" s="457" t="str">
        <f>'06'!DM16</f>
        <v/>
      </c>
      <c r="DO17" s="457" t="str">
        <f>'06'!DN16</f>
        <v/>
      </c>
      <c r="DP17" s="457" t="str">
        <f>'06'!DO16</f>
        <v/>
      </c>
      <c r="DQ17" s="457" t="str">
        <f>'06'!DP16</f>
        <v/>
      </c>
      <c r="DR17" s="457" t="str">
        <f>'06'!DQ16</f>
        <v/>
      </c>
      <c r="DS17" s="457" t="str">
        <f>'06'!DR16</f>
        <v/>
      </c>
      <c r="DT17" s="457" t="str">
        <f>'06'!DS16</f>
        <v/>
      </c>
      <c r="DU17" s="457" t="str">
        <f>'06'!DT16</f>
        <v/>
      </c>
      <c r="DV17" s="457" t="str">
        <f>'06'!DU16</f>
        <v/>
      </c>
      <c r="DW17" s="457" t="str">
        <f>'06'!DV16</f>
        <v/>
      </c>
      <c r="DX17" s="457" t="str">
        <f>'06'!DW16</f>
        <v/>
      </c>
      <c r="DY17" s="457" t="str">
        <f>'06'!DX16</f>
        <v/>
      </c>
      <c r="DZ17" s="457" t="str">
        <f>'06'!DY16</f>
        <v/>
      </c>
      <c r="EA17" s="457" t="str">
        <f>'06'!DZ16</f>
        <v/>
      </c>
      <c r="EB17" s="457" t="str">
        <f>'06'!EA16</f>
        <v/>
      </c>
      <c r="EC17" s="457" t="str">
        <f>'06'!EB16</f>
        <v/>
      </c>
      <c r="ED17" s="457" t="str">
        <f>'06'!EC16</f>
        <v/>
      </c>
      <c r="EE17" s="457" t="str">
        <f>'06'!ED16</f>
        <v/>
      </c>
      <c r="EF17" s="457" t="str">
        <f>'06'!EE16</f>
        <v/>
      </c>
      <c r="EG17" s="457" t="str">
        <f>'06'!EF16</f>
        <v/>
      </c>
      <c r="EH17" s="457" t="str">
        <f>'06'!EG16</f>
        <v/>
      </c>
      <c r="EI17" s="457" t="str">
        <f>'06'!EH16</f>
        <v/>
      </c>
      <c r="EJ17" s="457" t="str">
        <f>'06'!EI16</f>
        <v/>
      </c>
      <c r="EK17" s="457" t="str">
        <f>'06'!EJ16</f>
        <v/>
      </c>
      <c r="EL17" s="457" t="str">
        <f>'06'!EK16</f>
        <v/>
      </c>
      <c r="EM17" s="457" t="str">
        <f>'06'!EL16</f>
        <v/>
      </c>
      <c r="EN17" s="457" t="str">
        <f>'06'!EM16</f>
        <v/>
      </c>
      <c r="EO17" s="457" t="str">
        <f>'06'!EN16</f>
        <v/>
      </c>
      <c r="EP17" s="457" t="str">
        <f>'06'!EO16</f>
        <v/>
      </c>
      <c r="EQ17" s="457" t="str">
        <f>'06'!EP16</f>
        <v/>
      </c>
      <c r="ER17" s="457" t="str">
        <f>'06'!EQ16</f>
        <v/>
      </c>
      <c r="ES17" s="457" t="str">
        <f>'06'!ER16</f>
        <v/>
      </c>
      <c r="ET17" s="457" t="str">
        <f>'06'!ES16</f>
        <v/>
      </c>
      <c r="EU17" s="457" t="str">
        <f>'06'!ET16</f>
        <v/>
      </c>
      <c r="EV17" s="457" t="str">
        <f>'06'!EU16</f>
        <v/>
      </c>
      <c r="EW17" s="457" t="str">
        <f>'06'!EV16</f>
        <v/>
      </c>
      <c r="EX17" s="457" t="str">
        <f>'06'!EW16</f>
        <v/>
      </c>
      <c r="EY17" s="457" t="str">
        <f>'06'!EX16</f>
        <v/>
      </c>
      <c r="EZ17" s="457" t="str">
        <f>'06'!EY16</f>
        <v/>
      </c>
      <c r="FA17" s="457" t="str">
        <f>'06'!EZ16</f>
        <v/>
      </c>
      <c r="FB17" s="457" t="str">
        <f>'06'!FA16</f>
        <v/>
      </c>
      <c r="FC17" s="27" t="str">
        <f>'06'!FB16</f>
        <v/>
      </c>
      <c r="FD17" s="27" t="str">
        <f>'06'!FC16</f>
        <v/>
      </c>
      <c r="FE17" s="27" t="str">
        <f>'06'!FD16</f>
        <v/>
      </c>
      <c r="FF17" s="27" t="str">
        <f>'06'!FE16</f>
        <v/>
      </c>
      <c r="FG17" s="27" t="str">
        <f>'06'!FF16</f>
        <v/>
      </c>
      <c r="FH17" s="27" t="str">
        <f>'06'!FG16</f>
        <v/>
      </c>
      <c r="FI17" s="27" t="str">
        <f>'06'!FH16</f>
        <v/>
      </c>
      <c r="FJ17" s="27" t="str">
        <f>'06'!FI16</f>
        <v/>
      </c>
      <c r="FK17" s="27" t="str">
        <f>'06'!FJ16</f>
        <v/>
      </c>
      <c r="FL17" s="27" t="str">
        <f>'06'!FK16</f>
        <v/>
      </c>
      <c r="FM17" s="27" t="str">
        <f>'06'!FL16</f>
        <v/>
      </c>
      <c r="FN17" s="27">
        <f>'06'!FM16</f>
        <v>6</v>
      </c>
      <c r="FO17" s="27">
        <f>'06'!FN16</f>
        <v>0</v>
      </c>
      <c r="FP17" s="27">
        <f>'06'!FO16</f>
        <v>5</v>
      </c>
      <c r="FQ17" s="27">
        <f>'06'!FP16</f>
        <v>0</v>
      </c>
      <c r="FR17" s="27">
        <f>'06'!FQ16</f>
        <v>5</v>
      </c>
      <c r="FS17" s="27">
        <f>'06'!FR16</f>
        <v>0</v>
      </c>
      <c r="FT17" s="27">
        <f>'06'!FS16</f>
        <v>5</v>
      </c>
      <c r="FU17" s="27">
        <f>'06'!FT16</f>
        <v>0</v>
      </c>
      <c r="FV17" s="27">
        <f>'06'!FU16</f>
        <v>6</v>
      </c>
      <c r="FW17" s="27">
        <f>'06'!FV16</f>
        <v>0</v>
      </c>
      <c r="FX17" s="27">
        <f>'06'!FW16</f>
        <v>6</v>
      </c>
      <c r="FY17" s="27">
        <f>'06'!FX16</f>
        <v>0</v>
      </c>
      <c r="FZ17" s="27">
        <f>'06'!FY16</f>
        <v>5</v>
      </c>
      <c r="GA17" s="27">
        <f>'06'!FZ16</f>
        <v>0</v>
      </c>
      <c r="GB17" s="27">
        <f>'06'!GA16</f>
        <v>6</v>
      </c>
      <c r="GC17" s="27">
        <f>'06'!GB16</f>
        <v>0</v>
      </c>
      <c r="GD17" s="27">
        <f>'06'!GD16</f>
        <v>0</v>
      </c>
      <c r="GE17" s="312" t="str">
        <f>'06'!GE16</f>
        <v>ไม่ผ่าน</v>
      </c>
      <c r="GF17" s="188"/>
      <c r="GG17" s="173"/>
      <c r="GH17" s="173"/>
      <c r="GI17" s="173"/>
      <c r="GJ17" s="173"/>
      <c r="GK17" s="173"/>
      <c r="GL17" s="173"/>
      <c r="GM17" s="173"/>
    </row>
    <row r="18" spans="1:195" s="29" customFormat="1" ht="15.95" customHeight="1">
      <c r="A18" s="173"/>
      <c r="B18" s="55">
        <v>12</v>
      </c>
      <c r="C18" s="26">
        <f>IF(คะแนนสอบ!C17="","",คะแนนสอบ!C17)</f>
        <v>2505</v>
      </c>
      <c r="D18" s="41" t="str">
        <f>IF(คะแนนสอบ!D17="","",คะแนนสอบ!D17)</f>
        <v>เด็กชายกฤษฎา  แสงสว่าง</v>
      </c>
      <c r="E18" s="27" t="str">
        <f>'06'!D17</f>
        <v/>
      </c>
      <c r="F18" s="27" t="str">
        <f>'06'!E17</f>
        <v/>
      </c>
      <c r="G18" s="27" t="str">
        <f>'06'!F17</f>
        <v/>
      </c>
      <c r="H18" s="27" t="str">
        <f>'06'!G17</f>
        <v/>
      </c>
      <c r="I18" s="27" t="str">
        <f>'06'!H17</f>
        <v/>
      </c>
      <c r="J18" s="27" t="str">
        <f>'06'!I17</f>
        <v/>
      </c>
      <c r="K18" s="27" t="str">
        <f>'06'!J17</f>
        <v/>
      </c>
      <c r="L18" s="27" t="str">
        <f>'06'!K17</f>
        <v/>
      </c>
      <c r="M18" s="27" t="str">
        <f>'06'!L17</f>
        <v/>
      </c>
      <c r="N18" s="27" t="str">
        <f>'06'!M17</f>
        <v/>
      </c>
      <c r="O18" s="27" t="str">
        <f>'06'!N17</f>
        <v/>
      </c>
      <c r="P18" s="27" t="str">
        <f>'06'!O17</f>
        <v/>
      </c>
      <c r="Q18" s="27" t="str">
        <f>'06'!P17</f>
        <v/>
      </c>
      <c r="R18" s="27" t="str">
        <f>'06'!Q17</f>
        <v/>
      </c>
      <c r="S18" s="27" t="str">
        <f>'06'!R17</f>
        <v/>
      </c>
      <c r="T18" s="27" t="str">
        <f>'06'!S17</f>
        <v/>
      </c>
      <c r="U18" s="27" t="str">
        <f>'06'!T17</f>
        <v/>
      </c>
      <c r="V18" s="27" t="str">
        <f>'06'!U17</f>
        <v/>
      </c>
      <c r="W18" s="27" t="str">
        <f>'06'!V17</f>
        <v/>
      </c>
      <c r="X18" s="27" t="str">
        <f>'06'!W17</f>
        <v/>
      </c>
      <c r="Y18" s="27" t="str">
        <f>'06'!X17</f>
        <v/>
      </c>
      <c r="Z18" s="27" t="str">
        <f>'06'!Y17</f>
        <v/>
      </c>
      <c r="AA18" s="27" t="str">
        <f>'06'!Z17</f>
        <v/>
      </c>
      <c r="AB18" s="27" t="str">
        <f>'06'!AA17</f>
        <v/>
      </c>
      <c r="AC18" s="27" t="str">
        <f>'06'!AB17</f>
        <v/>
      </c>
      <c r="AD18" s="27" t="str">
        <f>'06'!AC17</f>
        <v/>
      </c>
      <c r="AE18" s="27" t="str">
        <f>'06'!AD17</f>
        <v/>
      </c>
      <c r="AF18" s="27" t="str">
        <f>'06'!AE17</f>
        <v/>
      </c>
      <c r="AG18" s="27" t="str">
        <f>'06'!AF17</f>
        <v/>
      </c>
      <c r="AH18" s="27" t="str">
        <f>'06'!AG17</f>
        <v/>
      </c>
      <c r="AI18" s="27" t="str">
        <f>'06'!AH17</f>
        <v/>
      </c>
      <c r="AJ18" s="27" t="str">
        <f>'06'!AI17</f>
        <v/>
      </c>
      <c r="AK18" s="27" t="str">
        <f>'06'!AJ17</f>
        <v/>
      </c>
      <c r="AL18" s="27" t="str">
        <f>'06'!AK17</f>
        <v/>
      </c>
      <c r="AM18" s="27" t="str">
        <f>'06'!AL17</f>
        <v/>
      </c>
      <c r="AN18" s="27" t="str">
        <f>'06'!AM17</f>
        <v/>
      </c>
      <c r="AO18" s="27" t="str">
        <f>'06'!AN17</f>
        <v/>
      </c>
      <c r="AP18" s="27" t="str">
        <f>'06'!AO17</f>
        <v/>
      </c>
      <c r="AQ18" s="27" t="str">
        <f>'06'!AP17</f>
        <v/>
      </c>
      <c r="AR18" s="27" t="str">
        <f>'06'!AQ17</f>
        <v/>
      </c>
      <c r="AS18" s="27" t="str">
        <f>'06'!AR17</f>
        <v/>
      </c>
      <c r="AT18" s="27" t="str">
        <f>'06'!AS17</f>
        <v/>
      </c>
      <c r="AU18" s="27" t="str">
        <f>'06'!AT17</f>
        <v/>
      </c>
      <c r="AV18" s="27" t="str">
        <f>'06'!AU17</f>
        <v/>
      </c>
      <c r="AW18" s="27" t="str">
        <f>'06'!AV17</f>
        <v/>
      </c>
      <c r="AX18" s="27" t="str">
        <f>'06'!AW17</f>
        <v/>
      </c>
      <c r="AY18" s="27" t="str">
        <f>'06'!AX17</f>
        <v/>
      </c>
      <c r="AZ18" s="27" t="str">
        <f>'06'!AY17</f>
        <v/>
      </c>
      <c r="BA18" s="27" t="str">
        <f>'06'!AZ17</f>
        <v/>
      </c>
      <c r="BB18" s="27" t="str">
        <f>'06'!BA17</f>
        <v/>
      </c>
      <c r="BC18" s="27" t="str">
        <f>'06'!BB17</f>
        <v/>
      </c>
      <c r="BD18" s="27" t="str">
        <f>'06'!BC17</f>
        <v/>
      </c>
      <c r="BE18" s="27" t="str">
        <f>'06'!BD17</f>
        <v/>
      </c>
      <c r="BF18" s="27" t="str">
        <f>'06'!BE17</f>
        <v/>
      </c>
      <c r="BG18" s="27" t="str">
        <f>'06'!BF17</f>
        <v/>
      </c>
      <c r="BH18" s="27" t="str">
        <f>'06'!BG17</f>
        <v/>
      </c>
      <c r="BI18" s="27" t="str">
        <f>'06'!BH17</f>
        <v/>
      </c>
      <c r="BJ18" s="27" t="str">
        <f>'06'!BI17</f>
        <v/>
      </c>
      <c r="BK18" s="27" t="str">
        <f>'06'!BJ17</f>
        <v/>
      </c>
      <c r="BL18" s="27" t="str">
        <f>'06'!BK17</f>
        <v/>
      </c>
      <c r="BM18" s="27" t="str">
        <f>'06'!BL17</f>
        <v/>
      </c>
      <c r="BN18" s="27" t="str">
        <f>'06'!BM17</f>
        <v/>
      </c>
      <c r="BO18" s="27" t="str">
        <f>'06'!BN17</f>
        <v/>
      </c>
      <c r="BP18" s="27" t="str">
        <f>'06'!BO17</f>
        <v/>
      </c>
      <c r="BQ18" s="27" t="str">
        <f>'06'!BP17</f>
        <v/>
      </c>
      <c r="BR18" s="27" t="str">
        <f>'06'!BQ17</f>
        <v/>
      </c>
      <c r="BS18" s="27" t="str">
        <f>'06'!BR17</f>
        <v/>
      </c>
      <c r="BT18" s="27" t="str">
        <f>'06'!BS17</f>
        <v/>
      </c>
      <c r="BU18" s="27" t="str">
        <f>'06'!BT17</f>
        <v/>
      </c>
      <c r="BV18" s="27" t="str">
        <f>'06'!BU17</f>
        <v/>
      </c>
      <c r="BW18" s="27" t="str">
        <f>'06'!BV17</f>
        <v/>
      </c>
      <c r="BX18" s="27" t="str">
        <f>'06'!BW17</f>
        <v/>
      </c>
      <c r="BY18" s="27" t="str">
        <f>'06'!BX17</f>
        <v/>
      </c>
      <c r="BZ18" s="27" t="str">
        <f>'06'!BY17</f>
        <v/>
      </c>
      <c r="CA18" s="27" t="str">
        <f>'06'!BZ17</f>
        <v/>
      </c>
      <c r="CB18" s="27" t="str">
        <f>'06'!CA17</f>
        <v/>
      </c>
      <c r="CC18" s="27" t="str">
        <f>'06'!CB17</f>
        <v/>
      </c>
      <c r="CD18" s="27" t="str">
        <f>'06'!CC17</f>
        <v/>
      </c>
      <c r="CE18" s="27" t="str">
        <f>'06'!CD17</f>
        <v/>
      </c>
      <c r="CF18" s="27" t="str">
        <f>'06'!CE17</f>
        <v/>
      </c>
      <c r="CG18" s="27" t="str">
        <f>'06'!CF17</f>
        <v/>
      </c>
      <c r="CH18" s="27" t="str">
        <f>'06'!CG17</f>
        <v/>
      </c>
      <c r="CI18" s="27" t="str">
        <f>'06'!CH17</f>
        <v/>
      </c>
      <c r="CJ18" s="27" t="str">
        <f>'06'!CI17</f>
        <v/>
      </c>
      <c r="CK18" s="27" t="str">
        <f>'06'!CJ17</f>
        <v/>
      </c>
      <c r="CL18" s="27" t="str">
        <f>'06'!CK17</f>
        <v/>
      </c>
      <c r="CM18" s="27" t="str">
        <f>'06'!CL17</f>
        <v/>
      </c>
      <c r="CN18" s="27" t="str">
        <f>'06'!CM17</f>
        <v/>
      </c>
      <c r="CO18" s="27" t="str">
        <f>'06'!CN17</f>
        <v/>
      </c>
      <c r="CP18" s="27" t="str">
        <f>'06'!CO17</f>
        <v/>
      </c>
      <c r="CQ18" s="27" t="str">
        <f>'06'!CP17</f>
        <v/>
      </c>
      <c r="CR18" s="27" t="str">
        <f>'06'!CQ17</f>
        <v/>
      </c>
      <c r="CS18" s="27" t="str">
        <f>'06'!CR17</f>
        <v/>
      </c>
      <c r="CT18" s="27" t="str">
        <f>'06'!CS17</f>
        <v/>
      </c>
      <c r="CU18" s="27" t="str">
        <f>'06'!CT17</f>
        <v/>
      </c>
      <c r="CV18" s="27" t="str">
        <f>'06'!CU17</f>
        <v/>
      </c>
      <c r="CW18" s="27" t="str">
        <f>'06'!CV17</f>
        <v/>
      </c>
      <c r="CX18" s="27" t="str">
        <f>'06'!CW17</f>
        <v/>
      </c>
      <c r="CY18" s="27" t="str">
        <f>'06'!CX17</f>
        <v/>
      </c>
      <c r="CZ18" s="388" t="str">
        <f>'06'!CY17</f>
        <v/>
      </c>
      <c r="DA18" s="388" t="str">
        <f>'06'!CZ17</f>
        <v/>
      </c>
      <c r="DB18" s="388" t="str">
        <f>'06'!DA17</f>
        <v/>
      </c>
      <c r="DC18" s="388" t="str">
        <f>'06'!DB17</f>
        <v/>
      </c>
      <c r="DD18" s="388" t="str">
        <f>'06'!DC17</f>
        <v/>
      </c>
      <c r="DE18" s="388" t="str">
        <f>'06'!DD17</f>
        <v/>
      </c>
      <c r="DF18" s="388" t="str">
        <f>'06'!DE17</f>
        <v/>
      </c>
      <c r="DG18" s="388" t="str">
        <f>'06'!DF17</f>
        <v/>
      </c>
      <c r="DH18" s="388" t="str">
        <f>'06'!DG17</f>
        <v/>
      </c>
      <c r="DI18" s="388" t="str">
        <f>'06'!DH17</f>
        <v/>
      </c>
      <c r="DJ18" s="388" t="str">
        <f>'06'!DI17</f>
        <v/>
      </c>
      <c r="DK18" s="457" t="str">
        <f>'06'!DJ17</f>
        <v/>
      </c>
      <c r="DL18" s="457" t="str">
        <f>'06'!DK17</f>
        <v/>
      </c>
      <c r="DM18" s="457" t="str">
        <f>'06'!DL17</f>
        <v/>
      </c>
      <c r="DN18" s="457" t="str">
        <f>'06'!DM17</f>
        <v/>
      </c>
      <c r="DO18" s="457" t="str">
        <f>'06'!DN17</f>
        <v/>
      </c>
      <c r="DP18" s="457" t="str">
        <f>'06'!DO17</f>
        <v/>
      </c>
      <c r="DQ18" s="457" t="str">
        <f>'06'!DP17</f>
        <v/>
      </c>
      <c r="DR18" s="457" t="str">
        <f>'06'!DQ17</f>
        <v/>
      </c>
      <c r="DS18" s="457" t="str">
        <f>'06'!DR17</f>
        <v/>
      </c>
      <c r="DT18" s="457" t="str">
        <f>'06'!DS17</f>
        <v/>
      </c>
      <c r="DU18" s="457" t="str">
        <f>'06'!DT17</f>
        <v/>
      </c>
      <c r="DV18" s="457" t="str">
        <f>'06'!DU17</f>
        <v/>
      </c>
      <c r="DW18" s="457" t="str">
        <f>'06'!DV17</f>
        <v/>
      </c>
      <c r="DX18" s="457" t="str">
        <f>'06'!DW17</f>
        <v/>
      </c>
      <c r="DY18" s="457" t="str">
        <f>'06'!DX17</f>
        <v/>
      </c>
      <c r="DZ18" s="457" t="str">
        <f>'06'!DY17</f>
        <v/>
      </c>
      <c r="EA18" s="457" t="str">
        <f>'06'!DZ17</f>
        <v/>
      </c>
      <c r="EB18" s="457" t="str">
        <f>'06'!EA17</f>
        <v/>
      </c>
      <c r="EC18" s="457" t="str">
        <f>'06'!EB17</f>
        <v/>
      </c>
      <c r="ED18" s="457" t="str">
        <f>'06'!EC17</f>
        <v/>
      </c>
      <c r="EE18" s="457" t="str">
        <f>'06'!ED17</f>
        <v/>
      </c>
      <c r="EF18" s="457" t="str">
        <f>'06'!EE17</f>
        <v/>
      </c>
      <c r="EG18" s="457" t="str">
        <f>'06'!EF17</f>
        <v/>
      </c>
      <c r="EH18" s="457" t="str">
        <f>'06'!EG17</f>
        <v/>
      </c>
      <c r="EI18" s="457" t="str">
        <f>'06'!EH17</f>
        <v/>
      </c>
      <c r="EJ18" s="457" t="str">
        <f>'06'!EI17</f>
        <v/>
      </c>
      <c r="EK18" s="457" t="str">
        <f>'06'!EJ17</f>
        <v/>
      </c>
      <c r="EL18" s="457" t="str">
        <f>'06'!EK17</f>
        <v/>
      </c>
      <c r="EM18" s="457" t="str">
        <f>'06'!EL17</f>
        <v/>
      </c>
      <c r="EN18" s="457" t="str">
        <f>'06'!EM17</f>
        <v/>
      </c>
      <c r="EO18" s="457" t="str">
        <f>'06'!EN17</f>
        <v/>
      </c>
      <c r="EP18" s="457" t="str">
        <f>'06'!EO17</f>
        <v/>
      </c>
      <c r="EQ18" s="457" t="str">
        <f>'06'!EP17</f>
        <v/>
      </c>
      <c r="ER18" s="457" t="str">
        <f>'06'!EQ17</f>
        <v/>
      </c>
      <c r="ES18" s="457" t="str">
        <f>'06'!ER17</f>
        <v/>
      </c>
      <c r="ET18" s="457" t="str">
        <f>'06'!ES17</f>
        <v/>
      </c>
      <c r="EU18" s="457" t="str">
        <f>'06'!ET17</f>
        <v/>
      </c>
      <c r="EV18" s="457" t="str">
        <f>'06'!EU17</f>
        <v/>
      </c>
      <c r="EW18" s="457" t="str">
        <f>'06'!EV17</f>
        <v/>
      </c>
      <c r="EX18" s="457" t="str">
        <f>'06'!EW17</f>
        <v/>
      </c>
      <c r="EY18" s="457" t="str">
        <f>'06'!EX17</f>
        <v/>
      </c>
      <c r="EZ18" s="457" t="str">
        <f>'06'!EY17</f>
        <v/>
      </c>
      <c r="FA18" s="457" t="str">
        <f>'06'!EZ17</f>
        <v/>
      </c>
      <c r="FB18" s="457" t="str">
        <f>'06'!FA17</f>
        <v/>
      </c>
      <c r="FC18" s="27" t="str">
        <f>'06'!FB17</f>
        <v/>
      </c>
      <c r="FD18" s="27" t="str">
        <f>'06'!FC17</f>
        <v/>
      </c>
      <c r="FE18" s="27" t="str">
        <f>'06'!FD17</f>
        <v/>
      </c>
      <c r="FF18" s="27" t="str">
        <f>'06'!FE17</f>
        <v/>
      </c>
      <c r="FG18" s="27" t="str">
        <f>'06'!FF17</f>
        <v/>
      </c>
      <c r="FH18" s="27" t="str">
        <f>'06'!FG17</f>
        <v/>
      </c>
      <c r="FI18" s="27" t="str">
        <f>'06'!FH17</f>
        <v/>
      </c>
      <c r="FJ18" s="27" t="str">
        <f>'06'!FI17</f>
        <v/>
      </c>
      <c r="FK18" s="27" t="str">
        <f>'06'!FJ17</f>
        <v/>
      </c>
      <c r="FL18" s="27" t="str">
        <f>'06'!FK17</f>
        <v/>
      </c>
      <c r="FM18" s="27" t="str">
        <f>'06'!FL17</f>
        <v/>
      </c>
      <c r="FN18" s="27" t="str">
        <f>'06'!FM17</f>
        <v/>
      </c>
      <c r="FO18" s="27" t="str">
        <f>'06'!FN17</f>
        <v/>
      </c>
      <c r="FP18" s="27" t="str">
        <f>'06'!FO17</f>
        <v/>
      </c>
      <c r="FQ18" s="27" t="str">
        <f>'06'!FP17</f>
        <v/>
      </c>
      <c r="FR18" s="27" t="str">
        <f>'06'!FQ17</f>
        <v/>
      </c>
      <c r="FS18" s="27" t="str">
        <f>'06'!FR17</f>
        <v/>
      </c>
      <c r="FT18" s="27" t="str">
        <f>'06'!FS17</f>
        <v/>
      </c>
      <c r="FU18" s="27" t="str">
        <f>'06'!FT17</f>
        <v/>
      </c>
      <c r="FV18" s="27" t="str">
        <f>'06'!FU17</f>
        <v/>
      </c>
      <c r="FW18" s="27" t="str">
        <f>'06'!FV17</f>
        <v/>
      </c>
      <c r="FX18" s="27" t="str">
        <f>'06'!FW17</f>
        <v/>
      </c>
      <c r="FY18" s="27" t="str">
        <f>'06'!FX17</f>
        <v/>
      </c>
      <c r="FZ18" s="27" t="str">
        <f>'06'!FY17</f>
        <v/>
      </c>
      <c r="GA18" s="27" t="str">
        <f>'06'!FZ17</f>
        <v/>
      </c>
      <c r="GB18" s="27" t="str">
        <f>'06'!GA17</f>
        <v/>
      </c>
      <c r="GC18" s="27" t="str">
        <f>'06'!GB17</f>
        <v/>
      </c>
      <c r="GD18" s="27" t="str">
        <f>'06'!GD17</f>
        <v/>
      </c>
      <c r="GE18" s="312" t="str">
        <f>'06'!GE17</f>
        <v/>
      </c>
      <c r="GF18" s="188"/>
      <c r="GG18" s="173"/>
      <c r="GH18" s="173"/>
      <c r="GI18" s="173"/>
      <c r="GJ18" s="173"/>
      <c r="GK18" s="173"/>
      <c r="GL18" s="173"/>
      <c r="GM18" s="173"/>
    </row>
    <row r="19" spans="1:195" s="29" customFormat="1" ht="15.95" customHeight="1">
      <c r="A19" s="173"/>
      <c r="B19" s="55">
        <v>13</v>
      </c>
      <c r="C19" s="26">
        <f>IF(คะแนนสอบ!C18="","",คะแนนสอบ!C18)</f>
        <v>2506</v>
      </c>
      <c r="D19" s="41" t="str">
        <f>IF(คะแนนสอบ!D18="","",คะแนนสอบ!D18)</f>
        <v>เด็กชายยุทธกานต์  แซ่เตีย</v>
      </c>
      <c r="E19" s="27" t="str">
        <f>'06'!D18</f>
        <v/>
      </c>
      <c r="F19" s="27" t="str">
        <f>'06'!E18</f>
        <v/>
      </c>
      <c r="G19" s="27" t="str">
        <f>'06'!F18</f>
        <v/>
      </c>
      <c r="H19" s="27" t="str">
        <f>'06'!G18</f>
        <v/>
      </c>
      <c r="I19" s="27" t="str">
        <f>'06'!H18</f>
        <v/>
      </c>
      <c r="J19" s="27" t="str">
        <f>'06'!I18</f>
        <v/>
      </c>
      <c r="K19" s="27" t="str">
        <f>'06'!J18</f>
        <v/>
      </c>
      <c r="L19" s="27" t="str">
        <f>'06'!K18</f>
        <v/>
      </c>
      <c r="M19" s="27" t="str">
        <f>'06'!L18</f>
        <v/>
      </c>
      <c r="N19" s="27" t="str">
        <f>'06'!M18</f>
        <v/>
      </c>
      <c r="O19" s="27" t="str">
        <f>'06'!N18</f>
        <v/>
      </c>
      <c r="P19" s="27" t="str">
        <f>'06'!O18</f>
        <v/>
      </c>
      <c r="Q19" s="27" t="str">
        <f>'06'!P18</f>
        <v/>
      </c>
      <c r="R19" s="27" t="str">
        <f>'06'!Q18</f>
        <v/>
      </c>
      <c r="S19" s="27" t="str">
        <f>'06'!R18</f>
        <v/>
      </c>
      <c r="T19" s="27" t="str">
        <f>'06'!S18</f>
        <v/>
      </c>
      <c r="U19" s="27" t="str">
        <f>'06'!T18</f>
        <v/>
      </c>
      <c r="V19" s="27" t="str">
        <f>'06'!U18</f>
        <v/>
      </c>
      <c r="W19" s="27" t="str">
        <f>'06'!V18</f>
        <v/>
      </c>
      <c r="X19" s="27" t="str">
        <f>'06'!W18</f>
        <v/>
      </c>
      <c r="Y19" s="27" t="str">
        <f>'06'!X18</f>
        <v/>
      </c>
      <c r="Z19" s="27" t="str">
        <f>'06'!Y18</f>
        <v/>
      </c>
      <c r="AA19" s="27" t="str">
        <f>'06'!Z18</f>
        <v/>
      </c>
      <c r="AB19" s="27" t="str">
        <f>'06'!AA18</f>
        <v/>
      </c>
      <c r="AC19" s="27" t="str">
        <f>'06'!AB18</f>
        <v/>
      </c>
      <c r="AD19" s="27" t="str">
        <f>'06'!AC18</f>
        <v/>
      </c>
      <c r="AE19" s="27" t="str">
        <f>'06'!AD18</f>
        <v/>
      </c>
      <c r="AF19" s="27" t="str">
        <f>'06'!AE18</f>
        <v/>
      </c>
      <c r="AG19" s="27" t="str">
        <f>'06'!AF18</f>
        <v/>
      </c>
      <c r="AH19" s="27" t="str">
        <f>'06'!AG18</f>
        <v/>
      </c>
      <c r="AI19" s="27" t="str">
        <f>'06'!AH18</f>
        <v/>
      </c>
      <c r="AJ19" s="27" t="str">
        <f>'06'!AI18</f>
        <v/>
      </c>
      <c r="AK19" s="27" t="str">
        <f>'06'!AJ18</f>
        <v/>
      </c>
      <c r="AL19" s="27" t="str">
        <f>'06'!AK18</f>
        <v/>
      </c>
      <c r="AM19" s="27" t="str">
        <f>'06'!AL18</f>
        <v/>
      </c>
      <c r="AN19" s="27" t="str">
        <f>'06'!AM18</f>
        <v/>
      </c>
      <c r="AO19" s="27" t="str">
        <f>'06'!AN18</f>
        <v/>
      </c>
      <c r="AP19" s="27" t="str">
        <f>'06'!AO18</f>
        <v/>
      </c>
      <c r="AQ19" s="27" t="str">
        <f>'06'!AP18</f>
        <v/>
      </c>
      <c r="AR19" s="27" t="str">
        <f>'06'!AQ18</f>
        <v/>
      </c>
      <c r="AS19" s="27" t="str">
        <f>'06'!AR18</f>
        <v/>
      </c>
      <c r="AT19" s="27" t="str">
        <f>'06'!AS18</f>
        <v/>
      </c>
      <c r="AU19" s="27" t="str">
        <f>'06'!AT18</f>
        <v/>
      </c>
      <c r="AV19" s="27" t="str">
        <f>'06'!AU18</f>
        <v/>
      </c>
      <c r="AW19" s="27" t="str">
        <f>'06'!AV18</f>
        <v/>
      </c>
      <c r="AX19" s="27" t="str">
        <f>'06'!AW18</f>
        <v/>
      </c>
      <c r="AY19" s="27" t="str">
        <f>'06'!AX18</f>
        <v/>
      </c>
      <c r="AZ19" s="27" t="str">
        <f>'06'!AY18</f>
        <v/>
      </c>
      <c r="BA19" s="27" t="str">
        <f>'06'!AZ18</f>
        <v/>
      </c>
      <c r="BB19" s="27" t="str">
        <f>'06'!BA18</f>
        <v/>
      </c>
      <c r="BC19" s="27" t="str">
        <f>'06'!BB18</f>
        <v/>
      </c>
      <c r="BD19" s="27" t="str">
        <f>'06'!BC18</f>
        <v/>
      </c>
      <c r="BE19" s="27" t="str">
        <f>'06'!BD18</f>
        <v/>
      </c>
      <c r="BF19" s="27" t="str">
        <f>'06'!BE18</f>
        <v/>
      </c>
      <c r="BG19" s="27" t="str">
        <f>'06'!BF18</f>
        <v/>
      </c>
      <c r="BH19" s="27" t="str">
        <f>'06'!BG18</f>
        <v/>
      </c>
      <c r="BI19" s="27" t="str">
        <f>'06'!BH18</f>
        <v/>
      </c>
      <c r="BJ19" s="27" t="str">
        <f>'06'!BI18</f>
        <v/>
      </c>
      <c r="BK19" s="27" t="str">
        <f>'06'!BJ18</f>
        <v/>
      </c>
      <c r="BL19" s="27" t="str">
        <f>'06'!BK18</f>
        <v/>
      </c>
      <c r="BM19" s="27" t="str">
        <f>'06'!BL18</f>
        <v/>
      </c>
      <c r="BN19" s="27" t="str">
        <f>'06'!BM18</f>
        <v/>
      </c>
      <c r="BO19" s="27" t="str">
        <f>'06'!BN18</f>
        <v/>
      </c>
      <c r="BP19" s="27" t="str">
        <f>'06'!BO18</f>
        <v/>
      </c>
      <c r="BQ19" s="27" t="str">
        <f>'06'!BP18</f>
        <v/>
      </c>
      <c r="BR19" s="27" t="str">
        <f>'06'!BQ18</f>
        <v/>
      </c>
      <c r="BS19" s="27" t="str">
        <f>'06'!BR18</f>
        <v/>
      </c>
      <c r="BT19" s="27" t="str">
        <f>'06'!BS18</f>
        <v/>
      </c>
      <c r="BU19" s="27" t="str">
        <f>'06'!BT18</f>
        <v/>
      </c>
      <c r="BV19" s="27" t="str">
        <f>'06'!BU18</f>
        <v/>
      </c>
      <c r="BW19" s="27" t="str">
        <f>'06'!BV18</f>
        <v/>
      </c>
      <c r="BX19" s="27" t="str">
        <f>'06'!BW18</f>
        <v/>
      </c>
      <c r="BY19" s="27" t="str">
        <f>'06'!BX18</f>
        <v/>
      </c>
      <c r="BZ19" s="27" t="str">
        <f>'06'!BY18</f>
        <v/>
      </c>
      <c r="CA19" s="27" t="str">
        <f>'06'!BZ18</f>
        <v/>
      </c>
      <c r="CB19" s="27" t="str">
        <f>'06'!CA18</f>
        <v/>
      </c>
      <c r="CC19" s="27" t="str">
        <f>'06'!CB18</f>
        <v/>
      </c>
      <c r="CD19" s="27" t="str">
        <f>'06'!CC18</f>
        <v/>
      </c>
      <c r="CE19" s="27" t="str">
        <f>'06'!CD18</f>
        <v/>
      </c>
      <c r="CF19" s="27" t="str">
        <f>'06'!CE18</f>
        <v/>
      </c>
      <c r="CG19" s="27" t="str">
        <f>'06'!CF18</f>
        <v/>
      </c>
      <c r="CH19" s="27" t="str">
        <f>'06'!CG18</f>
        <v/>
      </c>
      <c r="CI19" s="27" t="str">
        <f>'06'!CH18</f>
        <v/>
      </c>
      <c r="CJ19" s="27" t="str">
        <f>'06'!CI18</f>
        <v/>
      </c>
      <c r="CK19" s="27" t="str">
        <f>'06'!CJ18</f>
        <v/>
      </c>
      <c r="CL19" s="27" t="str">
        <f>'06'!CK18</f>
        <v/>
      </c>
      <c r="CM19" s="27" t="str">
        <f>'06'!CL18</f>
        <v/>
      </c>
      <c r="CN19" s="27" t="str">
        <f>'06'!CM18</f>
        <v/>
      </c>
      <c r="CO19" s="27" t="str">
        <f>'06'!CN18</f>
        <v/>
      </c>
      <c r="CP19" s="27" t="str">
        <f>'06'!CO18</f>
        <v/>
      </c>
      <c r="CQ19" s="27" t="str">
        <f>'06'!CP18</f>
        <v/>
      </c>
      <c r="CR19" s="27" t="str">
        <f>'06'!CQ18</f>
        <v/>
      </c>
      <c r="CS19" s="27" t="str">
        <f>'06'!CR18</f>
        <v/>
      </c>
      <c r="CT19" s="27" t="str">
        <f>'06'!CS18</f>
        <v/>
      </c>
      <c r="CU19" s="27" t="str">
        <f>'06'!CT18</f>
        <v/>
      </c>
      <c r="CV19" s="27" t="str">
        <f>'06'!CU18</f>
        <v/>
      </c>
      <c r="CW19" s="27" t="str">
        <f>'06'!CV18</f>
        <v/>
      </c>
      <c r="CX19" s="27" t="str">
        <f>'06'!CW18</f>
        <v/>
      </c>
      <c r="CY19" s="27" t="str">
        <f>'06'!CX18</f>
        <v/>
      </c>
      <c r="CZ19" s="388" t="str">
        <f>'06'!CY18</f>
        <v/>
      </c>
      <c r="DA19" s="388" t="str">
        <f>'06'!CZ18</f>
        <v/>
      </c>
      <c r="DB19" s="388" t="str">
        <f>'06'!DA18</f>
        <v/>
      </c>
      <c r="DC19" s="388" t="str">
        <f>'06'!DB18</f>
        <v/>
      </c>
      <c r="DD19" s="388" t="str">
        <f>'06'!DC18</f>
        <v/>
      </c>
      <c r="DE19" s="388" t="str">
        <f>'06'!DD18</f>
        <v/>
      </c>
      <c r="DF19" s="388" t="str">
        <f>'06'!DE18</f>
        <v/>
      </c>
      <c r="DG19" s="388" t="str">
        <f>'06'!DF18</f>
        <v/>
      </c>
      <c r="DH19" s="388" t="str">
        <f>'06'!DG18</f>
        <v/>
      </c>
      <c r="DI19" s="388" t="str">
        <f>'06'!DH18</f>
        <v/>
      </c>
      <c r="DJ19" s="388" t="str">
        <f>'06'!DI18</f>
        <v/>
      </c>
      <c r="DK19" s="457" t="str">
        <f>'06'!DJ18</f>
        <v/>
      </c>
      <c r="DL19" s="457" t="str">
        <f>'06'!DK18</f>
        <v/>
      </c>
      <c r="DM19" s="457" t="str">
        <f>'06'!DL18</f>
        <v/>
      </c>
      <c r="DN19" s="457" t="str">
        <f>'06'!DM18</f>
        <v/>
      </c>
      <c r="DO19" s="457" t="str">
        <f>'06'!DN18</f>
        <v/>
      </c>
      <c r="DP19" s="457" t="str">
        <f>'06'!DO18</f>
        <v/>
      </c>
      <c r="DQ19" s="457" t="str">
        <f>'06'!DP18</f>
        <v/>
      </c>
      <c r="DR19" s="457" t="str">
        <f>'06'!DQ18</f>
        <v/>
      </c>
      <c r="DS19" s="457" t="str">
        <f>'06'!DR18</f>
        <v/>
      </c>
      <c r="DT19" s="457" t="str">
        <f>'06'!DS18</f>
        <v/>
      </c>
      <c r="DU19" s="457" t="str">
        <f>'06'!DT18</f>
        <v/>
      </c>
      <c r="DV19" s="457" t="str">
        <f>'06'!DU18</f>
        <v/>
      </c>
      <c r="DW19" s="457" t="str">
        <f>'06'!DV18</f>
        <v/>
      </c>
      <c r="DX19" s="457" t="str">
        <f>'06'!DW18</f>
        <v/>
      </c>
      <c r="DY19" s="457" t="str">
        <f>'06'!DX18</f>
        <v/>
      </c>
      <c r="DZ19" s="457" t="str">
        <f>'06'!DY18</f>
        <v/>
      </c>
      <c r="EA19" s="457" t="str">
        <f>'06'!DZ18</f>
        <v/>
      </c>
      <c r="EB19" s="457" t="str">
        <f>'06'!EA18</f>
        <v/>
      </c>
      <c r="EC19" s="457" t="str">
        <f>'06'!EB18</f>
        <v/>
      </c>
      <c r="ED19" s="457" t="str">
        <f>'06'!EC18</f>
        <v/>
      </c>
      <c r="EE19" s="457" t="str">
        <f>'06'!ED18</f>
        <v/>
      </c>
      <c r="EF19" s="457" t="str">
        <f>'06'!EE18</f>
        <v/>
      </c>
      <c r="EG19" s="457" t="str">
        <f>'06'!EF18</f>
        <v/>
      </c>
      <c r="EH19" s="457" t="str">
        <f>'06'!EG18</f>
        <v/>
      </c>
      <c r="EI19" s="457" t="str">
        <f>'06'!EH18</f>
        <v/>
      </c>
      <c r="EJ19" s="457" t="str">
        <f>'06'!EI18</f>
        <v/>
      </c>
      <c r="EK19" s="457" t="str">
        <f>'06'!EJ18</f>
        <v/>
      </c>
      <c r="EL19" s="457" t="str">
        <f>'06'!EK18</f>
        <v/>
      </c>
      <c r="EM19" s="457" t="str">
        <f>'06'!EL18</f>
        <v/>
      </c>
      <c r="EN19" s="457" t="str">
        <f>'06'!EM18</f>
        <v/>
      </c>
      <c r="EO19" s="457" t="str">
        <f>'06'!EN18</f>
        <v/>
      </c>
      <c r="EP19" s="457" t="str">
        <f>'06'!EO18</f>
        <v/>
      </c>
      <c r="EQ19" s="457" t="str">
        <f>'06'!EP18</f>
        <v/>
      </c>
      <c r="ER19" s="457" t="str">
        <f>'06'!EQ18</f>
        <v/>
      </c>
      <c r="ES19" s="457" t="str">
        <f>'06'!ER18</f>
        <v/>
      </c>
      <c r="ET19" s="457" t="str">
        <f>'06'!ES18</f>
        <v/>
      </c>
      <c r="EU19" s="457" t="str">
        <f>'06'!ET18</f>
        <v/>
      </c>
      <c r="EV19" s="457" t="str">
        <f>'06'!EU18</f>
        <v/>
      </c>
      <c r="EW19" s="457" t="str">
        <f>'06'!EV18</f>
        <v/>
      </c>
      <c r="EX19" s="457" t="str">
        <f>'06'!EW18</f>
        <v/>
      </c>
      <c r="EY19" s="457" t="str">
        <f>'06'!EX18</f>
        <v/>
      </c>
      <c r="EZ19" s="457" t="str">
        <f>'06'!EY18</f>
        <v/>
      </c>
      <c r="FA19" s="457" t="str">
        <f>'06'!EZ18</f>
        <v/>
      </c>
      <c r="FB19" s="457" t="str">
        <f>'06'!FA18</f>
        <v/>
      </c>
      <c r="FC19" s="27" t="str">
        <f>'06'!FB18</f>
        <v/>
      </c>
      <c r="FD19" s="27" t="str">
        <f>'06'!FC18</f>
        <v/>
      </c>
      <c r="FE19" s="27" t="str">
        <f>'06'!FD18</f>
        <v/>
      </c>
      <c r="FF19" s="27" t="str">
        <f>'06'!FE18</f>
        <v/>
      </c>
      <c r="FG19" s="27" t="str">
        <f>'06'!FF18</f>
        <v/>
      </c>
      <c r="FH19" s="27" t="str">
        <f>'06'!FG18</f>
        <v/>
      </c>
      <c r="FI19" s="27" t="str">
        <f>'06'!FH18</f>
        <v/>
      </c>
      <c r="FJ19" s="27" t="str">
        <f>'06'!FI18</f>
        <v/>
      </c>
      <c r="FK19" s="27" t="str">
        <f>'06'!FJ18</f>
        <v/>
      </c>
      <c r="FL19" s="27" t="str">
        <f>'06'!FK18</f>
        <v/>
      </c>
      <c r="FM19" s="27" t="str">
        <f>'06'!FL18</f>
        <v/>
      </c>
      <c r="FN19" s="27" t="str">
        <f>'06'!FM18</f>
        <v/>
      </c>
      <c r="FO19" s="27" t="str">
        <f>'06'!FN18</f>
        <v/>
      </c>
      <c r="FP19" s="27" t="str">
        <f>'06'!FO18</f>
        <v/>
      </c>
      <c r="FQ19" s="27" t="str">
        <f>'06'!FP18</f>
        <v/>
      </c>
      <c r="FR19" s="27" t="str">
        <f>'06'!FQ18</f>
        <v/>
      </c>
      <c r="FS19" s="27" t="str">
        <f>'06'!FR18</f>
        <v/>
      </c>
      <c r="FT19" s="27" t="str">
        <f>'06'!FS18</f>
        <v/>
      </c>
      <c r="FU19" s="27" t="str">
        <f>'06'!FT18</f>
        <v/>
      </c>
      <c r="FV19" s="27" t="str">
        <f>'06'!FU18</f>
        <v/>
      </c>
      <c r="FW19" s="27" t="str">
        <f>'06'!FV18</f>
        <v/>
      </c>
      <c r="FX19" s="27" t="str">
        <f>'06'!FW18</f>
        <v/>
      </c>
      <c r="FY19" s="27" t="str">
        <f>'06'!FX18</f>
        <v/>
      </c>
      <c r="FZ19" s="27" t="str">
        <f>'06'!FY18</f>
        <v/>
      </c>
      <c r="GA19" s="27" t="str">
        <f>'06'!FZ18</f>
        <v/>
      </c>
      <c r="GB19" s="27" t="str">
        <f>'06'!GA18</f>
        <v/>
      </c>
      <c r="GC19" s="27" t="str">
        <f>'06'!GB18</f>
        <v/>
      </c>
      <c r="GD19" s="27" t="str">
        <f>'06'!GD18</f>
        <v/>
      </c>
      <c r="GE19" s="312" t="str">
        <f>'06'!GE18</f>
        <v/>
      </c>
      <c r="GF19" s="188"/>
      <c r="GG19" s="173"/>
      <c r="GH19" s="173"/>
      <c r="GI19" s="173"/>
      <c r="GJ19" s="173"/>
      <c r="GK19" s="173"/>
      <c r="GL19" s="173"/>
      <c r="GM19" s="173"/>
    </row>
    <row r="20" spans="1:195" s="29" customFormat="1" ht="15.95" customHeight="1">
      <c r="A20" s="173"/>
      <c r="B20" s="55">
        <v>14</v>
      </c>
      <c r="C20" s="26">
        <f>IF(คะแนนสอบ!C19="","",คะแนนสอบ!C19)</f>
        <v>2507</v>
      </c>
      <c r="D20" s="41" t="str">
        <f>IF(คะแนนสอบ!D19="","",คะแนนสอบ!D19)</f>
        <v>เด็กชายจิรายุ  ศิริสุทธิ์</v>
      </c>
      <c r="E20" s="27" t="str">
        <f>'06'!D19</f>
        <v/>
      </c>
      <c r="F20" s="27" t="str">
        <f>'06'!E19</f>
        <v/>
      </c>
      <c r="G20" s="27" t="str">
        <f>'06'!F19</f>
        <v/>
      </c>
      <c r="H20" s="27" t="str">
        <f>'06'!G19</f>
        <v/>
      </c>
      <c r="I20" s="27" t="str">
        <f>'06'!H19</f>
        <v/>
      </c>
      <c r="J20" s="27" t="str">
        <f>'06'!I19</f>
        <v/>
      </c>
      <c r="K20" s="27" t="str">
        <f>'06'!J19</f>
        <v/>
      </c>
      <c r="L20" s="27" t="str">
        <f>'06'!K19</f>
        <v/>
      </c>
      <c r="M20" s="27" t="str">
        <f>'06'!L19</f>
        <v/>
      </c>
      <c r="N20" s="27" t="str">
        <f>'06'!M19</f>
        <v/>
      </c>
      <c r="O20" s="27" t="str">
        <f>'06'!N19</f>
        <v/>
      </c>
      <c r="P20" s="27" t="str">
        <f>'06'!O19</f>
        <v/>
      </c>
      <c r="Q20" s="27" t="str">
        <f>'06'!P19</f>
        <v/>
      </c>
      <c r="R20" s="27" t="str">
        <f>'06'!Q19</f>
        <v/>
      </c>
      <c r="S20" s="27" t="str">
        <f>'06'!R19</f>
        <v/>
      </c>
      <c r="T20" s="27" t="str">
        <f>'06'!S19</f>
        <v/>
      </c>
      <c r="U20" s="27" t="str">
        <f>'06'!T19</f>
        <v/>
      </c>
      <c r="V20" s="27" t="str">
        <f>'06'!U19</f>
        <v/>
      </c>
      <c r="W20" s="27" t="str">
        <f>'06'!V19</f>
        <v/>
      </c>
      <c r="X20" s="27" t="str">
        <f>'06'!W19</f>
        <v/>
      </c>
      <c r="Y20" s="27" t="str">
        <f>'06'!X19</f>
        <v/>
      </c>
      <c r="Z20" s="27" t="str">
        <f>'06'!Y19</f>
        <v/>
      </c>
      <c r="AA20" s="27" t="str">
        <f>'06'!Z19</f>
        <v/>
      </c>
      <c r="AB20" s="27" t="str">
        <f>'06'!AA19</f>
        <v/>
      </c>
      <c r="AC20" s="27" t="str">
        <f>'06'!AB19</f>
        <v/>
      </c>
      <c r="AD20" s="27" t="str">
        <f>'06'!AC19</f>
        <v/>
      </c>
      <c r="AE20" s="27" t="str">
        <f>'06'!AD19</f>
        <v/>
      </c>
      <c r="AF20" s="27" t="str">
        <f>'06'!AE19</f>
        <v/>
      </c>
      <c r="AG20" s="27" t="str">
        <f>'06'!AF19</f>
        <v/>
      </c>
      <c r="AH20" s="27" t="str">
        <f>'06'!AG19</f>
        <v/>
      </c>
      <c r="AI20" s="27" t="str">
        <f>'06'!AH19</f>
        <v/>
      </c>
      <c r="AJ20" s="27" t="str">
        <f>'06'!AI19</f>
        <v/>
      </c>
      <c r="AK20" s="27" t="str">
        <f>'06'!AJ19</f>
        <v/>
      </c>
      <c r="AL20" s="27" t="str">
        <f>'06'!AK19</f>
        <v/>
      </c>
      <c r="AM20" s="27" t="str">
        <f>'06'!AL19</f>
        <v/>
      </c>
      <c r="AN20" s="27" t="str">
        <f>'06'!AM19</f>
        <v/>
      </c>
      <c r="AO20" s="27" t="str">
        <f>'06'!AN19</f>
        <v/>
      </c>
      <c r="AP20" s="27" t="str">
        <f>'06'!AO19</f>
        <v/>
      </c>
      <c r="AQ20" s="27" t="str">
        <f>'06'!AP19</f>
        <v/>
      </c>
      <c r="AR20" s="27" t="str">
        <f>'06'!AQ19</f>
        <v/>
      </c>
      <c r="AS20" s="27" t="str">
        <f>'06'!AR19</f>
        <v/>
      </c>
      <c r="AT20" s="27" t="str">
        <f>'06'!AS19</f>
        <v/>
      </c>
      <c r="AU20" s="27" t="str">
        <f>'06'!AT19</f>
        <v/>
      </c>
      <c r="AV20" s="27" t="str">
        <f>'06'!AU19</f>
        <v/>
      </c>
      <c r="AW20" s="27" t="str">
        <f>'06'!AV19</f>
        <v/>
      </c>
      <c r="AX20" s="27" t="str">
        <f>'06'!AW19</f>
        <v/>
      </c>
      <c r="AY20" s="27" t="str">
        <f>'06'!AX19</f>
        <v/>
      </c>
      <c r="AZ20" s="27" t="str">
        <f>'06'!AY19</f>
        <v/>
      </c>
      <c r="BA20" s="27" t="str">
        <f>'06'!AZ19</f>
        <v/>
      </c>
      <c r="BB20" s="27" t="str">
        <f>'06'!BA19</f>
        <v/>
      </c>
      <c r="BC20" s="27" t="str">
        <f>'06'!BB19</f>
        <v/>
      </c>
      <c r="BD20" s="27" t="str">
        <f>'06'!BC19</f>
        <v/>
      </c>
      <c r="BE20" s="27" t="str">
        <f>'06'!BD19</f>
        <v/>
      </c>
      <c r="BF20" s="27" t="str">
        <f>'06'!BE19</f>
        <v/>
      </c>
      <c r="BG20" s="27" t="str">
        <f>'06'!BF19</f>
        <v/>
      </c>
      <c r="BH20" s="27" t="str">
        <f>'06'!BG19</f>
        <v/>
      </c>
      <c r="BI20" s="27" t="str">
        <f>'06'!BH19</f>
        <v/>
      </c>
      <c r="BJ20" s="27" t="str">
        <f>'06'!BI19</f>
        <v/>
      </c>
      <c r="BK20" s="27" t="str">
        <f>'06'!BJ19</f>
        <v/>
      </c>
      <c r="BL20" s="27" t="str">
        <f>'06'!BK19</f>
        <v/>
      </c>
      <c r="BM20" s="27" t="str">
        <f>'06'!BL19</f>
        <v/>
      </c>
      <c r="BN20" s="27" t="str">
        <f>'06'!BM19</f>
        <v/>
      </c>
      <c r="BO20" s="27" t="str">
        <f>'06'!BN19</f>
        <v/>
      </c>
      <c r="BP20" s="27" t="str">
        <f>'06'!BO19</f>
        <v/>
      </c>
      <c r="BQ20" s="27" t="str">
        <f>'06'!BP19</f>
        <v/>
      </c>
      <c r="BR20" s="27" t="str">
        <f>'06'!BQ19</f>
        <v/>
      </c>
      <c r="BS20" s="27" t="str">
        <f>'06'!BR19</f>
        <v/>
      </c>
      <c r="BT20" s="27" t="str">
        <f>'06'!BS19</f>
        <v/>
      </c>
      <c r="BU20" s="27" t="str">
        <f>'06'!BT19</f>
        <v/>
      </c>
      <c r="BV20" s="27" t="str">
        <f>'06'!BU19</f>
        <v/>
      </c>
      <c r="BW20" s="27" t="str">
        <f>'06'!BV19</f>
        <v/>
      </c>
      <c r="BX20" s="27" t="str">
        <f>'06'!BW19</f>
        <v/>
      </c>
      <c r="BY20" s="27" t="str">
        <f>'06'!BX19</f>
        <v/>
      </c>
      <c r="BZ20" s="27" t="str">
        <f>'06'!BY19</f>
        <v/>
      </c>
      <c r="CA20" s="27" t="str">
        <f>'06'!BZ19</f>
        <v/>
      </c>
      <c r="CB20" s="27" t="str">
        <f>'06'!CA19</f>
        <v/>
      </c>
      <c r="CC20" s="27" t="str">
        <f>'06'!CB19</f>
        <v/>
      </c>
      <c r="CD20" s="27" t="str">
        <f>'06'!CC19</f>
        <v/>
      </c>
      <c r="CE20" s="27" t="str">
        <f>'06'!CD19</f>
        <v/>
      </c>
      <c r="CF20" s="27" t="str">
        <f>'06'!CE19</f>
        <v/>
      </c>
      <c r="CG20" s="27" t="str">
        <f>'06'!CF19</f>
        <v/>
      </c>
      <c r="CH20" s="27" t="str">
        <f>'06'!CG19</f>
        <v/>
      </c>
      <c r="CI20" s="27" t="str">
        <f>'06'!CH19</f>
        <v/>
      </c>
      <c r="CJ20" s="27" t="str">
        <f>'06'!CI19</f>
        <v/>
      </c>
      <c r="CK20" s="27" t="str">
        <f>'06'!CJ19</f>
        <v/>
      </c>
      <c r="CL20" s="27" t="str">
        <f>'06'!CK19</f>
        <v/>
      </c>
      <c r="CM20" s="27" t="str">
        <f>'06'!CL19</f>
        <v/>
      </c>
      <c r="CN20" s="27" t="str">
        <f>'06'!CM19</f>
        <v/>
      </c>
      <c r="CO20" s="27" t="str">
        <f>'06'!CN19</f>
        <v/>
      </c>
      <c r="CP20" s="27" t="str">
        <f>'06'!CO19</f>
        <v/>
      </c>
      <c r="CQ20" s="27" t="str">
        <f>'06'!CP19</f>
        <v/>
      </c>
      <c r="CR20" s="27" t="str">
        <f>'06'!CQ19</f>
        <v/>
      </c>
      <c r="CS20" s="27" t="str">
        <f>'06'!CR19</f>
        <v/>
      </c>
      <c r="CT20" s="27" t="str">
        <f>'06'!CS19</f>
        <v/>
      </c>
      <c r="CU20" s="27" t="str">
        <f>'06'!CT19</f>
        <v/>
      </c>
      <c r="CV20" s="27" t="str">
        <f>'06'!CU19</f>
        <v/>
      </c>
      <c r="CW20" s="27" t="str">
        <f>'06'!CV19</f>
        <v/>
      </c>
      <c r="CX20" s="27" t="str">
        <f>'06'!CW19</f>
        <v/>
      </c>
      <c r="CY20" s="27" t="str">
        <f>'06'!CX19</f>
        <v/>
      </c>
      <c r="CZ20" s="388" t="str">
        <f>'06'!CY19</f>
        <v/>
      </c>
      <c r="DA20" s="388" t="str">
        <f>'06'!CZ19</f>
        <v/>
      </c>
      <c r="DB20" s="388" t="str">
        <f>'06'!DA19</f>
        <v/>
      </c>
      <c r="DC20" s="388" t="str">
        <f>'06'!DB19</f>
        <v/>
      </c>
      <c r="DD20" s="388" t="str">
        <f>'06'!DC19</f>
        <v/>
      </c>
      <c r="DE20" s="388" t="str">
        <f>'06'!DD19</f>
        <v/>
      </c>
      <c r="DF20" s="388" t="str">
        <f>'06'!DE19</f>
        <v/>
      </c>
      <c r="DG20" s="388" t="str">
        <f>'06'!DF19</f>
        <v/>
      </c>
      <c r="DH20" s="388" t="str">
        <f>'06'!DG19</f>
        <v/>
      </c>
      <c r="DI20" s="388" t="str">
        <f>'06'!DH19</f>
        <v/>
      </c>
      <c r="DJ20" s="388" t="str">
        <f>'06'!DI19</f>
        <v/>
      </c>
      <c r="DK20" s="457" t="str">
        <f>'06'!DJ19</f>
        <v/>
      </c>
      <c r="DL20" s="457" t="str">
        <f>'06'!DK19</f>
        <v/>
      </c>
      <c r="DM20" s="457" t="str">
        <f>'06'!DL19</f>
        <v/>
      </c>
      <c r="DN20" s="457" t="str">
        <f>'06'!DM19</f>
        <v/>
      </c>
      <c r="DO20" s="457" t="str">
        <f>'06'!DN19</f>
        <v/>
      </c>
      <c r="DP20" s="457" t="str">
        <f>'06'!DO19</f>
        <v/>
      </c>
      <c r="DQ20" s="457" t="str">
        <f>'06'!DP19</f>
        <v/>
      </c>
      <c r="DR20" s="457" t="str">
        <f>'06'!DQ19</f>
        <v/>
      </c>
      <c r="DS20" s="457" t="str">
        <f>'06'!DR19</f>
        <v/>
      </c>
      <c r="DT20" s="457" t="str">
        <f>'06'!DS19</f>
        <v/>
      </c>
      <c r="DU20" s="457" t="str">
        <f>'06'!DT19</f>
        <v/>
      </c>
      <c r="DV20" s="457" t="str">
        <f>'06'!DU19</f>
        <v/>
      </c>
      <c r="DW20" s="457" t="str">
        <f>'06'!DV19</f>
        <v/>
      </c>
      <c r="DX20" s="457" t="str">
        <f>'06'!DW19</f>
        <v/>
      </c>
      <c r="DY20" s="457" t="str">
        <f>'06'!DX19</f>
        <v/>
      </c>
      <c r="DZ20" s="457" t="str">
        <f>'06'!DY19</f>
        <v/>
      </c>
      <c r="EA20" s="457" t="str">
        <f>'06'!DZ19</f>
        <v/>
      </c>
      <c r="EB20" s="457" t="str">
        <f>'06'!EA19</f>
        <v/>
      </c>
      <c r="EC20" s="457" t="str">
        <f>'06'!EB19</f>
        <v/>
      </c>
      <c r="ED20" s="457" t="str">
        <f>'06'!EC19</f>
        <v/>
      </c>
      <c r="EE20" s="457" t="str">
        <f>'06'!ED19</f>
        <v/>
      </c>
      <c r="EF20" s="457" t="str">
        <f>'06'!EE19</f>
        <v/>
      </c>
      <c r="EG20" s="457" t="str">
        <f>'06'!EF19</f>
        <v/>
      </c>
      <c r="EH20" s="457" t="str">
        <f>'06'!EG19</f>
        <v/>
      </c>
      <c r="EI20" s="457" t="str">
        <f>'06'!EH19</f>
        <v/>
      </c>
      <c r="EJ20" s="457" t="str">
        <f>'06'!EI19</f>
        <v/>
      </c>
      <c r="EK20" s="457" t="str">
        <f>'06'!EJ19</f>
        <v/>
      </c>
      <c r="EL20" s="457" t="str">
        <f>'06'!EK19</f>
        <v/>
      </c>
      <c r="EM20" s="457" t="str">
        <f>'06'!EL19</f>
        <v/>
      </c>
      <c r="EN20" s="457" t="str">
        <f>'06'!EM19</f>
        <v/>
      </c>
      <c r="EO20" s="457" t="str">
        <f>'06'!EN19</f>
        <v/>
      </c>
      <c r="EP20" s="457" t="str">
        <f>'06'!EO19</f>
        <v/>
      </c>
      <c r="EQ20" s="457" t="str">
        <f>'06'!EP19</f>
        <v/>
      </c>
      <c r="ER20" s="457" t="str">
        <f>'06'!EQ19</f>
        <v/>
      </c>
      <c r="ES20" s="457" t="str">
        <f>'06'!ER19</f>
        <v/>
      </c>
      <c r="ET20" s="457" t="str">
        <f>'06'!ES19</f>
        <v/>
      </c>
      <c r="EU20" s="457" t="str">
        <f>'06'!ET19</f>
        <v/>
      </c>
      <c r="EV20" s="457" t="str">
        <f>'06'!EU19</f>
        <v/>
      </c>
      <c r="EW20" s="457" t="str">
        <f>'06'!EV19</f>
        <v/>
      </c>
      <c r="EX20" s="457" t="str">
        <f>'06'!EW19</f>
        <v/>
      </c>
      <c r="EY20" s="457" t="str">
        <f>'06'!EX19</f>
        <v/>
      </c>
      <c r="EZ20" s="457" t="str">
        <f>'06'!EY19</f>
        <v/>
      </c>
      <c r="FA20" s="457" t="str">
        <f>'06'!EZ19</f>
        <v/>
      </c>
      <c r="FB20" s="457" t="str">
        <f>'06'!FA19</f>
        <v/>
      </c>
      <c r="FC20" s="27" t="str">
        <f>'06'!FB19</f>
        <v/>
      </c>
      <c r="FD20" s="27" t="str">
        <f>'06'!FC19</f>
        <v/>
      </c>
      <c r="FE20" s="27" t="str">
        <f>'06'!FD19</f>
        <v/>
      </c>
      <c r="FF20" s="27" t="str">
        <f>'06'!FE19</f>
        <v/>
      </c>
      <c r="FG20" s="27" t="str">
        <f>'06'!FF19</f>
        <v/>
      </c>
      <c r="FH20" s="27" t="str">
        <f>'06'!FG19</f>
        <v/>
      </c>
      <c r="FI20" s="27" t="str">
        <f>'06'!FH19</f>
        <v/>
      </c>
      <c r="FJ20" s="27" t="str">
        <f>'06'!FI19</f>
        <v/>
      </c>
      <c r="FK20" s="27" t="str">
        <f>'06'!FJ19</f>
        <v/>
      </c>
      <c r="FL20" s="27" t="str">
        <f>'06'!FK19</f>
        <v/>
      </c>
      <c r="FM20" s="27" t="str">
        <f>'06'!FL19</f>
        <v/>
      </c>
      <c r="FN20" s="27" t="str">
        <f>'06'!FM19</f>
        <v/>
      </c>
      <c r="FO20" s="27" t="str">
        <f>'06'!FN19</f>
        <v/>
      </c>
      <c r="FP20" s="27" t="str">
        <f>'06'!FO19</f>
        <v/>
      </c>
      <c r="FQ20" s="27" t="str">
        <f>'06'!FP19</f>
        <v/>
      </c>
      <c r="FR20" s="27" t="str">
        <f>'06'!FQ19</f>
        <v/>
      </c>
      <c r="FS20" s="27" t="str">
        <f>'06'!FR19</f>
        <v/>
      </c>
      <c r="FT20" s="27" t="str">
        <f>'06'!FS19</f>
        <v/>
      </c>
      <c r="FU20" s="27" t="str">
        <f>'06'!FT19</f>
        <v/>
      </c>
      <c r="FV20" s="27" t="str">
        <f>'06'!FU19</f>
        <v/>
      </c>
      <c r="FW20" s="27" t="str">
        <f>'06'!FV19</f>
        <v/>
      </c>
      <c r="FX20" s="27" t="str">
        <f>'06'!FW19</f>
        <v/>
      </c>
      <c r="FY20" s="27" t="str">
        <f>'06'!FX19</f>
        <v/>
      </c>
      <c r="FZ20" s="27" t="str">
        <f>'06'!FY19</f>
        <v/>
      </c>
      <c r="GA20" s="27" t="str">
        <f>'06'!FZ19</f>
        <v/>
      </c>
      <c r="GB20" s="27" t="str">
        <f>'06'!GA19</f>
        <v/>
      </c>
      <c r="GC20" s="27" t="str">
        <f>'06'!GB19</f>
        <v/>
      </c>
      <c r="GD20" s="27" t="str">
        <f>'06'!GD19</f>
        <v/>
      </c>
      <c r="GE20" s="312" t="str">
        <f>'06'!GE19</f>
        <v/>
      </c>
      <c r="GF20" s="188"/>
      <c r="GG20" s="173"/>
      <c r="GH20" s="173"/>
      <c r="GI20" s="173"/>
      <c r="GJ20" s="173"/>
      <c r="GK20" s="173"/>
      <c r="GL20" s="173"/>
      <c r="GM20" s="173"/>
    </row>
    <row r="21" spans="1:195" s="29" customFormat="1" ht="15.95" customHeight="1">
      <c r="A21" s="173"/>
      <c r="B21" s="55">
        <v>15</v>
      </c>
      <c r="C21" s="26">
        <f>IF(คะแนนสอบ!C20="","",คะแนนสอบ!C20)</f>
        <v>2508</v>
      </c>
      <c r="D21" s="41" t="str">
        <f>IF(คะแนนสอบ!D20="","",คะแนนสอบ!D20)</f>
        <v>เด็กชายพชรพงษ์  พงษ์นารายณ์</v>
      </c>
      <c r="E21" s="27" t="str">
        <f>'06'!D20</f>
        <v/>
      </c>
      <c r="F21" s="27" t="str">
        <f>'06'!E20</f>
        <v/>
      </c>
      <c r="G21" s="27" t="str">
        <f>'06'!F20</f>
        <v/>
      </c>
      <c r="H21" s="27" t="str">
        <f>'06'!G20</f>
        <v/>
      </c>
      <c r="I21" s="27" t="str">
        <f>'06'!H20</f>
        <v/>
      </c>
      <c r="J21" s="27" t="str">
        <f>'06'!I20</f>
        <v/>
      </c>
      <c r="K21" s="27" t="str">
        <f>'06'!J20</f>
        <v/>
      </c>
      <c r="L21" s="27" t="str">
        <f>'06'!K20</f>
        <v/>
      </c>
      <c r="M21" s="27" t="str">
        <f>'06'!L20</f>
        <v/>
      </c>
      <c r="N21" s="27" t="str">
        <f>'06'!M20</f>
        <v/>
      </c>
      <c r="O21" s="27" t="str">
        <f>'06'!N20</f>
        <v/>
      </c>
      <c r="P21" s="27" t="str">
        <f>'06'!O20</f>
        <v/>
      </c>
      <c r="Q21" s="27" t="str">
        <f>'06'!P20</f>
        <v/>
      </c>
      <c r="R21" s="27" t="str">
        <f>'06'!Q20</f>
        <v/>
      </c>
      <c r="S21" s="27" t="str">
        <f>'06'!R20</f>
        <v/>
      </c>
      <c r="T21" s="27" t="str">
        <f>'06'!S20</f>
        <v/>
      </c>
      <c r="U21" s="27" t="str">
        <f>'06'!T20</f>
        <v/>
      </c>
      <c r="V21" s="27" t="str">
        <f>'06'!U20</f>
        <v/>
      </c>
      <c r="W21" s="27" t="str">
        <f>'06'!V20</f>
        <v/>
      </c>
      <c r="X21" s="27" t="str">
        <f>'06'!W20</f>
        <v/>
      </c>
      <c r="Y21" s="27" t="str">
        <f>'06'!X20</f>
        <v/>
      </c>
      <c r="Z21" s="27" t="str">
        <f>'06'!Y20</f>
        <v/>
      </c>
      <c r="AA21" s="27" t="str">
        <f>'06'!Z20</f>
        <v/>
      </c>
      <c r="AB21" s="27" t="str">
        <f>'06'!AA20</f>
        <v/>
      </c>
      <c r="AC21" s="27" t="str">
        <f>'06'!AB20</f>
        <v/>
      </c>
      <c r="AD21" s="27" t="str">
        <f>'06'!AC20</f>
        <v/>
      </c>
      <c r="AE21" s="27" t="str">
        <f>'06'!AD20</f>
        <v/>
      </c>
      <c r="AF21" s="27" t="str">
        <f>'06'!AE20</f>
        <v/>
      </c>
      <c r="AG21" s="27" t="str">
        <f>'06'!AF20</f>
        <v/>
      </c>
      <c r="AH21" s="27" t="str">
        <f>'06'!AG20</f>
        <v/>
      </c>
      <c r="AI21" s="27" t="str">
        <f>'06'!AH20</f>
        <v/>
      </c>
      <c r="AJ21" s="27" t="str">
        <f>'06'!AI20</f>
        <v/>
      </c>
      <c r="AK21" s="27" t="str">
        <f>'06'!AJ20</f>
        <v/>
      </c>
      <c r="AL21" s="27" t="str">
        <f>'06'!AK20</f>
        <v/>
      </c>
      <c r="AM21" s="27" t="str">
        <f>'06'!AL20</f>
        <v/>
      </c>
      <c r="AN21" s="27" t="str">
        <f>'06'!AM20</f>
        <v/>
      </c>
      <c r="AO21" s="27" t="str">
        <f>'06'!AN20</f>
        <v/>
      </c>
      <c r="AP21" s="27" t="str">
        <f>'06'!AO20</f>
        <v/>
      </c>
      <c r="AQ21" s="27" t="str">
        <f>'06'!AP20</f>
        <v/>
      </c>
      <c r="AR21" s="27" t="str">
        <f>'06'!AQ20</f>
        <v/>
      </c>
      <c r="AS21" s="27" t="str">
        <f>'06'!AR20</f>
        <v/>
      </c>
      <c r="AT21" s="27" t="str">
        <f>'06'!AS20</f>
        <v/>
      </c>
      <c r="AU21" s="27" t="str">
        <f>'06'!AT20</f>
        <v/>
      </c>
      <c r="AV21" s="27" t="str">
        <f>'06'!AU20</f>
        <v/>
      </c>
      <c r="AW21" s="27" t="str">
        <f>'06'!AV20</f>
        <v/>
      </c>
      <c r="AX21" s="27" t="str">
        <f>'06'!AW20</f>
        <v/>
      </c>
      <c r="AY21" s="27" t="str">
        <f>'06'!AX20</f>
        <v/>
      </c>
      <c r="AZ21" s="27" t="str">
        <f>'06'!AY20</f>
        <v/>
      </c>
      <c r="BA21" s="27" t="str">
        <f>'06'!AZ20</f>
        <v/>
      </c>
      <c r="BB21" s="27" t="str">
        <f>'06'!BA20</f>
        <v/>
      </c>
      <c r="BC21" s="27" t="str">
        <f>'06'!BB20</f>
        <v/>
      </c>
      <c r="BD21" s="27" t="str">
        <f>'06'!BC20</f>
        <v/>
      </c>
      <c r="BE21" s="27" t="str">
        <f>'06'!BD20</f>
        <v/>
      </c>
      <c r="BF21" s="27" t="str">
        <f>'06'!BE20</f>
        <v/>
      </c>
      <c r="BG21" s="27" t="str">
        <f>'06'!BF20</f>
        <v/>
      </c>
      <c r="BH21" s="27" t="str">
        <f>'06'!BG20</f>
        <v/>
      </c>
      <c r="BI21" s="27" t="str">
        <f>'06'!BH20</f>
        <v/>
      </c>
      <c r="BJ21" s="27" t="str">
        <f>'06'!BI20</f>
        <v/>
      </c>
      <c r="BK21" s="27" t="str">
        <f>'06'!BJ20</f>
        <v/>
      </c>
      <c r="BL21" s="27" t="str">
        <f>'06'!BK20</f>
        <v/>
      </c>
      <c r="BM21" s="27" t="str">
        <f>'06'!BL20</f>
        <v/>
      </c>
      <c r="BN21" s="27" t="str">
        <f>'06'!BM20</f>
        <v/>
      </c>
      <c r="BO21" s="27" t="str">
        <f>'06'!BN20</f>
        <v/>
      </c>
      <c r="BP21" s="27" t="str">
        <f>'06'!BO20</f>
        <v/>
      </c>
      <c r="BQ21" s="27" t="str">
        <f>'06'!BP20</f>
        <v/>
      </c>
      <c r="BR21" s="27" t="str">
        <f>'06'!BQ20</f>
        <v/>
      </c>
      <c r="BS21" s="27" t="str">
        <f>'06'!BR20</f>
        <v/>
      </c>
      <c r="BT21" s="27" t="str">
        <f>'06'!BS20</f>
        <v/>
      </c>
      <c r="BU21" s="27" t="str">
        <f>'06'!BT20</f>
        <v/>
      </c>
      <c r="BV21" s="27" t="str">
        <f>'06'!BU20</f>
        <v/>
      </c>
      <c r="BW21" s="27" t="str">
        <f>'06'!BV20</f>
        <v/>
      </c>
      <c r="BX21" s="27" t="str">
        <f>'06'!BW20</f>
        <v/>
      </c>
      <c r="BY21" s="27" t="str">
        <f>'06'!BX20</f>
        <v/>
      </c>
      <c r="BZ21" s="27" t="str">
        <f>'06'!BY20</f>
        <v/>
      </c>
      <c r="CA21" s="27" t="str">
        <f>'06'!BZ20</f>
        <v/>
      </c>
      <c r="CB21" s="27" t="str">
        <f>'06'!CA20</f>
        <v/>
      </c>
      <c r="CC21" s="27" t="str">
        <f>'06'!CB20</f>
        <v/>
      </c>
      <c r="CD21" s="27" t="str">
        <f>'06'!CC20</f>
        <v/>
      </c>
      <c r="CE21" s="27" t="str">
        <f>'06'!CD20</f>
        <v/>
      </c>
      <c r="CF21" s="27" t="str">
        <f>'06'!CE20</f>
        <v/>
      </c>
      <c r="CG21" s="27" t="str">
        <f>'06'!CF20</f>
        <v/>
      </c>
      <c r="CH21" s="27" t="str">
        <f>'06'!CG20</f>
        <v/>
      </c>
      <c r="CI21" s="27" t="str">
        <f>'06'!CH20</f>
        <v/>
      </c>
      <c r="CJ21" s="27" t="str">
        <f>'06'!CI20</f>
        <v/>
      </c>
      <c r="CK21" s="27" t="str">
        <f>'06'!CJ20</f>
        <v/>
      </c>
      <c r="CL21" s="27" t="str">
        <f>'06'!CK20</f>
        <v/>
      </c>
      <c r="CM21" s="27" t="str">
        <f>'06'!CL20</f>
        <v/>
      </c>
      <c r="CN21" s="27" t="str">
        <f>'06'!CM20</f>
        <v/>
      </c>
      <c r="CO21" s="27" t="str">
        <f>'06'!CN20</f>
        <v/>
      </c>
      <c r="CP21" s="27" t="str">
        <f>'06'!CO20</f>
        <v/>
      </c>
      <c r="CQ21" s="27" t="str">
        <f>'06'!CP20</f>
        <v/>
      </c>
      <c r="CR21" s="27" t="str">
        <f>'06'!CQ20</f>
        <v/>
      </c>
      <c r="CS21" s="27" t="str">
        <f>'06'!CR20</f>
        <v/>
      </c>
      <c r="CT21" s="27" t="str">
        <f>'06'!CS20</f>
        <v/>
      </c>
      <c r="CU21" s="27" t="str">
        <f>'06'!CT20</f>
        <v/>
      </c>
      <c r="CV21" s="27" t="str">
        <f>'06'!CU20</f>
        <v/>
      </c>
      <c r="CW21" s="27" t="str">
        <f>'06'!CV20</f>
        <v/>
      </c>
      <c r="CX21" s="27" t="str">
        <f>'06'!CW20</f>
        <v/>
      </c>
      <c r="CY21" s="27" t="str">
        <f>'06'!CX20</f>
        <v/>
      </c>
      <c r="CZ21" s="388" t="str">
        <f>'06'!CY20</f>
        <v/>
      </c>
      <c r="DA21" s="388" t="str">
        <f>'06'!CZ20</f>
        <v/>
      </c>
      <c r="DB21" s="388" t="str">
        <f>'06'!DA20</f>
        <v/>
      </c>
      <c r="DC21" s="388" t="str">
        <f>'06'!DB20</f>
        <v/>
      </c>
      <c r="DD21" s="388" t="str">
        <f>'06'!DC20</f>
        <v/>
      </c>
      <c r="DE21" s="388" t="str">
        <f>'06'!DD20</f>
        <v/>
      </c>
      <c r="DF21" s="388" t="str">
        <f>'06'!DE20</f>
        <v/>
      </c>
      <c r="DG21" s="388" t="str">
        <f>'06'!DF20</f>
        <v/>
      </c>
      <c r="DH21" s="388" t="str">
        <f>'06'!DG20</f>
        <v/>
      </c>
      <c r="DI21" s="388" t="str">
        <f>'06'!DH20</f>
        <v/>
      </c>
      <c r="DJ21" s="388" t="str">
        <f>'06'!DI20</f>
        <v/>
      </c>
      <c r="DK21" s="457" t="str">
        <f>'06'!DJ20</f>
        <v/>
      </c>
      <c r="DL21" s="457" t="str">
        <f>'06'!DK20</f>
        <v/>
      </c>
      <c r="DM21" s="457" t="str">
        <f>'06'!DL20</f>
        <v/>
      </c>
      <c r="DN21" s="457" t="str">
        <f>'06'!DM20</f>
        <v/>
      </c>
      <c r="DO21" s="457" t="str">
        <f>'06'!DN20</f>
        <v/>
      </c>
      <c r="DP21" s="457" t="str">
        <f>'06'!DO20</f>
        <v/>
      </c>
      <c r="DQ21" s="457" t="str">
        <f>'06'!DP20</f>
        <v/>
      </c>
      <c r="DR21" s="457" t="str">
        <f>'06'!DQ20</f>
        <v/>
      </c>
      <c r="DS21" s="457" t="str">
        <f>'06'!DR20</f>
        <v/>
      </c>
      <c r="DT21" s="457" t="str">
        <f>'06'!DS20</f>
        <v/>
      </c>
      <c r="DU21" s="457" t="str">
        <f>'06'!DT20</f>
        <v/>
      </c>
      <c r="DV21" s="457" t="str">
        <f>'06'!DU20</f>
        <v/>
      </c>
      <c r="DW21" s="457" t="str">
        <f>'06'!DV20</f>
        <v/>
      </c>
      <c r="DX21" s="457" t="str">
        <f>'06'!DW20</f>
        <v/>
      </c>
      <c r="DY21" s="457" t="str">
        <f>'06'!DX20</f>
        <v/>
      </c>
      <c r="DZ21" s="457" t="str">
        <f>'06'!DY20</f>
        <v/>
      </c>
      <c r="EA21" s="457" t="str">
        <f>'06'!DZ20</f>
        <v/>
      </c>
      <c r="EB21" s="457" t="str">
        <f>'06'!EA20</f>
        <v/>
      </c>
      <c r="EC21" s="457" t="str">
        <f>'06'!EB20</f>
        <v/>
      </c>
      <c r="ED21" s="457" t="str">
        <f>'06'!EC20</f>
        <v/>
      </c>
      <c r="EE21" s="457" t="str">
        <f>'06'!ED20</f>
        <v/>
      </c>
      <c r="EF21" s="457" t="str">
        <f>'06'!EE20</f>
        <v/>
      </c>
      <c r="EG21" s="457" t="str">
        <f>'06'!EF20</f>
        <v/>
      </c>
      <c r="EH21" s="457" t="str">
        <f>'06'!EG20</f>
        <v/>
      </c>
      <c r="EI21" s="457" t="str">
        <f>'06'!EH20</f>
        <v/>
      </c>
      <c r="EJ21" s="457" t="str">
        <f>'06'!EI20</f>
        <v/>
      </c>
      <c r="EK21" s="457" t="str">
        <f>'06'!EJ20</f>
        <v/>
      </c>
      <c r="EL21" s="457" t="str">
        <f>'06'!EK20</f>
        <v/>
      </c>
      <c r="EM21" s="457" t="str">
        <f>'06'!EL20</f>
        <v/>
      </c>
      <c r="EN21" s="457" t="str">
        <f>'06'!EM20</f>
        <v/>
      </c>
      <c r="EO21" s="457" t="str">
        <f>'06'!EN20</f>
        <v/>
      </c>
      <c r="EP21" s="457" t="str">
        <f>'06'!EO20</f>
        <v/>
      </c>
      <c r="EQ21" s="457" t="str">
        <f>'06'!EP20</f>
        <v/>
      </c>
      <c r="ER21" s="457" t="str">
        <f>'06'!EQ20</f>
        <v/>
      </c>
      <c r="ES21" s="457" t="str">
        <f>'06'!ER20</f>
        <v/>
      </c>
      <c r="ET21" s="457" t="str">
        <f>'06'!ES20</f>
        <v/>
      </c>
      <c r="EU21" s="457" t="str">
        <f>'06'!ET20</f>
        <v/>
      </c>
      <c r="EV21" s="457" t="str">
        <f>'06'!EU20</f>
        <v/>
      </c>
      <c r="EW21" s="457" t="str">
        <f>'06'!EV20</f>
        <v/>
      </c>
      <c r="EX21" s="457" t="str">
        <f>'06'!EW20</f>
        <v/>
      </c>
      <c r="EY21" s="457" t="str">
        <f>'06'!EX20</f>
        <v/>
      </c>
      <c r="EZ21" s="457" t="str">
        <f>'06'!EY20</f>
        <v/>
      </c>
      <c r="FA21" s="457" t="str">
        <f>'06'!EZ20</f>
        <v/>
      </c>
      <c r="FB21" s="457" t="str">
        <f>'06'!FA20</f>
        <v/>
      </c>
      <c r="FC21" s="27" t="str">
        <f>'06'!FB20</f>
        <v/>
      </c>
      <c r="FD21" s="27" t="str">
        <f>'06'!FC20</f>
        <v/>
      </c>
      <c r="FE21" s="27" t="str">
        <f>'06'!FD20</f>
        <v/>
      </c>
      <c r="FF21" s="27" t="str">
        <f>'06'!FE20</f>
        <v/>
      </c>
      <c r="FG21" s="27" t="str">
        <f>'06'!FF20</f>
        <v/>
      </c>
      <c r="FH21" s="27" t="str">
        <f>'06'!FG20</f>
        <v/>
      </c>
      <c r="FI21" s="27" t="str">
        <f>'06'!FH20</f>
        <v/>
      </c>
      <c r="FJ21" s="27" t="str">
        <f>'06'!FI20</f>
        <v/>
      </c>
      <c r="FK21" s="27" t="str">
        <f>'06'!FJ20</f>
        <v/>
      </c>
      <c r="FL21" s="27" t="str">
        <f>'06'!FK20</f>
        <v/>
      </c>
      <c r="FM21" s="27" t="str">
        <f>'06'!FL20</f>
        <v/>
      </c>
      <c r="FN21" s="27" t="str">
        <f>'06'!FM20</f>
        <v/>
      </c>
      <c r="FO21" s="27" t="str">
        <f>'06'!FN20</f>
        <v/>
      </c>
      <c r="FP21" s="27" t="str">
        <f>'06'!FO20</f>
        <v/>
      </c>
      <c r="FQ21" s="27" t="str">
        <f>'06'!FP20</f>
        <v/>
      </c>
      <c r="FR21" s="27" t="str">
        <f>'06'!FQ20</f>
        <v/>
      </c>
      <c r="FS21" s="27" t="str">
        <f>'06'!FR20</f>
        <v/>
      </c>
      <c r="FT21" s="27" t="str">
        <f>'06'!FS20</f>
        <v/>
      </c>
      <c r="FU21" s="27" t="str">
        <f>'06'!FT20</f>
        <v/>
      </c>
      <c r="FV21" s="27" t="str">
        <f>'06'!FU20</f>
        <v/>
      </c>
      <c r="FW21" s="27" t="str">
        <f>'06'!FV20</f>
        <v/>
      </c>
      <c r="FX21" s="27" t="str">
        <f>'06'!FW20</f>
        <v/>
      </c>
      <c r="FY21" s="27" t="str">
        <f>'06'!FX20</f>
        <v/>
      </c>
      <c r="FZ21" s="27" t="str">
        <f>'06'!FY20</f>
        <v/>
      </c>
      <c r="GA21" s="27" t="str">
        <f>'06'!FZ20</f>
        <v/>
      </c>
      <c r="GB21" s="27" t="str">
        <f>'06'!GA20</f>
        <v/>
      </c>
      <c r="GC21" s="27" t="str">
        <f>'06'!GB20</f>
        <v/>
      </c>
      <c r="GD21" s="27" t="str">
        <f>'06'!GD20</f>
        <v/>
      </c>
      <c r="GE21" s="312" t="str">
        <f>'06'!GE20</f>
        <v/>
      </c>
      <c r="GF21" s="188"/>
      <c r="GG21" s="173"/>
      <c r="GH21" s="173"/>
      <c r="GI21" s="173"/>
      <c r="GJ21" s="173"/>
      <c r="GK21" s="173"/>
      <c r="GL21" s="173"/>
      <c r="GM21" s="173"/>
    </row>
    <row r="22" spans="1:195" s="29" customFormat="1" ht="15.95" customHeight="1">
      <c r="A22" s="173"/>
      <c r="B22" s="55">
        <v>16</v>
      </c>
      <c r="C22" s="26">
        <f>IF(คะแนนสอบ!C21="","",คะแนนสอบ!C21)</f>
        <v>2509</v>
      </c>
      <c r="D22" s="41" t="str">
        <f>IF(คะแนนสอบ!D21="","",คะแนนสอบ!D21)</f>
        <v>เด็กชายวัชรากรณ์  ดวงดี</v>
      </c>
      <c r="E22" s="27" t="str">
        <f>'06'!D21</f>
        <v/>
      </c>
      <c r="F22" s="27" t="str">
        <f>'06'!E21</f>
        <v/>
      </c>
      <c r="G22" s="27" t="str">
        <f>'06'!F21</f>
        <v/>
      </c>
      <c r="H22" s="27" t="str">
        <f>'06'!G21</f>
        <v/>
      </c>
      <c r="I22" s="27" t="str">
        <f>'06'!H21</f>
        <v/>
      </c>
      <c r="J22" s="27" t="str">
        <f>'06'!I21</f>
        <v/>
      </c>
      <c r="K22" s="27" t="str">
        <f>'06'!J21</f>
        <v/>
      </c>
      <c r="L22" s="27" t="str">
        <f>'06'!K21</f>
        <v/>
      </c>
      <c r="M22" s="27" t="str">
        <f>'06'!L21</f>
        <v/>
      </c>
      <c r="N22" s="27" t="str">
        <f>'06'!M21</f>
        <v/>
      </c>
      <c r="O22" s="27" t="str">
        <f>'06'!N21</f>
        <v/>
      </c>
      <c r="P22" s="27" t="str">
        <f>'06'!O21</f>
        <v/>
      </c>
      <c r="Q22" s="27" t="str">
        <f>'06'!P21</f>
        <v/>
      </c>
      <c r="R22" s="27" t="str">
        <f>'06'!Q21</f>
        <v/>
      </c>
      <c r="S22" s="27" t="str">
        <f>'06'!R21</f>
        <v/>
      </c>
      <c r="T22" s="27" t="str">
        <f>'06'!S21</f>
        <v/>
      </c>
      <c r="U22" s="27" t="str">
        <f>'06'!T21</f>
        <v/>
      </c>
      <c r="V22" s="27" t="str">
        <f>'06'!U21</f>
        <v/>
      </c>
      <c r="W22" s="27" t="str">
        <f>'06'!V21</f>
        <v/>
      </c>
      <c r="X22" s="27" t="str">
        <f>'06'!W21</f>
        <v/>
      </c>
      <c r="Y22" s="27" t="str">
        <f>'06'!X21</f>
        <v/>
      </c>
      <c r="Z22" s="27" t="str">
        <f>'06'!Y21</f>
        <v/>
      </c>
      <c r="AA22" s="27" t="str">
        <f>'06'!Z21</f>
        <v/>
      </c>
      <c r="AB22" s="27" t="str">
        <f>'06'!AA21</f>
        <v/>
      </c>
      <c r="AC22" s="27" t="str">
        <f>'06'!AB21</f>
        <v/>
      </c>
      <c r="AD22" s="27" t="str">
        <f>'06'!AC21</f>
        <v/>
      </c>
      <c r="AE22" s="27" t="str">
        <f>'06'!AD21</f>
        <v/>
      </c>
      <c r="AF22" s="27" t="str">
        <f>'06'!AE21</f>
        <v/>
      </c>
      <c r="AG22" s="27" t="str">
        <f>'06'!AF21</f>
        <v/>
      </c>
      <c r="AH22" s="27" t="str">
        <f>'06'!AG21</f>
        <v/>
      </c>
      <c r="AI22" s="27" t="str">
        <f>'06'!AH21</f>
        <v/>
      </c>
      <c r="AJ22" s="27" t="str">
        <f>'06'!AI21</f>
        <v/>
      </c>
      <c r="AK22" s="27" t="str">
        <f>'06'!AJ21</f>
        <v/>
      </c>
      <c r="AL22" s="27" t="str">
        <f>'06'!AK21</f>
        <v/>
      </c>
      <c r="AM22" s="27" t="str">
        <f>'06'!AL21</f>
        <v/>
      </c>
      <c r="AN22" s="27" t="str">
        <f>'06'!AM21</f>
        <v/>
      </c>
      <c r="AO22" s="27" t="str">
        <f>'06'!AN21</f>
        <v/>
      </c>
      <c r="AP22" s="27" t="str">
        <f>'06'!AO21</f>
        <v/>
      </c>
      <c r="AQ22" s="27" t="str">
        <f>'06'!AP21</f>
        <v/>
      </c>
      <c r="AR22" s="27" t="str">
        <f>'06'!AQ21</f>
        <v/>
      </c>
      <c r="AS22" s="27" t="str">
        <f>'06'!AR21</f>
        <v/>
      </c>
      <c r="AT22" s="27" t="str">
        <f>'06'!AS21</f>
        <v/>
      </c>
      <c r="AU22" s="27" t="str">
        <f>'06'!AT21</f>
        <v/>
      </c>
      <c r="AV22" s="27" t="str">
        <f>'06'!AU21</f>
        <v/>
      </c>
      <c r="AW22" s="27" t="str">
        <f>'06'!AV21</f>
        <v/>
      </c>
      <c r="AX22" s="27" t="str">
        <f>'06'!AW21</f>
        <v/>
      </c>
      <c r="AY22" s="27" t="str">
        <f>'06'!AX21</f>
        <v/>
      </c>
      <c r="AZ22" s="27" t="str">
        <f>'06'!AY21</f>
        <v/>
      </c>
      <c r="BA22" s="27" t="str">
        <f>'06'!AZ21</f>
        <v/>
      </c>
      <c r="BB22" s="27" t="str">
        <f>'06'!BA21</f>
        <v/>
      </c>
      <c r="BC22" s="27" t="str">
        <f>'06'!BB21</f>
        <v/>
      </c>
      <c r="BD22" s="27" t="str">
        <f>'06'!BC21</f>
        <v/>
      </c>
      <c r="BE22" s="27" t="str">
        <f>'06'!BD21</f>
        <v/>
      </c>
      <c r="BF22" s="27" t="str">
        <f>'06'!BE21</f>
        <v/>
      </c>
      <c r="BG22" s="27" t="str">
        <f>'06'!BF21</f>
        <v/>
      </c>
      <c r="BH22" s="27" t="str">
        <f>'06'!BG21</f>
        <v/>
      </c>
      <c r="BI22" s="27" t="str">
        <f>'06'!BH21</f>
        <v/>
      </c>
      <c r="BJ22" s="27" t="str">
        <f>'06'!BI21</f>
        <v/>
      </c>
      <c r="BK22" s="27" t="str">
        <f>'06'!BJ21</f>
        <v/>
      </c>
      <c r="BL22" s="27" t="str">
        <f>'06'!BK21</f>
        <v/>
      </c>
      <c r="BM22" s="27" t="str">
        <f>'06'!BL21</f>
        <v/>
      </c>
      <c r="BN22" s="27" t="str">
        <f>'06'!BM21</f>
        <v/>
      </c>
      <c r="BO22" s="27" t="str">
        <f>'06'!BN21</f>
        <v/>
      </c>
      <c r="BP22" s="27" t="str">
        <f>'06'!BO21</f>
        <v/>
      </c>
      <c r="BQ22" s="27" t="str">
        <f>'06'!BP21</f>
        <v/>
      </c>
      <c r="BR22" s="27" t="str">
        <f>'06'!BQ21</f>
        <v/>
      </c>
      <c r="BS22" s="27" t="str">
        <f>'06'!BR21</f>
        <v/>
      </c>
      <c r="BT22" s="27" t="str">
        <f>'06'!BS21</f>
        <v/>
      </c>
      <c r="BU22" s="27" t="str">
        <f>'06'!BT21</f>
        <v/>
      </c>
      <c r="BV22" s="27" t="str">
        <f>'06'!BU21</f>
        <v/>
      </c>
      <c r="BW22" s="27" t="str">
        <f>'06'!BV21</f>
        <v/>
      </c>
      <c r="BX22" s="27" t="str">
        <f>'06'!BW21</f>
        <v/>
      </c>
      <c r="BY22" s="27" t="str">
        <f>'06'!BX21</f>
        <v/>
      </c>
      <c r="BZ22" s="27" t="str">
        <f>'06'!BY21</f>
        <v/>
      </c>
      <c r="CA22" s="27" t="str">
        <f>'06'!BZ21</f>
        <v/>
      </c>
      <c r="CB22" s="27" t="str">
        <f>'06'!CA21</f>
        <v/>
      </c>
      <c r="CC22" s="27" t="str">
        <f>'06'!CB21</f>
        <v/>
      </c>
      <c r="CD22" s="27" t="str">
        <f>'06'!CC21</f>
        <v/>
      </c>
      <c r="CE22" s="27" t="str">
        <f>'06'!CD21</f>
        <v/>
      </c>
      <c r="CF22" s="27" t="str">
        <f>'06'!CE21</f>
        <v/>
      </c>
      <c r="CG22" s="27" t="str">
        <f>'06'!CF21</f>
        <v/>
      </c>
      <c r="CH22" s="27" t="str">
        <f>'06'!CG21</f>
        <v/>
      </c>
      <c r="CI22" s="27" t="str">
        <f>'06'!CH21</f>
        <v/>
      </c>
      <c r="CJ22" s="27" t="str">
        <f>'06'!CI21</f>
        <v/>
      </c>
      <c r="CK22" s="27" t="str">
        <f>'06'!CJ21</f>
        <v/>
      </c>
      <c r="CL22" s="27" t="str">
        <f>'06'!CK21</f>
        <v/>
      </c>
      <c r="CM22" s="27" t="str">
        <f>'06'!CL21</f>
        <v/>
      </c>
      <c r="CN22" s="27" t="str">
        <f>'06'!CM21</f>
        <v/>
      </c>
      <c r="CO22" s="27" t="str">
        <f>'06'!CN21</f>
        <v/>
      </c>
      <c r="CP22" s="27" t="str">
        <f>'06'!CO21</f>
        <v/>
      </c>
      <c r="CQ22" s="27" t="str">
        <f>'06'!CP21</f>
        <v/>
      </c>
      <c r="CR22" s="27" t="str">
        <f>'06'!CQ21</f>
        <v/>
      </c>
      <c r="CS22" s="27" t="str">
        <f>'06'!CR21</f>
        <v/>
      </c>
      <c r="CT22" s="27" t="str">
        <f>'06'!CS21</f>
        <v/>
      </c>
      <c r="CU22" s="27" t="str">
        <f>'06'!CT21</f>
        <v/>
      </c>
      <c r="CV22" s="27" t="str">
        <f>'06'!CU21</f>
        <v/>
      </c>
      <c r="CW22" s="27" t="str">
        <f>'06'!CV21</f>
        <v/>
      </c>
      <c r="CX22" s="27" t="str">
        <f>'06'!CW21</f>
        <v/>
      </c>
      <c r="CY22" s="27" t="str">
        <f>'06'!CX21</f>
        <v/>
      </c>
      <c r="CZ22" s="388" t="str">
        <f>'06'!CY21</f>
        <v/>
      </c>
      <c r="DA22" s="388" t="str">
        <f>'06'!CZ21</f>
        <v/>
      </c>
      <c r="DB22" s="388" t="str">
        <f>'06'!DA21</f>
        <v/>
      </c>
      <c r="DC22" s="388" t="str">
        <f>'06'!DB21</f>
        <v/>
      </c>
      <c r="DD22" s="388" t="str">
        <f>'06'!DC21</f>
        <v/>
      </c>
      <c r="DE22" s="388" t="str">
        <f>'06'!DD21</f>
        <v/>
      </c>
      <c r="DF22" s="388" t="str">
        <f>'06'!DE21</f>
        <v/>
      </c>
      <c r="DG22" s="388" t="str">
        <f>'06'!DF21</f>
        <v/>
      </c>
      <c r="DH22" s="388" t="str">
        <f>'06'!DG21</f>
        <v/>
      </c>
      <c r="DI22" s="388" t="str">
        <f>'06'!DH21</f>
        <v/>
      </c>
      <c r="DJ22" s="388" t="str">
        <f>'06'!DI21</f>
        <v/>
      </c>
      <c r="DK22" s="457" t="str">
        <f>'06'!DJ21</f>
        <v/>
      </c>
      <c r="DL22" s="457" t="str">
        <f>'06'!DK21</f>
        <v/>
      </c>
      <c r="DM22" s="457" t="str">
        <f>'06'!DL21</f>
        <v/>
      </c>
      <c r="DN22" s="457" t="str">
        <f>'06'!DM21</f>
        <v/>
      </c>
      <c r="DO22" s="457" t="str">
        <f>'06'!DN21</f>
        <v/>
      </c>
      <c r="DP22" s="457" t="str">
        <f>'06'!DO21</f>
        <v/>
      </c>
      <c r="DQ22" s="457" t="str">
        <f>'06'!DP21</f>
        <v/>
      </c>
      <c r="DR22" s="457" t="str">
        <f>'06'!DQ21</f>
        <v/>
      </c>
      <c r="DS22" s="457" t="str">
        <f>'06'!DR21</f>
        <v/>
      </c>
      <c r="DT22" s="457" t="str">
        <f>'06'!DS21</f>
        <v/>
      </c>
      <c r="DU22" s="457" t="str">
        <f>'06'!DT21</f>
        <v/>
      </c>
      <c r="DV22" s="457" t="str">
        <f>'06'!DU21</f>
        <v/>
      </c>
      <c r="DW22" s="457" t="str">
        <f>'06'!DV21</f>
        <v/>
      </c>
      <c r="DX22" s="457" t="str">
        <f>'06'!DW21</f>
        <v/>
      </c>
      <c r="DY22" s="457" t="str">
        <f>'06'!DX21</f>
        <v/>
      </c>
      <c r="DZ22" s="457" t="str">
        <f>'06'!DY21</f>
        <v/>
      </c>
      <c r="EA22" s="457" t="str">
        <f>'06'!DZ21</f>
        <v/>
      </c>
      <c r="EB22" s="457" t="str">
        <f>'06'!EA21</f>
        <v/>
      </c>
      <c r="EC22" s="457" t="str">
        <f>'06'!EB21</f>
        <v/>
      </c>
      <c r="ED22" s="457" t="str">
        <f>'06'!EC21</f>
        <v/>
      </c>
      <c r="EE22" s="457" t="str">
        <f>'06'!ED21</f>
        <v/>
      </c>
      <c r="EF22" s="457" t="str">
        <f>'06'!EE21</f>
        <v/>
      </c>
      <c r="EG22" s="457" t="str">
        <f>'06'!EF21</f>
        <v/>
      </c>
      <c r="EH22" s="457" t="str">
        <f>'06'!EG21</f>
        <v/>
      </c>
      <c r="EI22" s="457" t="str">
        <f>'06'!EH21</f>
        <v/>
      </c>
      <c r="EJ22" s="457" t="str">
        <f>'06'!EI21</f>
        <v/>
      </c>
      <c r="EK22" s="457" t="str">
        <f>'06'!EJ21</f>
        <v/>
      </c>
      <c r="EL22" s="457" t="str">
        <f>'06'!EK21</f>
        <v/>
      </c>
      <c r="EM22" s="457" t="str">
        <f>'06'!EL21</f>
        <v/>
      </c>
      <c r="EN22" s="457" t="str">
        <f>'06'!EM21</f>
        <v/>
      </c>
      <c r="EO22" s="457" t="str">
        <f>'06'!EN21</f>
        <v/>
      </c>
      <c r="EP22" s="457" t="str">
        <f>'06'!EO21</f>
        <v/>
      </c>
      <c r="EQ22" s="457" t="str">
        <f>'06'!EP21</f>
        <v/>
      </c>
      <c r="ER22" s="457" t="str">
        <f>'06'!EQ21</f>
        <v/>
      </c>
      <c r="ES22" s="457" t="str">
        <f>'06'!ER21</f>
        <v/>
      </c>
      <c r="ET22" s="457" t="str">
        <f>'06'!ES21</f>
        <v/>
      </c>
      <c r="EU22" s="457" t="str">
        <f>'06'!ET21</f>
        <v/>
      </c>
      <c r="EV22" s="457" t="str">
        <f>'06'!EU21</f>
        <v/>
      </c>
      <c r="EW22" s="457" t="str">
        <f>'06'!EV21</f>
        <v/>
      </c>
      <c r="EX22" s="457" t="str">
        <f>'06'!EW21</f>
        <v/>
      </c>
      <c r="EY22" s="457" t="str">
        <f>'06'!EX21</f>
        <v/>
      </c>
      <c r="EZ22" s="457" t="str">
        <f>'06'!EY21</f>
        <v/>
      </c>
      <c r="FA22" s="457" t="str">
        <f>'06'!EZ21</f>
        <v/>
      </c>
      <c r="FB22" s="457" t="str">
        <f>'06'!FA21</f>
        <v/>
      </c>
      <c r="FC22" s="27" t="str">
        <f>'06'!FB21</f>
        <v/>
      </c>
      <c r="FD22" s="27" t="str">
        <f>'06'!FC21</f>
        <v/>
      </c>
      <c r="FE22" s="27" t="str">
        <f>'06'!FD21</f>
        <v/>
      </c>
      <c r="FF22" s="27" t="str">
        <f>'06'!FE21</f>
        <v/>
      </c>
      <c r="FG22" s="27" t="str">
        <f>'06'!FF21</f>
        <v/>
      </c>
      <c r="FH22" s="27" t="str">
        <f>'06'!FG21</f>
        <v/>
      </c>
      <c r="FI22" s="27" t="str">
        <f>'06'!FH21</f>
        <v/>
      </c>
      <c r="FJ22" s="27" t="str">
        <f>'06'!FI21</f>
        <v/>
      </c>
      <c r="FK22" s="27" t="str">
        <f>'06'!FJ21</f>
        <v/>
      </c>
      <c r="FL22" s="27" t="str">
        <f>'06'!FK21</f>
        <v/>
      </c>
      <c r="FM22" s="27" t="str">
        <f>'06'!FL21</f>
        <v/>
      </c>
      <c r="FN22" s="27" t="str">
        <f>'06'!FM21</f>
        <v/>
      </c>
      <c r="FO22" s="27" t="str">
        <f>'06'!FN21</f>
        <v/>
      </c>
      <c r="FP22" s="27" t="str">
        <f>'06'!FO21</f>
        <v/>
      </c>
      <c r="FQ22" s="27" t="str">
        <f>'06'!FP21</f>
        <v/>
      </c>
      <c r="FR22" s="27" t="str">
        <f>'06'!FQ21</f>
        <v/>
      </c>
      <c r="FS22" s="27" t="str">
        <f>'06'!FR21</f>
        <v/>
      </c>
      <c r="FT22" s="27" t="str">
        <f>'06'!FS21</f>
        <v/>
      </c>
      <c r="FU22" s="27" t="str">
        <f>'06'!FT21</f>
        <v/>
      </c>
      <c r="FV22" s="27" t="str">
        <f>'06'!FU21</f>
        <v/>
      </c>
      <c r="FW22" s="27" t="str">
        <f>'06'!FV21</f>
        <v/>
      </c>
      <c r="FX22" s="27" t="str">
        <f>'06'!FW21</f>
        <v/>
      </c>
      <c r="FY22" s="27" t="str">
        <f>'06'!FX21</f>
        <v/>
      </c>
      <c r="FZ22" s="27" t="str">
        <f>'06'!FY21</f>
        <v/>
      </c>
      <c r="GA22" s="27" t="str">
        <f>'06'!FZ21</f>
        <v/>
      </c>
      <c r="GB22" s="27" t="str">
        <f>'06'!GA21</f>
        <v/>
      </c>
      <c r="GC22" s="27" t="str">
        <f>'06'!GB21</f>
        <v/>
      </c>
      <c r="GD22" s="27" t="str">
        <f>'06'!GD21</f>
        <v/>
      </c>
      <c r="GE22" s="312" t="str">
        <f>'06'!GE21</f>
        <v/>
      </c>
      <c r="GF22" s="188"/>
      <c r="GG22" s="173"/>
      <c r="GH22" s="173"/>
      <c r="GI22" s="173"/>
      <c r="GJ22" s="173"/>
      <c r="GK22" s="173"/>
      <c r="GL22" s="173"/>
      <c r="GM22" s="173"/>
    </row>
    <row r="23" spans="1:195" s="29" customFormat="1" ht="15.95" customHeight="1">
      <c r="A23" s="173"/>
      <c r="B23" s="55">
        <v>17</v>
      </c>
      <c r="C23" s="26">
        <f>IF(คะแนนสอบ!C22="","",คะแนนสอบ!C22)</f>
        <v>2510</v>
      </c>
      <c r="D23" s="41" t="str">
        <f>IF(คะแนนสอบ!D22="","",คะแนนสอบ!D22)</f>
        <v>เด็กชายกลวัชร  เพตรา</v>
      </c>
      <c r="E23" s="27" t="str">
        <f>'06'!D22</f>
        <v/>
      </c>
      <c r="F23" s="27" t="str">
        <f>'06'!E22</f>
        <v/>
      </c>
      <c r="G23" s="27" t="str">
        <f>'06'!F22</f>
        <v/>
      </c>
      <c r="H23" s="27" t="str">
        <f>'06'!G22</f>
        <v/>
      </c>
      <c r="I23" s="27" t="str">
        <f>'06'!H22</f>
        <v/>
      </c>
      <c r="J23" s="27" t="str">
        <f>'06'!I22</f>
        <v/>
      </c>
      <c r="K23" s="27" t="str">
        <f>'06'!J22</f>
        <v/>
      </c>
      <c r="L23" s="27" t="str">
        <f>'06'!K22</f>
        <v/>
      </c>
      <c r="M23" s="27" t="str">
        <f>'06'!L22</f>
        <v/>
      </c>
      <c r="N23" s="27" t="str">
        <f>'06'!M22</f>
        <v/>
      </c>
      <c r="O23" s="27" t="str">
        <f>'06'!N22</f>
        <v/>
      </c>
      <c r="P23" s="27" t="str">
        <f>'06'!O22</f>
        <v/>
      </c>
      <c r="Q23" s="27" t="str">
        <f>'06'!P22</f>
        <v/>
      </c>
      <c r="R23" s="27" t="str">
        <f>'06'!Q22</f>
        <v/>
      </c>
      <c r="S23" s="27" t="str">
        <f>'06'!R22</f>
        <v/>
      </c>
      <c r="T23" s="27" t="str">
        <f>'06'!S22</f>
        <v/>
      </c>
      <c r="U23" s="27" t="str">
        <f>'06'!T22</f>
        <v/>
      </c>
      <c r="V23" s="27" t="str">
        <f>'06'!U22</f>
        <v/>
      </c>
      <c r="W23" s="27" t="str">
        <f>'06'!V22</f>
        <v/>
      </c>
      <c r="X23" s="27" t="str">
        <f>'06'!W22</f>
        <v/>
      </c>
      <c r="Y23" s="27" t="str">
        <f>'06'!X22</f>
        <v/>
      </c>
      <c r="Z23" s="27" t="str">
        <f>'06'!Y22</f>
        <v/>
      </c>
      <c r="AA23" s="27" t="str">
        <f>'06'!Z22</f>
        <v/>
      </c>
      <c r="AB23" s="27" t="str">
        <f>'06'!AA22</f>
        <v/>
      </c>
      <c r="AC23" s="27" t="str">
        <f>'06'!AB22</f>
        <v/>
      </c>
      <c r="AD23" s="27" t="str">
        <f>'06'!AC22</f>
        <v/>
      </c>
      <c r="AE23" s="27" t="str">
        <f>'06'!AD22</f>
        <v/>
      </c>
      <c r="AF23" s="27" t="str">
        <f>'06'!AE22</f>
        <v/>
      </c>
      <c r="AG23" s="27" t="str">
        <f>'06'!AF22</f>
        <v/>
      </c>
      <c r="AH23" s="27" t="str">
        <f>'06'!AG22</f>
        <v/>
      </c>
      <c r="AI23" s="27" t="str">
        <f>'06'!AH22</f>
        <v/>
      </c>
      <c r="AJ23" s="27" t="str">
        <f>'06'!AI22</f>
        <v/>
      </c>
      <c r="AK23" s="27" t="str">
        <f>'06'!AJ22</f>
        <v/>
      </c>
      <c r="AL23" s="27" t="str">
        <f>'06'!AK22</f>
        <v/>
      </c>
      <c r="AM23" s="27" t="str">
        <f>'06'!AL22</f>
        <v/>
      </c>
      <c r="AN23" s="27" t="str">
        <f>'06'!AM22</f>
        <v/>
      </c>
      <c r="AO23" s="27" t="str">
        <f>'06'!AN22</f>
        <v/>
      </c>
      <c r="AP23" s="27" t="str">
        <f>'06'!AO22</f>
        <v/>
      </c>
      <c r="AQ23" s="27" t="str">
        <f>'06'!AP22</f>
        <v/>
      </c>
      <c r="AR23" s="27" t="str">
        <f>'06'!AQ22</f>
        <v/>
      </c>
      <c r="AS23" s="27" t="str">
        <f>'06'!AR22</f>
        <v/>
      </c>
      <c r="AT23" s="27" t="str">
        <f>'06'!AS22</f>
        <v/>
      </c>
      <c r="AU23" s="27" t="str">
        <f>'06'!AT22</f>
        <v/>
      </c>
      <c r="AV23" s="27" t="str">
        <f>'06'!AU22</f>
        <v/>
      </c>
      <c r="AW23" s="27" t="str">
        <f>'06'!AV22</f>
        <v/>
      </c>
      <c r="AX23" s="27" t="str">
        <f>'06'!AW22</f>
        <v/>
      </c>
      <c r="AY23" s="27" t="str">
        <f>'06'!AX22</f>
        <v/>
      </c>
      <c r="AZ23" s="27" t="str">
        <f>'06'!AY22</f>
        <v/>
      </c>
      <c r="BA23" s="27" t="str">
        <f>'06'!AZ22</f>
        <v/>
      </c>
      <c r="BB23" s="27" t="str">
        <f>'06'!BA22</f>
        <v/>
      </c>
      <c r="BC23" s="27" t="str">
        <f>'06'!BB22</f>
        <v/>
      </c>
      <c r="BD23" s="27" t="str">
        <f>'06'!BC22</f>
        <v/>
      </c>
      <c r="BE23" s="27" t="str">
        <f>'06'!BD22</f>
        <v/>
      </c>
      <c r="BF23" s="27" t="str">
        <f>'06'!BE22</f>
        <v/>
      </c>
      <c r="BG23" s="27" t="str">
        <f>'06'!BF22</f>
        <v/>
      </c>
      <c r="BH23" s="27" t="str">
        <f>'06'!BG22</f>
        <v/>
      </c>
      <c r="BI23" s="27" t="str">
        <f>'06'!BH22</f>
        <v/>
      </c>
      <c r="BJ23" s="27" t="str">
        <f>'06'!BI22</f>
        <v/>
      </c>
      <c r="BK23" s="27" t="str">
        <f>'06'!BJ22</f>
        <v/>
      </c>
      <c r="BL23" s="27" t="str">
        <f>'06'!BK22</f>
        <v/>
      </c>
      <c r="BM23" s="27" t="str">
        <f>'06'!BL22</f>
        <v/>
      </c>
      <c r="BN23" s="27" t="str">
        <f>'06'!BM22</f>
        <v/>
      </c>
      <c r="BO23" s="27" t="str">
        <f>'06'!BN22</f>
        <v/>
      </c>
      <c r="BP23" s="27" t="str">
        <f>'06'!BO22</f>
        <v/>
      </c>
      <c r="BQ23" s="27" t="str">
        <f>'06'!BP22</f>
        <v/>
      </c>
      <c r="BR23" s="27" t="str">
        <f>'06'!BQ22</f>
        <v/>
      </c>
      <c r="BS23" s="27" t="str">
        <f>'06'!BR22</f>
        <v/>
      </c>
      <c r="BT23" s="27" t="str">
        <f>'06'!BS22</f>
        <v/>
      </c>
      <c r="BU23" s="27" t="str">
        <f>'06'!BT22</f>
        <v/>
      </c>
      <c r="BV23" s="27" t="str">
        <f>'06'!BU22</f>
        <v/>
      </c>
      <c r="BW23" s="27" t="str">
        <f>'06'!BV22</f>
        <v/>
      </c>
      <c r="BX23" s="27" t="str">
        <f>'06'!BW22</f>
        <v/>
      </c>
      <c r="BY23" s="27" t="str">
        <f>'06'!BX22</f>
        <v/>
      </c>
      <c r="BZ23" s="27" t="str">
        <f>'06'!BY22</f>
        <v/>
      </c>
      <c r="CA23" s="27" t="str">
        <f>'06'!BZ22</f>
        <v/>
      </c>
      <c r="CB23" s="27" t="str">
        <f>'06'!CA22</f>
        <v/>
      </c>
      <c r="CC23" s="27" t="str">
        <f>'06'!CB22</f>
        <v/>
      </c>
      <c r="CD23" s="27" t="str">
        <f>'06'!CC22</f>
        <v/>
      </c>
      <c r="CE23" s="27" t="str">
        <f>'06'!CD22</f>
        <v/>
      </c>
      <c r="CF23" s="27" t="str">
        <f>'06'!CE22</f>
        <v/>
      </c>
      <c r="CG23" s="27" t="str">
        <f>'06'!CF22</f>
        <v/>
      </c>
      <c r="CH23" s="27" t="str">
        <f>'06'!CG22</f>
        <v/>
      </c>
      <c r="CI23" s="27" t="str">
        <f>'06'!CH22</f>
        <v/>
      </c>
      <c r="CJ23" s="27" t="str">
        <f>'06'!CI22</f>
        <v/>
      </c>
      <c r="CK23" s="27" t="str">
        <f>'06'!CJ22</f>
        <v/>
      </c>
      <c r="CL23" s="27" t="str">
        <f>'06'!CK22</f>
        <v/>
      </c>
      <c r="CM23" s="27" t="str">
        <f>'06'!CL22</f>
        <v/>
      </c>
      <c r="CN23" s="27" t="str">
        <f>'06'!CM22</f>
        <v/>
      </c>
      <c r="CO23" s="27" t="str">
        <f>'06'!CN22</f>
        <v/>
      </c>
      <c r="CP23" s="27" t="str">
        <f>'06'!CO22</f>
        <v/>
      </c>
      <c r="CQ23" s="27" t="str">
        <f>'06'!CP22</f>
        <v/>
      </c>
      <c r="CR23" s="27" t="str">
        <f>'06'!CQ22</f>
        <v/>
      </c>
      <c r="CS23" s="27" t="str">
        <f>'06'!CR22</f>
        <v/>
      </c>
      <c r="CT23" s="27" t="str">
        <f>'06'!CS22</f>
        <v/>
      </c>
      <c r="CU23" s="27" t="str">
        <f>'06'!CT22</f>
        <v/>
      </c>
      <c r="CV23" s="27" t="str">
        <f>'06'!CU22</f>
        <v/>
      </c>
      <c r="CW23" s="27" t="str">
        <f>'06'!CV22</f>
        <v/>
      </c>
      <c r="CX23" s="27" t="str">
        <f>'06'!CW22</f>
        <v/>
      </c>
      <c r="CY23" s="27" t="str">
        <f>'06'!CX22</f>
        <v/>
      </c>
      <c r="CZ23" s="388" t="str">
        <f>'06'!CY22</f>
        <v/>
      </c>
      <c r="DA23" s="388" t="str">
        <f>'06'!CZ22</f>
        <v/>
      </c>
      <c r="DB23" s="388" t="str">
        <f>'06'!DA22</f>
        <v/>
      </c>
      <c r="DC23" s="388" t="str">
        <f>'06'!DB22</f>
        <v/>
      </c>
      <c r="DD23" s="388" t="str">
        <f>'06'!DC22</f>
        <v/>
      </c>
      <c r="DE23" s="388" t="str">
        <f>'06'!DD22</f>
        <v/>
      </c>
      <c r="DF23" s="388" t="str">
        <f>'06'!DE22</f>
        <v/>
      </c>
      <c r="DG23" s="388" t="str">
        <f>'06'!DF22</f>
        <v/>
      </c>
      <c r="DH23" s="388" t="str">
        <f>'06'!DG22</f>
        <v/>
      </c>
      <c r="DI23" s="388" t="str">
        <f>'06'!DH22</f>
        <v/>
      </c>
      <c r="DJ23" s="388" t="str">
        <f>'06'!DI22</f>
        <v/>
      </c>
      <c r="DK23" s="457" t="str">
        <f>'06'!DJ22</f>
        <v/>
      </c>
      <c r="DL23" s="457" t="str">
        <f>'06'!DK22</f>
        <v/>
      </c>
      <c r="DM23" s="457" t="str">
        <f>'06'!DL22</f>
        <v/>
      </c>
      <c r="DN23" s="457" t="str">
        <f>'06'!DM22</f>
        <v/>
      </c>
      <c r="DO23" s="457" t="str">
        <f>'06'!DN22</f>
        <v/>
      </c>
      <c r="DP23" s="457" t="str">
        <f>'06'!DO22</f>
        <v/>
      </c>
      <c r="DQ23" s="457" t="str">
        <f>'06'!DP22</f>
        <v/>
      </c>
      <c r="DR23" s="457" t="str">
        <f>'06'!DQ22</f>
        <v/>
      </c>
      <c r="DS23" s="457" t="str">
        <f>'06'!DR22</f>
        <v/>
      </c>
      <c r="DT23" s="457" t="str">
        <f>'06'!DS22</f>
        <v/>
      </c>
      <c r="DU23" s="457" t="str">
        <f>'06'!DT22</f>
        <v/>
      </c>
      <c r="DV23" s="457" t="str">
        <f>'06'!DU22</f>
        <v/>
      </c>
      <c r="DW23" s="457" t="str">
        <f>'06'!DV22</f>
        <v/>
      </c>
      <c r="DX23" s="457" t="str">
        <f>'06'!DW22</f>
        <v/>
      </c>
      <c r="DY23" s="457" t="str">
        <f>'06'!DX22</f>
        <v/>
      </c>
      <c r="DZ23" s="457" t="str">
        <f>'06'!DY22</f>
        <v/>
      </c>
      <c r="EA23" s="457" t="str">
        <f>'06'!DZ22</f>
        <v/>
      </c>
      <c r="EB23" s="457" t="str">
        <f>'06'!EA22</f>
        <v/>
      </c>
      <c r="EC23" s="457" t="str">
        <f>'06'!EB22</f>
        <v/>
      </c>
      <c r="ED23" s="457" t="str">
        <f>'06'!EC22</f>
        <v/>
      </c>
      <c r="EE23" s="457" t="str">
        <f>'06'!ED22</f>
        <v/>
      </c>
      <c r="EF23" s="457" t="str">
        <f>'06'!EE22</f>
        <v/>
      </c>
      <c r="EG23" s="457" t="str">
        <f>'06'!EF22</f>
        <v/>
      </c>
      <c r="EH23" s="457" t="str">
        <f>'06'!EG22</f>
        <v/>
      </c>
      <c r="EI23" s="457" t="str">
        <f>'06'!EH22</f>
        <v/>
      </c>
      <c r="EJ23" s="457" t="str">
        <f>'06'!EI22</f>
        <v/>
      </c>
      <c r="EK23" s="457" t="str">
        <f>'06'!EJ22</f>
        <v/>
      </c>
      <c r="EL23" s="457" t="str">
        <f>'06'!EK22</f>
        <v/>
      </c>
      <c r="EM23" s="457" t="str">
        <f>'06'!EL22</f>
        <v/>
      </c>
      <c r="EN23" s="457" t="str">
        <f>'06'!EM22</f>
        <v/>
      </c>
      <c r="EO23" s="457" t="str">
        <f>'06'!EN22</f>
        <v/>
      </c>
      <c r="EP23" s="457" t="str">
        <f>'06'!EO22</f>
        <v/>
      </c>
      <c r="EQ23" s="457" t="str">
        <f>'06'!EP22</f>
        <v/>
      </c>
      <c r="ER23" s="457" t="str">
        <f>'06'!EQ22</f>
        <v/>
      </c>
      <c r="ES23" s="457" t="str">
        <f>'06'!ER22</f>
        <v/>
      </c>
      <c r="ET23" s="457" t="str">
        <f>'06'!ES22</f>
        <v/>
      </c>
      <c r="EU23" s="457" t="str">
        <f>'06'!ET22</f>
        <v/>
      </c>
      <c r="EV23" s="457" t="str">
        <f>'06'!EU22</f>
        <v/>
      </c>
      <c r="EW23" s="457" t="str">
        <f>'06'!EV22</f>
        <v/>
      </c>
      <c r="EX23" s="457" t="str">
        <f>'06'!EW22</f>
        <v/>
      </c>
      <c r="EY23" s="457" t="str">
        <f>'06'!EX22</f>
        <v/>
      </c>
      <c r="EZ23" s="457" t="str">
        <f>'06'!EY22</f>
        <v/>
      </c>
      <c r="FA23" s="457" t="str">
        <f>'06'!EZ22</f>
        <v/>
      </c>
      <c r="FB23" s="457" t="str">
        <f>'06'!FA22</f>
        <v/>
      </c>
      <c r="FC23" s="27" t="str">
        <f>'06'!FB22</f>
        <v/>
      </c>
      <c r="FD23" s="27" t="str">
        <f>'06'!FC22</f>
        <v/>
      </c>
      <c r="FE23" s="27" t="str">
        <f>'06'!FD22</f>
        <v/>
      </c>
      <c r="FF23" s="27" t="str">
        <f>'06'!FE22</f>
        <v/>
      </c>
      <c r="FG23" s="27" t="str">
        <f>'06'!FF22</f>
        <v/>
      </c>
      <c r="FH23" s="27" t="str">
        <f>'06'!FG22</f>
        <v/>
      </c>
      <c r="FI23" s="27" t="str">
        <f>'06'!FH22</f>
        <v/>
      </c>
      <c r="FJ23" s="27" t="str">
        <f>'06'!FI22</f>
        <v/>
      </c>
      <c r="FK23" s="27" t="str">
        <f>'06'!FJ22</f>
        <v/>
      </c>
      <c r="FL23" s="27" t="str">
        <f>'06'!FK22</f>
        <v/>
      </c>
      <c r="FM23" s="27" t="str">
        <f>'06'!FL22</f>
        <v/>
      </c>
      <c r="FN23" s="27" t="str">
        <f>'06'!FM22</f>
        <v/>
      </c>
      <c r="FO23" s="27" t="str">
        <f>'06'!FN22</f>
        <v/>
      </c>
      <c r="FP23" s="27" t="str">
        <f>'06'!FO22</f>
        <v/>
      </c>
      <c r="FQ23" s="27" t="str">
        <f>'06'!FP22</f>
        <v/>
      </c>
      <c r="FR23" s="27" t="str">
        <f>'06'!FQ22</f>
        <v/>
      </c>
      <c r="FS23" s="27" t="str">
        <f>'06'!FR22</f>
        <v/>
      </c>
      <c r="FT23" s="27" t="str">
        <f>'06'!FS22</f>
        <v/>
      </c>
      <c r="FU23" s="27" t="str">
        <f>'06'!FT22</f>
        <v/>
      </c>
      <c r="FV23" s="27" t="str">
        <f>'06'!FU22</f>
        <v/>
      </c>
      <c r="FW23" s="27" t="str">
        <f>'06'!FV22</f>
        <v/>
      </c>
      <c r="FX23" s="27" t="str">
        <f>'06'!FW22</f>
        <v/>
      </c>
      <c r="FY23" s="27" t="str">
        <f>'06'!FX22</f>
        <v/>
      </c>
      <c r="FZ23" s="27" t="str">
        <f>'06'!FY22</f>
        <v/>
      </c>
      <c r="GA23" s="27" t="str">
        <f>'06'!FZ22</f>
        <v/>
      </c>
      <c r="GB23" s="27" t="str">
        <f>'06'!GA22</f>
        <v/>
      </c>
      <c r="GC23" s="27" t="str">
        <f>'06'!GB22</f>
        <v/>
      </c>
      <c r="GD23" s="27" t="str">
        <f>'06'!GD22</f>
        <v/>
      </c>
      <c r="GE23" s="312" t="str">
        <f>'06'!GE22</f>
        <v/>
      </c>
      <c r="GF23" s="188"/>
      <c r="GG23" s="173"/>
      <c r="GH23" s="173"/>
      <c r="GI23" s="173"/>
      <c r="GJ23" s="173"/>
      <c r="GK23" s="173"/>
      <c r="GL23" s="173"/>
      <c r="GM23" s="173"/>
    </row>
    <row r="24" spans="1:195" s="29" customFormat="1" ht="15.95" customHeight="1">
      <c r="A24" s="173"/>
      <c r="B24" s="55">
        <v>18</v>
      </c>
      <c r="C24" s="26">
        <f>IF(คะแนนสอบ!C23="","",คะแนนสอบ!C23)</f>
        <v>2511</v>
      </c>
      <c r="D24" s="41" t="str">
        <f>IF(คะแนนสอบ!D23="","",คะแนนสอบ!D23)</f>
        <v>เด็กชายภมรเทพ  พวงมาลัย</v>
      </c>
      <c r="E24" s="27" t="str">
        <f>'06'!D23</f>
        <v/>
      </c>
      <c r="F24" s="27" t="str">
        <f>'06'!E23</f>
        <v/>
      </c>
      <c r="G24" s="27" t="str">
        <f>'06'!F23</f>
        <v/>
      </c>
      <c r="H24" s="27" t="str">
        <f>'06'!G23</f>
        <v/>
      </c>
      <c r="I24" s="27" t="str">
        <f>'06'!H23</f>
        <v/>
      </c>
      <c r="J24" s="27" t="str">
        <f>'06'!I23</f>
        <v/>
      </c>
      <c r="K24" s="27" t="str">
        <f>'06'!J23</f>
        <v/>
      </c>
      <c r="L24" s="27" t="str">
        <f>'06'!K23</f>
        <v/>
      </c>
      <c r="M24" s="27" t="str">
        <f>'06'!L23</f>
        <v/>
      </c>
      <c r="N24" s="27" t="str">
        <f>'06'!M23</f>
        <v/>
      </c>
      <c r="O24" s="27" t="str">
        <f>'06'!N23</f>
        <v/>
      </c>
      <c r="P24" s="27" t="str">
        <f>'06'!O23</f>
        <v/>
      </c>
      <c r="Q24" s="27" t="str">
        <f>'06'!P23</f>
        <v/>
      </c>
      <c r="R24" s="27" t="str">
        <f>'06'!Q23</f>
        <v/>
      </c>
      <c r="S24" s="27" t="str">
        <f>'06'!R23</f>
        <v/>
      </c>
      <c r="T24" s="27" t="str">
        <f>'06'!S23</f>
        <v/>
      </c>
      <c r="U24" s="27" t="str">
        <f>'06'!T23</f>
        <v/>
      </c>
      <c r="V24" s="27" t="str">
        <f>'06'!U23</f>
        <v/>
      </c>
      <c r="W24" s="27" t="str">
        <f>'06'!V23</f>
        <v/>
      </c>
      <c r="X24" s="27" t="str">
        <f>'06'!W23</f>
        <v/>
      </c>
      <c r="Y24" s="27" t="str">
        <f>'06'!X23</f>
        <v/>
      </c>
      <c r="Z24" s="27" t="str">
        <f>'06'!Y23</f>
        <v/>
      </c>
      <c r="AA24" s="27" t="str">
        <f>'06'!Z23</f>
        <v/>
      </c>
      <c r="AB24" s="27" t="str">
        <f>'06'!AA23</f>
        <v/>
      </c>
      <c r="AC24" s="27" t="str">
        <f>'06'!AB23</f>
        <v/>
      </c>
      <c r="AD24" s="27" t="str">
        <f>'06'!AC23</f>
        <v/>
      </c>
      <c r="AE24" s="27" t="str">
        <f>'06'!AD23</f>
        <v/>
      </c>
      <c r="AF24" s="27" t="str">
        <f>'06'!AE23</f>
        <v/>
      </c>
      <c r="AG24" s="27" t="str">
        <f>'06'!AF23</f>
        <v/>
      </c>
      <c r="AH24" s="27" t="str">
        <f>'06'!AG23</f>
        <v/>
      </c>
      <c r="AI24" s="27" t="str">
        <f>'06'!AH23</f>
        <v/>
      </c>
      <c r="AJ24" s="27" t="str">
        <f>'06'!AI23</f>
        <v/>
      </c>
      <c r="AK24" s="27" t="str">
        <f>'06'!AJ23</f>
        <v/>
      </c>
      <c r="AL24" s="27" t="str">
        <f>'06'!AK23</f>
        <v/>
      </c>
      <c r="AM24" s="27" t="str">
        <f>'06'!AL23</f>
        <v/>
      </c>
      <c r="AN24" s="27" t="str">
        <f>'06'!AM23</f>
        <v/>
      </c>
      <c r="AO24" s="27" t="str">
        <f>'06'!AN23</f>
        <v/>
      </c>
      <c r="AP24" s="27" t="str">
        <f>'06'!AO23</f>
        <v/>
      </c>
      <c r="AQ24" s="27" t="str">
        <f>'06'!AP23</f>
        <v/>
      </c>
      <c r="AR24" s="27" t="str">
        <f>'06'!AQ23</f>
        <v/>
      </c>
      <c r="AS24" s="27" t="str">
        <f>'06'!AR23</f>
        <v/>
      </c>
      <c r="AT24" s="27" t="str">
        <f>'06'!AS23</f>
        <v/>
      </c>
      <c r="AU24" s="27" t="str">
        <f>'06'!AT23</f>
        <v/>
      </c>
      <c r="AV24" s="27" t="str">
        <f>'06'!AU23</f>
        <v/>
      </c>
      <c r="AW24" s="27" t="str">
        <f>'06'!AV23</f>
        <v/>
      </c>
      <c r="AX24" s="27" t="str">
        <f>'06'!AW23</f>
        <v/>
      </c>
      <c r="AY24" s="27" t="str">
        <f>'06'!AX23</f>
        <v/>
      </c>
      <c r="AZ24" s="27" t="str">
        <f>'06'!AY23</f>
        <v/>
      </c>
      <c r="BA24" s="27" t="str">
        <f>'06'!AZ23</f>
        <v/>
      </c>
      <c r="BB24" s="27" t="str">
        <f>'06'!BA23</f>
        <v/>
      </c>
      <c r="BC24" s="27" t="str">
        <f>'06'!BB23</f>
        <v/>
      </c>
      <c r="BD24" s="27" t="str">
        <f>'06'!BC23</f>
        <v/>
      </c>
      <c r="BE24" s="27" t="str">
        <f>'06'!BD23</f>
        <v/>
      </c>
      <c r="BF24" s="27" t="str">
        <f>'06'!BE23</f>
        <v/>
      </c>
      <c r="BG24" s="27" t="str">
        <f>'06'!BF23</f>
        <v/>
      </c>
      <c r="BH24" s="27" t="str">
        <f>'06'!BG23</f>
        <v/>
      </c>
      <c r="BI24" s="27" t="str">
        <f>'06'!BH23</f>
        <v/>
      </c>
      <c r="BJ24" s="27" t="str">
        <f>'06'!BI23</f>
        <v/>
      </c>
      <c r="BK24" s="27" t="str">
        <f>'06'!BJ23</f>
        <v/>
      </c>
      <c r="BL24" s="27" t="str">
        <f>'06'!BK23</f>
        <v/>
      </c>
      <c r="BM24" s="27" t="str">
        <f>'06'!BL23</f>
        <v/>
      </c>
      <c r="BN24" s="27" t="str">
        <f>'06'!BM23</f>
        <v/>
      </c>
      <c r="BO24" s="27" t="str">
        <f>'06'!BN23</f>
        <v/>
      </c>
      <c r="BP24" s="27" t="str">
        <f>'06'!BO23</f>
        <v/>
      </c>
      <c r="BQ24" s="27" t="str">
        <f>'06'!BP23</f>
        <v/>
      </c>
      <c r="BR24" s="27" t="str">
        <f>'06'!BQ23</f>
        <v/>
      </c>
      <c r="BS24" s="27" t="str">
        <f>'06'!BR23</f>
        <v/>
      </c>
      <c r="BT24" s="27" t="str">
        <f>'06'!BS23</f>
        <v/>
      </c>
      <c r="BU24" s="27" t="str">
        <f>'06'!BT23</f>
        <v/>
      </c>
      <c r="BV24" s="27" t="str">
        <f>'06'!BU23</f>
        <v/>
      </c>
      <c r="BW24" s="27" t="str">
        <f>'06'!BV23</f>
        <v/>
      </c>
      <c r="BX24" s="27" t="str">
        <f>'06'!BW23</f>
        <v/>
      </c>
      <c r="BY24" s="27" t="str">
        <f>'06'!BX23</f>
        <v/>
      </c>
      <c r="BZ24" s="27" t="str">
        <f>'06'!BY23</f>
        <v/>
      </c>
      <c r="CA24" s="27" t="str">
        <f>'06'!BZ23</f>
        <v/>
      </c>
      <c r="CB24" s="27" t="str">
        <f>'06'!CA23</f>
        <v/>
      </c>
      <c r="CC24" s="27" t="str">
        <f>'06'!CB23</f>
        <v/>
      </c>
      <c r="CD24" s="27" t="str">
        <f>'06'!CC23</f>
        <v/>
      </c>
      <c r="CE24" s="27" t="str">
        <f>'06'!CD23</f>
        <v/>
      </c>
      <c r="CF24" s="27" t="str">
        <f>'06'!CE23</f>
        <v/>
      </c>
      <c r="CG24" s="27" t="str">
        <f>'06'!CF23</f>
        <v/>
      </c>
      <c r="CH24" s="27" t="str">
        <f>'06'!CG23</f>
        <v/>
      </c>
      <c r="CI24" s="27" t="str">
        <f>'06'!CH23</f>
        <v/>
      </c>
      <c r="CJ24" s="27" t="str">
        <f>'06'!CI23</f>
        <v/>
      </c>
      <c r="CK24" s="27" t="str">
        <f>'06'!CJ23</f>
        <v/>
      </c>
      <c r="CL24" s="27" t="str">
        <f>'06'!CK23</f>
        <v/>
      </c>
      <c r="CM24" s="27" t="str">
        <f>'06'!CL23</f>
        <v/>
      </c>
      <c r="CN24" s="27" t="str">
        <f>'06'!CM23</f>
        <v/>
      </c>
      <c r="CO24" s="27" t="str">
        <f>'06'!CN23</f>
        <v/>
      </c>
      <c r="CP24" s="27" t="str">
        <f>'06'!CO23</f>
        <v/>
      </c>
      <c r="CQ24" s="27" t="str">
        <f>'06'!CP23</f>
        <v/>
      </c>
      <c r="CR24" s="27" t="str">
        <f>'06'!CQ23</f>
        <v/>
      </c>
      <c r="CS24" s="27" t="str">
        <f>'06'!CR23</f>
        <v/>
      </c>
      <c r="CT24" s="27" t="str">
        <f>'06'!CS23</f>
        <v/>
      </c>
      <c r="CU24" s="27" t="str">
        <f>'06'!CT23</f>
        <v/>
      </c>
      <c r="CV24" s="27" t="str">
        <f>'06'!CU23</f>
        <v/>
      </c>
      <c r="CW24" s="27" t="str">
        <f>'06'!CV23</f>
        <v/>
      </c>
      <c r="CX24" s="27" t="str">
        <f>'06'!CW23</f>
        <v/>
      </c>
      <c r="CY24" s="27" t="str">
        <f>'06'!CX23</f>
        <v/>
      </c>
      <c r="CZ24" s="388" t="str">
        <f>'06'!CY23</f>
        <v/>
      </c>
      <c r="DA24" s="388" t="str">
        <f>'06'!CZ23</f>
        <v/>
      </c>
      <c r="DB24" s="388" t="str">
        <f>'06'!DA23</f>
        <v/>
      </c>
      <c r="DC24" s="388" t="str">
        <f>'06'!DB23</f>
        <v/>
      </c>
      <c r="DD24" s="388" t="str">
        <f>'06'!DC23</f>
        <v/>
      </c>
      <c r="DE24" s="388" t="str">
        <f>'06'!DD23</f>
        <v/>
      </c>
      <c r="DF24" s="388" t="str">
        <f>'06'!DE23</f>
        <v/>
      </c>
      <c r="DG24" s="388" t="str">
        <f>'06'!DF23</f>
        <v/>
      </c>
      <c r="DH24" s="388" t="str">
        <f>'06'!DG23</f>
        <v/>
      </c>
      <c r="DI24" s="388" t="str">
        <f>'06'!DH23</f>
        <v/>
      </c>
      <c r="DJ24" s="388" t="str">
        <f>'06'!DI23</f>
        <v/>
      </c>
      <c r="DK24" s="457" t="str">
        <f>'06'!DJ23</f>
        <v/>
      </c>
      <c r="DL24" s="457" t="str">
        <f>'06'!DK23</f>
        <v/>
      </c>
      <c r="DM24" s="457" t="str">
        <f>'06'!DL23</f>
        <v/>
      </c>
      <c r="DN24" s="457" t="str">
        <f>'06'!DM23</f>
        <v/>
      </c>
      <c r="DO24" s="457" t="str">
        <f>'06'!DN23</f>
        <v/>
      </c>
      <c r="DP24" s="457" t="str">
        <f>'06'!DO23</f>
        <v/>
      </c>
      <c r="DQ24" s="457" t="str">
        <f>'06'!DP23</f>
        <v/>
      </c>
      <c r="DR24" s="457" t="str">
        <f>'06'!DQ23</f>
        <v/>
      </c>
      <c r="DS24" s="457" t="str">
        <f>'06'!DR23</f>
        <v/>
      </c>
      <c r="DT24" s="457" t="str">
        <f>'06'!DS23</f>
        <v/>
      </c>
      <c r="DU24" s="457" t="str">
        <f>'06'!DT23</f>
        <v/>
      </c>
      <c r="DV24" s="457" t="str">
        <f>'06'!DU23</f>
        <v/>
      </c>
      <c r="DW24" s="457" t="str">
        <f>'06'!DV23</f>
        <v/>
      </c>
      <c r="DX24" s="457" t="str">
        <f>'06'!DW23</f>
        <v/>
      </c>
      <c r="DY24" s="457" t="str">
        <f>'06'!DX23</f>
        <v/>
      </c>
      <c r="DZ24" s="457" t="str">
        <f>'06'!DY23</f>
        <v/>
      </c>
      <c r="EA24" s="457" t="str">
        <f>'06'!DZ23</f>
        <v/>
      </c>
      <c r="EB24" s="457" t="str">
        <f>'06'!EA23</f>
        <v/>
      </c>
      <c r="EC24" s="457" t="str">
        <f>'06'!EB23</f>
        <v/>
      </c>
      <c r="ED24" s="457" t="str">
        <f>'06'!EC23</f>
        <v/>
      </c>
      <c r="EE24" s="457" t="str">
        <f>'06'!ED23</f>
        <v/>
      </c>
      <c r="EF24" s="457" t="str">
        <f>'06'!EE23</f>
        <v/>
      </c>
      <c r="EG24" s="457" t="str">
        <f>'06'!EF23</f>
        <v/>
      </c>
      <c r="EH24" s="457" t="str">
        <f>'06'!EG23</f>
        <v/>
      </c>
      <c r="EI24" s="457" t="str">
        <f>'06'!EH23</f>
        <v/>
      </c>
      <c r="EJ24" s="457" t="str">
        <f>'06'!EI23</f>
        <v/>
      </c>
      <c r="EK24" s="457" t="str">
        <f>'06'!EJ23</f>
        <v/>
      </c>
      <c r="EL24" s="457" t="str">
        <f>'06'!EK23</f>
        <v/>
      </c>
      <c r="EM24" s="457" t="str">
        <f>'06'!EL23</f>
        <v/>
      </c>
      <c r="EN24" s="457" t="str">
        <f>'06'!EM23</f>
        <v/>
      </c>
      <c r="EO24" s="457" t="str">
        <f>'06'!EN23</f>
        <v/>
      </c>
      <c r="EP24" s="457" t="str">
        <f>'06'!EO23</f>
        <v/>
      </c>
      <c r="EQ24" s="457" t="str">
        <f>'06'!EP23</f>
        <v/>
      </c>
      <c r="ER24" s="457" t="str">
        <f>'06'!EQ23</f>
        <v/>
      </c>
      <c r="ES24" s="457" t="str">
        <f>'06'!ER23</f>
        <v/>
      </c>
      <c r="ET24" s="457" t="str">
        <f>'06'!ES23</f>
        <v/>
      </c>
      <c r="EU24" s="457" t="str">
        <f>'06'!ET23</f>
        <v/>
      </c>
      <c r="EV24" s="457" t="str">
        <f>'06'!EU23</f>
        <v/>
      </c>
      <c r="EW24" s="457" t="str">
        <f>'06'!EV23</f>
        <v/>
      </c>
      <c r="EX24" s="457" t="str">
        <f>'06'!EW23</f>
        <v/>
      </c>
      <c r="EY24" s="457" t="str">
        <f>'06'!EX23</f>
        <v/>
      </c>
      <c r="EZ24" s="457" t="str">
        <f>'06'!EY23</f>
        <v/>
      </c>
      <c r="FA24" s="457" t="str">
        <f>'06'!EZ23</f>
        <v/>
      </c>
      <c r="FB24" s="457" t="str">
        <f>'06'!FA23</f>
        <v/>
      </c>
      <c r="FC24" s="27" t="str">
        <f>'06'!FB23</f>
        <v/>
      </c>
      <c r="FD24" s="27" t="str">
        <f>'06'!FC23</f>
        <v/>
      </c>
      <c r="FE24" s="27" t="str">
        <f>'06'!FD23</f>
        <v/>
      </c>
      <c r="FF24" s="27" t="str">
        <f>'06'!FE23</f>
        <v/>
      </c>
      <c r="FG24" s="27" t="str">
        <f>'06'!FF23</f>
        <v/>
      </c>
      <c r="FH24" s="27" t="str">
        <f>'06'!FG23</f>
        <v/>
      </c>
      <c r="FI24" s="27" t="str">
        <f>'06'!FH23</f>
        <v/>
      </c>
      <c r="FJ24" s="27" t="str">
        <f>'06'!FI23</f>
        <v/>
      </c>
      <c r="FK24" s="27" t="str">
        <f>'06'!FJ23</f>
        <v/>
      </c>
      <c r="FL24" s="27" t="str">
        <f>'06'!FK23</f>
        <v/>
      </c>
      <c r="FM24" s="27" t="str">
        <f>'06'!FL23</f>
        <v/>
      </c>
      <c r="FN24" s="27" t="str">
        <f>'06'!FM23</f>
        <v/>
      </c>
      <c r="FO24" s="27" t="str">
        <f>'06'!FN23</f>
        <v/>
      </c>
      <c r="FP24" s="27" t="str">
        <f>'06'!FO23</f>
        <v/>
      </c>
      <c r="FQ24" s="27" t="str">
        <f>'06'!FP23</f>
        <v/>
      </c>
      <c r="FR24" s="27" t="str">
        <f>'06'!FQ23</f>
        <v/>
      </c>
      <c r="FS24" s="27" t="str">
        <f>'06'!FR23</f>
        <v/>
      </c>
      <c r="FT24" s="27" t="str">
        <f>'06'!FS23</f>
        <v/>
      </c>
      <c r="FU24" s="27" t="str">
        <f>'06'!FT23</f>
        <v/>
      </c>
      <c r="FV24" s="27" t="str">
        <f>'06'!FU23</f>
        <v/>
      </c>
      <c r="FW24" s="27" t="str">
        <f>'06'!FV23</f>
        <v/>
      </c>
      <c r="FX24" s="27" t="str">
        <f>'06'!FW23</f>
        <v/>
      </c>
      <c r="FY24" s="27" t="str">
        <f>'06'!FX23</f>
        <v/>
      </c>
      <c r="FZ24" s="27" t="str">
        <f>'06'!FY23</f>
        <v/>
      </c>
      <c r="GA24" s="27" t="str">
        <f>'06'!FZ23</f>
        <v/>
      </c>
      <c r="GB24" s="27" t="str">
        <f>'06'!GA23</f>
        <v/>
      </c>
      <c r="GC24" s="27" t="str">
        <f>'06'!GB23</f>
        <v/>
      </c>
      <c r="GD24" s="27" t="str">
        <f>'06'!GD23</f>
        <v/>
      </c>
      <c r="GE24" s="312" t="str">
        <f>'06'!GE23</f>
        <v/>
      </c>
      <c r="GF24" s="188"/>
      <c r="GG24" s="173"/>
      <c r="GH24" s="173"/>
      <c r="GI24" s="173"/>
      <c r="GJ24" s="173"/>
      <c r="GK24" s="173"/>
      <c r="GL24" s="173"/>
      <c r="GM24" s="173"/>
    </row>
    <row r="25" spans="1:195" s="29" customFormat="1" ht="15.95" customHeight="1">
      <c r="A25" s="173"/>
      <c r="B25" s="55">
        <v>19</v>
      </c>
      <c r="C25" s="26">
        <f>IF(คะแนนสอบ!C24="","",คะแนนสอบ!C24)</f>
        <v>2512</v>
      </c>
      <c r="D25" s="41" t="str">
        <f>IF(คะแนนสอบ!D24="","",คะแนนสอบ!D24)</f>
        <v>เด็กชายสิรภัทร  สุขนิล</v>
      </c>
      <c r="E25" s="27" t="str">
        <f>'06'!D24</f>
        <v/>
      </c>
      <c r="F25" s="27" t="str">
        <f>'06'!E24</f>
        <v/>
      </c>
      <c r="G25" s="27" t="str">
        <f>'06'!F24</f>
        <v/>
      </c>
      <c r="H25" s="27" t="str">
        <f>'06'!G24</f>
        <v/>
      </c>
      <c r="I25" s="27" t="str">
        <f>'06'!H24</f>
        <v/>
      </c>
      <c r="J25" s="27" t="str">
        <f>'06'!I24</f>
        <v/>
      </c>
      <c r="K25" s="27" t="str">
        <f>'06'!J24</f>
        <v/>
      </c>
      <c r="L25" s="27" t="str">
        <f>'06'!K24</f>
        <v/>
      </c>
      <c r="M25" s="27" t="str">
        <f>'06'!L24</f>
        <v/>
      </c>
      <c r="N25" s="27" t="str">
        <f>'06'!M24</f>
        <v/>
      </c>
      <c r="O25" s="27" t="str">
        <f>'06'!N24</f>
        <v/>
      </c>
      <c r="P25" s="27" t="str">
        <f>'06'!O24</f>
        <v/>
      </c>
      <c r="Q25" s="27" t="str">
        <f>'06'!P24</f>
        <v/>
      </c>
      <c r="R25" s="27" t="str">
        <f>'06'!Q24</f>
        <v/>
      </c>
      <c r="S25" s="27" t="str">
        <f>'06'!R24</f>
        <v/>
      </c>
      <c r="T25" s="27" t="str">
        <f>'06'!S24</f>
        <v/>
      </c>
      <c r="U25" s="27" t="str">
        <f>'06'!T24</f>
        <v/>
      </c>
      <c r="V25" s="27" t="str">
        <f>'06'!U24</f>
        <v/>
      </c>
      <c r="W25" s="27" t="str">
        <f>'06'!V24</f>
        <v/>
      </c>
      <c r="X25" s="27" t="str">
        <f>'06'!W24</f>
        <v/>
      </c>
      <c r="Y25" s="27" t="str">
        <f>'06'!X24</f>
        <v/>
      </c>
      <c r="Z25" s="27" t="str">
        <f>'06'!Y24</f>
        <v/>
      </c>
      <c r="AA25" s="27" t="str">
        <f>'06'!Z24</f>
        <v/>
      </c>
      <c r="AB25" s="27" t="str">
        <f>'06'!AA24</f>
        <v/>
      </c>
      <c r="AC25" s="27" t="str">
        <f>'06'!AB24</f>
        <v/>
      </c>
      <c r="AD25" s="27" t="str">
        <f>'06'!AC24</f>
        <v/>
      </c>
      <c r="AE25" s="27" t="str">
        <f>'06'!AD24</f>
        <v/>
      </c>
      <c r="AF25" s="27" t="str">
        <f>'06'!AE24</f>
        <v/>
      </c>
      <c r="AG25" s="27" t="str">
        <f>'06'!AF24</f>
        <v/>
      </c>
      <c r="AH25" s="27" t="str">
        <f>'06'!AG24</f>
        <v/>
      </c>
      <c r="AI25" s="27" t="str">
        <f>'06'!AH24</f>
        <v/>
      </c>
      <c r="AJ25" s="27" t="str">
        <f>'06'!AI24</f>
        <v/>
      </c>
      <c r="AK25" s="27" t="str">
        <f>'06'!AJ24</f>
        <v/>
      </c>
      <c r="AL25" s="27" t="str">
        <f>'06'!AK24</f>
        <v/>
      </c>
      <c r="AM25" s="27" t="str">
        <f>'06'!AL24</f>
        <v/>
      </c>
      <c r="AN25" s="27" t="str">
        <f>'06'!AM24</f>
        <v/>
      </c>
      <c r="AO25" s="27" t="str">
        <f>'06'!AN24</f>
        <v/>
      </c>
      <c r="AP25" s="27" t="str">
        <f>'06'!AO24</f>
        <v/>
      </c>
      <c r="AQ25" s="27" t="str">
        <f>'06'!AP24</f>
        <v/>
      </c>
      <c r="AR25" s="27" t="str">
        <f>'06'!AQ24</f>
        <v/>
      </c>
      <c r="AS25" s="27" t="str">
        <f>'06'!AR24</f>
        <v/>
      </c>
      <c r="AT25" s="27" t="str">
        <f>'06'!AS24</f>
        <v/>
      </c>
      <c r="AU25" s="27" t="str">
        <f>'06'!AT24</f>
        <v/>
      </c>
      <c r="AV25" s="27" t="str">
        <f>'06'!AU24</f>
        <v/>
      </c>
      <c r="AW25" s="27" t="str">
        <f>'06'!AV24</f>
        <v/>
      </c>
      <c r="AX25" s="27" t="str">
        <f>'06'!AW24</f>
        <v/>
      </c>
      <c r="AY25" s="27" t="str">
        <f>'06'!AX24</f>
        <v/>
      </c>
      <c r="AZ25" s="27" t="str">
        <f>'06'!AY24</f>
        <v/>
      </c>
      <c r="BA25" s="27" t="str">
        <f>'06'!AZ24</f>
        <v/>
      </c>
      <c r="BB25" s="27" t="str">
        <f>'06'!BA24</f>
        <v/>
      </c>
      <c r="BC25" s="27" t="str">
        <f>'06'!BB24</f>
        <v/>
      </c>
      <c r="BD25" s="27" t="str">
        <f>'06'!BC24</f>
        <v/>
      </c>
      <c r="BE25" s="27" t="str">
        <f>'06'!BD24</f>
        <v/>
      </c>
      <c r="BF25" s="27" t="str">
        <f>'06'!BE24</f>
        <v/>
      </c>
      <c r="BG25" s="27" t="str">
        <f>'06'!BF24</f>
        <v/>
      </c>
      <c r="BH25" s="27" t="str">
        <f>'06'!BG24</f>
        <v/>
      </c>
      <c r="BI25" s="27" t="str">
        <f>'06'!BH24</f>
        <v/>
      </c>
      <c r="BJ25" s="27" t="str">
        <f>'06'!BI24</f>
        <v/>
      </c>
      <c r="BK25" s="27" t="str">
        <f>'06'!BJ24</f>
        <v/>
      </c>
      <c r="BL25" s="27" t="str">
        <f>'06'!BK24</f>
        <v/>
      </c>
      <c r="BM25" s="27" t="str">
        <f>'06'!BL24</f>
        <v/>
      </c>
      <c r="BN25" s="27" t="str">
        <f>'06'!BM24</f>
        <v/>
      </c>
      <c r="BO25" s="27" t="str">
        <f>'06'!BN24</f>
        <v/>
      </c>
      <c r="BP25" s="27" t="str">
        <f>'06'!BO24</f>
        <v/>
      </c>
      <c r="BQ25" s="27" t="str">
        <f>'06'!BP24</f>
        <v/>
      </c>
      <c r="BR25" s="27" t="str">
        <f>'06'!BQ24</f>
        <v/>
      </c>
      <c r="BS25" s="27" t="str">
        <f>'06'!BR24</f>
        <v/>
      </c>
      <c r="BT25" s="27" t="str">
        <f>'06'!BS24</f>
        <v/>
      </c>
      <c r="BU25" s="27" t="str">
        <f>'06'!BT24</f>
        <v/>
      </c>
      <c r="BV25" s="27" t="str">
        <f>'06'!BU24</f>
        <v/>
      </c>
      <c r="BW25" s="27" t="str">
        <f>'06'!BV24</f>
        <v/>
      </c>
      <c r="BX25" s="27" t="str">
        <f>'06'!BW24</f>
        <v/>
      </c>
      <c r="BY25" s="27" t="str">
        <f>'06'!BX24</f>
        <v/>
      </c>
      <c r="BZ25" s="27" t="str">
        <f>'06'!BY24</f>
        <v/>
      </c>
      <c r="CA25" s="27" t="str">
        <f>'06'!BZ24</f>
        <v/>
      </c>
      <c r="CB25" s="27" t="str">
        <f>'06'!CA24</f>
        <v/>
      </c>
      <c r="CC25" s="27" t="str">
        <f>'06'!CB24</f>
        <v/>
      </c>
      <c r="CD25" s="27" t="str">
        <f>'06'!CC24</f>
        <v/>
      </c>
      <c r="CE25" s="27" t="str">
        <f>'06'!CD24</f>
        <v/>
      </c>
      <c r="CF25" s="27" t="str">
        <f>'06'!CE24</f>
        <v/>
      </c>
      <c r="CG25" s="27" t="str">
        <f>'06'!CF24</f>
        <v/>
      </c>
      <c r="CH25" s="27" t="str">
        <f>'06'!CG24</f>
        <v/>
      </c>
      <c r="CI25" s="27" t="str">
        <f>'06'!CH24</f>
        <v/>
      </c>
      <c r="CJ25" s="27" t="str">
        <f>'06'!CI24</f>
        <v/>
      </c>
      <c r="CK25" s="27" t="str">
        <f>'06'!CJ24</f>
        <v/>
      </c>
      <c r="CL25" s="27" t="str">
        <f>'06'!CK24</f>
        <v/>
      </c>
      <c r="CM25" s="27" t="str">
        <f>'06'!CL24</f>
        <v/>
      </c>
      <c r="CN25" s="27" t="str">
        <f>'06'!CM24</f>
        <v/>
      </c>
      <c r="CO25" s="27" t="str">
        <f>'06'!CN24</f>
        <v/>
      </c>
      <c r="CP25" s="27" t="str">
        <f>'06'!CO24</f>
        <v/>
      </c>
      <c r="CQ25" s="27" t="str">
        <f>'06'!CP24</f>
        <v/>
      </c>
      <c r="CR25" s="27" t="str">
        <f>'06'!CQ24</f>
        <v/>
      </c>
      <c r="CS25" s="27" t="str">
        <f>'06'!CR24</f>
        <v/>
      </c>
      <c r="CT25" s="27" t="str">
        <f>'06'!CS24</f>
        <v/>
      </c>
      <c r="CU25" s="27" t="str">
        <f>'06'!CT24</f>
        <v/>
      </c>
      <c r="CV25" s="27" t="str">
        <f>'06'!CU24</f>
        <v/>
      </c>
      <c r="CW25" s="27" t="str">
        <f>'06'!CV24</f>
        <v/>
      </c>
      <c r="CX25" s="27" t="str">
        <f>'06'!CW24</f>
        <v/>
      </c>
      <c r="CY25" s="27" t="str">
        <f>'06'!CX24</f>
        <v/>
      </c>
      <c r="CZ25" s="388" t="str">
        <f>'06'!CY24</f>
        <v/>
      </c>
      <c r="DA25" s="388" t="str">
        <f>'06'!CZ24</f>
        <v/>
      </c>
      <c r="DB25" s="388" t="str">
        <f>'06'!DA24</f>
        <v/>
      </c>
      <c r="DC25" s="388" t="str">
        <f>'06'!DB24</f>
        <v/>
      </c>
      <c r="DD25" s="388" t="str">
        <f>'06'!DC24</f>
        <v/>
      </c>
      <c r="DE25" s="388" t="str">
        <f>'06'!DD24</f>
        <v/>
      </c>
      <c r="DF25" s="388" t="str">
        <f>'06'!DE24</f>
        <v/>
      </c>
      <c r="DG25" s="388" t="str">
        <f>'06'!DF24</f>
        <v/>
      </c>
      <c r="DH25" s="388" t="str">
        <f>'06'!DG24</f>
        <v/>
      </c>
      <c r="DI25" s="388" t="str">
        <f>'06'!DH24</f>
        <v/>
      </c>
      <c r="DJ25" s="388" t="str">
        <f>'06'!DI24</f>
        <v/>
      </c>
      <c r="DK25" s="457" t="str">
        <f>'06'!DJ24</f>
        <v/>
      </c>
      <c r="DL25" s="457" t="str">
        <f>'06'!DK24</f>
        <v/>
      </c>
      <c r="DM25" s="457" t="str">
        <f>'06'!DL24</f>
        <v/>
      </c>
      <c r="DN25" s="457" t="str">
        <f>'06'!DM24</f>
        <v/>
      </c>
      <c r="DO25" s="457" t="str">
        <f>'06'!DN24</f>
        <v/>
      </c>
      <c r="DP25" s="457" t="str">
        <f>'06'!DO24</f>
        <v/>
      </c>
      <c r="DQ25" s="457" t="str">
        <f>'06'!DP24</f>
        <v/>
      </c>
      <c r="DR25" s="457" t="str">
        <f>'06'!DQ24</f>
        <v/>
      </c>
      <c r="DS25" s="457" t="str">
        <f>'06'!DR24</f>
        <v/>
      </c>
      <c r="DT25" s="457" t="str">
        <f>'06'!DS24</f>
        <v/>
      </c>
      <c r="DU25" s="457" t="str">
        <f>'06'!DT24</f>
        <v/>
      </c>
      <c r="DV25" s="457" t="str">
        <f>'06'!DU24</f>
        <v/>
      </c>
      <c r="DW25" s="457" t="str">
        <f>'06'!DV24</f>
        <v/>
      </c>
      <c r="DX25" s="457" t="str">
        <f>'06'!DW24</f>
        <v/>
      </c>
      <c r="DY25" s="457" t="str">
        <f>'06'!DX24</f>
        <v/>
      </c>
      <c r="DZ25" s="457" t="str">
        <f>'06'!DY24</f>
        <v/>
      </c>
      <c r="EA25" s="457" t="str">
        <f>'06'!DZ24</f>
        <v/>
      </c>
      <c r="EB25" s="457" t="str">
        <f>'06'!EA24</f>
        <v/>
      </c>
      <c r="EC25" s="457" t="str">
        <f>'06'!EB24</f>
        <v/>
      </c>
      <c r="ED25" s="457" t="str">
        <f>'06'!EC24</f>
        <v/>
      </c>
      <c r="EE25" s="457" t="str">
        <f>'06'!ED24</f>
        <v/>
      </c>
      <c r="EF25" s="457" t="str">
        <f>'06'!EE24</f>
        <v/>
      </c>
      <c r="EG25" s="457" t="str">
        <f>'06'!EF24</f>
        <v/>
      </c>
      <c r="EH25" s="457" t="str">
        <f>'06'!EG24</f>
        <v/>
      </c>
      <c r="EI25" s="457" t="str">
        <f>'06'!EH24</f>
        <v/>
      </c>
      <c r="EJ25" s="457" t="str">
        <f>'06'!EI24</f>
        <v/>
      </c>
      <c r="EK25" s="457" t="str">
        <f>'06'!EJ24</f>
        <v/>
      </c>
      <c r="EL25" s="457" t="str">
        <f>'06'!EK24</f>
        <v/>
      </c>
      <c r="EM25" s="457" t="str">
        <f>'06'!EL24</f>
        <v/>
      </c>
      <c r="EN25" s="457" t="str">
        <f>'06'!EM24</f>
        <v/>
      </c>
      <c r="EO25" s="457" t="str">
        <f>'06'!EN24</f>
        <v/>
      </c>
      <c r="EP25" s="457" t="str">
        <f>'06'!EO24</f>
        <v/>
      </c>
      <c r="EQ25" s="457" t="str">
        <f>'06'!EP24</f>
        <v/>
      </c>
      <c r="ER25" s="457" t="str">
        <f>'06'!EQ24</f>
        <v/>
      </c>
      <c r="ES25" s="457" t="str">
        <f>'06'!ER24</f>
        <v/>
      </c>
      <c r="ET25" s="457" t="str">
        <f>'06'!ES24</f>
        <v/>
      </c>
      <c r="EU25" s="457" t="str">
        <f>'06'!ET24</f>
        <v/>
      </c>
      <c r="EV25" s="457" t="str">
        <f>'06'!EU24</f>
        <v/>
      </c>
      <c r="EW25" s="457" t="str">
        <f>'06'!EV24</f>
        <v/>
      </c>
      <c r="EX25" s="457" t="str">
        <f>'06'!EW24</f>
        <v/>
      </c>
      <c r="EY25" s="457" t="str">
        <f>'06'!EX24</f>
        <v/>
      </c>
      <c r="EZ25" s="457" t="str">
        <f>'06'!EY24</f>
        <v/>
      </c>
      <c r="FA25" s="457" t="str">
        <f>'06'!EZ24</f>
        <v/>
      </c>
      <c r="FB25" s="457" t="str">
        <f>'06'!FA24</f>
        <v/>
      </c>
      <c r="FC25" s="27" t="str">
        <f>'06'!FB24</f>
        <v/>
      </c>
      <c r="FD25" s="27" t="str">
        <f>'06'!FC24</f>
        <v/>
      </c>
      <c r="FE25" s="27" t="str">
        <f>'06'!FD24</f>
        <v/>
      </c>
      <c r="FF25" s="27" t="str">
        <f>'06'!FE24</f>
        <v/>
      </c>
      <c r="FG25" s="27" t="str">
        <f>'06'!FF24</f>
        <v/>
      </c>
      <c r="FH25" s="27" t="str">
        <f>'06'!FG24</f>
        <v/>
      </c>
      <c r="FI25" s="27" t="str">
        <f>'06'!FH24</f>
        <v/>
      </c>
      <c r="FJ25" s="27" t="str">
        <f>'06'!FI24</f>
        <v/>
      </c>
      <c r="FK25" s="27" t="str">
        <f>'06'!FJ24</f>
        <v/>
      </c>
      <c r="FL25" s="27" t="str">
        <f>'06'!FK24</f>
        <v/>
      </c>
      <c r="FM25" s="27" t="str">
        <f>'06'!FL24</f>
        <v/>
      </c>
      <c r="FN25" s="27" t="str">
        <f>'06'!FM24</f>
        <v/>
      </c>
      <c r="FO25" s="27" t="str">
        <f>'06'!FN24</f>
        <v/>
      </c>
      <c r="FP25" s="27" t="str">
        <f>'06'!FO24</f>
        <v/>
      </c>
      <c r="FQ25" s="27" t="str">
        <f>'06'!FP24</f>
        <v/>
      </c>
      <c r="FR25" s="27" t="str">
        <f>'06'!FQ24</f>
        <v/>
      </c>
      <c r="FS25" s="27" t="str">
        <f>'06'!FR24</f>
        <v/>
      </c>
      <c r="FT25" s="27" t="str">
        <f>'06'!FS24</f>
        <v/>
      </c>
      <c r="FU25" s="27" t="str">
        <f>'06'!FT24</f>
        <v/>
      </c>
      <c r="FV25" s="27" t="str">
        <f>'06'!FU24</f>
        <v/>
      </c>
      <c r="FW25" s="27" t="str">
        <f>'06'!FV24</f>
        <v/>
      </c>
      <c r="FX25" s="27" t="str">
        <f>'06'!FW24</f>
        <v/>
      </c>
      <c r="FY25" s="27" t="str">
        <f>'06'!FX24</f>
        <v/>
      </c>
      <c r="FZ25" s="27" t="str">
        <f>'06'!FY24</f>
        <v/>
      </c>
      <c r="GA25" s="27" t="str">
        <f>'06'!FZ24</f>
        <v/>
      </c>
      <c r="GB25" s="27" t="str">
        <f>'06'!GA24</f>
        <v/>
      </c>
      <c r="GC25" s="27" t="str">
        <f>'06'!GB24</f>
        <v/>
      </c>
      <c r="GD25" s="27" t="str">
        <f>'06'!GD24</f>
        <v/>
      </c>
      <c r="GE25" s="312" t="str">
        <f>'06'!GE24</f>
        <v/>
      </c>
      <c r="GF25" s="188"/>
      <c r="GG25" s="173"/>
      <c r="GH25" s="173"/>
      <c r="GI25" s="173"/>
      <c r="GJ25" s="173"/>
      <c r="GK25" s="173"/>
      <c r="GL25" s="173"/>
      <c r="GM25" s="173"/>
    </row>
    <row r="26" spans="1:195" s="29" customFormat="1" ht="15.95" customHeight="1">
      <c r="A26" s="173"/>
      <c r="B26" s="55">
        <v>20</v>
      </c>
      <c r="C26" s="26">
        <f>IF(คะแนนสอบ!C25="","",คะแนนสอบ!C25)</f>
        <v>2513</v>
      </c>
      <c r="D26" s="41" t="str">
        <f>IF(คะแนนสอบ!D25="","",คะแนนสอบ!D25)</f>
        <v>เด็กชายธเนศ  ช้างจั่น</v>
      </c>
      <c r="E26" s="27" t="str">
        <f>'06'!D25</f>
        <v/>
      </c>
      <c r="F26" s="27" t="str">
        <f>'06'!E25</f>
        <v/>
      </c>
      <c r="G26" s="27" t="str">
        <f>'06'!F25</f>
        <v/>
      </c>
      <c r="H26" s="27" t="str">
        <f>'06'!G25</f>
        <v/>
      </c>
      <c r="I26" s="27" t="str">
        <f>'06'!H25</f>
        <v/>
      </c>
      <c r="J26" s="27" t="str">
        <f>'06'!I25</f>
        <v/>
      </c>
      <c r="K26" s="27" t="str">
        <f>'06'!J25</f>
        <v/>
      </c>
      <c r="L26" s="27" t="str">
        <f>'06'!K25</f>
        <v/>
      </c>
      <c r="M26" s="27" t="str">
        <f>'06'!L25</f>
        <v/>
      </c>
      <c r="N26" s="27" t="str">
        <f>'06'!M25</f>
        <v/>
      </c>
      <c r="O26" s="27" t="str">
        <f>'06'!N25</f>
        <v/>
      </c>
      <c r="P26" s="27" t="str">
        <f>'06'!O25</f>
        <v/>
      </c>
      <c r="Q26" s="27" t="str">
        <f>'06'!P25</f>
        <v/>
      </c>
      <c r="R26" s="27" t="str">
        <f>'06'!Q25</f>
        <v/>
      </c>
      <c r="S26" s="27" t="str">
        <f>'06'!R25</f>
        <v/>
      </c>
      <c r="T26" s="27" t="str">
        <f>'06'!S25</f>
        <v/>
      </c>
      <c r="U26" s="27" t="str">
        <f>'06'!T25</f>
        <v/>
      </c>
      <c r="V26" s="27" t="str">
        <f>'06'!U25</f>
        <v/>
      </c>
      <c r="W26" s="27" t="str">
        <f>'06'!V25</f>
        <v/>
      </c>
      <c r="X26" s="27" t="str">
        <f>'06'!W25</f>
        <v/>
      </c>
      <c r="Y26" s="27" t="str">
        <f>'06'!X25</f>
        <v/>
      </c>
      <c r="Z26" s="27" t="str">
        <f>'06'!Y25</f>
        <v/>
      </c>
      <c r="AA26" s="27" t="str">
        <f>'06'!Z25</f>
        <v/>
      </c>
      <c r="AB26" s="27" t="str">
        <f>'06'!AA25</f>
        <v/>
      </c>
      <c r="AC26" s="27" t="str">
        <f>'06'!AB25</f>
        <v/>
      </c>
      <c r="AD26" s="27" t="str">
        <f>'06'!AC25</f>
        <v/>
      </c>
      <c r="AE26" s="27" t="str">
        <f>'06'!AD25</f>
        <v/>
      </c>
      <c r="AF26" s="27" t="str">
        <f>'06'!AE25</f>
        <v/>
      </c>
      <c r="AG26" s="27" t="str">
        <f>'06'!AF25</f>
        <v/>
      </c>
      <c r="AH26" s="27" t="str">
        <f>'06'!AG25</f>
        <v/>
      </c>
      <c r="AI26" s="27" t="str">
        <f>'06'!AH25</f>
        <v/>
      </c>
      <c r="AJ26" s="27" t="str">
        <f>'06'!AI25</f>
        <v/>
      </c>
      <c r="AK26" s="27" t="str">
        <f>'06'!AJ25</f>
        <v/>
      </c>
      <c r="AL26" s="27" t="str">
        <f>'06'!AK25</f>
        <v/>
      </c>
      <c r="AM26" s="27" t="str">
        <f>'06'!AL25</f>
        <v/>
      </c>
      <c r="AN26" s="27" t="str">
        <f>'06'!AM25</f>
        <v/>
      </c>
      <c r="AO26" s="27" t="str">
        <f>'06'!AN25</f>
        <v/>
      </c>
      <c r="AP26" s="27" t="str">
        <f>'06'!AO25</f>
        <v/>
      </c>
      <c r="AQ26" s="27" t="str">
        <f>'06'!AP25</f>
        <v/>
      </c>
      <c r="AR26" s="27" t="str">
        <f>'06'!AQ25</f>
        <v/>
      </c>
      <c r="AS26" s="27" t="str">
        <f>'06'!AR25</f>
        <v/>
      </c>
      <c r="AT26" s="27" t="str">
        <f>'06'!AS25</f>
        <v/>
      </c>
      <c r="AU26" s="27" t="str">
        <f>'06'!AT25</f>
        <v/>
      </c>
      <c r="AV26" s="27" t="str">
        <f>'06'!AU25</f>
        <v/>
      </c>
      <c r="AW26" s="27" t="str">
        <f>'06'!AV25</f>
        <v/>
      </c>
      <c r="AX26" s="27" t="str">
        <f>'06'!AW25</f>
        <v/>
      </c>
      <c r="AY26" s="27" t="str">
        <f>'06'!AX25</f>
        <v/>
      </c>
      <c r="AZ26" s="27" t="str">
        <f>'06'!AY25</f>
        <v/>
      </c>
      <c r="BA26" s="27" t="str">
        <f>'06'!AZ25</f>
        <v/>
      </c>
      <c r="BB26" s="27" t="str">
        <f>'06'!BA25</f>
        <v/>
      </c>
      <c r="BC26" s="27" t="str">
        <f>'06'!BB25</f>
        <v/>
      </c>
      <c r="BD26" s="27" t="str">
        <f>'06'!BC25</f>
        <v/>
      </c>
      <c r="BE26" s="27" t="str">
        <f>'06'!BD25</f>
        <v/>
      </c>
      <c r="BF26" s="27" t="str">
        <f>'06'!BE25</f>
        <v/>
      </c>
      <c r="BG26" s="27" t="str">
        <f>'06'!BF25</f>
        <v/>
      </c>
      <c r="BH26" s="27" t="str">
        <f>'06'!BG25</f>
        <v/>
      </c>
      <c r="BI26" s="27" t="str">
        <f>'06'!BH25</f>
        <v/>
      </c>
      <c r="BJ26" s="27" t="str">
        <f>'06'!BI25</f>
        <v/>
      </c>
      <c r="BK26" s="27" t="str">
        <f>'06'!BJ25</f>
        <v/>
      </c>
      <c r="BL26" s="27" t="str">
        <f>'06'!BK25</f>
        <v/>
      </c>
      <c r="BM26" s="27" t="str">
        <f>'06'!BL25</f>
        <v/>
      </c>
      <c r="BN26" s="27" t="str">
        <f>'06'!BM25</f>
        <v/>
      </c>
      <c r="BO26" s="27" t="str">
        <f>'06'!BN25</f>
        <v/>
      </c>
      <c r="BP26" s="27" t="str">
        <f>'06'!BO25</f>
        <v/>
      </c>
      <c r="BQ26" s="27" t="str">
        <f>'06'!BP25</f>
        <v/>
      </c>
      <c r="BR26" s="27" t="str">
        <f>'06'!BQ25</f>
        <v/>
      </c>
      <c r="BS26" s="27" t="str">
        <f>'06'!BR25</f>
        <v/>
      </c>
      <c r="BT26" s="27" t="str">
        <f>'06'!BS25</f>
        <v/>
      </c>
      <c r="BU26" s="27" t="str">
        <f>'06'!BT25</f>
        <v/>
      </c>
      <c r="BV26" s="27" t="str">
        <f>'06'!BU25</f>
        <v/>
      </c>
      <c r="BW26" s="27" t="str">
        <f>'06'!BV25</f>
        <v/>
      </c>
      <c r="BX26" s="27" t="str">
        <f>'06'!BW25</f>
        <v/>
      </c>
      <c r="BY26" s="27" t="str">
        <f>'06'!BX25</f>
        <v/>
      </c>
      <c r="BZ26" s="27" t="str">
        <f>'06'!BY25</f>
        <v/>
      </c>
      <c r="CA26" s="27" t="str">
        <f>'06'!BZ25</f>
        <v/>
      </c>
      <c r="CB26" s="27" t="str">
        <f>'06'!CA25</f>
        <v/>
      </c>
      <c r="CC26" s="27" t="str">
        <f>'06'!CB25</f>
        <v/>
      </c>
      <c r="CD26" s="27" t="str">
        <f>'06'!CC25</f>
        <v/>
      </c>
      <c r="CE26" s="27" t="str">
        <f>'06'!CD25</f>
        <v/>
      </c>
      <c r="CF26" s="27" t="str">
        <f>'06'!CE25</f>
        <v/>
      </c>
      <c r="CG26" s="27" t="str">
        <f>'06'!CF25</f>
        <v/>
      </c>
      <c r="CH26" s="27" t="str">
        <f>'06'!CG25</f>
        <v/>
      </c>
      <c r="CI26" s="27" t="str">
        <f>'06'!CH25</f>
        <v/>
      </c>
      <c r="CJ26" s="27" t="str">
        <f>'06'!CI25</f>
        <v/>
      </c>
      <c r="CK26" s="27" t="str">
        <f>'06'!CJ25</f>
        <v/>
      </c>
      <c r="CL26" s="27" t="str">
        <f>'06'!CK25</f>
        <v/>
      </c>
      <c r="CM26" s="27" t="str">
        <f>'06'!CL25</f>
        <v/>
      </c>
      <c r="CN26" s="27" t="str">
        <f>'06'!CM25</f>
        <v/>
      </c>
      <c r="CO26" s="27" t="str">
        <f>'06'!CN25</f>
        <v/>
      </c>
      <c r="CP26" s="27" t="str">
        <f>'06'!CO25</f>
        <v/>
      </c>
      <c r="CQ26" s="27" t="str">
        <f>'06'!CP25</f>
        <v/>
      </c>
      <c r="CR26" s="27" t="str">
        <f>'06'!CQ25</f>
        <v/>
      </c>
      <c r="CS26" s="27" t="str">
        <f>'06'!CR25</f>
        <v/>
      </c>
      <c r="CT26" s="27" t="str">
        <f>'06'!CS25</f>
        <v/>
      </c>
      <c r="CU26" s="27" t="str">
        <f>'06'!CT25</f>
        <v/>
      </c>
      <c r="CV26" s="27" t="str">
        <f>'06'!CU25</f>
        <v/>
      </c>
      <c r="CW26" s="27" t="str">
        <f>'06'!CV25</f>
        <v/>
      </c>
      <c r="CX26" s="27" t="str">
        <f>'06'!CW25</f>
        <v/>
      </c>
      <c r="CY26" s="27" t="str">
        <f>'06'!CX25</f>
        <v/>
      </c>
      <c r="CZ26" s="388" t="str">
        <f>'06'!CY25</f>
        <v/>
      </c>
      <c r="DA26" s="388" t="str">
        <f>'06'!CZ25</f>
        <v/>
      </c>
      <c r="DB26" s="388" t="str">
        <f>'06'!DA25</f>
        <v/>
      </c>
      <c r="DC26" s="388" t="str">
        <f>'06'!DB25</f>
        <v/>
      </c>
      <c r="DD26" s="388" t="str">
        <f>'06'!DC25</f>
        <v/>
      </c>
      <c r="DE26" s="388" t="str">
        <f>'06'!DD25</f>
        <v/>
      </c>
      <c r="DF26" s="388" t="str">
        <f>'06'!DE25</f>
        <v/>
      </c>
      <c r="DG26" s="388" t="str">
        <f>'06'!DF25</f>
        <v/>
      </c>
      <c r="DH26" s="388" t="str">
        <f>'06'!DG25</f>
        <v/>
      </c>
      <c r="DI26" s="388" t="str">
        <f>'06'!DH25</f>
        <v/>
      </c>
      <c r="DJ26" s="388" t="str">
        <f>'06'!DI25</f>
        <v/>
      </c>
      <c r="DK26" s="457" t="str">
        <f>'06'!DJ25</f>
        <v/>
      </c>
      <c r="DL26" s="457" t="str">
        <f>'06'!DK25</f>
        <v/>
      </c>
      <c r="DM26" s="457" t="str">
        <f>'06'!DL25</f>
        <v/>
      </c>
      <c r="DN26" s="457" t="str">
        <f>'06'!DM25</f>
        <v/>
      </c>
      <c r="DO26" s="457" t="str">
        <f>'06'!DN25</f>
        <v/>
      </c>
      <c r="DP26" s="457" t="str">
        <f>'06'!DO25</f>
        <v/>
      </c>
      <c r="DQ26" s="457" t="str">
        <f>'06'!DP25</f>
        <v/>
      </c>
      <c r="DR26" s="457" t="str">
        <f>'06'!DQ25</f>
        <v/>
      </c>
      <c r="DS26" s="457" t="str">
        <f>'06'!DR25</f>
        <v/>
      </c>
      <c r="DT26" s="457" t="str">
        <f>'06'!DS25</f>
        <v/>
      </c>
      <c r="DU26" s="457" t="str">
        <f>'06'!DT25</f>
        <v/>
      </c>
      <c r="DV26" s="457" t="str">
        <f>'06'!DU25</f>
        <v/>
      </c>
      <c r="DW26" s="457" t="str">
        <f>'06'!DV25</f>
        <v/>
      </c>
      <c r="DX26" s="457" t="str">
        <f>'06'!DW25</f>
        <v/>
      </c>
      <c r="DY26" s="457" t="str">
        <f>'06'!DX25</f>
        <v/>
      </c>
      <c r="DZ26" s="457" t="str">
        <f>'06'!DY25</f>
        <v/>
      </c>
      <c r="EA26" s="457" t="str">
        <f>'06'!DZ25</f>
        <v/>
      </c>
      <c r="EB26" s="457" t="str">
        <f>'06'!EA25</f>
        <v/>
      </c>
      <c r="EC26" s="457" t="str">
        <f>'06'!EB25</f>
        <v/>
      </c>
      <c r="ED26" s="457" t="str">
        <f>'06'!EC25</f>
        <v/>
      </c>
      <c r="EE26" s="457" t="str">
        <f>'06'!ED25</f>
        <v/>
      </c>
      <c r="EF26" s="457" t="str">
        <f>'06'!EE25</f>
        <v/>
      </c>
      <c r="EG26" s="457" t="str">
        <f>'06'!EF25</f>
        <v/>
      </c>
      <c r="EH26" s="457" t="str">
        <f>'06'!EG25</f>
        <v/>
      </c>
      <c r="EI26" s="457" t="str">
        <f>'06'!EH25</f>
        <v/>
      </c>
      <c r="EJ26" s="457" t="str">
        <f>'06'!EI25</f>
        <v/>
      </c>
      <c r="EK26" s="457" t="str">
        <f>'06'!EJ25</f>
        <v/>
      </c>
      <c r="EL26" s="457" t="str">
        <f>'06'!EK25</f>
        <v/>
      </c>
      <c r="EM26" s="457" t="str">
        <f>'06'!EL25</f>
        <v/>
      </c>
      <c r="EN26" s="457" t="str">
        <f>'06'!EM25</f>
        <v/>
      </c>
      <c r="EO26" s="457" t="str">
        <f>'06'!EN25</f>
        <v/>
      </c>
      <c r="EP26" s="457" t="str">
        <f>'06'!EO25</f>
        <v/>
      </c>
      <c r="EQ26" s="457" t="str">
        <f>'06'!EP25</f>
        <v/>
      </c>
      <c r="ER26" s="457" t="str">
        <f>'06'!EQ25</f>
        <v/>
      </c>
      <c r="ES26" s="457" t="str">
        <f>'06'!ER25</f>
        <v/>
      </c>
      <c r="ET26" s="457" t="str">
        <f>'06'!ES25</f>
        <v/>
      </c>
      <c r="EU26" s="457" t="str">
        <f>'06'!ET25</f>
        <v/>
      </c>
      <c r="EV26" s="457" t="str">
        <f>'06'!EU25</f>
        <v/>
      </c>
      <c r="EW26" s="457" t="str">
        <f>'06'!EV25</f>
        <v/>
      </c>
      <c r="EX26" s="457" t="str">
        <f>'06'!EW25</f>
        <v/>
      </c>
      <c r="EY26" s="457" t="str">
        <f>'06'!EX25</f>
        <v/>
      </c>
      <c r="EZ26" s="457" t="str">
        <f>'06'!EY25</f>
        <v/>
      </c>
      <c r="FA26" s="457" t="str">
        <f>'06'!EZ25</f>
        <v/>
      </c>
      <c r="FB26" s="457" t="str">
        <f>'06'!FA25</f>
        <v/>
      </c>
      <c r="FC26" s="27" t="str">
        <f>'06'!FB25</f>
        <v/>
      </c>
      <c r="FD26" s="27" t="str">
        <f>'06'!FC25</f>
        <v/>
      </c>
      <c r="FE26" s="27" t="str">
        <f>'06'!FD25</f>
        <v/>
      </c>
      <c r="FF26" s="27" t="str">
        <f>'06'!FE25</f>
        <v/>
      </c>
      <c r="FG26" s="27" t="str">
        <f>'06'!FF25</f>
        <v/>
      </c>
      <c r="FH26" s="27" t="str">
        <f>'06'!FG25</f>
        <v/>
      </c>
      <c r="FI26" s="27" t="str">
        <f>'06'!FH25</f>
        <v/>
      </c>
      <c r="FJ26" s="27" t="str">
        <f>'06'!FI25</f>
        <v/>
      </c>
      <c r="FK26" s="27" t="str">
        <f>'06'!FJ25</f>
        <v/>
      </c>
      <c r="FL26" s="27" t="str">
        <f>'06'!FK25</f>
        <v/>
      </c>
      <c r="FM26" s="27" t="str">
        <f>'06'!FL25</f>
        <v/>
      </c>
      <c r="FN26" s="27" t="str">
        <f>'06'!FM25</f>
        <v/>
      </c>
      <c r="FO26" s="27" t="str">
        <f>'06'!FN25</f>
        <v/>
      </c>
      <c r="FP26" s="27" t="str">
        <f>'06'!FO25</f>
        <v/>
      </c>
      <c r="FQ26" s="27" t="str">
        <f>'06'!FP25</f>
        <v/>
      </c>
      <c r="FR26" s="27" t="str">
        <f>'06'!FQ25</f>
        <v/>
      </c>
      <c r="FS26" s="27" t="str">
        <f>'06'!FR25</f>
        <v/>
      </c>
      <c r="FT26" s="27" t="str">
        <f>'06'!FS25</f>
        <v/>
      </c>
      <c r="FU26" s="27" t="str">
        <f>'06'!FT25</f>
        <v/>
      </c>
      <c r="FV26" s="27" t="str">
        <f>'06'!FU25</f>
        <v/>
      </c>
      <c r="FW26" s="27" t="str">
        <f>'06'!FV25</f>
        <v/>
      </c>
      <c r="FX26" s="27" t="str">
        <f>'06'!FW25</f>
        <v/>
      </c>
      <c r="FY26" s="27" t="str">
        <f>'06'!FX25</f>
        <v/>
      </c>
      <c r="FZ26" s="27" t="str">
        <f>'06'!FY25</f>
        <v/>
      </c>
      <c r="GA26" s="27" t="str">
        <f>'06'!FZ25</f>
        <v/>
      </c>
      <c r="GB26" s="27" t="str">
        <f>'06'!GA25</f>
        <v/>
      </c>
      <c r="GC26" s="27" t="str">
        <f>'06'!GB25</f>
        <v/>
      </c>
      <c r="GD26" s="27" t="str">
        <f>'06'!GD25</f>
        <v/>
      </c>
      <c r="GE26" s="312" t="str">
        <f>'06'!GE25</f>
        <v/>
      </c>
      <c r="GF26" s="188"/>
      <c r="GG26" s="173"/>
      <c r="GH26" s="173"/>
      <c r="GI26" s="173"/>
      <c r="GJ26" s="173"/>
      <c r="GK26" s="173"/>
      <c r="GL26" s="173"/>
      <c r="GM26" s="173"/>
    </row>
    <row r="27" spans="1:195" s="29" customFormat="1" ht="15.95" customHeight="1">
      <c r="A27" s="173"/>
      <c r="B27" s="55">
        <v>21</v>
      </c>
      <c r="C27" s="26">
        <f>IF(คะแนนสอบ!C26="","",คะแนนสอบ!C26)</f>
        <v>2514</v>
      </c>
      <c r="D27" s="41" t="str">
        <f>IF(คะแนนสอบ!D26="","",คะแนนสอบ!D26)</f>
        <v>เด็กชายวัชรากร  จูงาม</v>
      </c>
      <c r="E27" s="27" t="str">
        <f>'06'!D26</f>
        <v/>
      </c>
      <c r="F27" s="27" t="str">
        <f>'06'!E26</f>
        <v/>
      </c>
      <c r="G27" s="27" t="str">
        <f>'06'!F26</f>
        <v/>
      </c>
      <c r="H27" s="27" t="str">
        <f>'06'!G26</f>
        <v/>
      </c>
      <c r="I27" s="27" t="str">
        <f>'06'!H26</f>
        <v/>
      </c>
      <c r="J27" s="27" t="str">
        <f>'06'!I26</f>
        <v/>
      </c>
      <c r="K27" s="27" t="str">
        <f>'06'!J26</f>
        <v/>
      </c>
      <c r="L27" s="27" t="str">
        <f>'06'!K26</f>
        <v/>
      </c>
      <c r="M27" s="27" t="str">
        <f>'06'!L26</f>
        <v/>
      </c>
      <c r="N27" s="27" t="str">
        <f>'06'!M26</f>
        <v/>
      </c>
      <c r="O27" s="27" t="str">
        <f>'06'!N26</f>
        <v/>
      </c>
      <c r="P27" s="27" t="str">
        <f>'06'!O26</f>
        <v/>
      </c>
      <c r="Q27" s="27" t="str">
        <f>'06'!P26</f>
        <v/>
      </c>
      <c r="R27" s="27" t="str">
        <f>'06'!Q26</f>
        <v/>
      </c>
      <c r="S27" s="27" t="str">
        <f>'06'!R26</f>
        <v/>
      </c>
      <c r="T27" s="27" t="str">
        <f>'06'!S26</f>
        <v/>
      </c>
      <c r="U27" s="27" t="str">
        <f>'06'!T26</f>
        <v/>
      </c>
      <c r="V27" s="27" t="str">
        <f>'06'!U26</f>
        <v/>
      </c>
      <c r="W27" s="27" t="str">
        <f>'06'!V26</f>
        <v/>
      </c>
      <c r="X27" s="27" t="str">
        <f>'06'!W26</f>
        <v/>
      </c>
      <c r="Y27" s="27" t="str">
        <f>'06'!X26</f>
        <v/>
      </c>
      <c r="Z27" s="27" t="str">
        <f>'06'!Y26</f>
        <v/>
      </c>
      <c r="AA27" s="27" t="str">
        <f>'06'!Z26</f>
        <v/>
      </c>
      <c r="AB27" s="27" t="str">
        <f>'06'!AA26</f>
        <v/>
      </c>
      <c r="AC27" s="27" t="str">
        <f>'06'!AB26</f>
        <v/>
      </c>
      <c r="AD27" s="27" t="str">
        <f>'06'!AC26</f>
        <v/>
      </c>
      <c r="AE27" s="27" t="str">
        <f>'06'!AD26</f>
        <v/>
      </c>
      <c r="AF27" s="27" t="str">
        <f>'06'!AE26</f>
        <v/>
      </c>
      <c r="AG27" s="27" t="str">
        <f>'06'!AF26</f>
        <v/>
      </c>
      <c r="AH27" s="27" t="str">
        <f>'06'!AG26</f>
        <v/>
      </c>
      <c r="AI27" s="27" t="str">
        <f>'06'!AH26</f>
        <v/>
      </c>
      <c r="AJ27" s="27" t="str">
        <f>'06'!AI26</f>
        <v/>
      </c>
      <c r="AK27" s="27" t="str">
        <f>'06'!AJ26</f>
        <v/>
      </c>
      <c r="AL27" s="27" t="str">
        <f>'06'!AK26</f>
        <v/>
      </c>
      <c r="AM27" s="27" t="str">
        <f>'06'!AL26</f>
        <v/>
      </c>
      <c r="AN27" s="27" t="str">
        <f>'06'!AM26</f>
        <v/>
      </c>
      <c r="AO27" s="27" t="str">
        <f>'06'!AN26</f>
        <v/>
      </c>
      <c r="AP27" s="27" t="str">
        <f>'06'!AO26</f>
        <v/>
      </c>
      <c r="AQ27" s="27" t="str">
        <f>'06'!AP26</f>
        <v/>
      </c>
      <c r="AR27" s="27" t="str">
        <f>'06'!AQ26</f>
        <v/>
      </c>
      <c r="AS27" s="27" t="str">
        <f>'06'!AR26</f>
        <v/>
      </c>
      <c r="AT27" s="27" t="str">
        <f>'06'!AS26</f>
        <v/>
      </c>
      <c r="AU27" s="27" t="str">
        <f>'06'!AT26</f>
        <v/>
      </c>
      <c r="AV27" s="27" t="str">
        <f>'06'!AU26</f>
        <v/>
      </c>
      <c r="AW27" s="27" t="str">
        <f>'06'!AV26</f>
        <v/>
      </c>
      <c r="AX27" s="27" t="str">
        <f>'06'!AW26</f>
        <v/>
      </c>
      <c r="AY27" s="27" t="str">
        <f>'06'!AX26</f>
        <v/>
      </c>
      <c r="AZ27" s="27" t="str">
        <f>'06'!AY26</f>
        <v/>
      </c>
      <c r="BA27" s="27" t="str">
        <f>'06'!AZ26</f>
        <v/>
      </c>
      <c r="BB27" s="27" t="str">
        <f>'06'!BA26</f>
        <v/>
      </c>
      <c r="BC27" s="27" t="str">
        <f>'06'!BB26</f>
        <v/>
      </c>
      <c r="BD27" s="27" t="str">
        <f>'06'!BC26</f>
        <v/>
      </c>
      <c r="BE27" s="27" t="str">
        <f>'06'!BD26</f>
        <v/>
      </c>
      <c r="BF27" s="27" t="str">
        <f>'06'!BE26</f>
        <v/>
      </c>
      <c r="BG27" s="27" t="str">
        <f>'06'!BF26</f>
        <v/>
      </c>
      <c r="BH27" s="27" t="str">
        <f>'06'!BG26</f>
        <v/>
      </c>
      <c r="BI27" s="27" t="str">
        <f>'06'!BH26</f>
        <v/>
      </c>
      <c r="BJ27" s="27" t="str">
        <f>'06'!BI26</f>
        <v/>
      </c>
      <c r="BK27" s="27" t="str">
        <f>'06'!BJ26</f>
        <v/>
      </c>
      <c r="BL27" s="27" t="str">
        <f>'06'!BK26</f>
        <v/>
      </c>
      <c r="BM27" s="27" t="str">
        <f>'06'!BL26</f>
        <v/>
      </c>
      <c r="BN27" s="27" t="str">
        <f>'06'!BM26</f>
        <v/>
      </c>
      <c r="BO27" s="27" t="str">
        <f>'06'!BN26</f>
        <v/>
      </c>
      <c r="BP27" s="27" t="str">
        <f>'06'!BO26</f>
        <v/>
      </c>
      <c r="BQ27" s="27" t="str">
        <f>'06'!BP26</f>
        <v/>
      </c>
      <c r="BR27" s="27" t="str">
        <f>'06'!BQ26</f>
        <v/>
      </c>
      <c r="BS27" s="27" t="str">
        <f>'06'!BR26</f>
        <v/>
      </c>
      <c r="BT27" s="27" t="str">
        <f>'06'!BS26</f>
        <v/>
      </c>
      <c r="BU27" s="27" t="str">
        <f>'06'!BT26</f>
        <v/>
      </c>
      <c r="BV27" s="27" t="str">
        <f>'06'!BU26</f>
        <v/>
      </c>
      <c r="BW27" s="27" t="str">
        <f>'06'!BV26</f>
        <v/>
      </c>
      <c r="BX27" s="27" t="str">
        <f>'06'!BW26</f>
        <v/>
      </c>
      <c r="BY27" s="27" t="str">
        <f>'06'!BX26</f>
        <v/>
      </c>
      <c r="BZ27" s="27" t="str">
        <f>'06'!BY26</f>
        <v/>
      </c>
      <c r="CA27" s="27" t="str">
        <f>'06'!BZ26</f>
        <v/>
      </c>
      <c r="CB27" s="27" t="str">
        <f>'06'!CA26</f>
        <v/>
      </c>
      <c r="CC27" s="27" t="str">
        <f>'06'!CB26</f>
        <v/>
      </c>
      <c r="CD27" s="27" t="str">
        <f>'06'!CC26</f>
        <v/>
      </c>
      <c r="CE27" s="27" t="str">
        <f>'06'!CD26</f>
        <v/>
      </c>
      <c r="CF27" s="27" t="str">
        <f>'06'!CE26</f>
        <v/>
      </c>
      <c r="CG27" s="27" t="str">
        <f>'06'!CF26</f>
        <v/>
      </c>
      <c r="CH27" s="27" t="str">
        <f>'06'!CG26</f>
        <v/>
      </c>
      <c r="CI27" s="27" t="str">
        <f>'06'!CH26</f>
        <v/>
      </c>
      <c r="CJ27" s="27" t="str">
        <f>'06'!CI26</f>
        <v/>
      </c>
      <c r="CK27" s="27" t="str">
        <f>'06'!CJ26</f>
        <v/>
      </c>
      <c r="CL27" s="27" t="str">
        <f>'06'!CK26</f>
        <v/>
      </c>
      <c r="CM27" s="27" t="str">
        <f>'06'!CL26</f>
        <v/>
      </c>
      <c r="CN27" s="27" t="str">
        <f>'06'!CM26</f>
        <v/>
      </c>
      <c r="CO27" s="27" t="str">
        <f>'06'!CN26</f>
        <v/>
      </c>
      <c r="CP27" s="27" t="str">
        <f>'06'!CO26</f>
        <v/>
      </c>
      <c r="CQ27" s="27" t="str">
        <f>'06'!CP26</f>
        <v/>
      </c>
      <c r="CR27" s="27" t="str">
        <f>'06'!CQ26</f>
        <v/>
      </c>
      <c r="CS27" s="27" t="str">
        <f>'06'!CR26</f>
        <v/>
      </c>
      <c r="CT27" s="27" t="str">
        <f>'06'!CS26</f>
        <v/>
      </c>
      <c r="CU27" s="27" t="str">
        <f>'06'!CT26</f>
        <v/>
      </c>
      <c r="CV27" s="27" t="str">
        <f>'06'!CU26</f>
        <v/>
      </c>
      <c r="CW27" s="27" t="str">
        <f>'06'!CV26</f>
        <v/>
      </c>
      <c r="CX27" s="27" t="str">
        <f>'06'!CW26</f>
        <v/>
      </c>
      <c r="CY27" s="27" t="str">
        <f>'06'!CX26</f>
        <v/>
      </c>
      <c r="CZ27" s="388" t="str">
        <f>'06'!CY26</f>
        <v/>
      </c>
      <c r="DA27" s="388" t="str">
        <f>'06'!CZ26</f>
        <v/>
      </c>
      <c r="DB27" s="388" t="str">
        <f>'06'!DA26</f>
        <v/>
      </c>
      <c r="DC27" s="388" t="str">
        <f>'06'!DB26</f>
        <v/>
      </c>
      <c r="DD27" s="388" t="str">
        <f>'06'!DC26</f>
        <v/>
      </c>
      <c r="DE27" s="388" t="str">
        <f>'06'!DD26</f>
        <v/>
      </c>
      <c r="DF27" s="388" t="str">
        <f>'06'!DE26</f>
        <v/>
      </c>
      <c r="DG27" s="388" t="str">
        <f>'06'!DF26</f>
        <v/>
      </c>
      <c r="DH27" s="388" t="str">
        <f>'06'!DG26</f>
        <v/>
      </c>
      <c r="DI27" s="388" t="str">
        <f>'06'!DH26</f>
        <v/>
      </c>
      <c r="DJ27" s="388" t="str">
        <f>'06'!DI26</f>
        <v/>
      </c>
      <c r="DK27" s="457" t="str">
        <f>'06'!DJ26</f>
        <v/>
      </c>
      <c r="DL27" s="457" t="str">
        <f>'06'!DK26</f>
        <v/>
      </c>
      <c r="DM27" s="457" t="str">
        <f>'06'!DL26</f>
        <v/>
      </c>
      <c r="DN27" s="457" t="str">
        <f>'06'!DM26</f>
        <v/>
      </c>
      <c r="DO27" s="457" t="str">
        <f>'06'!DN26</f>
        <v/>
      </c>
      <c r="DP27" s="457" t="str">
        <f>'06'!DO26</f>
        <v/>
      </c>
      <c r="DQ27" s="457" t="str">
        <f>'06'!DP26</f>
        <v/>
      </c>
      <c r="DR27" s="457" t="str">
        <f>'06'!DQ26</f>
        <v/>
      </c>
      <c r="DS27" s="457" t="str">
        <f>'06'!DR26</f>
        <v/>
      </c>
      <c r="DT27" s="457" t="str">
        <f>'06'!DS26</f>
        <v/>
      </c>
      <c r="DU27" s="457" t="str">
        <f>'06'!DT26</f>
        <v/>
      </c>
      <c r="DV27" s="457" t="str">
        <f>'06'!DU26</f>
        <v/>
      </c>
      <c r="DW27" s="457" t="str">
        <f>'06'!DV26</f>
        <v/>
      </c>
      <c r="DX27" s="457" t="str">
        <f>'06'!DW26</f>
        <v/>
      </c>
      <c r="DY27" s="457" t="str">
        <f>'06'!DX26</f>
        <v/>
      </c>
      <c r="DZ27" s="457" t="str">
        <f>'06'!DY26</f>
        <v/>
      </c>
      <c r="EA27" s="457" t="str">
        <f>'06'!DZ26</f>
        <v/>
      </c>
      <c r="EB27" s="457" t="str">
        <f>'06'!EA26</f>
        <v/>
      </c>
      <c r="EC27" s="457" t="str">
        <f>'06'!EB26</f>
        <v/>
      </c>
      <c r="ED27" s="457" t="str">
        <f>'06'!EC26</f>
        <v/>
      </c>
      <c r="EE27" s="457" t="str">
        <f>'06'!ED26</f>
        <v/>
      </c>
      <c r="EF27" s="457" t="str">
        <f>'06'!EE26</f>
        <v/>
      </c>
      <c r="EG27" s="457" t="str">
        <f>'06'!EF26</f>
        <v/>
      </c>
      <c r="EH27" s="457" t="str">
        <f>'06'!EG26</f>
        <v/>
      </c>
      <c r="EI27" s="457" t="str">
        <f>'06'!EH26</f>
        <v/>
      </c>
      <c r="EJ27" s="457" t="str">
        <f>'06'!EI26</f>
        <v/>
      </c>
      <c r="EK27" s="457" t="str">
        <f>'06'!EJ26</f>
        <v/>
      </c>
      <c r="EL27" s="457" t="str">
        <f>'06'!EK26</f>
        <v/>
      </c>
      <c r="EM27" s="457" t="str">
        <f>'06'!EL26</f>
        <v/>
      </c>
      <c r="EN27" s="457" t="str">
        <f>'06'!EM26</f>
        <v/>
      </c>
      <c r="EO27" s="457" t="str">
        <f>'06'!EN26</f>
        <v/>
      </c>
      <c r="EP27" s="457" t="str">
        <f>'06'!EO26</f>
        <v/>
      </c>
      <c r="EQ27" s="457" t="str">
        <f>'06'!EP26</f>
        <v/>
      </c>
      <c r="ER27" s="457" t="str">
        <f>'06'!EQ26</f>
        <v/>
      </c>
      <c r="ES27" s="457" t="str">
        <f>'06'!ER26</f>
        <v/>
      </c>
      <c r="ET27" s="457" t="str">
        <f>'06'!ES26</f>
        <v/>
      </c>
      <c r="EU27" s="457" t="str">
        <f>'06'!ET26</f>
        <v/>
      </c>
      <c r="EV27" s="457" t="str">
        <f>'06'!EU26</f>
        <v/>
      </c>
      <c r="EW27" s="457" t="str">
        <f>'06'!EV26</f>
        <v/>
      </c>
      <c r="EX27" s="457" t="str">
        <f>'06'!EW26</f>
        <v/>
      </c>
      <c r="EY27" s="457" t="str">
        <f>'06'!EX26</f>
        <v/>
      </c>
      <c r="EZ27" s="457" t="str">
        <f>'06'!EY26</f>
        <v/>
      </c>
      <c r="FA27" s="457" t="str">
        <f>'06'!EZ26</f>
        <v/>
      </c>
      <c r="FB27" s="457" t="str">
        <f>'06'!FA26</f>
        <v/>
      </c>
      <c r="FC27" s="27" t="str">
        <f>'06'!FB26</f>
        <v/>
      </c>
      <c r="FD27" s="27" t="str">
        <f>'06'!FC26</f>
        <v/>
      </c>
      <c r="FE27" s="27" t="str">
        <f>'06'!FD26</f>
        <v/>
      </c>
      <c r="FF27" s="27" t="str">
        <f>'06'!FE26</f>
        <v/>
      </c>
      <c r="FG27" s="27" t="str">
        <f>'06'!FF26</f>
        <v/>
      </c>
      <c r="FH27" s="27" t="str">
        <f>'06'!FG26</f>
        <v/>
      </c>
      <c r="FI27" s="27" t="str">
        <f>'06'!FH26</f>
        <v/>
      </c>
      <c r="FJ27" s="27" t="str">
        <f>'06'!FI26</f>
        <v/>
      </c>
      <c r="FK27" s="27" t="str">
        <f>'06'!FJ26</f>
        <v/>
      </c>
      <c r="FL27" s="27" t="str">
        <f>'06'!FK26</f>
        <v/>
      </c>
      <c r="FM27" s="27" t="str">
        <f>'06'!FL26</f>
        <v/>
      </c>
      <c r="FN27" s="27" t="str">
        <f>'06'!FM26</f>
        <v/>
      </c>
      <c r="FO27" s="27" t="str">
        <f>'06'!FN26</f>
        <v/>
      </c>
      <c r="FP27" s="27" t="str">
        <f>'06'!FO26</f>
        <v/>
      </c>
      <c r="FQ27" s="27" t="str">
        <f>'06'!FP26</f>
        <v/>
      </c>
      <c r="FR27" s="27" t="str">
        <f>'06'!FQ26</f>
        <v/>
      </c>
      <c r="FS27" s="27" t="str">
        <f>'06'!FR26</f>
        <v/>
      </c>
      <c r="FT27" s="27" t="str">
        <f>'06'!FS26</f>
        <v/>
      </c>
      <c r="FU27" s="27" t="str">
        <f>'06'!FT26</f>
        <v/>
      </c>
      <c r="FV27" s="27" t="str">
        <f>'06'!FU26</f>
        <v/>
      </c>
      <c r="FW27" s="27" t="str">
        <f>'06'!FV26</f>
        <v/>
      </c>
      <c r="FX27" s="27" t="str">
        <f>'06'!FW26</f>
        <v/>
      </c>
      <c r="FY27" s="27" t="str">
        <f>'06'!FX26</f>
        <v/>
      </c>
      <c r="FZ27" s="27" t="str">
        <f>'06'!FY26</f>
        <v/>
      </c>
      <c r="GA27" s="27" t="str">
        <f>'06'!FZ26</f>
        <v/>
      </c>
      <c r="GB27" s="27" t="str">
        <f>'06'!GA26</f>
        <v/>
      </c>
      <c r="GC27" s="27" t="str">
        <f>'06'!GB26</f>
        <v/>
      </c>
      <c r="GD27" s="27" t="str">
        <f>'06'!GD26</f>
        <v/>
      </c>
      <c r="GE27" s="312" t="str">
        <f>'06'!GE26</f>
        <v/>
      </c>
      <c r="GF27" s="188"/>
      <c r="GG27" s="173"/>
      <c r="GH27" s="173"/>
      <c r="GI27" s="173"/>
      <c r="GJ27" s="173"/>
      <c r="GK27" s="173"/>
      <c r="GL27" s="173"/>
      <c r="GM27" s="173"/>
    </row>
    <row r="28" spans="1:195" s="29" customFormat="1" ht="15.95" customHeight="1">
      <c r="A28" s="173"/>
      <c r="B28" s="55">
        <v>22</v>
      </c>
      <c r="C28" s="26">
        <f>IF(คะแนนสอบ!C27="","",คะแนนสอบ!C27)</f>
        <v>2515</v>
      </c>
      <c r="D28" s="41" t="str">
        <f>IF(คะแนนสอบ!D27="","",คะแนนสอบ!D27)</f>
        <v>เด็กชายวรกันต์  ยิ้มคุณ</v>
      </c>
      <c r="E28" s="27" t="str">
        <f>'06'!D27</f>
        <v/>
      </c>
      <c r="F28" s="27" t="str">
        <f>'06'!E27</f>
        <v/>
      </c>
      <c r="G28" s="27" t="str">
        <f>'06'!F27</f>
        <v/>
      </c>
      <c r="H28" s="27" t="str">
        <f>'06'!G27</f>
        <v/>
      </c>
      <c r="I28" s="27" t="str">
        <f>'06'!H27</f>
        <v/>
      </c>
      <c r="J28" s="27" t="str">
        <f>'06'!I27</f>
        <v/>
      </c>
      <c r="K28" s="27" t="str">
        <f>'06'!J27</f>
        <v/>
      </c>
      <c r="L28" s="27" t="str">
        <f>'06'!K27</f>
        <v/>
      </c>
      <c r="M28" s="27" t="str">
        <f>'06'!L27</f>
        <v/>
      </c>
      <c r="N28" s="27" t="str">
        <f>'06'!M27</f>
        <v/>
      </c>
      <c r="O28" s="27" t="str">
        <f>'06'!N27</f>
        <v/>
      </c>
      <c r="P28" s="27" t="str">
        <f>'06'!O27</f>
        <v/>
      </c>
      <c r="Q28" s="27" t="str">
        <f>'06'!P27</f>
        <v/>
      </c>
      <c r="R28" s="27" t="str">
        <f>'06'!Q27</f>
        <v/>
      </c>
      <c r="S28" s="27" t="str">
        <f>'06'!R27</f>
        <v/>
      </c>
      <c r="T28" s="27" t="str">
        <f>'06'!S27</f>
        <v/>
      </c>
      <c r="U28" s="27" t="str">
        <f>'06'!T27</f>
        <v/>
      </c>
      <c r="V28" s="27" t="str">
        <f>'06'!U27</f>
        <v/>
      </c>
      <c r="W28" s="27" t="str">
        <f>'06'!V27</f>
        <v/>
      </c>
      <c r="X28" s="27" t="str">
        <f>'06'!W27</f>
        <v/>
      </c>
      <c r="Y28" s="27" t="str">
        <f>'06'!X27</f>
        <v/>
      </c>
      <c r="Z28" s="27" t="str">
        <f>'06'!Y27</f>
        <v/>
      </c>
      <c r="AA28" s="27" t="str">
        <f>'06'!Z27</f>
        <v/>
      </c>
      <c r="AB28" s="27" t="str">
        <f>'06'!AA27</f>
        <v/>
      </c>
      <c r="AC28" s="27" t="str">
        <f>'06'!AB27</f>
        <v/>
      </c>
      <c r="AD28" s="27" t="str">
        <f>'06'!AC27</f>
        <v/>
      </c>
      <c r="AE28" s="27" t="str">
        <f>'06'!AD27</f>
        <v/>
      </c>
      <c r="AF28" s="27" t="str">
        <f>'06'!AE27</f>
        <v/>
      </c>
      <c r="AG28" s="27" t="str">
        <f>'06'!AF27</f>
        <v/>
      </c>
      <c r="AH28" s="27" t="str">
        <f>'06'!AG27</f>
        <v/>
      </c>
      <c r="AI28" s="27" t="str">
        <f>'06'!AH27</f>
        <v/>
      </c>
      <c r="AJ28" s="27" t="str">
        <f>'06'!AI27</f>
        <v/>
      </c>
      <c r="AK28" s="27" t="str">
        <f>'06'!AJ27</f>
        <v/>
      </c>
      <c r="AL28" s="27" t="str">
        <f>'06'!AK27</f>
        <v/>
      </c>
      <c r="AM28" s="27" t="str">
        <f>'06'!AL27</f>
        <v/>
      </c>
      <c r="AN28" s="27" t="str">
        <f>'06'!AM27</f>
        <v/>
      </c>
      <c r="AO28" s="27" t="str">
        <f>'06'!AN27</f>
        <v/>
      </c>
      <c r="AP28" s="27" t="str">
        <f>'06'!AO27</f>
        <v/>
      </c>
      <c r="AQ28" s="27" t="str">
        <f>'06'!AP27</f>
        <v/>
      </c>
      <c r="AR28" s="27" t="str">
        <f>'06'!AQ27</f>
        <v/>
      </c>
      <c r="AS28" s="27" t="str">
        <f>'06'!AR27</f>
        <v/>
      </c>
      <c r="AT28" s="27" t="str">
        <f>'06'!AS27</f>
        <v/>
      </c>
      <c r="AU28" s="27" t="str">
        <f>'06'!AT27</f>
        <v/>
      </c>
      <c r="AV28" s="27" t="str">
        <f>'06'!AU27</f>
        <v/>
      </c>
      <c r="AW28" s="27" t="str">
        <f>'06'!AV27</f>
        <v/>
      </c>
      <c r="AX28" s="27" t="str">
        <f>'06'!AW27</f>
        <v/>
      </c>
      <c r="AY28" s="27" t="str">
        <f>'06'!AX27</f>
        <v/>
      </c>
      <c r="AZ28" s="27" t="str">
        <f>'06'!AY27</f>
        <v/>
      </c>
      <c r="BA28" s="27" t="str">
        <f>'06'!AZ27</f>
        <v/>
      </c>
      <c r="BB28" s="27" t="str">
        <f>'06'!BA27</f>
        <v/>
      </c>
      <c r="BC28" s="27" t="str">
        <f>'06'!BB27</f>
        <v/>
      </c>
      <c r="BD28" s="27" t="str">
        <f>'06'!BC27</f>
        <v/>
      </c>
      <c r="BE28" s="27" t="str">
        <f>'06'!BD27</f>
        <v/>
      </c>
      <c r="BF28" s="27" t="str">
        <f>'06'!BE27</f>
        <v/>
      </c>
      <c r="BG28" s="27" t="str">
        <f>'06'!BF27</f>
        <v/>
      </c>
      <c r="BH28" s="27" t="str">
        <f>'06'!BG27</f>
        <v/>
      </c>
      <c r="BI28" s="27" t="str">
        <f>'06'!BH27</f>
        <v/>
      </c>
      <c r="BJ28" s="27" t="str">
        <f>'06'!BI27</f>
        <v/>
      </c>
      <c r="BK28" s="27" t="str">
        <f>'06'!BJ27</f>
        <v/>
      </c>
      <c r="BL28" s="27" t="str">
        <f>'06'!BK27</f>
        <v/>
      </c>
      <c r="BM28" s="27" t="str">
        <f>'06'!BL27</f>
        <v/>
      </c>
      <c r="BN28" s="27" t="str">
        <f>'06'!BM27</f>
        <v/>
      </c>
      <c r="BO28" s="27" t="str">
        <f>'06'!BN27</f>
        <v/>
      </c>
      <c r="BP28" s="27" t="str">
        <f>'06'!BO27</f>
        <v/>
      </c>
      <c r="BQ28" s="27" t="str">
        <f>'06'!BP27</f>
        <v/>
      </c>
      <c r="BR28" s="27" t="str">
        <f>'06'!BQ27</f>
        <v/>
      </c>
      <c r="BS28" s="27" t="str">
        <f>'06'!BR27</f>
        <v/>
      </c>
      <c r="BT28" s="27" t="str">
        <f>'06'!BS27</f>
        <v/>
      </c>
      <c r="BU28" s="27" t="str">
        <f>'06'!BT27</f>
        <v/>
      </c>
      <c r="BV28" s="27" t="str">
        <f>'06'!BU27</f>
        <v/>
      </c>
      <c r="BW28" s="27" t="str">
        <f>'06'!BV27</f>
        <v/>
      </c>
      <c r="BX28" s="27" t="str">
        <f>'06'!BW27</f>
        <v/>
      </c>
      <c r="BY28" s="27" t="str">
        <f>'06'!BX27</f>
        <v/>
      </c>
      <c r="BZ28" s="27" t="str">
        <f>'06'!BY27</f>
        <v/>
      </c>
      <c r="CA28" s="27" t="str">
        <f>'06'!BZ27</f>
        <v/>
      </c>
      <c r="CB28" s="27" t="str">
        <f>'06'!CA27</f>
        <v/>
      </c>
      <c r="CC28" s="27" t="str">
        <f>'06'!CB27</f>
        <v/>
      </c>
      <c r="CD28" s="27" t="str">
        <f>'06'!CC27</f>
        <v/>
      </c>
      <c r="CE28" s="27" t="str">
        <f>'06'!CD27</f>
        <v/>
      </c>
      <c r="CF28" s="27" t="str">
        <f>'06'!CE27</f>
        <v/>
      </c>
      <c r="CG28" s="27" t="str">
        <f>'06'!CF27</f>
        <v/>
      </c>
      <c r="CH28" s="27" t="str">
        <f>'06'!CG27</f>
        <v/>
      </c>
      <c r="CI28" s="27" t="str">
        <f>'06'!CH27</f>
        <v/>
      </c>
      <c r="CJ28" s="27" t="str">
        <f>'06'!CI27</f>
        <v/>
      </c>
      <c r="CK28" s="27" t="str">
        <f>'06'!CJ27</f>
        <v/>
      </c>
      <c r="CL28" s="27" t="str">
        <f>'06'!CK27</f>
        <v/>
      </c>
      <c r="CM28" s="27" t="str">
        <f>'06'!CL27</f>
        <v/>
      </c>
      <c r="CN28" s="27" t="str">
        <f>'06'!CM27</f>
        <v/>
      </c>
      <c r="CO28" s="27" t="str">
        <f>'06'!CN27</f>
        <v/>
      </c>
      <c r="CP28" s="27" t="str">
        <f>'06'!CO27</f>
        <v/>
      </c>
      <c r="CQ28" s="27" t="str">
        <f>'06'!CP27</f>
        <v/>
      </c>
      <c r="CR28" s="27" t="str">
        <f>'06'!CQ27</f>
        <v/>
      </c>
      <c r="CS28" s="27" t="str">
        <f>'06'!CR27</f>
        <v/>
      </c>
      <c r="CT28" s="27" t="str">
        <f>'06'!CS27</f>
        <v/>
      </c>
      <c r="CU28" s="27" t="str">
        <f>'06'!CT27</f>
        <v/>
      </c>
      <c r="CV28" s="27" t="str">
        <f>'06'!CU27</f>
        <v/>
      </c>
      <c r="CW28" s="27" t="str">
        <f>'06'!CV27</f>
        <v/>
      </c>
      <c r="CX28" s="27" t="str">
        <f>'06'!CW27</f>
        <v/>
      </c>
      <c r="CY28" s="27" t="str">
        <f>'06'!CX27</f>
        <v/>
      </c>
      <c r="CZ28" s="388" t="str">
        <f>'06'!CY27</f>
        <v/>
      </c>
      <c r="DA28" s="388" t="str">
        <f>'06'!CZ27</f>
        <v/>
      </c>
      <c r="DB28" s="388" t="str">
        <f>'06'!DA27</f>
        <v/>
      </c>
      <c r="DC28" s="388" t="str">
        <f>'06'!DB27</f>
        <v/>
      </c>
      <c r="DD28" s="388" t="str">
        <f>'06'!DC27</f>
        <v/>
      </c>
      <c r="DE28" s="388" t="str">
        <f>'06'!DD27</f>
        <v/>
      </c>
      <c r="DF28" s="388" t="str">
        <f>'06'!DE27</f>
        <v/>
      </c>
      <c r="DG28" s="388" t="str">
        <f>'06'!DF27</f>
        <v/>
      </c>
      <c r="DH28" s="388" t="str">
        <f>'06'!DG27</f>
        <v/>
      </c>
      <c r="DI28" s="388" t="str">
        <f>'06'!DH27</f>
        <v/>
      </c>
      <c r="DJ28" s="388" t="str">
        <f>'06'!DI27</f>
        <v/>
      </c>
      <c r="DK28" s="457" t="str">
        <f>'06'!DJ27</f>
        <v/>
      </c>
      <c r="DL28" s="457" t="str">
        <f>'06'!DK27</f>
        <v/>
      </c>
      <c r="DM28" s="457" t="str">
        <f>'06'!DL27</f>
        <v/>
      </c>
      <c r="DN28" s="457" t="str">
        <f>'06'!DM27</f>
        <v/>
      </c>
      <c r="DO28" s="457" t="str">
        <f>'06'!DN27</f>
        <v/>
      </c>
      <c r="DP28" s="457" t="str">
        <f>'06'!DO27</f>
        <v/>
      </c>
      <c r="DQ28" s="457" t="str">
        <f>'06'!DP27</f>
        <v/>
      </c>
      <c r="DR28" s="457" t="str">
        <f>'06'!DQ27</f>
        <v/>
      </c>
      <c r="DS28" s="457" t="str">
        <f>'06'!DR27</f>
        <v/>
      </c>
      <c r="DT28" s="457" t="str">
        <f>'06'!DS27</f>
        <v/>
      </c>
      <c r="DU28" s="457" t="str">
        <f>'06'!DT27</f>
        <v/>
      </c>
      <c r="DV28" s="457" t="str">
        <f>'06'!DU27</f>
        <v/>
      </c>
      <c r="DW28" s="457" t="str">
        <f>'06'!DV27</f>
        <v/>
      </c>
      <c r="DX28" s="457" t="str">
        <f>'06'!DW27</f>
        <v/>
      </c>
      <c r="DY28" s="457" t="str">
        <f>'06'!DX27</f>
        <v/>
      </c>
      <c r="DZ28" s="457" t="str">
        <f>'06'!DY27</f>
        <v/>
      </c>
      <c r="EA28" s="457" t="str">
        <f>'06'!DZ27</f>
        <v/>
      </c>
      <c r="EB28" s="457" t="str">
        <f>'06'!EA27</f>
        <v/>
      </c>
      <c r="EC28" s="457" t="str">
        <f>'06'!EB27</f>
        <v/>
      </c>
      <c r="ED28" s="457" t="str">
        <f>'06'!EC27</f>
        <v/>
      </c>
      <c r="EE28" s="457" t="str">
        <f>'06'!ED27</f>
        <v/>
      </c>
      <c r="EF28" s="457" t="str">
        <f>'06'!EE27</f>
        <v/>
      </c>
      <c r="EG28" s="457" t="str">
        <f>'06'!EF27</f>
        <v/>
      </c>
      <c r="EH28" s="457" t="str">
        <f>'06'!EG27</f>
        <v/>
      </c>
      <c r="EI28" s="457" t="str">
        <f>'06'!EH27</f>
        <v/>
      </c>
      <c r="EJ28" s="457" t="str">
        <f>'06'!EI27</f>
        <v/>
      </c>
      <c r="EK28" s="457" t="str">
        <f>'06'!EJ27</f>
        <v/>
      </c>
      <c r="EL28" s="457" t="str">
        <f>'06'!EK27</f>
        <v/>
      </c>
      <c r="EM28" s="457" t="str">
        <f>'06'!EL27</f>
        <v/>
      </c>
      <c r="EN28" s="457" t="str">
        <f>'06'!EM27</f>
        <v/>
      </c>
      <c r="EO28" s="457" t="str">
        <f>'06'!EN27</f>
        <v/>
      </c>
      <c r="EP28" s="457" t="str">
        <f>'06'!EO27</f>
        <v/>
      </c>
      <c r="EQ28" s="457" t="str">
        <f>'06'!EP27</f>
        <v/>
      </c>
      <c r="ER28" s="457" t="str">
        <f>'06'!EQ27</f>
        <v/>
      </c>
      <c r="ES28" s="457" t="str">
        <f>'06'!ER27</f>
        <v/>
      </c>
      <c r="ET28" s="457" t="str">
        <f>'06'!ES27</f>
        <v/>
      </c>
      <c r="EU28" s="457" t="str">
        <f>'06'!ET27</f>
        <v/>
      </c>
      <c r="EV28" s="457" t="str">
        <f>'06'!EU27</f>
        <v/>
      </c>
      <c r="EW28" s="457" t="str">
        <f>'06'!EV27</f>
        <v/>
      </c>
      <c r="EX28" s="457" t="str">
        <f>'06'!EW27</f>
        <v/>
      </c>
      <c r="EY28" s="457" t="str">
        <f>'06'!EX27</f>
        <v/>
      </c>
      <c r="EZ28" s="457" t="str">
        <f>'06'!EY27</f>
        <v/>
      </c>
      <c r="FA28" s="457" t="str">
        <f>'06'!EZ27</f>
        <v/>
      </c>
      <c r="FB28" s="457" t="str">
        <f>'06'!FA27</f>
        <v/>
      </c>
      <c r="FC28" s="27" t="str">
        <f>'06'!FB27</f>
        <v/>
      </c>
      <c r="FD28" s="27" t="str">
        <f>'06'!FC27</f>
        <v/>
      </c>
      <c r="FE28" s="27" t="str">
        <f>'06'!FD27</f>
        <v/>
      </c>
      <c r="FF28" s="27" t="str">
        <f>'06'!FE27</f>
        <v/>
      </c>
      <c r="FG28" s="27" t="str">
        <f>'06'!FF27</f>
        <v/>
      </c>
      <c r="FH28" s="27" t="str">
        <f>'06'!FG27</f>
        <v/>
      </c>
      <c r="FI28" s="27" t="str">
        <f>'06'!FH27</f>
        <v/>
      </c>
      <c r="FJ28" s="27" t="str">
        <f>'06'!FI27</f>
        <v/>
      </c>
      <c r="FK28" s="27" t="str">
        <f>'06'!FJ27</f>
        <v/>
      </c>
      <c r="FL28" s="27" t="str">
        <f>'06'!FK27</f>
        <v/>
      </c>
      <c r="FM28" s="27" t="str">
        <f>'06'!FL27</f>
        <v/>
      </c>
      <c r="FN28" s="27" t="str">
        <f>'06'!FM27</f>
        <v/>
      </c>
      <c r="FO28" s="27" t="str">
        <f>'06'!FN27</f>
        <v/>
      </c>
      <c r="FP28" s="27" t="str">
        <f>'06'!FO27</f>
        <v/>
      </c>
      <c r="FQ28" s="27" t="str">
        <f>'06'!FP27</f>
        <v/>
      </c>
      <c r="FR28" s="27" t="str">
        <f>'06'!FQ27</f>
        <v/>
      </c>
      <c r="FS28" s="27" t="str">
        <f>'06'!FR27</f>
        <v/>
      </c>
      <c r="FT28" s="27" t="str">
        <f>'06'!FS27</f>
        <v/>
      </c>
      <c r="FU28" s="27" t="str">
        <f>'06'!FT27</f>
        <v/>
      </c>
      <c r="FV28" s="27" t="str">
        <f>'06'!FU27</f>
        <v/>
      </c>
      <c r="FW28" s="27" t="str">
        <f>'06'!FV27</f>
        <v/>
      </c>
      <c r="FX28" s="27" t="str">
        <f>'06'!FW27</f>
        <v/>
      </c>
      <c r="FY28" s="27" t="str">
        <f>'06'!FX27</f>
        <v/>
      </c>
      <c r="FZ28" s="27" t="str">
        <f>'06'!FY27</f>
        <v/>
      </c>
      <c r="GA28" s="27" t="str">
        <f>'06'!FZ27</f>
        <v/>
      </c>
      <c r="GB28" s="27" t="str">
        <f>'06'!GA27</f>
        <v/>
      </c>
      <c r="GC28" s="27" t="str">
        <f>'06'!GB27</f>
        <v/>
      </c>
      <c r="GD28" s="27" t="str">
        <f>'06'!GD27</f>
        <v/>
      </c>
      <c r="GE28" s="312" t="str">
        <f>'06'!GE27</f>
        <v/>
      </c>
      <c r="GF28" s="188"/>
      <c r="GG28" s="173"/>
      <c r="GH28" s="173"/>
      <c r="GI28" s="173"/>
      <c r="GJ28" s="173"/>
      <c r="GK28" s="173"/>
      <c r="GL28" s="173"/>
      <c r="GM28" s="173"/>
    </row>
    <row r="29" spans="1:195" s="29" customFormat="1" ht="15.95" customHeight="1">
      <c r="A29" s="173"/>
      <c r="B29" s="55">
        <v>23</v>
      </c>
      <c r="C29" s="26">
        <f>IF(คะแนนสอบ!C28="","",คะแนนสอบ!C28)</f>
        <v>2516</v>
      </c>
      <c r="D29" s="41" t="str">
        <f>IF(คะแนนสอบ!D28="","",คะแนนสอบ!D28)</f>
        <v>เด็กชายขจรศักดิ์  ศรีเพียงจันทร์</v>
      </c>
      <c r="E29" s="27" t="str">
        <f>'06'!D28</f>
        <v/>
      </c>
      <c r="F29" s="27" t="str">
        <f>'06'!E28</f>
        <v/>
      </c>
      <c r="G29" s="27" t="str">
        <f>'06'!F28</f>
        <v/>
      </c>
      <c r="H29" s="27" t="str">
        <f>'06'!G28</f>
        <v/>
      </c>
      <c r="I29" s="27" t="str">
        <f>'06'!H28</f>
        <v/>
      </c>
      <c r="J29" s="27" t="str">
        <f>'06'!I28</f>
        <v/>
      </c>
      <c r="K29" s="27" t="str">
        <f>'06'!J28</f>
        <v/>
      </c>
      <c r="L29" s="27" t="str">
        <f>'06'!K28</f>
        <v/>
      </c>
      <c r="M29" s="27" t="str">
        <f>'06'!L28</f>
        <v/>
      </c>
      <c r="N29" s="27" t="str">
        <f>'06'!M28</f>
        <v/>
      </c>
      <c r="O29" s="27" t="str">
        <f>'06'!N28</f>
        <v/>
      </c>
      <c r="P29" s="27" t="str">
        <f>'06'!O28</f>
        <v/>
      </c>
      <c r="Q29" s="27" t="str">
        <f>'06'!P28</f>
        <v/>
      </c>
      <c r="R29" s="27" t="str">
        <f>'06'!Q28</f>
        <v/>
      </c>
      <c r="S29" s="27" t="str">
        <f>'06'!R28</f>
        <v/>
      </c>
      <c r="T29" s="27" t="str">
        <f>'06'!S28</f>
        <v/>
      </c>
      <c r="U29" s="27" t="str">
        <f>'06'!T28</f>
        <v/>
      </c>
      <c r="V29" s="27" t="str">
        <f>'06'!U28</f>
        <v/>
      </c>
      <c r="W29" s="27" t="str">
        <f>'06'!V28</f>
        <v/>
      </c>
      <c r="X29" s="27" t="str">
        <f>'06'!W28</f>
        <v/>
      </c>
      <c r="Y29" s="27" t="str">
        <f>'06'!X28</f>
        <v/>
      </c>
      <c r="Z29" s="27" t="str">
        <f>'06'!Y28</f>
        <v/>
      </c>
      <c r="AA29" s="27" t="str">
        <f>'06'!Z28</f>
        <v/>
      </c>
      <c r="AB29" s="27" t="str">
        <f>'06'!AA28</f>
        <v/>
      </c>
      <c r="AC29" s="27" t="str">
        <f>'06'!AB28</f>
        <v/>
      </c>
      <c r="AD29" s="27" t="str">
        <f>'06'!AC28</f>
        <v/>
      </c>
      <c r="AE29" s="27" t="str">
        <f>'06'!AD28</f>
        <v/>
      </c>
      <c r="AF29" s="27" t="str">
        <f>'06'!AE28</f>
        <v/>
      </c>
      <c r="AG29" s="27" t="str">
        <f>'06'!AF28</f>
        <v/>
      </c>
      <c r="AH29" s="27" t="str">
        <f>'06'!AG28</f>
        <v/>
      </c>
      <c r="AI29" s="27" t="str">
        <f>'06'!AH28</f>
        <v/>
      </c>
      <c r="AJ29" s="27" t="str">
        <f>'06'!AI28</f>
        <v/>
      </c>
      <c r="AK29" s="27" t="str">
        <f>'06'!AJ28</f>
        <v/>
      </c>
      <c r="AL29" s="27" t="str">
        <f>'06'!AK28</f>
        <v/>
      </c>
      <c r="AM29" s="27" t="str">
        <f>'06'!AL28</f>
        <v/>
      </c>
      <c r="AN29" s="27" t="str">
        <f>'06'!AM28</f>
        <v/>
      </c>
      <c r="AO29" s="27" t="str">
        <f>'06'!AN28</f>
        <v/>
      </c>
      <c r="AP29" s="27" t="str">
        <f>'06'!AO28</f>
        <v/>
      </c>
      <c r="AQ29" s="27" t="str">
        <f>'06'!AP28</f>
        <v/>
      </c>
      <c r="AR29" s="27" t="str">
        <f>'06'!AQ28</f>
        <v/>
      </c>
      <c r="AS29" s="27" t="str">
        <f>'06'!AR28</f>
        <v/>
      </c>
      <c r="AT29" s="27" t="str">
        <f>'06'!AS28</f>
        <v/>
      </c>
      <c r="AU29" s="27" t="str">
        <f>'06'!AT28</f>
        <v/>
      </c>
      <c r="AV29" s="27" t="str">
        <f>'06'!AU28</f>
        <v/>
      </c>
      <c r="AW29" s="27" t="str">
        <f>'06'!AV28</f>
        <v/>
      </c>
      <c r="AX29" s="27" t="str">
        <f>'06'!AW28</f>
        <v/>
      </c>
      <c r="AY29" s="27" t="str">
        <f>'06'!AX28</f>
        <v/>
      </c>
      <c r="AZ29" s="27" t="str">
        <f>'06'!AY28</f>
        <v/>
      </c>
      <c r="BA29" s="27" t="str">
        <f>'06'!AZ28</f>
        <v/>
      </c>
      <c r="BB29" s="27" t="str">
        <f>'06'!BA28</f>
        <v/>
      </c>
      <c r="BC29" s="27" t="str">
        <f>'06'!BB28</f>
        <v/>
      </c>
      <c r="BD29" s="27" t="str">
        <f>'06'!BC28</f>
        <v/>
      </c>
      <c r="BE29" s="27" t="str">
        <f>'06'!BD28</f>
        <v/>
      </c>
      <c r="BF29" s="27" t="str">
        <f>'06'!BE28</f>
        <v/>
      </c>
      <c r="BG29" s="27" t="str">
        <f>'06'!BF28</f>
        <v/>
      </c>
      <c r="BH29" s="27" t="str">
        <f>'06'!BG28</f>
        <v/>
      </c>
      <c r="BI29" s="27" t="str">
        <f>'06'!BH28</f>
        <v/>
      </c>
      <c r="BJ29" s="27" t="str">
        <f>'06'!BI28</f>
        <v/>
      </c>
      <c r="BK29" s="27" t="str">
        <f>'06'!BJ28</f>
        <v/>
      </c>
      <c r="BL29" s="27" t="str">
        <f>'06'!BK28</f>
        <v/>
      </c>
      <c r="BM29" s="27" t="str">
        <f>'06'!BL28</f>
        <v/>
      </c>
      <c r="BN29" s="27" t="str">
        <f>'06'!BM28</f>
        <v/>
      </c>
      <c r="BO29" s="27" t="str">
        <f>'06'!BN28</f>
        <v/>
      </c>
      <c r="BP29" s="27" t="str">
        <f>'06'!BO28</f>
        <v/>
      </c>
      <c r="BQ29" s="27" t="str">
        <f>'06'!BP28</f>
        <v/>
      </c>
      <c r="BR29" s="27" t="str">
        <f>'06'!BQ28</f>
        <v/>
      </c>
      <c r="BS29" s="27" t="str">
        <f>'06'!BR28</f>
        <v/>
      </c>
      <c r="BT29" s="27" t="str">
        <f>'06'!BS28</f>
        <v/>
      </c>
      <c r="BU29" s="27" t="str">
        <f>'06'!BT28</f>
        <v/>
      </c>
      <c r="BV29" s="27" t="str">
        <f>'06'!BU28</f>
        <v/>
      </c>
      <c r="BW29" s="27" t="str">
        <f>'06'!BV28</f>
        <v/>
      </c>
      <c r="BX29" s="27" t="str">
        <f>'06'!BW28</f>
        <v/>
      </c>
      <c r="BY29" s="27" t="str">
        <f>'06'!BX28</f>
        <v/>
      </c>
      <c r="BZ29" s="27" t="str">
        <f>'06'!BY28</f>
        <v/>
      </c>
      <c r="CA29" s="27" t="str">
        <f>'06'!BZ28</f>
        <v/>
      </c>
      <c r="CB29" s="27" t="str">
        <f>'06'!CA28</f>
        <v/>
      </c>
      <c r="CC29" s="27" t="str">
        <f>'06'!CB28</f>
        <v/>
      </c>
      <c r="CD29" s="27" t="str">
        <f>'06'!CC28</f>
        <v/>
      </c>
      <c r="CE29" s="27" t="str">
        <f>'06'!CD28</f>
        <v/>
      </c>
      <c r="CF29" s="27" t="str">
        <f>'06'!CE28</f>
        <v/>
      </c>
      <c r="CG29" s="27" t="str">
        <f>'06'!CF28</f>
        <v/>
      </c>
      <c r="CH29" s="27" t="str">
        <f>'06'!CG28</f>
        <v/>
      </c>
      <c r="CI29" s="27" t="str">
        <f>'06'!CH28</f>
        <v/>
      </c>
      <c r="CJ29" s="27" t="str">
        <f>'06'!CI28</f>
        <v/>
      </c>
      <c r="CK29" s="27" t="str">
        <f>'06'!CJ28</f>
        <v/>
      </c>
      <c r="CL29" s="27" t="str">
        <f>'06'!CK28</f>
        <v/>
      </c>
      <c r="CM29" s="27" t="str">
        <f>'06'!CL28</f>
        <v/>
      </c>
      <c r="CN29" s="27" t="str">
        <f>'06'!CM28</f>
        <v/>
      </c>
      <c r="CO29" s="27" t="str">
        <f>'06'!CN28</f>
        <v/>
      </c>
      <c r="CP29" s="27" t="str">
        <f>'06'!CO28</f>
        <v/>
      </c>
      <c r="CQ29" s="27" t="str">
        <f>'06'!CP28</f>
        <v/>
      </c>
      <c r="CR29" s="27" t="str">
        <f>'06'!CQ28</f>
        <v/>
      </c>
      <c r="CS29" s="27" t="str">
        <f>'06'!CR28</f>
        <v/>
      </c>
      <c r="CT29" s="27" t="str">
        <f>'06'!CS28</f>
        <v/>
      </c>
      <c r="CU29" s="27" t="str">
        <f>'06'!CT28</f>
        <v/>
      </c>
      <c r="CV29" s="27" t="str">
        <f>'06'!CU28</f>
        <v/>
      </c>
      <c r="CW29" s="27" t="str">
        <f>'06'!CV28</f>
        <v/>
      </c>
      <c r="CX29" s="27" t="str">
        <f>'06'!CW28</f>
        <v/>
      </c>
      <c r="CY29" s="27" t="str">
        <f>'06'!CX28</f>
        <v/>
      </c>
      <c r="CZ29" s="388" t="str">
        <f>'06'!CY28</f>
        <v/>
      </c>
      <c r="DA29" s="388" t="str">
        <f>'06'!CZ28</f>
        <v/>
      </c>
      <c r="DB29" s="388" t="str">
        <f>'06'!DA28</f>
        <v/>
      </c>
      <c r="DC29" s="388" t="str">
        <f>'06'!DB28</f>
        <v/>
      </c>
      <c r="DD29" s="388" t="str">
        <f>'06'!DC28</f>
        <v/>
      </c>
      <c r="DE29" s="388" t="str">
        <f>'06'!DD28</f>
        <v/>
      </c>
      <c r="DF29" s="388" t="str">
        <f>'06'!DE28</f>
        <v/>
      </c>
      <c r="DG29" s="388" t="str">
        <f>'06'!DF28</f>
        <v/>
      </c>
      <c r="DH29" s="388" t="str">
        <f>'06'!DG28</f>
        <v/>
      </c>
      <c r="DI29" s="388" t="str">
        <f>'06'!DH28</f>
        <v/>
      </c>
      <c r="DJ29" s="388" t="str">
        <f>'06'!DI28</f>
        <v/>
      </c>
      <c r="DK29" s="457" t="str">
        <f>'06'!DJ28</f>
        <v/>
      </c>
      <c r="DL29" s="457" t="str">
        <f>'06'!DK28</f>
        <v/>
      </c>
      <c r="DM29" s="457" t="str">
        <f>'06'!DL28</f>
        <v/>
      </c>
      <c r="DN29" s="457" t="str">
        <f>'06'!DM28</f>
        <v/>
      </c>
      <c r="DO29" s="457" t="str">
        <f>'06'!DN28</f>
        <v/>
      </c>
      <c r="DP29" s="457" t="str">
        <f>'06'!DO28</f>
        <v/>
      </c>
      <c r="DQ29" s="457" t="str">
        <f>'06'!DP28</f>
        <v/>
      </c>
      <c r="DR29" s="457" t="str">
        <f>'06'!DQ28</f>
        <v/>
      </c>
      <c r="DS29" s="457" t="str">
        <f>'06'!DR28</f>
        <v/>
      </c>
      <c r="DT29" s="457" t="str">
        <f>'06'!DS28</f>
        <v/>
      </c>
      <c r="DU29" s="457" t="str">
        <f>'06'!DT28</f>
        <v/>
      </c>
      <c r="DV29" s="457" t="str">
        <f>'06'!DU28</f>
        <v/>
      </c>
      <c r="DW29" s="457" t="str">
        <f>'06'!DV28</f>
        <v/>
      </c>
      <c r="DX29" s="457" t="str">
        <f>'06'!DW28</f>
        <v/>
      </c>
      <c r="DY29" s="457" t="str">
        <f>'06'!DX28</f>
        <v/>
      </c>
      <c r="DZ29" s="457" t="str">
        <f>'06'!DY28</f>
        <v/>
      </c>
      <c r="EA29" s="457" t="str">
        <f>'06'!DZ28</f>
        <v/>
      </c>
      <c r="EB29" s="457" t="str">
        <f>'06'!EA28</f>
        <v/>
      </c>
      <c r="EC29" s="457" t="str">
        <f>'06'!EB28</f>
        <v/>
      </c>
      <c r="ED29" s="457" t="str">
        <f>'06'!EC28</f>
        <v/>
      </c>
      <c r="EE29" s="457" t="str">
        <f>'06'!ED28</f>
        <v/>
      </c>
      <c r="EF29" s="457" t="str">
        <f>'06'!EE28</f>
        <v/>
      </c>
      <c r="EG29" s="457" t="str">
        <f>'06'!EF28</f>
        <v/>
      </c>
      <c r="EH29" s="457" t="str">
        <f>'06'!EG28</f>
        <v/>
      </c>
      <c r="EI29" s="457" t="str">
        <f>'06'!EH28</f>
        <v/>
      </c>
      <c r="EJ29" s="457" t="str">
        <f>'06'!EI28</f>
        <v/>
      </c>
      <c r="EK29" s="457" t="str">
        <f>'06'!EJ28</f>
        <v/>
      </c>
      <c r="EL29" s="457" t="str">
        <f>'06'!EK28</f>
        <v/>
      </c>
      <c r="EM29" s="457" t="str">
        <f>'06'!EL28</f>
        <v/>
      </c>
      <c r="EN29" s="457" t="str">
        <f>'06'!EM28</f>
        <v/>
      </c>
      <c r="EO29" s="457" t="str">
        <f>'06'!EN28</f>
        <v/>
      </c>
      <c r="EP29" s="457" t="str">
        <f>'06'!EO28</f>
        <v/>
      </c>
      <c r="EQ29" s="457" t="str">
        <f>'06'!EP28</f>
        <v/>
      </c>
      <c r="ER29" s="457" t="str">
        <f>'06'!EQ28</f>
        <v/>
      </c>
      <c r="ES29" s="457" t="str">
        <f>'06'!ER28</f>
        <v/>
      </c>
      <c r="ET29" s="457" t="str">
        <f>'06'!ES28</f>
        <v/>
      </c>
      <c r="EU29" s="457" t="str">
        <f>'06'!ET28</f>
        <v/>
      </c>
      <c r="EV29" s="457" t="str">
        <f>'06'!EU28</f>
        <v/>
      </c>
      <c r="EW29" s="457" t="str">
        <f>'06'!EV28</f>
        <v/>
      </c>
      <c r="EX29" s="457" t="str">
        <f>'06'!EW28</f>
        <v/>
      </c>
      <c r="EY29" s="457" t="str">
        <f>'06'!EX28</f>
        <v/>
      </c>
      <c r="EZ29" s="457" t="str">
        <f>'06'!EY28</f>
        <v/>
      </c>
      <c r="FA29" s="457" t="str">
        <f>'06'!EZ28</f>
        <v/>
      </c>
      <c r="FB29" s="457" t="str">
        <f>'06'!FA28</f>
        <v/>
      </c>
      <c r="FC29" s="27" t="str">
        <f>'06'!FB28</f>
        <v/>
      </c>
      <c r="FD29" s="27" t="str">
        <f>'06'!FC28</f>
        <v/>
      </c>
      <c r="FE29" s="27" t="str">
        <f>'06'!FD28</f>
        <v/>
      </c>
      <c r="FF29" s="27" t="str">
        <f>'06'!FE28</f>
        <v/>
      </c>
      <c r="FG29" s="27" t="str">
        <f>'06'!FF28</f>
        <v/>
      </c>
      <c r="FH29" s="27" t="str">
        <f>'06'!FG28</f>
        <v/>
      </c>
      <c r="FI29" s="27" t="str">
        <f>'06'!FH28</f>
        <v/>
      </c>
      <c r="FJ29" s="27" t="str">
        <f>'06'!FI28</f>
        <v/>
      </c>
      <c r="FK29" s="27" t="str">
        <f>'06'!FJ28</f>
        <v/>
      </c>
      <c r="FL29" s="27" t="str">
        <f>'06'!FK28</f>
        <v/>
      </c>
      <c r="FM29" s="27" t="str">
        <f>'06'!FL28</f>
        <v/>
      </c>
      <c r="FN29" s="27" t="str">
        <f>'06'!FM28</f>
        <v/>
      </c>
      <c r="FO29" s="27" t="str">
        <f>'06'!FN28</f>
        <v/>
      </c>
      <c r="FP29" s="27" t="str">
        <f>'06'!FO28</f>
        <v/>
      </c>
      <c r="FQ29" s="27" t="str">
        <f>'06'!FP28</f>
        <v/>
      </c>
      <c r="FR29" s="27" t="str">
        <f>'06'!FQ28</f>
        <v/>
      </c>
      <c r="FS29" s="27" t="str">
        <f>'06'!FR28</f>
        <v/>
      </c>
      <c r="FT29" s="27" t="str">
        <f>'06'!FS28</f>
        <v/>
      </c>
      <c r="FU29" s="27" t="str">
        <f>'06'!FT28</f>
        <v/>
      </c>
      <c r="FV29" s="27" t="str">
        <f>'06'!FU28</f>
        <v/>
      </c>
      <c r="FW29" s="27" t="str">
        <f>'06'!FV28</f>
        <v/>
      </c>
      <c r="FX29" s="27" t="str">
        <f>'06'!FW28</f>
        <v/>
      </c>
      <c r="FY29" s="27" t="str">
        <f>'06'!FX28</f>
        <v/>
      </c>
      <c r="FZ29" s="27" t="str">
        <f>'06'!FY28</f>
        <v/>
      </c>
      <c r="GA29" s="27" t="str">
        <f>'06'!FZ28</f>
        <v/>
      </c>
      <c r="GB29" s="27" t="str">
        <f>'06'!GA28</f>
        <v/>
      </c>
      <c r="GC29" s="27" t="str">
        <f>'06'!GB28</f>
        <v/>
      </c>
      <c r="GD29" s="27" t="str">
        <f>'06'!GD28</f>
        <v/>
      </c>
      <c r="GE29" s="312" t="str">
        <f>'06'!GE28</f>
        <v/>
      </c>
      <c r="GF29" s="188"/>
      <c r="GG29" s="173"/>
      <c r="GH29" s="173"/>
      <c r="GI29" s="173"/>
      <c r="GJ29" s="173"/>
      <c r="GK29" s="173"/>
      <c r="GL29" s="173"/>
      <c r="GM29" s="173"/>
    </row>
    <row r="30" spans="1:195" s="29" customFormat="1" ht="15.95" customHeight="1">
      <c r="A30" s="173"/>
      <c r="B30" s="55">
        <v>24</v>
      </c>
      <c r="C30" s="26">
        <f>IF(คะแนนสอบ!C29="","",คะแนนสอบ!C29)</f>
        <v>2517</v>
      </c>
      <c r="D30" s="41" t="str">
        <f>IF(คะแนนสอบ!D29="","",คะแนนสอบ!D29)</f>
        <v>เด็กชายรัชชานนท์  ยิ้มจันทร์</v>
      </c>
      <c r="E30" s="27" t="str">
        <f>'06'!D29</f>
        <v/>
      </c>
      <c r="F30" s="27" t="str">
        <f>'06'!E29</f>
        <v/>
      </c>
      <c r="G30" s="27" t="str">
        <f>'06'!F29</f>
        <v/>
      </c>
      <c r="H30" s="27" t="str">
        <f>'06'!G29</f>
        <v/>
      </c>
      <c r="I30" s="27" t="str">
        <f>'06'!H29</f>
        <v/>
      </c>
      <c r="J30" s="27" t="str">
        <f>'06'!I29</f>
        <v/>
      </c>
      <c r="K30" s="27" t="str">
        <f>'06'!J29</f>
        <v/>
      </c>
      <c r="L30" s="27" t="str">
        <f>'06'!K29</f>
        <v/>
      </c>
      <c r="M30" s="27" t="str">
        <f>'06'!L29</f>
        <v/>
      </c>
      <c r="N30" s="27" t="str">
        <f>'06'!M29</f>
        <v/>
      </c>
      <c r="O30" s="27" t="str">
        <f>'06'!N29</f>
        <v/>
      </c>
      <c r="P30" s="27" t="str">
        <f>'06'!O29</f>
        <v/>
      </c>
      <c r="Q30" s="27" t="str">
        <f>'06'!P29</f>
        <v/>
      </c>
      <c r="R30" s="27" t="str">
        <f>'06'!Q29</f>
        <v/>
      </c>
      <c r="S30" s="27" t="str">
        <f>'06'!R29</f>
        <v/>
      </c>
      <c r="T30" s="27" t="str">
        <f>'06'!S29</f>
        <v/>
      </c>
      <c r="U30" s="27" t="str">
        <f>'06'!T29</f>
        <v/>
      </c>
      <c r="V30" s="27" t="str">
        <f>'06'!U29</f>
        <v/>
      </c>
      <c r="W30" s="27" t="str">
        <f>'06'!V29</f>
        <v/>
      </c>
      <c r="X30" s="27" t="str">
        <f>'06'!W29</f>
        <v/>
      </c>
      <c r="Y30" s="27" t="str">
        <f>'06'!X29</f>
        <v/>
      </c>
      <c r="Z30" s="27" t="str">
        <f>'06'!Y29</f>
        <v/>
      </c>
      <c r="AA30" s="27" t="str">
        <f>'06'!Z29</f>
        <v/>
      </c>
      <c r="AB30" s="27" t="str">
        <f>'06'!AA29</f>
        <v/>
      </c>
      <c r="AC30" s="27" t="str">
        <f>'06'!AB29</f>
        <v/>
      </c>
      <c r="AD30" s="27" t="str">
        <f>'06'!AC29</f>
        <v/>
      </c>
      <c r="AE30" s="27" t="str">
        <f>'06'!AD29</f>
        <v/>
      </c>
      <c r="AF30" s="27" t="str">
        <f>'06'!AE29</f>
        <v/>
      </c>
      <c r="AG30" s="27" t="str">
        <f>'06'!AF29</f>
        <v/>
      </c>
      <c r="AH30" s="27" t="str">
        <f>'06'!AG29</f>
        <v/>
      </c>
      <c r="AI30" s="27" t="str">
        <f>'06'!AH29</f>
        <v/>
      </c>
      <c r="AJ30" s="27" t="str">
        <f>'06'!AI29</f>
        <v/>
      </c>
      <c r="AK30" s="27" t="str">
        <f>'06'!AJ29</f>
        <v/>
      </c>
      <c r="AL30" s="27" t="str">
        <f>'06'!AK29</f>
        <v/>
      </c>
      <c r="AM30" s="27" t="str">
        <f>'06'!AL29</f>
        <v/>
      </c>
      <c r="AN30" s="27" t="str">
        <f>'06'!AM29</f>
        <v/>
      </c>
      <c r="AO30" s="27" t="str">
        <f>'06'!AN29</f>
        <v/>
      </c>
      <c r="AP30" s="27" t="str">
        <f>'06'!AO29</f>
        <v/>
      </c>
      <c r="AQ30" s="27" t="str">
        <f>'06'!AP29</f>
        <v/>
      </c>
      <c r="AR30" s="27" t="str">
        <f>'06'!AQ29</f>
        <v/>
      </c>
      <c r="AS30" s="27" t="str">
        <f>'06'!AR29</f>
        <v/>
      </c>
      <c r="AT30" s="27" t="str">
        <f>'06'!AS29</f>
        <v/>
      </c>
      <c r="AU30" s="27" t="str">
        <f>'06'!AT29</f>
        <v/>
      </c>
      <c r="AV30" s="27" t="str">
        <f>'06'!AU29</f>
        <v/>
      </c>
      <c r="AW30" s="27" t="str">
        <f>'06'!AV29</f>
        <v/>
      </c>
      <c r="AX30" s="27" t="str">
        <f>'06'!AW29</f>
        <v/>
      </c>
      <c r="AY30" s="27" t="str">
        <f>'06'!AX29</f>
        <v/>
      </c>
      <c r="AZ30" s="27" t="str">
        <f>'06'!AY29</f>
        <v/>
      </c>
      <c r="BA30" s="27" t="str">
        <f>'06'!AZ29</f>
        <v/>
      </c>
      <c r="BB30" s="27" t="str">
        <f>'06'!BA29</f>
        <v/>
      </c>
      <c r="BC30" s="27" t="str">
        <f>'06'!BB29</f>
        <v/>
      </c>
      <c r="BD30" s="27" t="str">
        <f>'06'!BC29</f>
        <v/>
      </c>
      <c r="BE30" s="27" t="str">
        <f>'06'!BD29</f>
        <v/>
      </c>
      <c r="BF30" s="27" t="str">
        <f>'06'!BE29</f>
        <v/>
      </c>
      <c r="BG30" s="27" t="str">
        <f>'06'!BF29</f>
        <v/>
      </c>
      <c r="BH30" s="27" t="str">
        <f>'06'!BG29</f>
        <v/>
      </c>
      <c r="BI30" s="27" t="str">
        <f>'06'!BH29</f>
        <v/>
      </c>
      <c r="BJ30" s="27" t="str">
        <f>'06'!BI29</f>
        <v/>
      </c>
      <c r="BK30" s="27" t="str">
        <f>'06'!BJ29</f>
        <v/>
      </c>
      <c r="BL30" s="27" t="str">
        <f>'06'!BK29</f>
        <v/>
      </c>
      <c r="BM30" s="27" t="str">
        <f>'06'!BL29</f>
        <v/>
      </c>
      <c r="BN30" s="27" t="str">
        <f>'06'!BM29</f>
        <v/>
      </c>
      <c r="BO30" s="27" t="str">
        <f>'06'!BN29</f>
        <v/>
      </c>
      <c r="BP30" s="27" t="str">
        <f>'06'!BO29</f>
        <v/>
      </c>
      <c r="BQ30" s="27" t="str">
        <f>'06'!BP29</f>
        <v/>
      </c>
      <c r="BR30" s="27" t="str">
        <f>'06'!BQ29</f>
        <v/>
      </c>
      <c r="BS30" s="27" t="str">
        <f>'06'!BR29</f>
        <v/>
      </c>
      <c r="BT30" s="27" t="str">
        <f>'06'!BS29</f>
        <v/>
      </c>
      <c r="BU30" s="27" t="str">
        <f>'06'!BT29</f>
        <v/>
      </c>
      <c r="BV30" s="27" t="str">
        <f>'06'!BU29</f>
        <v/>
      </c>
      <c r="BW30" s="27" t="str">
        <f>'06'!BV29</f>
        <v/>
      </c>
      <c r="BX30" s="27" t="str">
        <f>'06'!BW29</f>
        <v/>
      </c>
      <c r="BY30" s="27" t="str">
        <f>'06'!BX29</f>
        <v/>
      </c>
      <c r="BZ30" s="27" t="str">
        <f>'06'!BY29</f>
        <v/>
      </c>
      <c r="CA30" s="27" t="str">
        <f>'06'!BZ29</f>
        <v/>
      </c>
      <c r="CB30" s="27" t="str">
        <f>'06'!CA29</f>
        <v/>
      </c>
      <c r="CC30" s="27" t="str">
        <f>'06'!CB29</f>
        <v/>
      </c>
      <c r="CD30" s="27" t="str">
        <f>'06'!CC29</f>
        <v/>
      </c>
      <c r="CE30" s="27" t="str">
        <f>'06'!CD29</f>
        <v/>
      </c>
      <c r="CF30" s="27" t="str">
        <f>'06'!CE29</f>
        <v/>
      </c>
      <c r="CG30" s="27" t="str">
        <f>'06'!CF29</f>
        <v/>
      </c>
      <c r="CH30" s="27" t="str">
        <f>'06'!CG29</f>
        <v/>
      </c>
      <c r="CI30" s="27" t="str">
        <f>'06'!CH29</f>
        <v/>
      </c>
      <c r="CJ30" s="27" t="str">
        <f>'06'!CI29</f>
        <v/>
      </c>
      <c r="CK30" s="27" t="str">
        <f>'06'!CJ29</f>
        <v/>
      </c>
      <c r="CL30" s="27" t="str">
        <f>'06'!CK29</f>
        <v/>
      </c>
      <c r="CM30" s="27" t="str">
        <f>'06'!CL29</f>
        <v/>
      </c>
      <c r="CN30" s="27" t="str">
        <f>'06'!CM29</f>
        <v/>
      </c>
      <c r="CO30" s="27" t="str">
        <f>'06'!CN29</f>
        <v/>
      </c>
      <c r="CP30" s="27" t="str">
        <f>'06'!CO29</f>
        <v/>
      </c>
      <c r="CQ30" s="27" t="str">
        <f>'06'!CP29</f>
        <v/>
      </c>
      <c r="CR30" s="27" t="str">
        <f>'06'!CQ29</f>
        <v/>
      </c>
      <c r="CS30" s="27" t="str">
        <f>'06'!CR29</f>
        <v/>
      </c>
      <c r="CT30" s="27" t="str">
        <f>'06'!CS29</f>
        <v/>
      </c>
      <c r="CU30" s="27" t="str">
        <f>'06'!CT29</f>
        <v/>
      </c>
      <c r="CV30" s="27" t="str">
        <f>'06'!CU29</f>
        <v/>
      </c>
      <c r="CW30" s="27" t="str">
        <f>'06'!CV29</f>
        <v/>
      </c>
      <c r="CX30" s="27" t="str">
        <f>'06'!CW29</f>
        <v/>
      </c>
      <c r="CY30" s="27" t="str">
        <f>'06'!CX29</f>
        <v/>
      </c>
      <c r="CZ30" s="388" t="str">
        <f>'06'!CY29</f>
        <v/>
      </c>
      <c r="DA30" s="388" t="str">
        <f>'06'!CZ29</f>
        <v/>
      </c>
      <c r="DB30" s="388" t="str">
        <f>'06'!DA29</f>
        <v/>
      </c>
      <c r="DC30" s="388" t="str">
        <f>'06'!DB29</f>
        <v/>
      </c>
      <c r="DD30" s="388" t="str">
        <f>'06'!DC29</f>
        <v/>
      </c>
      <c r="DE30" s="388" t="str">
        <f>'06'!DD29</f>
        <v/>
      </c>
      <c r="DF30" s="388" t="str">
        <f>'06'!DE29</f>
        <v/>
      </c>
      <c r="DG30" s="388" t="str">
        <f>'06'!DF29</f>
        <v/>
      </c>
      <c r="DH30" s="388" t="str">
        <f>'06'!DG29</f>
        <v/>
      </c>
      <c r="DI30" s="388" t="str">
        <f>'06'!DH29</f>
        <v/>
      </c>
      <c r="DJ30" s="388" t="str">
        <f>'06'!DI29</f>
        <v/>
      </c>
      <c r="DK30" s="457" t="str">
        <f>'06'!DJ29</f>
        <v/>
      </c>
      <c r="DL30" s="457" t="str">
        <f>'06'!DK29</f>
        <v/>
      </c>
      <c r="DM30" s="457" t="str">
        <f>'06'!DL29</f>
        <v/>
      </c>
      <c r="DN30" s="457" t="str">
        <f>'06'!DM29</f>
        <v/>
      </c>
      <c r="DO30" s="457" t="str">
        <f>'06'!DN29</f>
        <v/>
      </c>
      <c r="DP30" s="457" t="str">
        <f>'06'!DO29</f>
        <v/>
      </c>
      <c r="DQ30" s="457" t="str">
        <f>'06'!DP29</f>
        <v/>
      </c>
      <c r="DR30" s="457" t="str">
        <f>'06'!DQ29</f>
        <v/>
      </c>
      <c r="DS30" s="457" t="str">
        <f>'06'!DR29</f>
        <v/>
      </c>
      <c r="DT30" s="457" t="str">
        <f>'06'!DS29</f>
        <v/>
      </c>
      <c r="DU30" s="457" t="str">
        <f>'06'!DT29</f>
        <v/>
      </c>
      <c r="DV30" s="457" t="str">
        <f>'06'!DU29</f>
        <v/>
      </c>
      <c r="DW30" s="457" t="str">
        <f>'06'!DV29</f>
        <v/>
      </c>
      <c r="DX30" s="457" t="str">
        <f>'06'!DW29</f>
        <v/>
      </c>
      <c r="DY30" s="457" t="str">
        <f>'06'!DX29</f>
        <v/>
      </c>
      <c r="DZ30" s="457" t="str">
        <f>'06'!DY29</f>
        <v/>
      </c>
      <c r="EA30" s="457" t="str">
        <f>'06'!DZ29</f>
        <v/>
      </c>
      <c r="EB30" s="457" t="str">
        <f>'06'!EA29</f>
        <v/>
      </c>
      <c r="EC30" s="457" t="str">
        <f>'06'!EB29</f>
        <v/>
      </c>
      <c r="ED30" s="457" t="str">
        <f>'06'!EC29</f>
        <v/>
      </c>
      <c r="EE30" s="457" t="str">
        <f>'06'!ED29</f>
        <v/>
      </c>
      <c r="EF30" s="457" t="str">
        <f>'06'!EE29</f>
        <v/>
      </c>
      <c r="EG30" s="457" t="str">
        <f>'06'!EF29</f>
        <v/>
      </c>
      <c r="EH30" s="457" t="str">
        <f>'06'!EG29</f>
        <v/>
      </c>
      <c r="EI30" s="457" t="str">
        <f>'06'!EH29</f>
        <v/>
      </c>
      <c r="EJ30" s="457" t="str">
        <f>'06'!EI29</f>
        <v/>
      </c>
      <c r="EK30" s="457" t="str">
        <f>'06'!EJ29</f>
        <v/>
      </c>
      <c r="EL30" s="457" t="str">
        <f>'06'!EK29</f>
        <v/>
      </c>
      <c r="EM30" s="457" t="str">
        <f>'06'!EL29</f>
        <v/>
      </c>
      <c r="EN30" s="457" t="str">
        <f>'06'!EM29</f>
        <v/>
      </c>
      <c r="EO30" s="457" t="str">
        <f>'06'!EN29</f>
        <v/>
      </c>
      <c r="EP30" s="457" t="str">
        <f>'06'!EO29</f>
        <v/>
      </c>
      <c r="EQ30" s="457" t="str">
        <f>'06'!EP29</f>
        <v/>
      </c>
      <c r="ER30" s="457" t="str">
        <f>'06'!EQ29</f>
        <v/>
      </c>
      <c r="ES30" s="457" t="str">
        <f>'06'!ER29</f>
        <v/>
      </c>
      <c r="ET30" s="457" t="str">
        <f>'06'!ES29</f>
        <v/>
      </c>
      <c r="EU30" s="457" t="str">
        <f>'06'!ET29</f>
        <v/>
      </c>
      <c r="EV30" s="457" t="str">
        <f>'06'!EU29</f>
        <v/>
      </c>
      <c r="EW30" s="457" t="str">
        <f>'06'!EV29</f>
        <v/>
      </c>
      <c r="EX30" s="457" t="str">
        <f>'06'!EW29</f>
        <v/>
      </c>
      <c r="EY30" s="457" t="str">
        <f>'06'!EX29</f>
        <v/>
      </c>
      <c r="EZ30" s="457" t="str">
        <f>'06'!EY29</f>
        <v/>
      </c>
      <c r="FA30" s="457" t="str">
        <f>'06'!EZ29</f>
        <v/>
      </c>
      <c r="FB30" s="457" t="str">
        <f>'06'!FA29</f>
        <v/>
      </c>
      <c r="FC30" s="27" t="str">
        <f>'06'!FB29</f>
        <v/>
      </c>
      <c r="FD30" s="27" t="str">
        <f>'06'!FC29</f>
        <v/>
      </c>
      <c r="FE30" s="27" t="str">
        <f>'06'!FD29</f>
        <v/>
      </c>
      <c r="FF30" s="27" t="str">
        <f>'06'!FE29</f>
        <v/>
      </c>
      <c r="FG30" s="27" t="str">
        <f>'06'!FF29</f>
        <v/>
      </c>
      <c r="FH30" s="27" t="str">
        <f>'06'!FG29</f>
        <v/>
      </c>
      <c r="FI30" s="27" t="str">
        <f>'06'!FH29</f>
        <v/>
      </c>
      <c r="FJ30" s="27" t="str">
        <f>'06'!FI29</f>
        <v/>
      </c>
      <c r="FK30" s="27" t="str">
        <f>'06'!FJ29</f>
        <v/>
      </c>
      <c r="FL30" s="27" t="str">
        <f>'06'!FK29</f>
        <v/>
      </c>
      <c r="FM30" s="27" t="str">
        <f>'06'!FL29</f>
        <v/>
      </c>
      <c r="FN30" s="27" t="str">
        <f>'06'!FM29</f>
        <v/>
      </c>
      <c r="FO30" s="27" t="str">
        <f>'06'!FN29</f>
        <v/>
      </c>
      <c r="FP30" s="27" t="str">
        <f>'06'!FO29</f>
        <v/>
      </c>
      <c r="FQ30" s="27" t="str">
        <f>'06'!FP29</f>
        <v/>
      </c>
      <c r="FR30" s="27" t="str">
        <f>'06'!FQ29</f>
        <v/>
      </c>
      <c r="FS30" s="27" t="str">
        <f>'06'!FR29</f>
        <v/>
      </c>
      <c r="FT30" s="27" t="str">
        <f>'06'!FS29</f>
        <v/>
      </c>
      <c r="FU30" s="27" t="str">
        <f>'06'!FT29</f>
        <v/>
      </c>
      <c r="FV30" s="27" t="str">
        <f>'06'!FU29</f>
        <v/>
      </c>
      <c r="FW30" s="27" t="str">
        <f>'06'!FV29</f>
        <v/>
      </c>
      <c r="FX30" s="27" t="str">
        <f>'06'!FW29</f>
        <v/>
      </c>
      <c r="FY30" s="27" t="str">
        <f>'06'!FX29</f>
        <v/>
      </c>
      <c r="FZ30" s="27" t="str">
        <f>'06'!FY29</f>
        <v/>
      </c>
      <c r="GA30" s="27" t="str">
        <f>'06'!FZ29</f>
        <v/>
      </c>
      <c r="GB30" s="27" t="str">
        <f>'06'!GA29</f>
        <v/>
      </c>
      <c r="GC30" s="27" t="str">
        <f>'06'!GB29</f>
        <v/>
      </c>
      <c r="GD30" s="27" t="str">
        <f>'06'!GD29</f>
        <v/>
      </c>
      <c r="GE30" s="312" t="str">
        <f>'06'!GE29</f>
        <v/>
      </c>
      <c r="GF30" s="188"/>
      <c r="GG30" s="173"/>
      <c r="GH30" s="173"/>
      <c r="GI30" s="173"/>
      <c r="GJ30" s="173"/>
      <c r="GK30" s="173"/>
      <c r="GL30" s="173"/>
      <c r="GM30" s="173"/>
    </row>
    <row r="31" spans="1:195" s="29" customFormat="1" ht="15.95" customHeight="1">
      <c r="A31" s="173"/>
      <c r="B31" s="55">
        <v>25</v>
      </c>
      <c r="C31" s="26">
        <f>IF(คะแนนสอบ!C30="","",คะแนนสอบ!C30)</f>
        <v>2518</v>
      </c>
      <c r="D31" s="41" t="str">
        <f>IF(คะแนนสอบ!D30="","",คะแนนสอบ!D30)</f>
        <v>เด็กหญิงวรัญญา  สืบสะอาด</v>
      </c>
      <c r="E31" s="27" t="str">
        <f>'06'!D30</f>
        <v/>
      </c>
      <c r="F31" s="27" t="str">
        <f>'06'!E30</f>
        <v/>
      </c>
      <c r="G31" s="27" t="str">
        <f>'06'!F30</f>
        <v/>
      </c>
      <c r="H31" s="27" t="str">
        <f>'06'!G30</f>
        <v/>
      </c>
      <c r="I31" s="27" t="str">
        <f>'06'!H30</f>
        <v/>
      </c>
      <c r="J31" s="27" t="str">
        <f>'06'!I30</f>
        <v/>
      </c>
      <c r="K31" s="27" t="str">
        <f>'06'!J30</f>
        <v/>
      </c>
      <c r="L31" s="27" t="str">
        <f>'06'!K30</f>
        <v/>
      </c>
      <c r="M31" s="27" t="str">
        <f>'06'!L30</f>
        <v/>
      </c>
      <c r="N31" s="27" t="str">
        <f>'06'!M30</f>
        <v/>
      </c>
      <c r="O31" s="27" t="str">
        <f>'06'!N30</f>
        <v/>
      </c>
      <c r="P31" s="27" t="str">
        <f>'06'!O30</f>
        <v/>
      </c>
      <c r="Q31" s="27" t="str">
        <f>'06'!P30</f>
        <v/>
      </c>
      <c r="R31" s="27" t="str">
        <f>'06'!Q30</f>
        <v/>
      </c>
      <c r="S31" s="27" t="str">
        <f>'06'!R30</f>
        <v/>
      </c>
      <c r="T31" s="27" t="str">
        <f>'06'!S30</f>
        <v/>
      </c>
      <c r="U31" s="27" t="str">
        <f>'06'!T30</f>
        <v/>
      </c>
      <c r="V31" s="27" t="str">
        <f>'06'!U30</f>
        <v/>
      </c>
      <c r="W31" s="27" t="str">
        <f>'06'!V30</f>
        <v/>
      </c>
      <c r="X31" s="27" t="str">
        <f>'06'!W30</f>
        <v/>
      </c>
      <c r="Y31" s="27" t="str">
        <f>'06'!X30</f>
        <v/>
      </c>
      <c r="Z31" s="27" t="str">
        <f>'06'!Y30</f>
        <v/>
      </c>
      <c r="AA31" s="27" t="str">
        <f>'06'!Z30</f>
        <v/>
      </c>
      <c r="AB31" s="27" t="str">
        <f>'06'!AA30</f>
        <v/>
      </c>
      <c r="AC31" s="27" t="str">
        <f>'06'!AB30</f>
        <v/>
      </c>
      <c r="AD31" s="27" t="str">
        <f>'06'!AC30</f>
        <v/>
      </c>
      <c r="AE31" s="27" t="str">
        <f>'06'!AD30</f>
        <v/>
      </c>
      <c r="AF31" s="27" t="str">
        <f>'06'!AE30</f>
        <v/>
      </c>
      <c r="AG31" s="27" t="str">
        <f>'06'!AF30</f>
        <v/>
      </c>
      <c r="AH31" s="27" t="str">
        <f>'06'!AG30</f>
        <v/>
      </c>
      <c r="AI31" s="27" t="str">
        <f>'06'!AH30</f>
        <v/>
      </c>
      <c r="AJ31" s="27" t="str">
        <f>'06'!AI30</f>
        <v/>
      </c>
      <c r="AK31" s="27" t="str">
        <f>'06'!AJ30</f>
        <v/>
      </c>
      <c r="AL31" s="27" t="str">
        <f>'06'!AK30</f>
        <v/>
      </c>
      <c r="AM31" s="27" t="str">
        <f>'06'!AL30</f>
        <v/>
      </c>
      <c r="AN31" s="27" t="str">
        <f>'06'!AM30</f>
        <v/>
      </c>
      <c r="AO31" s="27" t="str">
        <f>'06'!AN30</f>
        <v/>
      </c>
      <c r="AP31" s="27" t="str">
        <f>'06'!AO30</f>
        <v/>
      </c>
      <c r="AQ31" s="27" t="str">
        <f>'06'!AP30</f>
        <v/>
      </c>
      <c r="AR31" s="27" t="str">
        <f>'06'!AQ30</f>
        <v/>
      </c>
      <c r="AS31" s="27" t="str">
        <f>'06'!AR30</f>
        <v/>
      </c>
      <c r="AT31" s="27" t="str">
        <f>'06'!AS30</f>
        <v/>
      </c>
      <c r="AU31" s="27" t="str">
        <f>'06'!AT30</f>
        <v/>
      </c>
      <c r="AV31" s="27" t="str">
        <f>'06'!AU30</f>
        <v/>
      </c>
      <c r="AW31" s="27" t="str">
        <f>'06'!AV30</f>
        <v/>
      </c>
      <c r="AX31" s="27" t="str">
        <f>'06'!AW30</f>
        <v/>
      </c>
      <c r="AY31" s="27" t="str">
        <f>'06'!AX30</f>
        <v/>
      </c>
      <c r="AZ31" s="27" t="str">
        <f>'06'!AY30</f>
        <v/>
      </c>
      <c r="BA31" s="27" t="str">
        <f>'06'!AZ30</f>
        <v/>
      </c>
      <c r="BB31" s="27" t="str">
        <f>'06'!BA30</f>
        <v/>
      </c>
      <c r="BC31" s="27" t="str">
        <f>'06'!BB30</f>
        <v/>
      </c>
      <c r="BD31" s="27" t="str">
        <f>'06'!BC30</f>
        <v/>
      </c>
      <c r="BE31" s="27" t="str">
        <f>'06'!BD30</f>
        <v/>
      </c>
      <c r="BF31" s="27" t="str">
        <f>'06'!BE30</f>
        <v/>
      </c>
      <c r="BG31" s="27" t="str">
        <f>'06'!BF30</f>
        <v/>
      </c>
      <c r="BH31" s="27" t="str">
        <f>'06'!BG30</f>
        <v/>
      </c>
      <c r="BI31" s="27" t="str">
        <f>'06'!BH30</f>
        <v/>
      </c>
      <c r="BJ31" s="27" t="str">
        <f>'06'!BI30</f>
        <v/>
      </c>
      <c r="BK31" s="27" t="str">
        <f>'06'!BJ30</f>
        <v/>
      </c>
      <c r="BL31" s="27" t="str">
        <f>'06'!BK30</f>
        <v/>
      </c>
      <c r="BM31" s="27" t="str">
        <f>'06'!BL30</f>
        <v/>
      </c>
      <c r="BN31" s="27" t="str">
        <f>'06'!BM30</f>
        <v/>
      </c>
      <c r="BO31" s="27" t="str">
        <f>'06'!BN30</f>
        <v/>
      </c>
      <c r="BP31" s="27" t="str">
        <f>'06'!BO30</f>
        <v/>
      </c>
      <c r="BQ31" s="27" t="str">
        <f>'06'!BP30</f>
        <v/>
      </c>
      <c r="BR31" s="27" t="str">
        <f>'06'!BQ30</f>
        <v/>
      </c>
      <c r="BS31" s="27" t="str">
        <f>'06'!BR30</f>
        <v/>
      </c>
      <c r="BT31" s="27" t="str">
        <f>'06'!BS30</f>
        <v/>
      </c>
      <c r="BU31" s="27" t="str">
        <f>'06'!BT30</f>
        <v/>
      </c>
      <c r="BV31" s="27" t="str">
        <f>'06'!BU30</f>
        <v/>
      </c>
      <c r="BW31" s="27" t="str">
        <f>'06'!BV30</f>
        <v/>
      </c>
      <c r="BX31" s="27" t="str">
        <f>'06'!BW30</f>
        <v/>
      </c>
      <c r="BY31" s="27" t="str">
        <f>'06'!BX30</f>
        <v/>
      </c>
      <c r="BZ31" s="27" t="str">
        <f>'06'!BY30</f>
        <v/>
      </c>
      <c r="CA31" s="27" t="str">
        <f>'06'!BZ30</f>
        <v/>
      </c>
      <c r="CB31" s="27" t="str">
        <f>'06'!CA30</f>
        <v/>
      </c>
      <c r="CC31" s="27" t="str">
        <f>'06'!CB30</f>
        <v/>
      </c>
      <c r="CD31" s="27" t="str">
        <f>'06'!CC30</f>
        <v/>
      </c>
      <c r="CE31" s="27" t="str">
        <f>'06'!CD30</f>
        <v/>
      </c>
      <c r="CF31" s="27" t="str">
        <f>'06'!CE30</f>
        <v/>
      </c>
      <c r="CG31" s="27" t="str">
        <f>'06'!CF30</f>
        <v/>
      </c>
      <c r="CH31" s="27" t="str">
        <f>'06'!CG30</f>
        <v/>
      </c>
      <c r="CI31" s="27" t="str">
        <f>'06'!CH30</f>
        <v/>
      </c>
      <c r="CJ31" s="27" t="str">
        <f>'06'!CI30</f>
        <v/>
      </c>
      <c r="CK31" s="27" t="str">
        <f>'06'!CJ30</f>
        <v/>
      </c>
      <c r="CL31" s="27" t="str">
        <f>'06'!CK30</f>
        <v/>
      </c>
      <c r="CM31" s="27" t="str">
        <f>'06'!CL30</f>
        <v/>
      </c>
      <c r="CN31" s="27" t="str">
        <f>'06'!CM30</f>
        <v/>
      </c>
      <c r="CO31" s="27" t="str">
        <f>'06'!CN30</f>
        <v/>
      </c>
      <c r="CP31" s="27" t="str">
        <f>'06'!CO30</f>
        <v/>
      </c>
      <c r="CQ31" s="27" t="str">
        <f>'06'!CP30</f>
        <v/>
      </c>
      <c r="CR31" s="27" t="str">
        <f>'06'!CQ30</f>
        <v/>
      </c>
      <c r="CS31" s="27" t="str">
        <f>'06'!CR30</f>
        <v/>
      </c>
      <c r="CT31" s="27" t="str">
        <f>'06'!CS30</f>
        <v/>
      </c>
      <c r="CU31" s="27" t="str">
        <f>'06'!CT30</f>
        <v/>
      </c>
      <c r="CV31" s="27" t="str">
        <f>'06'!CU30</f>
        <v/>
      </c>
      <c r="CW31" s="27" t="str">
        <f>'06'!CV30</f>
        <v/>
      </c>
      <c r="CX31" s="27" t="str">
        <f>'06'!CW30</f>
        <v/>
      </c>
      <c r="CY31" s="27" t="str">
        <f>'06'!CX30</f>
        <v/>
      </c>
      <c r="CZ31" s="388" t="str">
        <f>'06'!CY30</f>
        <v/>
      </c>
      <c r="DA31" s="388" t="str">
        <f>'06'!CZ30</f>
        <v/>
      </c>
      <c r="DB31" s="388" t="str">
        <f>'06'!DA30</f>
        <v/>
      </c>
      <c r="DC31" s="388" t="str">
        <f>'06'!DB30</f>
        <v/>
      </c>
      <c r="DD31" s="388" t="str">
        <f>'06'!DC30</f>
        <v/>
      </c>
      <c r="DE31" s="388" t="str">
        <f>'06'!DD30</f>
        <v/>
      </c>
      <c r="DF31" s="388" t="str">
        <f>'06'!DE30</f>
        <v/>
      </c>
      <c r="DG31" s="388" t="str">
        <f>'06'!DF30</f>
        <v/>
      </c>
      <c r="DH31" s="388" t="str">
        <f>'06'!DG30</f>
        <v/>
      </c>
      <c r="DI31" s="388" t="str">
        <f>'06'!DH30</f>
        <v/>
      </c>
      <c r="DJ31" s="388" t="str">
        <f>'06'!DI30</f>
        <v/>
      </c>
      <c r="DK31" s="457" t="str">
        <f>'06'!DJ30</f>
        <v/>
      </c>
      <c r="DL31" s="457" t="str">
        <f>'06'!DK30</f>
        <v/>
      </c>
      <c r="DM31" s="457" t="str">
        <f>'06'!DL30</f>
        <v/>
      </c>
      <c r="DN31" s="457" t="str">
        <f>'06'!DM30</f>
        <v/>
      </c>
      <c r="DO31" s="457" t="str">
        <f>'06'!DN30</f>
        <v/>
      </c>
      <c r="DP31" s="457" t="str">
        <f>'06'!DO30</f>
        <v/>
      </c>
      <c r="DQ31" s="457" t="str">
        <f>'06'!DP30</f>
        <v/>
      </c>
      <c r="DR31" s="457" t="str">
        <f>'06'!DQ30</f>
        <v/>
      </c>
      <c r="DS31" s="457" t="str">
        <f>'06'!DR30</f>
        <v/>
      </c>
      <c r="DT31" s="457" t="str">
        <f>'06'!DS30</f>
        <v/>
      </c>
      <c r="DU31" s="457" t="str">
        <f>'06'!DT30</f>
        <v/>
      </c>
      <c r="DV31" s="457" t="str">
        <f>'06'!DU30</f>
        <v/>
      </c>
      <c r="DW31" s="457" t="str">
        <f>'06'!DV30</f>
        <v/>
      </c>
      <c r="DX31" s="457" t="str">
        <f>'06'!DW30</f>
        <v/>
      </c>
      <c r="DY31" s="457" t="str">
        <f>'06'!DX30</f>
        <v/>
      </c>
      <c r="DZ31" s="457" t="str">
        <f>'06'!DY30</f>
        <v/>
      </c>
      <c r="EA31" s="457" t="str">
        <f>'06'!DZ30</f>
        <v/>
      </c>
      <c r="EB31" s="457" t="str">
        <f>'06'!EA30</f>
        <v/>
      </c>
      <c r="EC31" s="457" t="str">
        <f>'06'!EB30</f>
        <v/>
      </c>
      <c r="ED31" s="457" t="str">
        <f>'06'!EC30</f>
        <v/>
      </c>
      <c r="EE31" s="457" t="str">
        <f>'06'!ED30</f>
        <v/>
      </c>
      <c r="EF31" s="457" t="str">
        <f>'06'!EE30</f>
        <v/>
      </c>
      <c r="EG31" s="457" t="str">
        <f>'06'!EF30</f>
        <v/>
      </c>
      <c r="EH31" s="457" t="str">
        <f>'06'!EG30</f>
        <v/>
      </c>
      <c r="EI31" s="457" t="str">
        <f>'06'!EH30</f>
        <v/>
      </c>
      <c r="EJ31" s="457" t="str">
        <f>'06'!EI30</f>
        <v/>
      </c>
      <c r="EK31" s="457" t="str">
        <f>'06'!EJ30</f>
        <v/>
      </c>
      <c r="EL31" s="457" t="str">
        <f>'06'!EK30</f>
        <v/>
      </c>
      <c r="EM31" s="457" t="str">
        <f>'06'!EL30</f>
        <v/>
      </c>
      <c r="EN31" s="457" t="str">
        <f>'06'!EM30</f>
        <v/>
      </c>
      <c r="EO31" s="457" t="str">
        <f>'06'!EN30</f>
        <v/>
      </c>
      <c r="EP31" s="457" t="str">
        <f>'06'!EO30</f>
        <v/>
      </c>
      <c r="EQ31" s="457" t="str">
        <f>'06'!EP30</f>
        <v/>
      </c>
      <c r="ER31" s="457" t="str">
        <f>'06'!EQ30</f>
        <v/>
      </c>
      <c r="ES31" s="457" t="str">
        <f>'06'!ER30</f>
        <v/>
      </c>
      <c r="ET31" s="457" t="str">
        <f>'06'!ES30</f>
        <v/>
      </c>
      <c r="EU31" s="457" t="str">
        <f>'06'!ET30</f>
        <v/>
      </c>
      <c r="EV31" s="457" t="str">
        <f>'06'!EU30</f>
        <v/>
      </c>
      <c r="EW31" s="457" t="str">
        <f>'06'!EV30</f>
        <v/>
      </c>
      <c r="EX31" s="457" t="str">
        <f>'06'!EW30</f>
        <v/>
      </c>
      <c r="EY31" s="457" t="str">
        <f>'06'!EX30</f>
        <v/>
      </c>
      <c r="EZ31" s="457" t="str">
        <f>'06'!EY30</f>
        <v/>
      </c>
      <c r="FA31" s="457" t="str">
        <f>'06'!EZ30</f>
        <v/>
      </c>
      <c r="FB31" s="457" t="str">
        <f>'06'!FA30</f>
        <v/>
      </c>
      <c r="FC31" s="27" t="str">
        <f>'06'!FB30</f>
        <v/>
      </c>
      <c r="FD31" s="27" t="str">
        <f>'06'!FC30</f>
        <v/>
      </c>
      <c r="FE31" s="27" t="str">
        <f>'06'!FD30</f>
        <v/>
      </c>
      <c r="FF31" s="27" t="str">
        <f>'06'!FE30</f>
        <v/>
      </c>
      <c r="FG31" s="27" t="str">
        <f>'06'!FF30</f>
        <v/>
      </c>
      <c r="FH31" s="27" t="str">
        <f>'06'!FG30</f>
        <v/>
      </c>
      <c r="FI31" s="27" t="str">
        <f>'06'!FH30</f>
        <v/>
      </c>
      <c r="FJ31" s="27" t="str">
        <f>'06'!FI30</f>
        <v/>
      </c>
      <c r="FK31" s="27" t="str">
        <f>'06'!FJ30</f>
        <v/>
      </c>
      <c r="FL31" s="27" t="str">
        <f>'06'!FK30</f>
        <v/>
      </c>
      <c r="FM31" s="27" t="str">
        <f>'06'!FL30</f>
        <v/>
      </c>
      <c r="FN31" s="27" t="str">
        <f>'06'!FM30</f>
        <v/>
      </c>
      <c r="FO31" s="27" t="str">
        <f>'06'!FN30</f>
        <v/>
      </c>
      <c r="FP31" s="27" t="str">
        <f>'06'!FO30</f>
        <v/>
      </c>
      <c r="FQ31" s="27" t="str">
        <f>'06'!FP30</f>
        <v/>
      </c>
      <c r="FR31" s="27" t="str">
        <f>'06'!FQ30</f>
        <v/>
      </c>
      <c r="FS31" s="27" t="str">
        <f>'06'!FR30</f>
        <v/>
      </c>
      <c r="FT31" s="27" t="str">
        <f>'06'!FS30</f>
        <v/>
      </c>
      <c r="FU31" s="27" t="str">
        <f>'06'!FT30</f>
        <v/>
      </c>
      <c r="FV31" s="27" t="str">
        <f>'06'!FU30</f>
        <v/>
      </c>
      <c r="FW31" s="27" t="str">
        <f>'06'!FV30</f>
        <v/>
      </c>
      <c r="FX31" s="27" t="str">
        <f>'06'!FW30</f>
        <v/>
      </c>
      <c r="FY31" s="27" t="str">
        <f>'06'!FX30</f>
        <v/>
      </c>
      <c r="FZ31" s="27" t="str">
        <f>'06'!FY30</f>
        <v/>
      </c>
      <c r="GA31" s="27" t="str">
        <f>'06'!FZ30</f>
        <v/>
      </c>
      <c r="GB31" s="27" t="str">
        <f>'06'!GA30</f>
        <v/>
      </c>
      <c r="GC31" s="27" t="str">
        <f>'06'!GB30</f>
        <v/>
      </c>
      <c r="GD31" s="27" t="str">
        <f>'06'!GD30</f>
        <v/>
      </c>
      <c r="GE31" s="312" t="str">
        <f>'06'!GE30</f>
        <v/>
      </c>
      <c r="GF31" s="188"/>
      <c r="GG31" s="173"/>
      <c r="GH31" s="173"/>
      <c r="GI31" s="173"/>
      <c r="GJ31" s="173"/>
      <c r="GK31" s="173"/>
      <c r="GL31" s="173"/>
      <c r="GM31" s="173"/>
    </row>
    <row r="32" spans="1:195" s="29" customFormat="1" ht="15.95" customHeight="1">
      <c r="A32" s="173"/>
      <c r="B32" s="55">
        <v>26</v>
      </c>
      <c r="C32" s="26">
        <f>IF(คะแนนสอบ!C31="","",คะแนนสอบ!C31)</f>
        <v>2519</v>
      </c>
      <c r="D32" s="41" t="str">
        <f>IF(คะแนนสอบ!D31="","",คะแนนสอบ!D31)</f>
        <v>เด็กหญิงสุพิชฌาย์  อินหอม</v>
      </c>
      <c r="E32" s="27" t="str">
        <f>'06'!D31</f>
        <v/>
      </c>
      <c r="F32" s="27" t="str">
        <f>'06'!E31</f>
        <v/>
      </c>
      <c r="G32" s="27" t="str">
        <f>'06'!F31</f>
        <v/>
      </c>
      <c r="H32" s="27" t="str">
        <f>'06'!G31</f>
        <v/>
      </c>
      <c r="I32" s="27" t="str">
        <f>'06'!H31</f>
        <v/>
      </c>
      <c r="J32" s="27" t="str">
        <f>'06'!I31</f>
        <v/>
      </c>
      <c r="K32" s="27" t="str">
        <f>'06'!J31</f>
        <v/>
      </c>
      <c r="L32" s="27" t="str">
        <f>'06'!K31</f>
        <v/>
      </c>
      <c r="M32" s="27" t="str">
        <f>'06'!L31</f>
        <v/>
      </c>
      <c r="N32" s="27" t="str">
        <f>'06'!M31</f>
        <v/>
      </c>
      <c r="O32" s="27" t="str">
        <f>'06'!N31</f>
        <v/>
      </c>
      <c r="P32" s="27" t="str">
        <f>'06'!O31</f>
        <v/>
      </c>
      <c r="Q32" s="27" t="str">
        <f>'06'!P31</f>
        <v/>
      </c>
      <c r="R32" s="27" t="str">
        <f>'06'!Q31</f>
        <v/>
      </c>
      <c r="S32" s="27" t="str">
        <f>'06'!R31</f>
        <v/>
      </c>
      <c r="T32" s="27" t="str">
        <f>'06'!S31</f>
        <v/>
      </c>
      <c r="U32" s="27" t="str">
        <f>'06'!T31</f>
        <v/>
      </c>
      <c r="V32" s="27" t="str">
        <f>'06'!U31</f>
        <v/>
      </c>
      <c r="W32" s="27" t="str">
        <f>'06'!V31</f>
        <v/>
      </c>
      <c r="X32" s="27" t="str">
        <f>'06'!W31</f>
        <v/>
      </c>
      <c r="Y32" s="27" t="str">
        <f>'06'!X31</f>
        <v/>
      </c>
      <c r="Z32" s="27" t="str">
        <f>'06'!Y31</f>
        <v/>
      </c>
      <c r="AA32" s="27" t="str">
        <f>'06'!Z31</f>
        <v/>
      </c>
      <c r="AB32" s="27" t="str">
        <f>'06'!AA31</f>
        <v/>
      </c>
      <c r="AC32" s="27" t="str">
        <f>'06'!AB31</f>
        <v/>
      </c>
      <c r="AD32" s="27" t="str">
        <f>'06'!AC31</f>
        <v/>
      </c>
      <c r="AE32" s="27" t="str">
        <f>'06'!AD31</f>
        <v/>
      </c>
      <c r="AF32" s="27" t="str">
        <f>'06'!AE31</f>
        <v/>
      </c>
      <c r="AG32" s="27" t="str">
        <f>'06'!AF31</f>
        <v/>
      </c>
      <c r="AH32" s="27" t="str">
        <f>'06'!AG31</f>
        <v/>
      </c>
      <c r="AI32" s="27" t="str">
        <f>'06'!AH31</f>
        <v/>
      </c>
      <c r="AJ32" s="27" t="str">
        <f>'06'!AI31</f>
        <v/>
      </c>
      <c r="AK32" s="27" t="str">
        <f>'06'!AJ31</f>
        <v/>
      </c>
      <c r="AL32" s="27" t="str">
        <f>'06'!AK31</f>
        <v/>
      </c>
      <c r="AM32" s="27" t="str">
        <f>'06'!AL31</f>
        <v/>
      </c>
      <c r="AN32" s="27" t="str">
        <f>'06'!AM31</f>
        <v/>
      </c>
      <c r="AO32" s="27" t="str">
        <f>'06'!AN31</f>
        <v/>
      </c>
      <c r="AP32" s="27" t="str">
        <f>'06'!AO31</f>
        <v/>
      </c>
      <c r="AQ32" s="27" t="str">
        <f>'06'!AP31</f>
        <v/>
      </c>
      <c r="AR32" s="27" t="str">
        <f>'06'!AQ31</f>
        <v/>
      </c>
      <c r="AS32" s="27" t="str">
        <f>'06'!AR31</f>
        <v/>
      </c>
      <c r="AT32" s="27" t="str">
        <f>'06'!AS31</f>
        <v/>
      </c>
      <c r="AU32" s="27" t="str">
        <f>'06'!AT31</f>
        <v/>
      </c>
      <c r="AV32" s="27" t="str">
        <f>'06'!AU31</f>
        <v/>
      </c>
      <c r="AW32" s="27" t="str">
        <f>'06'!AV31</f>
        <v/>
      </c>
      <c r="AX32" s="27" t="str">
        <f>'06'!AW31</f>
        <v/>
      </c>
      <c r="AY32" s="27" t="str">
        <f>'06'!AX31</f>
        <v/>
      </c>
      <c r="AZ32" s="27" t="str">
        <f>'06'!AY31</f>
        <v/>
      </c>
      <c r="BA32" s="27" t="str">
        <f>'06'!AZ31</f>
        <v/>
      </c>
      <c r="BB32" s="27" t="str">
        <f>'06'!BA31</f>
        <v/>
      </c>
      <c r="BC32" s="27" t="str">
        <f>'06'!BB31</f>
        <v/>
      </c>
      <c r="BD32" s="27" t="str">
        <f>'06'!BC31</f>
        <v/>
      </c>
      <c r="BE32" s="27" t="str">
        <f>'06'!BD31</f>
        <v/>
      </c>
      <c r="BF32" s="27" t="str">
        <f>'06'!BE31</f>
        <v/>
      </c>
      <c r="BG32" s="27" t="str">
        <f>'06'!BF31</f>
        <v/>
      </c>
      <c r="BH32" s="27" t="str">
        <f>'06'!BG31</f>
        <v/>
      </c>
      <c r="BI32" s="27" t="str">
        <f>'06'!BH31</f>
        <v/>
      </c>
      <c r="BJ32" s="27" t="str">
        <f>'06'!BI31</f>
        <v/>
      </c>
      <c r="BK32" s="27" t="str">
        <f>'06'!BJ31</f>
        <v/>
      </c>
      <c r="BL32" s="27" t="str">
        <f>'06'!BK31</f>
        <v/>
      </c>
      <c r="BM32" s="27" t="str">
        <f>'06'!BL31</f>
        <v/>
      </c>
      <c r="BN32" s="27" t="str">
        <f>'06'!BM31</f>
        <v/>
      </c>
      <c r="BO32" s="27" t="str">
        <f>'06'!BN31</f>
        <v/>
      </c>
      <c r="BP32" s="27" t="str">
        <f>'06'!BO31</f>
        <v/>
      </c>
      <c r="BQ32" s="27" t="str">
        <f>'06'!BP31</f>
        <v/>
      </c>
      <c r="BR32" s="27" t="str">
        <f>'06'!BQ31</f>
        <v/>
      </c>
      <c r="BS32" s="27" t="str">
        <f>'06'!BR31</f>
        <v/>
      </c>
      <c r="BT32" s="27" t="str">
        <f>'06'!BS31</f>
        <v/>
      </c>
      <c r="BU32" s="27" t="str">
        <f>'06'!BT31</f>
        <v/>
      </c>
      <c r="BV32" s="27" t="str">
        <f>'06'!BU31</f>
        <v/>
      </c>
      <c r="BW32" s="27" t="str">
        <f>'06'!BV31</f>
        <v/>
      </c>
      <c r="BX32" s="27" t="str">
        <f>'06'!BW31</f>
        <v/>
      </c>
      <c r="BY32" s="27" t="str">
        <f>'06'!BX31</f>
        <v/>
      </c>
      <c r="BZ32" s="27" t="str">
        <f>'06'!BY31</f>
        <v/>
      </c>
      <c r="CA32" s="27" t="str">
        <f>'06'!BZ31</f>
        <v/>
      </c>
      <c r="CB32" s="27" t="str">
        <f>'06'!CA31</f>
        <v/>
      </c>
      <c r="CC32" s="27" t="str">
        <f>'06'!CB31</f>
        <v/>
      </c>
      <c r="CD32" s="27" t="str">
        <f>'06'!CC31</f>
        <v/>
      </c>
      <c r="CE32" s="27" t="str">
        <f>'06'!CD31</f>
        <v/>
      </c>
      <c r="CF32" s="27" t="str">
        <f>'06'!CE31</f>
        <v/>
      </c>
      <c r="CG32" s="27" t="str">
        <f>'06'!CF31</f>
        <v/>
      </c>
      <c r="CH32" s="27" t="str">
        <f>'06'!CG31</f>
        <v/>
      </c>
      <c r="CI32" s="27" t="str">
        <f>'06'!CH31</f>
        <v/>
      </c>
      <c r="CJ32" s="27" t="str">
        <f>'06'!CI31</f>
        <v/>
      </c>
      <c r="CK32" s="27" t="str">
        <f>'06'!CJ31</f>
        <v/>
      </c>
      <c r="CL32" s="27" t="str">
        <f>'06'!CK31</f>
        <v/>
      </c>
      <c r="CM32" s="27" t="str">
        <f>'06'!CL31</f>
        <v/>
      </c>
      <c r="CN32" s="27" t="str">
        <f>'06'!CM31</f>
        <v/>
      </c>
      <c r="CO32" s="27" t="str">
        <f>'06'!CN31</f>
        <v/>
      </c>
      <c r="CP32" s="27" t="str">
        <f>'06'!CO31</f>
        <v/>
      </c>
      <c r="CQ32" s="27" t="str">
        <f>'06'!CP31</f>
        <v/>
      </c>
      <c r="CR32" s="27" t="str">
        <f>'06'!CQ31</f>
        <v/>
      </c>
      <c r="CS32" s="27" t="str">
        <f>'06'!CR31</f>
        <v/>
      </c>
      <c r="CT32" s="27" t="str">
        <f>'06'!CS31</f>
        <v/>
      </c>
      <c r="CU32" s="27" t="str">
        <f>'06'!CT31</f>
        <v/>
      </c>
      <c r="CV32" s="27" t="str">
        <f>'06'!CU31</f>
        <v/>
      </c>
      <c r="CW32" s="27" t="str">
        <f>'06'!CV31</f>
        <v/>
      </c>
      <c r="CX32" s="27" t="str">
        <f>'06'!CW31</f>
        <v/>
      </c>
      <c r="CY32" s="27" t="str">
        <f>'06'!CX31</f>
        <v/>
      </c>
      <c r="CZ32" s="388" t="str">
        <f>'06'!CY31</f>
        <v/>
      </c>
      <c r="DA32" s="388" t="str">
        <f>'06'!CZ31</f>
        <v/>
      </c>
      <c r="DB32" s="388" t="str">
        <f>'06'!DA31</f>
        <v/>
      </c>
      <c r="DC32" s="388" t="str">
        <f>'06'!DB31</f>
        <v/>
      </c>
      <c r="DD32" s="388" t="str">
        <f>'06'!DC31</f>
        <v/>
      </c>
      <c r="DE32" s="388" t="str">
        <f>'06'!DD31</f>
        <v/>
      </c>
      <c r="DF32" s="388" t="str">
        <f>'06'!DE31</f>
        <v/>
      </c>
      <c r="DG32" s="388" t="str">
        <f>'06'!DF31</f>
        <v/>
      </c>
      <c r="DH32" s="388" t="str">
        <f>'06'!DG31</f>
        <v/>
      </c>
      <c r="DI32" s="388" t="str">
        <f>'06'!DH31</f>
        <v/>
      </c>
      <c r="DJ32" s="388" t="str">
        <f>'06'!DI31</f>
        <v/>
      </c>
      <c r="DK32" s="457" t="str">
        <f>'06'!DJ31</f>
        <v/>
      </c>
      <c r="DL32" s="457" t="str">
        <f>'06'!DK31</f>
        <v/>
      </c>
      <c r="DM32" s="457" t="str">
        <f>'06'!DL31</f>
        <v/>
      </c>
      <c r="DN32" s="457" t="str">
        <f>'06'!DM31</f>
        <v/>
      </c>
      <c r="DO32" s="457" t="str">
        <f>'06'!DN31</f>
        <v/>
      </c>
      <c r="DP32" s="457" t="str">
        <f>'06'!DO31</f>
        <v/>
      </c>
      <c r="DQ32" s="457" t="str">
        <f>'06'!DP31</f>
        <v/>
      </c>
      <c r="DR32" s="457" t="str">
        <f>'06'!DQ31</f>
        <v/>
      </c>
      <c r="DS32" s="457" t="str">
        <f>'06'!DR31</f>
        <v/>
      </c>
      <c r="DT32" s="457" t="str">
        <f>'06'!DS31</f>
        <v/>
      </c>
      <c r="DU32" s="457" t="str">
        <f>'06'!DT31</f>
        <v/>
      </c>
      <c r="DV32" s="457" t="str">
        <f>'06'!DU31</f>
        <v/>
      </c>
      <c r="DW32" s="457" t="str">
        <f>'06'!DV31</f>
        <v/>
      </c>
      <c r="DX32" s="457" t="str">
        <f>'06'!DW31</f>
        <v/>
      </c>
      <c r="DY32" s="457" t="str">
        <f>'06'!DX31</f>
        <v/>
      </c>
      <c r="DZ32" s="457" t="str">
        <f>'06'!DY31</f>
        <v/>
      </c>
      <c r="EA32" s="457" t="str">
        <f>'06'!DZ31</f>
        <v/>
      </c>
      <c r="EB32" s="457" t="str">
        <f>'06'!EA31</f>
        <v/>
      </c>
      <c r="EC32" s="457" t="str">
        <f>'06'!EB31</f>
        <v/>
      </c>
      <c r="ED32" s="457" t="str">
        <f>'06'!EC31</f>
        <v/>
      </c>
      <c r="EE32" s="457" t="str">
        <f>'06'!ED31</f>
        <v/>
      </c>
      <c r="EF32" s="457" t="str">
        <f>'06'!EE31</f>
        <v/>
      </c>
      <c r="EG32" s="457" t="str">
        <f>'06'!EF31</f>
        <v/>
      </c>
      <c r="EH32" s="457" t="str">
        <f>'06'!EG31</f>
        <v/>
      </c>
      <c r="EI32" s="457" t="str">
        <f>'06'!EH31</f>
        <v/>
      </c>
      <c r="EJ32" s="457" t="str">
        <f>'06'!EI31</f>
        <v/>
      </c>
      <c r="EK32" s="457" t="str">
        <f>'06'!EJ31</f>
        <v/>
      </c>
      <c r="EL32" s="457" t="str">
        <f>'06'!EK31</f>
        <v/>
      </c>
      <c r="EM32" s="457" t="str">
        <f>'06'!EL31</f>
        <v/>
      </c>
      <c r="EN32" s="457" t="str">
        <f>'06'!EM31</f>
        <v/>
      </c>
      <c r="EO32" s="457" t="str">
        <f>'06'!EN31</f>
        <v/>
      </c>
      <c r="EP32" s="457" t="str">
        <f>'06'!EO31</f>
        <v/>
      </c>
      <c r="EQ32" s="457" t="str">
        <f>'06'!EP31</f>
        <v/>
      </c>
      <c r="ER32" s="457" t="str">
        <f>'06'!EQ31</f>
        <v/>
      </c>
      <c r="ES32" s="457" t="str">
        <f>'06'!ER31</f>
        <v/>
      </c>
      <c r="ET32" s="457" t="str">
        <f>'06'!ES31</f>
        <v/>
      </c>
      <c r="EU32" s="457" t="str">
        <f>'06'!ET31</f>
        <v/>
      </c>
      <c r="EV32" s="457" t="str">
        <f>'06'!EU31</f>
        <v/>
      </c>
      <c r="EW32" s="457" t="str">
        <f>'06'!EV31</f>
        <v/>
      </c>
      <c r="EX32" s="457" t="str">
        <f>'06'!EW31</f>
        <v/>
      </c>
      <c r="EY32" s="457" t="str">
        <f>'06'!EX31</f>
        <v/>
      </c>
      <c r="EZ32" s="457" t="str">
        <f>'06'!EY31</f>
        <v/>
      </c>
      <c r="FA32" s="457" t="str">
        <f>'06'!EZ31</f>
        <v/>
      </c>
      <c r="FB32" s="457" t="str">
        <f>'06'!FA31</f>
        <v/>
      </c>
      <c r="FC32" s="27" t="str">
        <f>'06'!FB31</f>
        <v/>
      </c>
      <c r="FD32" s="27" t="str">
        <f>'06'!FC31</f>
        <v/>
      </c>
      <c r="FE32" s="27" t="str">
        <f>'06'!FD31</f>
        <v/>
      </c>
      <c r="FF32" s="27" t="str">
        <f>'06'!FE31</f>
        <v/>
      </c>
      <c r="FG32" s="27" t="str">
        <f>'06'!FF31</f>
        <v/>
      </c>
      <c r="FH32" s="27" t="str">
        <f>'06'!FG31</f>
        <v/>
      </c>
      <c r="FI32" s="27" t="str">
        <f>'06'!FH31</f>
        <v/>
      </c>
      <c r="FJ32" s="27" t="str">
        <f>'06'!FI31</f>
        <v/>
      </c>
      <c r="FK32" s="27" t="str">
        <f>'06'!FJ31</f>
        <v/>
      </c>
      <c r="FL32" s="27" t="str">
        <f>'06'!FK31</f>
        <v/>
      </c>
      <c r="FM32" s="27" t="str">
        <f>'06'!FL31</f>
        <v/>
      </c>
      <c r="FN32" s="27" t="str">
        <f>'06'!FM31</f>
        <v/>
      </c>
      <c r="FO32" s="27" t="str">
        <f>'06'!FN31</f>
        <v/>
      </c>
      <c r="FP32" s="27" t="str">
        <f>'06'!FO31</f>
        <v/>
      </c>
      <c r="FQ32" s="27" t="str">
        <f>'06'!FP31</f>
        <v/>
      </c>
      <c r="FR32" s="27" t="str">
        <f>'06'!FQ31</f>
        <v/>
      </c>
      <c r="FS32" s="27" t="str">
        <f>'06'!FR31</f>
        <v/>
      </c>
      <c r="FT32" s="27" t="str">
        <f>'06'!FS31</f>
        <v/>
      </c>
      <c r="FU32" s="27" t="str">
        <f>'06'!FT31</f>
        <v/>
      </c>
      <c r="FV32" s="27" t="str">
        <f>'06'!FU31</f>
        <v/>
      </c>
      <c r="FW32" s="27" t="str">
        <f>'06'!FV31</f>
        <v/>
      </c>
      <c r="FX32" s="27" t="str">
        <f>'06'!FW31</f>
        <v/>
      </c>
      <c r="FY32" s="27" t="str">
        <f>'06'!FX31</f>
        <v/>
      </c>
      <c r="FZ32" s="27" t="str">
        <f>'06'!FY31</f>
        <v/>
      </c>
      <c r="GA32" s="27" t="str">
        <f>'06'!FZ31</f>
        <v/>
      </c>
      <c r="GB32" s="27" t="str">
        <f>'06'!GA31</f>
        <v/>
      </c>
      <c r="GC32" s="27" t="str">
        <f>'06'!GB31</f>
        <v/>
      </c>
      <c r="GD32" s="27" t="str">
        <f>'06'!GD31</f>
        <v/>
      </c>
      <c r="GE32" s="312" t="str">
        <f>'06'!GE31</f>
        <v/>
      </c>
      <c r="GF32" s="188"/>
      <c r="GG32" s="173"/>
      <c r="GH32" s="173"/>
      <c r="GI32" s="173"/>
      <c r="GJ32" s="173"/>
      <c r="GK32" s="173"/>
      <c r="GL32" s="173"/>
      <c r="GM32" s="173"/>
    </row>
    <row r="33" spans="1:195" s="29" customFormat="1" ht="15.95" customHeight="1">
      <c r="A33" s="173"/>
      <c r="B33" s="55">
        <v>27</v>
      </c>
      <c r="C33" s="26">
        <f>IF(คะแนนสอบ!C32="","",คะแนนสอบ!C32)</f>
        <v>2520</v>
      </c>
      <c r="D33" s="41" t="str">
        <f>IF(คะแนนสอบ!D32="","",คะแนนสอบ!D32)</f>
        <v>เด็กหญิงดิษญา  กลิ่นหอม</v>
      </c>
      <c r="E33" s="27" t="str">
        <f>'06'!D32</f>
        <v/>
      </c>
      <c r="F33" s="27" t="str">
        <f>'06'!E32</f>
        <v/>
      </c>
      <c r="G33" s="27" t="str">
        <f>'06'!F32</f>
        <v/>
      </c>
      <c r="H33" s="27" t="str">
        <f>'06'!G32</f>
        <v/>
      </c>
      <c r="I33" s="27" t="str">
        <f>'06'!H32</f>
        <v/>
      </c>
      <c r="J33" s="27" t="str">
        <f>'06'!I32</f>
        <v/>
      </c>
      <c r="K33" s="27" t="str">
        <f>'06'!J32</f>
        <v/>
      </c>
      <c r="L33" s="27" t="str">
        <f>'06'!K32</f>
        <v/>
      </c>
      <c r="M33" s="27" t="str">
        <f>'06'!L32</f>
        <v/>
      </c>
      <c r="N33" s="27" t="str">
        <f>'06'!M32</f>
        <v/>
      </c>
      <c r="O33" s="27" t="str">
        <f>'06'!N32</f>
        <v/>
      </c>
      <c r="P33" s="27" t="str">
        <f>'06'!O32</f>
        <v/>
      </c>
      <c r="Q33" s="27" t="str">
        <f>'06'!P32</f>
        <v/>
      </c>
      <c r="R33" s="27" t="str">
        <f>'06'!Q32</f>
        <v/>
      </c>
      <c r="S33" s="27" t="str">
        <f>'06'!R32</f>
        <v/>
      </c>
      <c r="T33" s="27" t="str">
        <f>'06'!S32</f>
        <v/>
      </c>
      <c r="U33" s="27" t="str">
        <f>'06'!T32</f>
        <v/>
      </c>
      <c r="V33" s="27" t="str">
        <f>'06'!U32</f>
        <v/>
      </c>
      <c r="W33" s="27" t="str">
        <f>'06'!V32</f>
        <v/>
      </c>
      <c r="X33" s="27" t="str">
        <f>'06'!W32</f>
        <v/>
      </c>
      <c r="Y33" s="27" t="str">
        <f>'06'!X32</f>
        <v/>
      </c>
      <c r="Z33" s="27" t="str">
        <f>'06'!Y32</f>
        <v/>
      </c>
      <c r="AA33" s="27" t="str">
        <f>'06'!Z32</f>
        <v/>
      </c>
      <c r="AB33" s="27" t="str">
        <f>'06'!AA32</f>
        <v/>
      </c>
      <c r="AC33" s="27" t="str">
        <f>'06'!AB32</f>
        <v/>
      </c>
      <c r="AD33" s="27" t="str">
        <f>'06'!AC32</f>
        <v/>
      </c>
      <c r="AE33" s="27" t="str">
        <f>'06'!AD32</f>
        <v/>
      </c>
      <c r="AF33" s="27" t="str">
        <f>'06'!AE32</f>
        <v/>
      </c>
      <c r="AG33" s="27" t="str">
        <f>'06'!AF32</f>
        <v/>
      </c>
      <c r="AH33" s="27" t="str">
        <f>'06'!AG32</f>
        <v/>
      </c>
      <c r="AI33" s="27" t="str">
        <f>'06'!AH32</f>
        <v/>
      </c>
      <c r="AJ33" s="27" t="str">
        <f>'06'!AI32</f>
        <v/>
      </c>
      <c r="AK33" s="27" t="str">
        <f>'06'!AJ32</f>
        <v/>
      </c>
      <c r="AL33" s="27" t="str">
        <f>'06'!AK32</f>
        <v/>
      </c>
      <c r="AM33" s="27" t="str">
        <f>'06'!AL32</f>
        <v/>
      </c>
      <c r="AN33" s="27" t="str">
        <f>'06'!AM32</f>
        <v/>
      </c>
      <c r="AO33" s="27" t="str">
        <f>'06'!AN32</f>
        <v/>
      </c>
      <c r="AP33" s="27" t="str">
        <f>'06'!AO32</f>
        <v/>
      </c>
      <c r="AQ33" s="27" t="str">
        <f>'06'!AP32</f>
        <v/>
      </c>
      <c r="AR33" s="27" t="str">
        <f>'06'!AQ32</f>
        <v/>
      </c>
      <c r="AS33" s="27" t="str">
        <f>'06'!AR32</f>
        <v/>
      </c>
      <c r="AT33" s="27" t="str">
        <f>'06'!AS32</f>
        <v/>
      </c>
      <c r="AU33" s="27" t="str">
        <f>'06'!AT32</f>
        <v/>
      </c>
      <c r="AV33" s="27" t="str">
        <f>'06'!AU32</f>
        <v/>
      </c>
      <c r="AW33" s="27" t="str">
        <f>'06'!AV32</f>
        <v/>
      </c>
      <c r="AX33" s="27" t="str">
        <f>'06'!AW32</f>
        <v/>
      </c>
      <c r="AY33" s="27" t="str">
        <f>'06'!AX32</f>
        <v/>
      </c>
      <c r="AZ33" s="27" t="str">
        <f>'06'!AY32</f>
        <v/>
      </c>
      <c r="BA33" s="27" t="str">
        <f>'06'!AZ32</f>
        <v/>
      </c>
      <c r="BB33" s="27" t="str">
        <f>'06'!BA32</f>
        <v/>
      </c>
      <c r="BC33" s="27" t="str">
        <f>'06'!BB32</f>
        <v/>
      </c>
      <c r="BD33" s="27" t="str">
        <f>'06'!BC32</f>
        <v/>
      </c>
      <c r="BE33" s="27" t="str">
        <f>'06'!BD32</f>
        <v/>
      </c>
      <c r="BF33" s="27" t="str">
        <f>'06'!BE32</f>
        <v/>
      </c>
      <c r="BG33" s="27" t="str">
        <f>'06'!BF32</f>
        <v/>
      </c>
      <c r="BH33" s="27" t="str">
        <f>'06'!BG32</f>
        <v/>
      </c>
      <c r="BI33" s="27" t="str">
        <f>'06'!BH32</f>
        <v/>
      </c>
      <c r="BJ33" s="27" t="str">
        <f>'06'!BI32</f>
        <v/>
      </c>
      <c r="BK33" s="27" t="str">
        <f>'06'!BJ32</f>
        <v/>
      </c>
      <c r="BL33" s="27" t="str">
        <f>'06'!BK32</f>
        <v/>
      </c>
      <c r="BM33" s="27" t="str">
        <f>'06'!BL32</f>
        <v/>
      </c>
      <c r="BN33" s="27" t="str">
        <f>'06'!BM32</f>
        <v/>
      </c>
      <c r="BO33" s="27" t="str">
        <f>'06'!BN32</f>
        <v/>
      </c>
      <c r="BP33" s="27" t="str">
        <f>'06'!BO32</f>
        <v/>
      </c>
      <c r="BQ33" s="27" t="str">
        <f>'06'!BP32</f>
        <v/>
      </c>
      <c r="BR33" s="27" t="str">
        <f>'06'!BQ32</f>
        <v/>
      </c>
      <c r="BS33" s="27" t="str">
        <f>'06'!BR32</f>
        <v/>
      </c>
      <c r="BT33" s="27" t="str">
        <f>'06'!BS32</f>
        <v/>
      </c>
      <c r="BU33" s="27" t="str">
        <f>'06'!BT32</f>
        <v/>
      </c>
      <c r="BV33" s="27" t="str">
        <f>'06'!BU32</f>
        <v/>
      </c>
      <c r="BW33" s="27" t="str">
        <f>'06'!BV32</f>
        <v/>
      </c>
      <c r="BX33" s="27" t="str">
        <f>'06'!BW32</f>
        <v/>
      </c>
      <c r="BY33" s="27" t="str">
        <f>'06'!BX32</f>
        <v/>
      </c>
      <c r="BZ33" s="27" t="str">
        <f>'06'!BY32</f>
        <v/>
      </c>
      <c r="CA33" s="27" t="str">
        <f>'06'!BZ32</f>
        <v/>
      </c>
      <c r="CB33" s="27" t="str">
        <f>'06'!CA32</f>
        <v/>
      </c>
      <c r="CC33" s="27" t="str">
        <f>'06'!CB32</f>
        <v/>
      </c>
      <c r="CD33" s="27" t="str">
        <f>'06'!CC32</f>
        <v/>
      </c>
      <c r="CE33" s="27" t="str">
        <f>'06'!CD32</f>
        <v/>
      </c>
      <c r="CF33" s="27" t="str">
        <f>'06'!CE32</f>
        <v/>
      </c>
      <c r="CG33" s="27" t="str">
        <f>'06'!CF32</f>
        <v/>
      </c>
      <c r="CH33" s="27" t="str">
        <f>'06'!CG32</f>
        <v/>
      </c>
      <c r="CI33" s="27" t="str">
        <f>'06'!CH32</f>
        <v/>
      </c>
      <c r="CJ33" s="27" t="str">
        <f>'06'!CI32</f>
        <v/>
      </c>
      <c r="CK33" s="27" t="str">
        <f>'06'!CJ32</f>
        <v/>
      </c>
      <c r="CL33" s="27" t="str">
        <f>'06'!CK32</f>
        <v/>
      </c>
      <c r="CM33" s="27" t="str">
        <f>'06'!CL32</f>
        <v/>
      </c>
      <c r="CN33" s="27" t="str">
        <f>'06'!CM32</f>
        <v/>
      </c>
      <c r="CO33" s="27" t="str">
        <f>'06'!CN32</f>
        <v/>
      </c>
      <c r="CP33" s="27" t="str">
        <f>'06'!CO32</f>
        <v/>
      </c>
      <c r="CQ33" s="27" t="str">
        <f>'06'!CP32</f>
        <v/>
      </c>
      <c r="CR33" s="27" t="str">
        <f>'06'!CQ32</f>
        <v/>
      </c>
      <c r="CS33" s="27" t="str">
        <f>'06'!CR32</f>
        <v/>
      </c>
      <c r="CT33" s="27" t="str">
        <f>'06'!CS32</f>
        <v/>
      </c>
      <c r="CU33" s="27" t="str">
        <f>'06'!CT32</f>
        <v/>
      </c>
      <c r="CV33" s="27" t="str">
        <f>'06'!CU32</f>
        <v/>
      </c>
      <c r="CW33" s="27" t="str">
        <f>'06'!CV32</f>
        <v/>
      </c>
      <c r="CX33" s="27" t="str">
        <f>'06'!CW32</f>
        <v/>
      </c>
      <c r="CY33" s="27" t="str">
        <f>'06'!CX32</f>
        <v/>
      </c>
      <c r="CZ33" s="388" t="str">
        <f>'06'!CY32</f>
        <v/>
      </c>
      <c r="DA33" s="388" t="str">
        <f>'06'!CZ32</f>
        <v/>
      </c>
      <c r="DB33" s="388" t="str">
        <f>'06'!DA32</f>
        <v/>
      </c>
      <c r="DC33" s="388" t="str">
        <f>'06'!DB32</f>
        <v/>
      </c>
      <c r="DD33" s="388" t="str">
        <f>'06'!DC32</f>
        <v/>
      </c>
      <c r="DE33" s="388" t="str">
        <f>'06'!DD32</f>
        <v/>
      </c>
      <c r="DF33" s="388" t="str">
        <f>'06'!DE32</f>
        <v/>
      </c>
      <c r="DG33" s="388" t="str">
        <f>'06'!DF32</f>
        <v/>
      </c>
      <c r="DH33" s="388" t="str">
        <f>'06'!DG32</f>
        <v/>
      </c>
      <c r="DI33" s="388" t="str">
        <f>'06'!DH32</f>
        <v/>
      </c>
      <c r="DJ33" s="388" t="str">
        <f>'06'!DI32</f>
        <v/>
      </c>
      <c r="DK33" s="457" t="str">
        <f>'06'!DJ32</f>
        <v/>
      </c>
      <c r="DL33" s="457" t="str">
        <f>'06'!DK32</f>
        <v/>
      </c>
      <c r="DM33" s="457" t="str">
        <f>'06'!DL32</f>
        <v/>
      </c>
      <c r="DN33" s="457" t="str">
        <f>'06'!DM32</f>
        <v/>
      </c>
      <c r="DO33" s="457" t="str">
        <f>'06'!DN32</f>
        <v/>
      </c>
      <c r="DP33" s="457" t="str">
        <f>'06'!DO32</f>
        <v/>
      </c>
      <c r="DQ33" s="457" t="str">
        <f>'06'!DP32</f>
        <v/>
      </c>
      <c r="DR33" s="457" t="str">
        <f>'06'!DQ32</f>
        <v/>
      </c>
      <c r="DS33" s="457" t="str">
        <f>'06'!DR32</f>
        <v/>
      </c>
      <c r="DT33" s="457" t="str">
        <f>'06'!DS32</f>
        <v/>
      </c>
      <c r="DU33" s="457" t="str">
        <f>'06'!DT32</f>
        <v/>
      </c>
      <c r="DV33" s="457" t="str">
        <f>'06'!DU32</f>
        <v/>
      </c>
      <c r="DW33" s="457" t="str">
        <f>'06'!DV32</f>
        <v/>
      </c>
      <c r="DX33" s="457" t="str">
        <f>'06'!DW32</f>
        <v/>
      </c>
      <c r="DY33" s="457" t="str">
        <f>'06'!DX32</f>
        <v/>
      </c>
      <c r="DZ33" s="457" t="str">
        <f>'06'!DY32</f>
        <v/>
      </c>
      <c r="EA33" s="457" t="str">
        <f>'06'!DZ32</f>
        <v/>
      </c>
      <c r="EB33" s="457" t="str">
        <f>'06'!EA32</f>
        <v/>
      </c>
      <c r="EC33" s="457" t="str">
        <f>'06'!EB32</f>
        <v/>
      </c>
      <c r="ED33" s="457" t="str">
        <f>'06'!EC32</f>
        <v/>
      </c>
      <c r="EE33" s="457" t="str">
        <f>'06'!ED32</f>
        <v/>
      </c>
      <c r="EF33" s="457" t="str">
        <f>'06'!EE32</f>
        <v/>
      </c>
      <c r="EG33" s="457" t="str">
        <f>'06'!EF32</f>
        <v/>
      </c>
      <c r="EH33" s="457" t="str">
        <f>'06'!EG32</f>
        <v/>
      </c>
      <c r="EI33" s="457" t="str">
        <f>'06'!EH32</f>
        <v/>
      </c>
      <c r="EJ33" s="457" t="str">
        <f>'06'!EI32</f>
        <v/>
      </c>
      <c r="EK33" s="457" t="str">
        <f>'06'!EJ32</f>
        <v/>
      </c>
      <c r="EL33" s="457" t="str">
        <f>'06'!EK32</f>
        <v/>
      </c>
      <c r="EM33" s="457" t="str">
        <f>'06'!EL32</f>
        <v/>
      </c>
      <c r="EN33" s="457" t="str">
        <f>'06'!EM32</f>
        <v/>
      </c>
      <c r="EO33" s="457" t="str">
        <f>'06'!EN32</f>
        <v/>
      </c>
      <c r="EP33" s="457" t="str">
        <f>'06'!EO32</f>
        <v/>
      </c>
      <c r="EQ33" s="457" t="str">
        <f>'06'!EP32</f>
        <v/>
      </c>
      <c r="ER33" s="457" t="str">
        <f>'06'!EQ32</f>
        <v/>
      </c>
      <c r="ES33" s="457" t="str">
        <f>'06'!ER32</f>
        <v/>
      </c>
      <c r="ET33" s="457" t="str">
        <f>'06'!ES32</f>
        <v/>
      </c>
      <c r="EU33" s="457" t="str">
        <f>'06'!ET32</f>
        <v/>
      </c>
      <c r="EV33" s="457" t="str">
        <f>'06'!EU32</f>
        <v/>
      </c>
      <c r="EW33" s="457" t="str">
        <f>'06'!EV32</f>
        <v/>
      </c>
      <c r="EX33" s="457" t="str">
        <f>'06'!EW32</f>
        <v/>
      </c>
      <c r="EY33" s="457" t="str">
        <f>'06'!EX32</f>
        <v/>
      </c>
      <c r="EZ33" s="457" t="str">
        <f>'06'!EY32</f>
        <v/>
      </c>
      <c r="FA33" s="457" t="str">
        <f>'06'!EZ32</f>
        <v/>
      </c>
      <c r="FB33" s="457" t="str">
        <f>'06'!FA32</f>
        <v/>
      </c>
      <c r="FC33" s="27" t="str">
        <f>'06'!FB32</f>
        <v/>
      </c>
      <c r="FD33" s="27" t="str">
        <f>'06'!FC32</f>
        <v/>
      </c>
      <c r="FE33" s="27" t="str">
        <f>'06'!FD32</f>
        <v/>
      </c>
      <c r="FF33" s="27" t="str">
        <f>'06'!FE32</f>
        <v/>
      </c>
      <c r="FG33" s="27" t="str">
        <f>'06'!FF32</f>
        <v/>
      </c>
      <c r="FH33" s="27" t="str">
        <f>'06'!FG32</f>
        <v/>
      </c>
      <c r="FI33" s="27" t="str">
        <f>'06'!FH32</f>
        <v/>
      </c>
      <c r="FJ33" s="27" t="str">
        <f>'06'!FI32</f>
        <v/>
      </c>
      <c r="FK33" s="27" t="str">
        <f>'06'!FJ32</f>
        <v/>
      </c>
      <c r="FL33" s="27" t="str">
        <f>'06'!FK32</f>
        <v/>
      </c>
      <c r="FM33" s="27" t="str">
        <f>'06'!FL32</f>
        <v/>
      </c>
      <c r="FN33" s="27" t="str">
        <f>'06'!FM32</f>
        <v/>
      </c>
      <c r="FO33" s="27" t="str">
        <f>'06'!FN32</f>
        <v/>
      </c>
      <c r="FP33" s="27" t="str">
        <f>'06'!FO32</f>
        <v/>
      </c>
      <c r="FQ33" s="27" t="str">
        <f>'06'!FP32</f>
        <v/>
      </c>
      <c r="FR33" s="27" t="str">
        <f>'06'!FQ32</f>
        <v/>
      </c>
      <c r="FS33" s="27" t="str">
        <f>'06'!FR32</f>
        <v/>
      </c>
      <c r="FT33" s="27" t="str">
        <f>'06'!FS32</f>
        <v/>
      </c>
      <c r="FU33" s="27" t="str">
        <f>'06'!FT32</f>
        <v/>
      </c>
      <c r="FV33" s="27" t="str">
        <f>'06'!FU32</f>
        <v/>
      </c>
      <c r="FW33" s="27" t="str">
        <f>'06'!FV32</f>
        <v/>
      </c>
      <c r="FX33" s="27" t="str">
        <f>'06'!FW32</f>
        <v/>
      </c>
      <c r="FY33" s="27" t="str">
        <f>'06'!FX32</f>
        <v/>
      </c>
      <c r="FZ33" s="27" t="str">
        <f>'06'!FY32</f>
        <v/>
      </c>
      <c r="GA33" s="27" t="str">
        <f>'06'!FZ32</f>
        <v/>
      </c>
      <c r="GB33" s="27" t="str">
        <f>'06'!GA32</f>
        <v/>
      </c>
      <c r="GC33" s="27" t="str">
        <f>'06'!GB32</f>
        <v/>
      </c>
      <c r="GD33" s="27" t="str">
        <f>'06'!GD32</f>
        <v/>
      </c>
      <c r="GE33" s="312" t="str">
        <f>'06'!GE32</f>
        <v/>
      </c>
      <c r="GF33" s="188"/>
      <c r="GG33" s="173"/>
      <c r="GH33" s="173"/>
      <c r="GI33" s="173"/>
      <c r="GJ33" s="173"/>
      <c r="GK33" s="173"/>
      <c r="GL33" s="173"/>
      <c r="GM33" s="173"/>
    </row>
    <row r="34" spans="1:195" s="29" customFormat="1" ht="15.95" customHeight="1">
      <c r="A34" s="173"/>
      <c r="B34" s="55">
        <v>28</v>
      </c>
      <c r="C34" s="26">
        <f>IF(คะแนนสอบ!C33="","",คะแนนสอบ!C33)</f>
        <v>2521</v>
      </c>
      <c r="D34" s="41" t="str">
        <f>IF(คะแนนสอบ!D33="","",คะแนนสอบ!D33)</f>
        <v>เด็กหญิงลลิตา  ทองยาลา</v>
      </c>
      <c r="E34" s="27" t="str">
        <f>'06'!D33</f>
        <v/>
      </c>
      <c r="F34" s="27" t="str">
        <f>'06'!E33</f>
        <v/>
      </c>
      <c r="G34" s="27" t="str">
        <f>'06'!F33</f>
        <v/>
      </c>
      <c r="H34" s="27" t="str">
        <f>'06'!G33</f>
        <v/>
      </c>
      <c r="I34" s="27" t="str">
        <f>'06'!H33</f>
        <v/>
      </c>
      <c r="J34" s="27" t="str">
        <f>'06'!I33</f>
        <v/>
      </c>
      <c r="K34" s="27" t="str">
        <f>'06'!J33</f>
        <v/>
      </c>
      <c r="L34" s="27" t="str">
        <f>'06'!K33</f>
        <v/>
      </c>
      <c r="M34" s="27" t="str">
        <f>'06'!L33</f>
        <v/>
      </c>
      <c r="N34" s="27" t="str">
        <f>'06'!M33</f>
        <v/>
      </c>
      <c r="O34" s="27" t="str">
        <f>'06'!N33</f>
        <v/>
      </c>
      <c r="P34" s="27" t="str">
        <f>'06'!O33</f>
        <v/>
      </c>
      <c r="Q34" s="27" t="str">
        <f>'06'!P33</f>
        <v/>
      </c>
      <c r="R34" s="27" t="str">
        <f>'06'!Q33</f>
        <v/>
      </c>
      <c r="S34" s="27" t="str">
        <f>'06'!R33</f>
        <v/>
      </c>
      <c r="T34" s="27" t="str">
        <f>'06'!S33</f>
        <v/>
      </c>
      <c r="U34" s="27" t="str">
        <f>'06'!T33</f>
        <v/>
      </c>
      <c r="V34" s="27" t="str">
        <f>'06'!U33</f>
        <v/>
      </c>
      <c r="W34" s="27" t="str">
        <f>'06'!V33</f>
        <v/>
      </c>
      <c r="X34" s="27" t="str">
        <f>'06'!W33</f>
        <v/>
      </c>
      <c r="Y34" s="27" t="str">
        <f>'06'!X33</f>
        <v/>
      </c>
      <c r="Z34" s="27" t="str">
        <f>'06'!Y33</f>
        <v/>
      </c>
      <c r="AA34" s="27" t="str">
        <f>'06'!Z33</f>
        <v/>
      </c>
      <c r="AB34" s="27" t="str">
        <f>'06'!AA33</f>
        <v/>
      </c>
      <c r="AC34" s="27" t="str">
        <f>'06'!AB33</f>
        <v/>
      </c>
      <c r="AD34" s="27" t="str">
        <f>'06'!AC33</f>
        <v/>
      </c>
      <c r="AE34" s="27" t="str">
        <f>'06'!AD33</f>
        <v/>
      </c>
      <c r="AF34" s="27" t="str">
        <f>'06'!AE33</f>
        <v/>
      </c>
      <c r="AG34" s="27" t="str">
        <f>'06'!AF33</f>
        <v/>
      </c>
      <c r="AH34" s="27" t="str">
        <f>'06'!AG33</f>
        <v/>
      </c>
      <c r="AI34" s="27" t="str">
        <f>'06'!AH33</f>
        <v/>
      </c>
      <c r="AJ34" s="27" t="str">
        <f>'06'!AI33</f>
        <v/>
      </c>
      <c r="AK34" s="27" t="str">
        <f>'06'!AJ33</f>
        <v/>
      </c>
      <c r="AL34" s="27" t="str">
        <f>'06'!AK33</f>
        <v/>
      </c>
      <c r="AM34" s="27" t="str">
        <f>'06'!AL33</f>
        <v/>
      </c>
      <c r="AN34" s="27" t="str">
        <f>'06'!AM33</f>
        <v/>
      </c>
      <c r="AO34" s="27" t="str">
        <f>'06'!AN33</f>
        <v/>
      </c>
      <c r="AP34" s="27" t="str">
        <f>'06'!AO33</f>
        <v/>
      </c>
      <c r="AQ34" s="27" t="str">
        <f>'06'!AP33</f>
        <v/>
      </c>
      <c r="AR34" s="27" t="str">
        <f>'06'!AQ33</f>
        <v/>
      </c>
      <c r="AS34" s="27" t="str">
        <f>'06'!AR33</f>
        <v/>
      </c>
      <c r="AT34" s="27" t="str">
        <f>'06'!AS33</f>
        <v/>
      </c>
      <c r="AU34" s="27" t="str">
        <f>'06'!AT33</f>
        <v/>
      </c>
      <c r="AV34" s="27" t="str">
        <f>'06'!AU33</f>
        <v/>
      </c>
      <c r="AW34" s="27" t="str">
        <f>'06'!AV33</f>
        <v/>
      </c>
      <c r="AX34" s="27" t="str">
        <f>'06'!AW33</f>
        <v/>
      </c>
      <c r="AY34" s="27" t="str">
        <f>'06'!AX33</f>
        <v/>
      </c>
      <c r="AZ34" s="27" t="str">
        <f>'06'!AY33</f>
        <v/>
      </c>
      <c r="BA34" s="27" t="str">
        <f>'06'!AZ33</f>
        <v/>
      </c>
      <c r="BB34" s="27" t="str">
        <f>'06'!BA33</f>
        <v/>
      </c>
      <c r="BC34" s="27" t="str">
        <f>'06'!BB33</f>
        <v/>
      </c>
      <c r="BD34" s="27" t="str">
        <f>'06'!BC33</f>
        <v/>
      </c>
      <c r="BE34" s="27" t="str">
        <f>'06'!BD33</f>
        <v/>
      </c>
      <c r="BF34" s="27" t="str">
        <f>'06'!BE33</f>
        <v/>
      </c>
      <c r="BG34" s="27" t="str">
        <f>'06'!BF33</f>
        <v/>
      </c>
      <c r="BH34" s="27" t="str">
        <f>'06'!BG33</f>
        <v/>
      </c>
      <c r="BI34" s="27" t="str">
        <f>'06'!BH33</f>
        <v/>
      </c>
      <c r="BJ34" s="27" t="str">
        <f>'06'!BI33</f>
        <v/>
      </c>
      <c r="BK34" s="27" t="str">
        <f>'06'!BJ33</f>
        <v/>
      </c>
      <c r="BL34" s="27" t="str">
        <f>'06'!BK33</f>
        <v/>
      </c>
      <c r="BM34" s="27" t="str">
        <f>'06'!BL33</f>
        <v/>
      </c>
      <c r="BN34" s="27" t="str">
        <f>'06'!BM33</f>
        <v/>
      </c>
      <c r="BO34" s="27" t="str">
        <f>'06'!BN33</f>
        <v/>
      </c>
      <c r="BP34" s="27" t="str">
        <f>'06'!BO33</f>
        <v/>
      </c>
      <c r="BQ34" s="27" t="str">
        <f>'06'!BP33</f>
        <v/>
      </c>
      <c r="BR34" s="27" t="str">
        <f>'06'!BQ33</f>
        <v/>
      </c>
      <c r="BS34" s="27" t="str">
        <f>'06'!BR33</f>
        <v/>
      </c>
      <c r="BT34" s="27" t="str">
        <f>'06'!BS33</f>
        <v/>
      </c>
      <c r="BU34" s="27" t="str">
        <f>'06'!BT33</f>
        <v/>
      </c>
      <c r="BV34" s="27" t="str">
        <f>'06'!BU33</f>
        <v/>
      </c>
      <c r="BW34" s="27" t="str">
        <f>'06'!BV33</f>
        <v/>
      </c>
      <c r="BX34" s="27" t="str">
        <f>'06'!BW33</f>
        <v/>
      </c>
      <c r="BY34" s="27" t="str">
        <f>'06'!BX33</f>
        <v/>
      </c>
      <c r="BZ34" s="27" t="str">
        <f>'06'!BY33</f>
        <v/>
      </c>
      <c r="CA34" s="27" t="str">
        <f>'06'!BZ33</f>
        <v/>
      </c>
      <c r="CB34" s="27" t="str">
        <f>'06'!CA33</f>
        <v/>
      </c>
      <c r="CC34" s="27" t="str">
        <f>'06'!CB33</f>
        <v/>
      </c>
      <c r="CD34" s="27" t="str">
        <f>'06'!CC33</f>
        <v/>
      </c>
      <c r="CE34" s="27" t="str">
        <f>'06'!CD33</f>
        <v/>
      </c>
      <c r="CF34" s="27" t="str">
        <f>'06'!CE33</f>
        <v/>
      </c>
      <c r="CG34" s="27" t="str">
        <f>'06'!CF33</f>
        <v/>
      </c>
      <c r="CH34" s="27" t="str">
        <f>'06'!CG33</f>
        <v/>
      </c>
      <c r="CI34" s="27" t="str">
        <f>'06'!CH33</f>
        <v/>
      </c>
      <c r="CJ34" s="27" t="str">
        <f>'06'!CI33</f>
        <v/>
      </c>
      <c r="CK34" s="27" t="str">
        <f>'06'!CJ33</f>
        <v/>
      </c>
      <c r="CL34" s="27" t="str">
        <f>'06'!CK33</f>
        <v/>
      </c>
      <c r="CM34" s="27" t="str">
        <f>'06'!CL33</f>
        <v/>
      </c>
      <c r="CN34" s="27" t="str">
        <f>'06'!CM33</f>
        <v/>
      </c>
      <c r="CO34" s="27" t="str">
        <f>'06'!CN33</f>
        <v/>
      </c>
      <c r="CP34" s="27" t="str">
        <f>'06'!CO33</f>
        <v/>
      </c>
      <c r="CQ34" s="27" t="str">
        <f>'06'!CP33</f>
        <v/>
      </c>
      <c r="CR34" s="27" t="str">
        <f>'06'!CQ33</f>
        <v/>
      </c>
      <c r="CS34" s="27" t="str">
        <f>'06'!CR33</f>
        <v/>
      </c>
      <c r="CT34" s="27" t="str">
        <f>'06'!CS33</f>
        <v/>
      </c>
      <c r="CU34" s="27" t="str">
        <f>'06'!CT33</f>
        <v/>
      </c>
      <c r="CV34" s="27" t="str">
        <f>'06'!CU33</f>
        <v/>
      </c>
      <c r="CW34" s="27" t="str">
        <f>'06'!CV33</f>
        <v/>
      </c>
      <c r="CX34" s="27" t="str">
        <f>'06'!CW33</f>
        <v/>
      </c>
      <c r="CY34" s="27" t="str">
        <f>'06'!CX33</f>
        <v/>
      </c>
      <c r="CZ34" s="388" t="str">
        <f>'06'!CY33</f>
        <v/>
      </c>
      <c r="DA34" s="388" t="str">
        <f>'06'!CZ33</f>
        <v/>
      </c>
      <c r="DB34" s="388" t="str">
        <f>'06'!DA33</f>
        <v/>
      </c>
      <c r="DC34" s="388" t="str">
        <f>'06'!DB33</f>
        <v/>
      </c>
      <c r="DD34" s="388" t="str">
        <f>'06'!DC33</f>
        <v/>
      </c>
      <c r="DE34" s="388" t="str">
        <f>'06'!DD33</f>
        <v/>
      </c>
      <c r="DF34" s="388" t="str">
        <f>'06'!DE33</f>
        <v/>
      </c>
      <c r="DG34" s="388" t="str">
        <f>'06'!DF33</f>
        <v/>
      </c>
      <c r="DH34" s="388" t="str">
        <f>'06'!DG33</f>
        <v/>
      </c>
      <c r="DI34" s="388" t="str">
        <f>'06'!DH33</f>
        <v/>
      </c>
      <c r="DJ34" s="388" t="str">
        <f>'06'!DI33</f>
        <v/>
      </c>
      <c r="DK34" s="457" t="str">
        <f>'06'!DJ33</f>
        <v/>
      </c>
      <c r="DL34" s="457" t="str">
        <f>'06'!DK33</f>
        <v/>
      </c>
      <c r="DM34" s="457" t="str">
        <f>'06'!DL33</f>
        <v/>
      </c>
      <c r="DN34" s="457" t="str">
        <f>'06'!DM33</f>
        <v/>
      </c>
      <c r="DO34" s="457" t="str">
        <f>'06'!DN33</f>
        <v/>
      </c>
      <c r="DP34" s="457" t="str">
        <f>'06'!DO33</f>
        <v/>
      </c>
      <c r="DQ34" s="457" t="str">
        <f>'06'!DP33</f>
        <v/>
      </c>
      <c r="DR34" s="457" t="str">
        <f>'06'!DQ33</f>
        <v/>
      </c>
      <c r="DS34" s="457" t="str">
        <f>'06'!DR33</f>
        <v/>
      </c>
      <c r="DT34" s="457" t="str">
        <f>'06'!DS33</f>
        <v/>
      </c>
      <c r="DU34" s="457" t="str">
        <f>'06'!DT33</f>
        <v/>
      </c>
      <c r="DV34" s="457" t="str">
        <f>'06'!DU33</f>
        <v/>
      </c>
      <c r="DW34" s="457" t="str">
        <f>'06'!DV33</f>
        <v/>
      </c>
      <c r="DX34" s="457" t="str">
        <f>'06'!DW33</f>
        <v/>
      </c>
      <c r="DY34" s="457" t="str">
        <f>'06'!DX33</f>
        <v/>
      </c>
      <c r="DZ34" s="457" t="str">
        <f>'06'!DY33</f>
        <v/>
      </c>
      <c r="EA34" s="457" t="str">
        <f>'06'!DZ33</f>
        <v/>
      </c>
      <c r="EB34" s="457" t="str">
        <f>'06'!EA33</f>
        <v/>
      </c>
      <c r="EC34" s="457" t="str">
        <f>'06'!EB33</f>
        <v/>
      </c>
      <c r="ED34" s="457" t="str">
        <f>'06'!EC33</f>
        <v/>
      </c>
      <c r="EE34" s="457" t="str">
        <f>'06'!ED33</f>
        <v/>
      </c>
      <c r="EF34" s="457" t="str">
        <f>'06'!EE33</f>
        <v/>
      </c>
      <c r="EG34" s="457" t="str">
        <f>'06'!EF33</f>
        <v/>
      </c>
      <c r="EH34" s="457" t="str">
        <f>'06'!EG33</f>
        <v/>
      </c>
      <c r="EI34" s="457" t="str">
        <f>'06'!EH33</f>
        <v/>
      </c>
      <c r="EJ34" s="457" t="str">
        <f>'06'!EI33</f>
        <v/>
      </c>
      <c r="EK34" s="457" t="str">
        <f>'06'!EJ33</f>
        <v/>
      </c>
      <c r="EL34" s="457" t="str">
        <f>'06'!EK33</f>
        <v/>
      </c>
      <c r="EM34" s="457" t="str">
        <f>'06'!EL33</f>
        <v/>
      </c>
      <c r="EN34" s="457" t="str">
        <f>'06'!EM33</f>
        <v/>
      </c>
      <c r="EO34" s="457" t="str">
        <f>'06'!EN33</f>
        <v/>
      </c>
      <c r="EP34" s="457" t="str">
        <f>'06'!EO33</f>
        <v/>
      </c>
      <c r="EQ34" s="457" t="str">
        <f>'06'!EP33</f>
        <v/>
      </c>
      <c r="ER34" s="457" t="str">
        <f>'06'!EQ33</f>
        <v/>
      </c>
      <c r="ES34" s="457" t="str">
        <f>'06'!ER33</f>
        <v/>
      </c>
      <c r="ET34" s="457" t="str">
        <f>'06'!ES33</f>
        <v/>
      </c>
      <c r="EU34" s="457" t="str">
        <f>'06'!ET33</f>
        <v/>
      </c>
      <c r="EV34" s="457" t="str">
        <f>'06'!EU33</f>
        <v/>
      </c>
      <c r="EW34" s="457" t="str">
        <f>'06'!EV33</f>
        <v/>
      </c>
      <c r="EX34" s="457" t="str">
        <f>'06'!EW33</f>
        <v/>
      </c>
      <c r="EY34" s="457" t="str">
        <f>'06'!EX33</f>
        <v/>
      </c>
      <c r="EZ34" s="457" t="str">
        <f>'06'!EY33</f>
        <v/>
      </c>
      <c r="FA34" s="457" t="str">
        <f>'06'!EZ33</f>
        <v/>
      </c>
      <c r="FB34" s="457" t="str">
        <f>'06'!FA33</f>
        <v/>
      </c>
      <c r="FC34" s="27" t="str">
        <f>'06'!FB33</f>
        <v/>
      </c>
      <c r="FD34" s="27" t="str">
        <f>'06'!FC33</f>
        <v/>
      </c>
      <c r="FE34" s="27" t="str">
        <f>'06'!FD33</f>
        <v/>
      </c>
      <c r="FF34" s="27" t="str">
        <f>'06'!FE33</f>
        <v/>
      </c>
      <c r="FG34" s="27" t="str">
        <f>'06'!FF33</f>
        <v/>
      </c>
      <c r="FH34" s="27" t="str">
        <f>'06'!FG33</f>
        <v/>
      </c>
      <c r="FI34" s="27" t="str">
        <f>'06'!FH33</f>
        <v/>
      </c>
      <c r="FJ34" s="27" t="str">
        <f>'06'!FI33</f>
        <v/>
      </c>
      <c r="FK34" s="27" t="str">
        <f>'06'!FJ33</f>
        <v/>
      </c>
      <c r="FL34" s="27" t="str">
        <f>'06'!FK33</f>
        <v/>
      </c>
      <c r="FM34" s="27" t="str">
        <f>'06'!FL33</f>
        <v/>
      </c>
      <c r="FN34" s="27" t="str">
        <f>'06'!FM33</f>
        <v/>
      </c>
      <c r="FO34" s="27" t="str">
        <f>'06'!FN33</f>
        <v/>
      </c>
      <c r="FP34" s="27" t="str">
        <f>'06'!FO33</f>
        <v/>
      </c>
      <c r="FQ34" s="27" t="str">
        <f>'06'!FP33</f>
        <v/>
      </c>
      <c r="FR34" s="27" t="str">
        <f>'06'!FQ33</f>
        <v/>
      </c>
      <c r="FS34" s="27" t="str">
        <f>'06'!FR33</f>
        <v/>
      </c>
      <c r="FT34" s="27" t="str">
        <f>'06'!FS33</f>
        <v/>
      </c>
      <c r="FU34" s="27" t="str">
        <f>'06'!FT33</f>
        <v/>
      </c>
      <c r="FV34" s="27" t="str">
        <f>'06'!FU33</f>
        <v/>
      </c>
      <c r="FW34" s="27" t="str">
        <f>'06'!FV33</f>
        <v/>
      </c>
      <c r="FX34" s="27" t="str">
        <f>'06'!FW33</f>
        <v/>
      </c>
      <c r="FY34" s="27" t="str">
        <f>'06'!FX33</f>
        <v/>
      </c>
      <c r="FZ34" s="27" t="str">
        <f>'06'!FY33</f>
        <v/>
      </c>
      <c r="GA34" s="27" t="str">
        <f>'06'!FZ33</f>
        <v/>
      </c>
      <c r="GB34" s="27" t="str">
        <f>'06'!GA33</f>
        <v/>
      </c>
      <c r="GC34" s="27" t="str">
        <f>'06'!GB33</f>
        <v/>
      </c>
      <c r="GD34" s="27" t="str">
        <f>'06'!GD33</f>
        <v/>
      </c>
      <c r="GE34" s="312" t="str">
        <f>'06'!GE33</f>
        <v/>
      </c>
      <c r="GF34" s="188"/>
      <c r="GG34" s="173"/>
      <c r="GH34" s="173"/>
      <c r="GI34" s="173"/>
      <c r="GJ34" s="173"/>
      <c r="GK34" s="173"/>
      <c r="GL34" s="173"/>
      <c r="GM34" s="173"/>
    </row>
    <row r="35" spans="1:195" s="29" customFormat="1" ht="15.95" customHeight="1">
      <c r="A35" s="173"/>
      <c r="B35" s="55">
        <v>29</v>
      </c>
      <c r="C35" s="26">
        <f>IF(คะแนนสอบ!C34="","",คะแนนสอบ!C34)</f>
        <v>2522</v>
      </c>
      <c r="D35" s="41" t="str">
        <f>IF(คะแนนสอบ!D34="","",คะแนนสอบ!D34)</f>
        <v>เด็กหญิงวรดา  บุญประจวบ</v>
      </c>
      <c r="E35" s="27" t="str">
        <f>'06'!D34</f>
        <v/>
      </c>
      <c r="F35" s="27" t="str">
        <f>'06'!E34</f>
        <v/>
      </c>
      <c r="G35" s="27" t="str">
        <f>'06'!F34</f>
        <v/>
      </c>
      <c r="H35" s="27" t="str">
        <f>'06'!G34</f>
        <v/>
      </c>
      <c r="I35" s="27" t="str">
        <f>'06'!H34</f>
        <v/>
      </c>
      <c r="J35" s="27" t="str">
        <f>'06'!I34</f>
        <v/>
      </c>
      <c r="K35" s="27" t="str">
        <f>'06'!J34</f>
        <v/>
      </c>
      <c r="L35" s="27" t="str">
        <f>'06'!K34</f>
        <v/>
      </c>
      <c r="M35" s="27" t="str">
        <f>'06'!L34</f>
        <v/>
      </c>
      <c r="N35" s="27" t="str">
        <f>'06'!M34</f>
        <v/>
      </c>
      <c r="O35" s="27" t="str">
        <f>'06'!N34</f>
        <v/>
      </c>
      <c r="P35" s="27" t="str">
        <f>'06'!O34</f>
        <v/>
      </c>
      <c r="Q35" s="27" t="str">
        <f>'06'!P34</f>
        <v/>
      </c>
      <c r="R35" s="27" t="str">
        <f>'06'!Q34</f>
        <v/>
      </c>
      <c r="S35" s="27" t="str">
        <f>'06'!R34</f>
        <v/>
      </c>
      <c r="T35" s="27" t="str">
        <f>'06'!S34</f>
        <v/>
      </c>
      <c r="U35" s="27" t="str">
        <f>'06'!T34</f>
        <v/>
      </c>
      <c r="V35" s="27" t="str">
        <f>'06'!U34</f>
        <v/>
      </c>
      <c r="W35" s="27" t="str">
        <f>'06'!V34</f>
        <v/>
      </c>
      <c r="X35" s="27" t="str">
        <f>'06'!W34</f>
        <v/>
      </c>
      <c r="Y35" s="27" t="str">
        <f>'06'!X34</f>
        <v/>
      </c>
      <c r="Z35" s="27" t="str">
        <f>'06'!Y34</f>
        <v/>
      </c>
      <c r="AA35" s="27" t="str">
        <f>'06'!Z34</f>
        <v/>
      </c>
      <c r="AB35" s="27" t="str">
        <f>'06'!AA34</f>
        <v/>
      </c>
      <c r="AC35" s="27" t="str">
        <f>'06'!AB34</f>
        <v/>
      </c>
      <c r="AD35" s="27" t="str">
        <f>'06'!AC34</f>
        <v/>
      </c>
      <c r="AE35" s="27" t="str">
        <f>'06'!AD34</f>
        <v/>
      </c>
      <c r="AF35" s="27" t="str">
        <f>'06'!AE34</f>
        <v/>
      </c>
      <c r="AG35" s="27" t="str">
        <f>'06'!AF34</f>
        <v/>
      </c>
      <c r="AH35" s="27" t="str">
        <f>'06'!AG34</f>
        <v/>
      </c>
      <c r="AI35" s="27" t="str">
        <f>'06'!AH34</f>
        <v/>
      </c>
      <c r="AJ35" s="27" t="str">
        <f>'06'!AI34</f>
        <v/>
      </c>
      <c r="AK35" s="27" t="str">
        <f>'06'!AJ34</f>
        <v/>
      </c>
      <c r="AL35" s="27" t="str">
        <f>'06'!AK34</f>
        <v/>
      </c>
      <c r="AM35" s="27" t="str">
        <f>'06'!AL34</f>
        <v/>
      </c>
      <c r="AN35" s="27" t="str">
        <f>'06'!AM34</f>
        <v/>
      </c>
      <c r="AO35" s="27" t="str">
        <f>'06'!AN34</f>
        <v/>
      </c>
      <c r="AP35" s="27" t="str">
        <f>'06'!AO34</f>
        <v/>
      </c>
      <c r="AQ35" s="27" t="str">
        <f>'06'!AP34</f>
        <v/>
      </c>
      <c r="AR35" s="27" t="str">
        <f>'06'!AQ34</f>
        <v/>
      </c>
      <c r="AS35" s="27" t="str">
        <f>'06'!AR34</f>
        <v/>
      </c>
      <c r="AT35" s="27" t="str">
        <f>'06'!AS34</f>
        <v/>
      </c>
      <c r="AU35" s="27" t="str">
        <f>'06'!AT34</f>
        <v/>
      </c>
      <c r="AV35" s="27" t="str">
        <f>'06'!AU34</f>
        <v/>
      </c>
      <c r="AW35" s="27" t="str">
        <f>'06'!AV34</f>
        <v/>
      </c>
      <c r="AX35" s="27" t="str">
        <f>'06'!AW34</f>
        <v/>
      </c>
      <c r="AY35" s="27" t="str">
        <f>'06'!AX34</f>
        <v/>
      </c>
      <c r="AZ35" s="27" t="str">
        <f>'06'!AY34</f>
        <v/>
      </c>
      <c r="BA35" s="27" t="str">
        <f>'06'!AZ34</f>
        <v/>
      </c>
      <c r="BB35" s="27" t="str">
        <f>'06'!BA34</f>
        <v/>
      </c>
      <c r="BC35" s="27" t="str">
        <f>'06'!BB34</f>
        <v/>
      </c>
      <c r="BD35" s="27" t="str">
        <f>'06'!BC34</f>
        <v/>
      </c>
      <c r="BE35" s="27" t="str">
        <f>'06'!BD34</f>
        <v/>
      </c>
      <c r="BF35" s="27" t="str">
        <f>'06'!BE34</f>
        <v/>
      </c>
      <c r="BG35" s="27" t="str">
        <f>'06'!BF34</f>
        <v/>
      </c>
      <c r="BH35" s="27" t="str">
        <f>'06'!BG34</f>
        <v/>
      </c>
      <c r="BI35" s="27" t="str">
        <f>'06'!BH34</f>
        <v/>
      </c>
      <c r="BJ35" s="27" t="str">
        <f>'06'!BI34</f>
        <v/>
      </c>
      <c r="BK35" s="27" t="str">
        <f>'06'!BJ34</f>
        <v/>
      </c>
      <c r="BL35" s="27" t="str">
        <f>'06'!BK34</f>
        <v/>
      </c>
      <c r="BM35" s="27" t="str">
        <f>'06'!BL34</f>
        <v/>
      </c>
      <c r="BN35" s="27" t="str">
        <f>'06'!BM34</f>
        <v/>
      </c>
      <c r="BO35" s="27" t="str">
        <f>'06'!BN34</f>
        <v/>
      </c>
      <c r="BP35" s="27" t="str">
        <f>'06'!BO34</f>
        <v/>
      </c>
      <c r="BQ35" s="27" t="str">
        <f>'06'!BP34</f>
        <v/>
      </c>
      <c r="BR35" s="27" t="str">
        <f>'06'!BQ34</f>
        <v/>
      </c>
      <c r="BS35" s="27" t="str">
        <f>'06'!BR34</f>
        <v/>
      </c>
      <c r="BT35" s="27" t="str">
        <f>'06'!BS34</f>
        <v/>
      </c>
      <c r="BU35" s="27" t="str">
        <f>'06'!BT34</f>
        <v/>
      </c>
      <c r="BV35" s="27" t="str">
        <f>'06'!BU34</f>
        <v/>
      </c>
      <c r="BW35" s="27" t="str">
        <f>'06'!BV34</f>
        <v/>
      </c>
      <c r="BX35" s="27" t="str">
        <f>'06'!BW34</f>
        <v/>
      </c>
      <c r="BY35" s="27" t="str">
        <f>'06'!BX34</f>
        <v/>
      </c>
      <c r="BZ35" s="27" t="str">
        <f>'06'!BY34</f>
        <v/>
      </c>
      <c r="CA35" s="27" t="str">
        <f>'06'!BZ34</f>
        <v/>
      </c>
      <c r="CB35" s="27" t="str">
        <f>'06'!CA34</f>
        <v/>
      </c>
      <c r="CC35" s="27" t="str">
        <f>'06'!CB34</f>
        <v/>
      </c>
      <c r="CD35" s="27" t="str">
        <f>'06'!CC34</f>
        <v/>
      </c>
      <c r="CE35" s="27" t="str">
        <f>'06'!CD34</f>
        <v/>
      </c>
      <c r="CF35" s="27" t="str">
        <f>'06'!CE34</f>
        <v/>
      </c>
      <c r="CG35" s="27" t="str">
        <f>'06'!CF34</f>
        <v/>
      </c>
      <c r="CH35" s="27" t="str">
        <f>'06'!CG34</f>
        <v/>
      </c>
      <c r="CI35" s="27" t="str">
        <f>'06'!CH34</f>
        <v/>
      </c>
      <c r="CJ35" s="27" t="str">
        <f>'06'!CI34</f>
        <v/>
      </c>
      <c r="CK35" s="27" t="str">
        <f>'06'!CJ34</f>
        <v/>
      </c>
      <c r="CL35" s="27" t="str">
        <f>'06'!CK34</f>
        <v/>
      </c>
      <c r="CM35" s="27" t="str">
        <f>'06'!CL34</f>
        <v/>
      </c>
      <c r="CN35" s="27" t="str">
        <f>'06'!CM34</f>
        <v/>
      </c>
      <c r="CO35" s="27" t="str">
        <f>'06'!CN34</f>
        <v/>
      </c>
      <c r="CP35" s="27" t="str">
        <f>'06'!CO34</f>
        <v/>
      </c>
      <c r="CQ35" s="27" t="str">
        <f>'06'!CP34</f>
        <v/>
      </c>
      <c r="CR35" s="27" t="str">
        <f>'06'!CQ34</f>
        <v/>
      </c>
      <c r="CS35" s="27" t="str">
        <f>'06'!CR34</f>
        <v/>
      </c>
      <c r="CT35" s="27" t="str">
        <f>'06'!CS34</f>
        <v/>
      </c>
      <c r="CU35" s="27" t="str">
        <f>'06'!CT34</f>
        <v/>
      </c>
      <c r="CV35" s="27" t="str">
        <f>'06'!CU34</f>
        <v/>
      </c>
      <c r="CW35" s="27" t="str">
        <f>'06'!CV34</f>
        <v/>
      </c>
      <c r="CX35" s="27" t="str">
        <f>'06'!CW34</f>
        <v/>
      </c>
      <c r="CY35" s="27" t="str">
        <f>'06'!CX34</f>
        <v/>
      </c>
      <c r="CZ35" s="388" t="str">
        <f>'06'!CY34</f>
        <v/>
      </c>
      <c r="DA35" s="388" t="str">
        <f>'06'!CZ34</f>
        <v/>
      </c>
      <c r="DB35" s="388" t="str">
        <f>'06'!DA34</f>
        <v/>
      </c>
      <c r="DC35" s="388" t="str">
        <f>'06'!DB34</f>
        <v/>
      </c>
      <c r="DD35" s="388" t="str">
        <f>'06'!DC34</f>
        <v/>
      </c>
      <c r="DE35" s="388" t="str">
        <f>'06'!DD34</f>
        <v/>
      </c>
      <c r="DF35" s="388" t="str">
        <f>'06'!DE34</f>
        <v/>
      </c>
      <c r="DG35" s="388" t="str">
        <f>'06'!DF34</f>
        <v/>
      </c>
      <c r="DH35" s="388" t="str">
        <f>'06'!DG34</f>
        <v/>
      </c>
      <c r="DI35" s="388" t="str">
        <f>'06'!DH34</f>
        <v/>
      </c>
      <c r="DJ35" s="388" t="str">
        <f>'06'!DI34</f>
        <v/>
      </c>
      <c r="DK35" s="457" t="str">
        <f>'06'!DJ34</f>
        <v/>
      </c>
      <c r="DL35" s="457" t="str">
        <f>'06'!DK34</f>
        <v/>
      </c>
      <c r="DM35" s="457" t="str">
        <f>'06'!DL34</f>
        <v/>
      </c>
      <c r="DN35" s="457" t="str">
        <f>'06'!DM34</f>
        <v/>
      </c>
      <c r="DO35" s="457" t="str">
        <f>'06'!DN34</f>
        <v/>
      </c>
      <c r="DP35" s="457" t="str">
        <f>'06'!DO34</f>
        <v/>
      </c>
      <c r="DQ35" s="457" t="str">
        <f>'06'!DP34</f>
        <v/>
      </c>
      <c r="DR35" s="457" t="str">
        <f>'06'!DQ34</f>
        <v/>
      </c>
      <c r="DS35" s="457" t="str">
        <f>'06'!DR34</f>
        <v/>
      </c>
      <c r="DT35" s="457" t="str">
        <f>'06'!DS34</f>
        <v/>
      </c>
      <c r="DU35" s="457" t="str">
        <f>'06'!DT34</f>
        <v/>
      </c>
      <c r="DV35" s="457" t="str">
        <f>'06'!DU34</f>
        <v/>
      </c>
      <c r="DW35" s="457" t="str">
        <f>'06'!DV34</f>
        <v/>
      </c>
      <c r="DX35" s="457" t="str">
        <f>'06'!DW34</f>
        <v/>
      </c>
      <c r="DY35" s="457" t="str">
        <f>'06'!DX34</f>
        <v/>
      </c>
      <c r="DZ35" s="457" t="str">
        <f>'06'!DY34</f>
        <v/>
      </c>
      <c r="EA35" s="457" t="str">
        <f>'06'!DZ34</f>
        <v/>
      </c>
      <c r="EB35" s="457" t="str">
        <f>'06'!EA34</f>
        <v/>
      </c>
      <c r="EC35" s="457" t="str">
        <f>'06'!EB34</f>
        <v/>
      </c>
      <c r="ED35" s="457" t="str">
        <f>'06'!EC34</f>
        <v/>
      </c>
      <c r="EE35" s="457" t="str">
        <f>'06'!ED34</f>
        <v/>
      </c>
      <c r="EF35" s="457" t="str">
        <f>'06'!EE34</f>
        <v/>
      </c>
      <c r="EG35" s="457" t="str">
        <f>'06'!EF34</f>
        <v/>
      </c>
      <c r="EH35" s="457" t="str">
        <f>'06'!EG34</f>
        <v/>
      </c>
      <c r="EI35" s="457" t="str">
        <f>'06'!EH34</f>
        <v/>
      </c>
      <c r="EJ35" s="457" t="str">
        <f>'06'!EI34</f>
        <v/>
      </c>
      <c r="EK35" s="457" t="str">
        <f>'06'!EJ34</f>
        <v/>
      </c>
      <c r="EL35" s="457" t="str">
        <f>'06'!EK34</f>
        <v/>
      </c>
      <c r="EM35" s="457" t="str">
        <f>'06'!EL34</f>
        <v/>
      </c>
      <c r="EN35" s="457" t="str">
        <f>'06'!EM34</f>
        <v/>
      </c>
      <c r="EO35" s="457" t="str">
        <f>'06'!EN34</f>
        <v/>
      </c>
      <c r="EP35" s="457" t="str">
        <f>'06'!EO34</f>
        <v/>
      </c>
      <c r="EQ35" s="457" t="str">
        <f>'06'!EP34</f>
        <v/>
      </c>
      <c r="ER35" s="457" t="str">
        <f>'06'!EQ34</f>
        <v/>
      </c>
      <c r="ES35" s="457" t="str">
        <f>'06'!ER34</f>
        <v/>
      </c>
      <c r="ET35" s="457" t="str">
        <f>'06'!ES34</f>
        <v/>
      </c>
      <c r="EU35" s="457" t="str">
        <f>'06'!ET34</f>
        <v/>
      </c>
      <c r="EV35" s="457" t="str">
        <f>'06'!EU34</f>
        <v/>
      </c>
      <c r="EW35" s="457" t="str">
        <f>'06'!EV34</f>
        <v/>
      </c>
      <c r="EX35" s="457" t="str">
        <f>'06'!EW34</f>
        <v/>
      </c>
      <c r="EY35" s="457" t="str">
        <f>'06'!EX34</f>
        <v/>
      </c>
      <c r="EZ35" s="457" t="str">
        <f>'06'!EY34</f>
        <v/>
      </c>
      <c r="FA35" s="457" t="str">
        <f>'06'!EZ34</f>
        <v/>
      </c>
      <c r="FB35" s="457" t="str">
        <f>'06'!FA34</f>
        <v/>
      </c>
      <c r="FC35" s="27" t="str">
        <f>'06'!FB34</f>
        <v/>
      </c>
      <c r="FD35" s="27" t="str">
        <f>'06'!FC34</f>
        <v/>
      </c>
      <c r="FE35" s="27" t="str">
        <f>'06'!FD34</f>
        <v/>
      </c>
      <c r="FF35" s="27" t="str">
        <f>'06'!FE34</f>
        <v/>
      </c>
      <c r="FG35" s="27" t="str">
        <f>'06'!FF34</f>
        <v/>
      </c>
      <c r="FH35" s="27" t="str">
        <f>'06'!FG34</f>
        <v/>
      </c>
      <c r="FI35" s="27" t="str">
        <f>'06'!FH34</f>
        <v/>
      </c>
      <c r="FJ35" s="27" t="str">
        <f>'06'!FI34</f>
        <v/>
      </c>
      <c r="FK35" s="27" t="str">
        <f>'06'!FJ34</f>
        <v/>
      </c>
      <c r="FL35" s="27" t="str">
        <f>'06'!FK34</f>
        <v/>
      </c>
      <c r="FM35" s="27" t="str">
        <f>'06'!FL34</f>
        <v/>
      </c>
      <c r="FN35" s="27" t="str">
        <f>'06'!FM34</f>
        <v/>
      </c>
      <c r="FO35" s="27" t="str">
        <f>'06'!FN34</f>
        <v/>
      </c>
      <c r="FP35" s="27" t="str">
        <f>'06'!FO34</f>
        <v/>
      </c>
      <c r="FQ35" s="27" t="str">
        <f>'06'!FP34</f>
        <v/>
      </c>
      <c r="FR35" s="27" t="str">
        <f>'06'!FQ34</f>
        <v/>
      </c>
      <c r="FS35" s="27" t="str">
        <f>'06'!FR34</f>
        <v/>
      </c>
      <c r="FT35" s="27" t="str">
        <f>'06'!FS34</f>
        <v/>
      </c>
      <c r="FU35" s="27" t="str">
        <f>'06'!FT34</f>
        <v/>
      </c>
      <c r="FV35" s="27" t="str">
        <f>'06'!FU34</f>
        <v/>
      </c>
      <c r="FW35" s="27" t="str">
        <f>'06'!FV34</f>
        <v/>
      </c>
      <c r="FX35" s="27" t="str">
        <f>'06'!FW34</f>
        <v/>
      </c>
      <c r="FY35" s="27" t="str">
        <f>'06'!FX34</f>
        <v/>
      </c>
      <c r="FZ35" s="27" t="str">
        <f>'06'!FY34</f>
        <v/>
      </c>
      <c r="GA35" s="27" t="str">
        <f>'06'!FZ34</f>
        <v/>
      </c>
      <c r="GB35" s="27" t="str">
        <f>'06'!GA34</f>
        <v/>
      </c>
      <c r="GC35" s="27" t="str">
        <f>'06'!GB34</f>
        <v/>
      </c>
      <c r="GD35" s="27" t="str">
        <f>'06'!GD34</f>
        <v/>
      </c>
      <c r="GE35" s="312" t="str">
        <f>'06'!GE34</f>
        <v/>
      </c>
      <c r="GF35" s="188"/>
      <c r="GG35" s="173"/>
      <c r="GH35" s="173"/>
      <c r="GI35" s="173"/>
      <c r="GJ35" s="173"/>
      <c r="GK35" s="173"/>
      <c r="GL35" s="173"/>
      <c r="GM35" s="173"/>
    </row>
    <row r="36" spans="1:195" s="29" customFormat="1" ht="15.95" customHeight="1">
      <c r="A36" s="173"/>
      <c r="B36" s="55">
        <v>30</v>
      </c>
      <c r="C36" s="26">
        <f>IF(คะแนนสอบ!C35="","",คะแนนสอบ!C35)</f>
        <v>2523</v>
      </c>
      <c r="D36" s="41" t="str">
        <f>IF(คะแนนสอบ!D35="","",คะแนนสอบ!D35)</f>
        <v>เด็กหญิงอรจิรา  โต๊ะน้อย</v>
      </c>
      <c r="E36" s="27" t="str">
        <f>'06'!D35</f>
        <v/>
      </c>
      <c r="F36" s="27" t="str">
        <f>'06'!E35</f>
        <v/>
      </c>
      <c r="G36" s="27" t="str">
        <f>'06'!F35</f>
        <v/>
      </c>
      <c r="H36" s="27" t="str">
        <f>'06'!G35</f>
        <v/>
      </c>
      <c r="I36" s="27" t="str">
        <f>'06'!H35</f>
        <v/>
      </c>
      <c r="J36" s="27" t="str">
        <f>'06'!I35</f>
        <v/>
      </c>
      <c r="K36" s="27" t="str">
        <f>'06'!J35</f>
        <v/>
      </c>
      <c r="L36" s="27" t="str">
        <f>'06'!K35</f>
        <v/>
      </c>
      <c r="M36" s="27" t="str">
        <f>'06'!L35</f>
        <v/>
      </c>
      <c r="N36" s="27" t="str">
        <f>'06'!M35</f>
        <v/>
      </c>
      <c r="O36" s="27" t="str">
        <f>'06'!N35</f>
        <v/>
      </c>
      <c r="P36" s="27" t="str">
        <f>'06'!O35</f>
        <v/>
      </c>
      <c r="Q36" s="27" t="str">
        <f>'06'!P35</f>
        <v/>
      </c>
      <c r="R36" s="27" t="str">
        <f>'06'!Q35</f>
        <v/>
      </c>
      <c r="S36" s="27" t="str">
        <f>'06'!R35</f>
        <v/>
      </c>
      <c r="T36" s="27" t="str">
        <f>'06'!S35</f>
        <v/>
      </c>
      <c r="U36" s="27" t="str">
        <f>'06'!T35</f>
        <v/>
      </c>
      <c r="V36" s="27" t="str">
        <f>'06'!U35</f>
        <v/>
      </c>
      <c r="W36" s="27" t="str">
        <f>'06'!V35</f>
        <v/>
      </c>
      <c r="X36" s="27" t="str">
        <f>'06'!W35</f>
        <v/>
      </c>
      <c r="Y36" s="27" t="str">
        <f>'06'!X35</f>
        <v/>
      </c>
      <c r="Z36" s="27" t="str">
        <f>'06'!Y35</f>
        <v/>
      </c>
      <c r="AA36" s="27" t="str">
        <f>'06'!Z35</f>
        <v/>
      </c>
      <c r="AB36" s="27" t="str">
        <f>'06'!AA35</f>
        <v/>
      </c>
      <c r="AC36" s="27" t="str">
        <f>'06'!AB35</f>
        <v/>
      </c>
      <c r="AD36" s="27" t="str">
        <f>'06'!AC35</f>
        <v/>
      </c>
      <c r="AE36" s="27" t="str">
        <f>'06'!AD35</f>
        <v/>
      </c>
      <c r="AF36" s="27" t="str">
        <f>'06'!AE35</f>
        <v/>
      </c>
      <c r="AG36" s="27" t="str">
        <f>'06'!AF35</f>
        <v/>
      </c>
      <c r="AH36" s="27" t="str">
        <f>'06'!AG35</f>
        <v/>
      </c>
      <c r="AI36" s="27" t="str">
        <f>'06'!AH35</f>
        <v/>
      </c>
      <c r="AJ36" s="27" t="str">
        <f>'06'!AI35</f>
        <v/>
      </c>
      <c r="AK36" s="27" t="str">
        <f>'06'!AJ35</f>
        <v/>
      </c>
      <c r="AL36" s="27" t="str">
        <f>'06'!AK35</f>
        <v/>
      </c>
      <c r="AM36" s="27" t="str">
        <f>'06'!AL35</f>
        <v/>
      </c>
      <c r="AN36" s="27" t="str">
        <f>'06'!AM35</f>
        <v/>
      </c>
      <c r="AO36" s="27" t="str">
        <f>'06'!AN35</f>
        <v/>
      </c>
      <c r="AP36" s="27" t="str">
        <f>'06'!AO35</f>
        <v/>
      </c>
      <c r="AQ36" s="27" t="str">
        <f>'06'!AP35</f>
        <v/>
      </c>
      <c r="AR36" s="27" t="str">
        <f>'06'!AQ35</f>
        <v/>
      </c>
      <c r="AS36" s="27" t="str">
        <f>'06'!AR35</f>
        <v/>
      </c>
      <c r="AT36" s="27" t="str">
        <f>'06'!AS35</f>
        <v/>
      </c>
      <c r="AU36" s="27" t="str">
        <f>'06'!AT35</f>
        <v/>
      </c>
      <c r="AV36" s="27" t="str">
        <f>'06'!AU35</f>
        <v/>
      </c>
      <c r="AW36" s="27" t="str">
        <f>'06'!AV35</f>
        <v/>
      </c>
      <c r="AX36" s="27" t="str">
        <f>'06'!AW35</f>
        <v/>
      </c>
      <c r="AY36" s="27" t="str">
        <f>'06'!AX35</f>
        <v/>
      </c>
      <c r="AZ36" s="27" t="str">
        <f>'06'!AY35</f>
        <v/>
      </c>
      <c r="BA36" s="27" t="str">
        <f>'06'!AZ35</f>
        <v/>
      </c>
      <c r="BB36" s="27" t="str">
        <f>'06'!BA35</f>
        <v/>
      </c>
      <c r="BC36" s="27" t="str">
        <f>'06'!BB35</f>
        <v/>
      </c>
      <c r="BD36" s="27" t="str">
        <f>'06'!BC35</f>
        <v/>
      </c>
      <c r="BE36" s="27" t="str">
        <f>'06'!BD35</f>
        <v/>
      </c>
      <c r="BF36" s="27" t="str">
        <f>'06'!BE35</f>
        <v/>
      </c>
      <c r="BG36" s="27" t="str">
        <f>'06'!BF35</f>
        <v/>
      </c>
      <c r="BH36" s="27" t="str">
        <f>'06'!BG35</f>
        <v/>
      </c>
      <c r="BI36" s="27" t="str">
        <f>'06'!BH35</f>
        <v/>
      </c>
      <c r="BJ36" s="27" t="str">
        <f>'06'!BI35</f>
        <v/>
      </c>
      <c r="BK36" s="27" t="str">
        <f>'06'!BJ35</f>
        <v/>
      </c>
      <c r="BL36" s="27" t="str">
        <f>'06'!BK35</f>
        <v/>
      </c>
      <c r="BM36" s="27" t="str">
        <f>'06'!BL35</f>
        <v/>
      </c>
      <c r="BN36" s="27" t="str">
        <f>'06'!BM35</f>
        <v/>
      </c>
      <c r="BO36" s="27" t="str">
        <f>'06'!BN35</f>
        <v/>
      </c>
      <c r="BP36" s="27" t="str">
        <f>'06'!BO35</f>
        <v/>
      </c>
      <c r="BQ36" s="27" t="str">
        <f>'06'!BP35</f>
        <v/>
      </c>
      <c r="BR36" s="27" t="str">
        <f>'06'!BQ35</f>
        <v/>
      </c>
      <c r="BS36" s="27" t="str">
        <f>'06'!BR35</f>
        <v/>
      </c>
      <c r="BT36" s="27" t="str">
        <f>'06'!BS35</f>
        <v/>
      </c>
      <c r="BU36" s="27" t="str">
        <f>'06'!BT35</f>
        <v/>
      </c>
      <c r="BV36" s="27" t="str">
        <f>'06'!BU35</f>
        <v/>
      </c>
      <c r="BW36" s="27" t="str">
        <f>'06'!BV35</f>
        <v/>
      </c>
      <c r="BX36" s="27" t="str">
        <f>'06'!BW35</f>
        <v/>
      </c>
      <c r="BY36" s="27" t="str">
        <f>'06'!BX35</f>
        <v/>
      </c>
      <c r="BZ36" s="27" t="str">
        <f>'06'!BY35</f>
        <v/>
      </c>
      <c r="CA36" s="27" t="str">
        <f>'06'!BZ35</f>
        <v/>
      </c>
      <c r="CB36" s="27" t="str">
        <f>'06'!CA35</f>
        <v/>
      </c>
      <c r="CC36" s="27" t="str">
        <f>'06'!CB35</f>
        <v/>
      </c>
      <c r="CD36" s="27" t="str">
        <f>'06'!CC35</f>
        <v/>
      </c>
      <c r="CE36" s="27" t="str">
        <f>'06'!CD35</f>
        <v/>
      </c>
      <c r="CF36" s="27" t="str">
        <f>'06'!CE35</f>
        <v/>
      </c>
      <c r="CG36" s="27" t="str">
        <f>'06'!CF35</f>
        <v/>
      </c>
      <c r="CH36" s="27" t="str">
        <f>'06'!CG35</f>
        <v/>
      </c>
      <c r="CI36" s="27" t="str">
        <f>'06'!CH35</f>
        <v/>
      </c>
      <c r="CJ36" s="27" t="str">
        <f>'06'!CI35</f>
        <v/>
      </c>
      <c r="CK36" s="27" t="str">
        <f>'06'!CJ35</f>
        <v/>
      </c>
      <c r="CL36" s="27" t="str">
        <f>'06'!CK35</f>
        <v/>
      </c>
      <c r="CM36" s="27" t="str">
        <f>'06'!CL35</f>
        <v/>
      </c>
      <c r="CN36" s="27" t="str">
        <f>'06'!CM35</f>
        <v/>
      </c>
      <c r="CO36" s="27" t="str">
        <f>'06'!CN35</f>
        <v/>
      </c>
      <c r="CP36" s="27" t="str">
        <f>'06'!CO35</f>
        <v/>
      </c>
      <c r="CQ36" s="27" t="str">
        <f>'06'!CP35</f>
        <v/>
      </c>
      <c r="CR36" s="27" t="str">
        <f>'06'!CQ35</f>
        <v/>
      </c>
      <c r="CS36" s="27" t="str">
        <f>'06'!CR35</f>
        <v/>
      </c>
      <c r="CT36" s="27" t="str">
        <f>'06'!CS35</f>
        <v/>
      </c>
      <c r="CU36" s="27" t="str">
        <f>'06'!CT35</f>
        <v/>
      </c>
      <c r="CV36" s="27" t="str">
        <f>'06'!CU35</f>
        <v/>
      </c>
      <c r="CW36" s="27" t="str">
        <f>'06'!CV35</f>
        <v/>
      </c>
      <c r="CX36" s="27" t="str">
        <f>'06'!CW35</f>
        <v/>
      </c>
      <c r="CY36" s="27" t="str">
        <f>'06'!CX35</f>
        <v/>
      </c>
      <c r="CZ36" s="388" t="str">
        <f>'06'!CY35</f>
        <v/>
      </c>
      <c r="DA36" s="388" t="str">
        <f>'06'!CZ35</f>
        <v/>
      </c>
      <c r="DB36" s="388" t="str">
        <f>'06'!DA35</f>
        <v/>
      </c>
      <c r="DC36" s="388" t="str">
        <f>'06'!DB35</f>
        <v/>
      </c>
      <c r="DD36" s="388" t="str">
        <f>'06'!DC35</f>
        <v/>
      </c>
      <c r="DE36" s="388" t="str">
        <f>'06'!DD35</f>
        <v/>
      </c>
      <c r="DF36" s="388" t="str">
        <f>'06'!DE35</f>
        <v/>
      </c>
      <c r="DG36" s="388" t="str">
        <f>'06'!DF35</f>
        <v/>
      </c>
      <c r="DH36" s="388" t="str">
        <f>'06'!DG35</f>
        <v/>
      </c>
      <c r="DI36" s="388" t="str">
        <f>'06'!DH35</f>
        <v/>
      </c>
      <c r="DJ36" s="388" t="str">
        <f>'06'!DI35</f>
        <v/>
      </c>
      <c r="DK36" s="457" t="str">
        <f>'06'!DJ35</f>
        <v/>
      </c>
      <c r="DL36" s="457" t="str">
        <f>'06'!DK35</f>
        <v/>
      </c>
      <c r="DM36" s="457" t="str">
        <f>'06'!DL35</f>
        <v/>
      </c>
      <c r="DN36" s="457" t="str">
        <f>'06'!DM35</f>
        <v/>
      </c>
      <c r="DO36" s="457" t="str">
        <f>'06'!DN35</f>
        <v/>
      </c>
      <c r="DP36" s="457" t="str">
        <f>'06'!DO35</f>
        <v/>
      </c>
      <c r="DQ36" s="457" t="str">
        <f>'06'!DP35</f>
        <v/>
      </c>
      <c r="DR36" s="457" t="str">
        <f>'06'!DQ35</f>
        <v/>
      </c>
      <c r="DS36" s="457" t="str">
        <f>'06'!DR35</f>
        <v/>
      </c>
      <c r="DT36" s="457" t="str">
        <f>'06'!DS35</f>
        <v/>
      </c>
      <c r="DU36" s="457" t="str">
        <f>'06'!DT35</f>
        <v/>
      </c>
      <c r="DV36" s="457" t="str">
        <f>'06'!DU35</f>
        <v/>
      </c>
      <c r="DW36" s="457" t="str">
        <f>'06'!DV35</f>
        <v/>
      </c>
      <c r="DX36" s="457" t="str">
        <f>'06'!DW35</f>
        <v/>
      </c>
      <c r="DY36" s="457" t="str">
        <f>'06'!DX35</f>
        <v/>
      </c>
      <c r="DZ36" s="457" t="str">
        <f>'06'!DY35</f>
        <v/>
      </c>
      <c r="EA36" s="457" t="str">
        <f>'06'!DZ35</f>
        <v/>
      </c>
      <c r="EB36" s="457" t="str">
        <f>'06'!EA35</f>
        <v/>
      </c>
      <c r="EC36" s="457" t="str">
        <f>'06'!EB35</f>
        <v/>
      </c>
      <c r="ED36" s="457" t="str">
        <f>'06'!EC35</f>
        <v/>
      </c>
      <c r="EE36" s="457" t="str">
        <f>'06'!ED35</f>
        <v/>
      </c>
      <c r="EF36" s="457" t="str">
        <f>'06'!EE35</f>
        <v/>
      </c>
      <c r="EG36" s="457" t="str">
        <f>'06'!EF35</f>
        <v/>
      </c>
      <c r="EH36" s="457" t="str">
        <f>'06'!EG35</f>
        <v/>
      </c>
      <c r="EI36" s="457" t="str">
        <f>'06'!EH35</f>
        <v/>
      </c>
      <c r="EJ36" s="457" t="str">
        <f>'06'!EI35</f>
        <v/>
      </c>
      <c r="EK36" s="457" t="str">
        <f>'06'!EJ35</f>
        <v/>
      </c>
      <c r="EL36" s="457" t="str">
        <f>'06'!EK35</f>
        <v/>
      </c>
      <c r="EM36" s="457" t="str">
        <f>'06'!EL35</f>
        <v/>
      </c>
      <c r="EN36" s="457" t="str">
        <f>'06'!EM35</f>
        <v/>
      </c>
      <c r="EO36" s="457" t="str">
        <f>'06'!EN35</f>
        <v/>
      </c>
      <c r="EP36" s="457" t="str">
        <f>'06'!EO35</f>
        <v/>
      </c>
      <c r="EQ36" s="457" t="str">
        <f>'06'!EP35</f>
        <v/>
      </c>
      <c r="ER36" s="457" t="str">
        <f>'06'!EQ35</f>
        <v/>
      </c>
      <c r="ES36" s="457" t="str">
        <f>'06'!ER35</f>
        <v/>
      </c>
      <c r="ET36" s="457" t="str">
        <f>'06'!ES35</f>
        <v/>
      </c>
      <c r="EU36" s="457" t="str">
        <f>'06'!ET35</f>
        <v/>
      </c>
      <c r="EV36" s="457" t="str">
        <f>'06'!EU35</f>
        <v/>
      </c>
      <c r="EW36" s="457" t="str">
        <f>'06'!EV35</f>
        <v/>
      </c>
      <c r="EX36" s="457" t="str">
        <f>'06'!EW35</f>
        <v/>
      </c>
      <c r="EY36" s="457" t="str">
        <f>'06'!EX35</f>
        <v/>
      </c>
      <c r="EZ36" s="457" t="str">
        <f>'06'!EY35</f>
        <v/>
      </c>
      <c r="FA36" s="457" t="str">
        <f>'06'!EZ35</f>
        <v/>
      </c>
      <c r="FB36" s="457" t="str">
        <f>'06'!FA35</f>
        <v/>
      </c>
      <c r="FC36" s="27" t="str">
        <f>'06'!FB35</f>
        <v/>
      </c>
      <c r="FD36" s="27" t="str">
        <f>'06'!FC35</f>
        <v/>
      </c>
      <c r="FE36" s="27" t="str">
        <f>'06'!FD35</f>
        <v/>
      </c>
      <c r="FF36" s="27" t="str">
        <f>'06'!FE35</f>
        <v/>
      </c>
      <c r="FG36" s="27" t="str">
        <f>'06'!FF35</f>
        <v/>
      </c>
      <c r="FH36" s="27" t="str">
        <f>'06'!FG35</f>
        <v/>
      </c>
      <c r="FI36" s="27" t="str">
        <f>'06'!FH35</f>
        <v/>
      </c>
      <c r="FJ36" s="27" t="str">
        <f>'06'!FI35</f>
        <v/>
      </c>
      <c r="FK36" s="27" t="str">
        <f>'06'!FJ35</f>
        <v/>
      </c>
      <c r="FL36" s="27" t="str">
        <f>'06'!FK35</f>
        <v/>
      </c>
      <c r="FM36" s="27" t="str">
        <f>'06'!FL35</f>
        <v/>
      </c>
      <c r="FN36" s="27" t="str">
        <f>'06'!FM35</f>
        <v/>
      </c>
      <c r="FO36" s="27" t="str">
        <f>'06'!FN35</f>
        <v/>
      </c>
      <c r="FP36" s="27" t="str">
        <f>'06'!FO35</f>
        <v/>
      </c>
      <c r="FQ36" s="27" t="str">
        <f>'06'!FP35</f>
        <v/>
      </c>
      <c r="FR36" s="27" t="str">
        <f>'06'!FQ35</f>
        <v/>
      </c>
      <c r="FS36" s="27" t="str">
        <f>'06'!FR35</f>
        <v/>
      </c>
      <c r="FT36" s="27" t="str">
        <f>'06'!FS35</f>
        <v/>
      </c>
      <c r="FU36" s="27" t="str">
        <f>'06'!FT35</f>
        <v/>
      </c>
      <c r="FV36" s="27" t="str">
        <f>'06'!FU35</f>
        <v/>
      </c>
      <c r="FW36" s="27" t="str">
        <f>'06'!FV35</f>
        <v/>
      </c>
      <c r="FX36" s="27" t="str">
        <f>'06'!FW35</f>
        <v/>
      </c>
      <c r="FY36" s="27" t="str">
        <f>'06'!FX35</f>
        <v/>
      </c>
      <c r="FZ36" s="27" t="str">
        <f>'06'!FY35</f>
        <v/>
      </c>
      <c r="GA36" s="27" t="str">
        <f>'06'!FZ35</f>
        <v/>
      </c>
      <c r="GB36" s="27" t="str">
        <f>'06'!GA35</f>
        <v/>
      </c>
      <c r="GC36" s="27" t="str">
        <f>'06'!GB35</f>
        <v/>
      </c>
      <c r="GD36" s="27" t="str">
        <f>'06'!GD35</f>
        <v/>
      </c>
      <c r="GE36" s="312" t="str">
        <f>'06'!GE35</f>
        <v/>
      </c>
      <c r="GF36" s="188"/>
      <c r="GG36" s="173"/>
      <c r="GH36" s="173"/>
      <c r="GI36" s="173"/>
      <c r="GJ36" s="173"/>
      <c r="GK36" s="173"/>
      <c r="GL36" s="173"/>
      <c r="GM36" s="173"/>
    </row>
    <row r="37" spans="1:195" s="29" customFormat="1" ht="15.95" customHeight="1">
      <c r="A37" s="173"/>
      <c r="B37" s="55">
        <v>31</v>
      </c>
      <c r="C37" s="26">
        <f>IF(คะแนนสอบ!C36="","",คะแนนสอบ!C36)</f>
        <v>2524</v>
      </c>
      <c r="D37" s="41" t="str">
        <f>IF(คะแนนสอบ!D36="","",คะแนนสอบ!D36)</f>
        <v>เด็กหญิงนุชจรีย์  ยิ้มจันทร์</v>
      </c>
      <c r="E37" s="27" t="str">
        <f>'06'!D36</f>
        <v/>
      </c>
      <c r="F37" s="27" t="str">
        <f>'06'!E36</f>
        <v/>
      </c>
      <c r="G37" s="27" t="str">
        <f>'06'!F36</f>
        <v/>
      </c>
      <c r="H37" s="27" t="str">
        <f>'06'!G36</f>
        <v/>
      </c>
      <c r="I37" s="27" t="str">
        <f>'06'!H36</f>
        <v/>
      </c>
      <c r="J37" s="27" t="str">
        <f>'06'!I36</f>
        <v/>
      </c>
      <c r="K37" s="27" t="str">
        <f>'06'!J36</f>
        <v/>
      </c>
      <c r="L37" s="27" t="str">
        <f>'06'!K36</f>
        <v/>
      </c>
      <c r="M37" s="27" t="str">
        <f>'06'!L36</f>
        <v/>
      </c>
      <c r="N37" s="27" t="str">
        <f>'06'!M36</f>
        <v/>
      </c>
      <c r="O37" s="27" t="str">
        <f>'06'!N36</f>
        <v/>
      </c>
      <c r="P37" s="27" t="str">
        <f>'06'!O36</f>
        <v/>
      </c>
      <c r="Q37" s="27" t="str">
        <f>'06'!P36</f>
        <v/>
      </c>
      <c r="R37" s="27" t="str">
        <f>'06'!Q36</f>
        <v/>
      </c>
      <c r="S37" s="27" t="str">
        <f>'06'!R36</f>
        <v/>
      </c>
      <c r="T37" s="27" t="str">
        <f>'06'!S36</f>
        <v/>
      </c>
      <c r="U37" s="27" t="str">
        <f>'06'!T36</f>
        <v/>
      </c>
      <c r="V37" s="27" t="str">
        <f>'06'!U36</f>
        <v/>
      </c>
      <c r="W37" s="27" t="str">
        <f>'06'!V36</f>
        <v/>
      </c>
      <c r="X37" s="27" t="str">
        <f>'06'!W36</f>
        <v/>
      </c>
      <c r="Y37" s="27" t="str">
        <f>'06'!X36</f>
        <v/>
      </c>
      <c r="Z37" s="27" t="str">
        <f>'06'!Y36</f>
        <v/>
      </c>
      <c r="AA37" s="27" t="str">
        <f>'06'!Z36</f>
        <v/>
      </c>
      <c r="AB37" s="27" t="str">
        <f>'06'!AA36</f>
        <v/>
      </c>
      <c r="AC37" s="27" t="str">
        <f>'06'!AB36</f>
        <v/>
      </c>
      <c r="AD37" s="27" t="str">
        <f>'06'!AC36</f>
        <v/>
      </c>
      <c r="AE37" s="27" t="str">
        <f>'06'!AD36</f>
        <v/>
      </c>
      <c r="AF37" s="27" t="str">
        <f>'06'!AE36</f>
        <v/>
      </c>
      <c r="AG37" s="27" t="str">
        <f>'06'!AF36</f>
        <v/>
      </c>
      <c r="AH37" s="27" t="str">
        <f>'06'!AG36</f>
        <v/>
      </c>
      <c r="AI37" s="27" t="str">
        <f>'06'!AH36</f>
        <v/>
      </c>
      <c r="AJ37" s="27" t="str">
        <f>'06'!AI36</f>
        <v/>
      </c>
      <c r="AK37" s="27" t="str">
        <f>'06'!AJ36</f>
        <v/>
      </c>
      <c r="AL37" s="27" t="str">
        <f>'06'!AK36</f>
        <v/>
      </c>
      <c r="AM37" s="27" t="str">
        <f>'06'!AL36</f>
        <v/>
      </c>
      <c r="AN37" s="27" t="str">
        <f>'06'!AM36</f>
        <v/>
      </c>
      <c r="AO37" s="27" t="str">
        <f>'06'!AN36</f>
        <v/>
      </c>
      <c r="AP37" s="27" t="str">
        <f>'06'!AO36</f>
        <v/>
      </c>
      <c r="AQ37" s="27" t="str">
        <f>'06'!AP36</f>
        <v/>
      </c>
      <c r="AR37" s="27" t="str">
        <f>'06'!AQ36</f>
        <v/>
      </c>
      <c r="AS37" s="27" t="str">
        <f>'06'!AR36</f>
        <v/>
      </c>
      <c r="AT37" s="27" t="str">
        <f>'06'!AS36</f>
        <v/>
      </c>
      <c r="AU37" s="27" t="str">
        <f>'06'!AT36</f>
        <v/>
      </c>
      <c r="AV37" s="27" t="str">
        <f>'06'!AU36</f>
        <v/>
      </c>
      <c r="AW37" s="27" t="str">
        <f>'06'!AV36</f>
        <v/>
      </c>
      <c r="AX37" s="27" t="str">
        <f>'06'!AW36</f>
        <v/>
      </c>
      <c r="AY37" s="27" t="str">
        <f>'06'!AX36</f>
        <v/>
      </c>
      <c r="AZ37" s="27" t="str">
        <f>'06'!AY36</f>
        <v/>
      </c>
      <c r="BA37" s="27" t="str">
        <f>'06'!AZ36</f>
        <v/>
      </c>
      <c r="BB37" s="27" t="str">
        <f>'06'!BA36</f>
        <v/>
      </c>
      <c r="BC37" s="27" t="str">
        <f>'06'!BB36</f>
        <v/>
      </c>
      <c r="BD37" s="27" t="str">
        <f>'06'!BC36</f>
        <v/>
      </c>
      <c r="BE37" s="27" t="str">
        <f>'06'!BD36</f>
        <v/>
      </c>
      <c r="BF37" s="27" t="str">
        <f>'06'!BE36</f>
        <v/>
      </c>
      <c r="BG37" s="27" t="str">
        <f>'06'!BF36</f>
        <v/>
      </c>
      <c r="BH37" s="27" t="str">
        <f>'06'!BG36</f>
        <v/>
      </c>
      <c r="BI37" s="27" t="str">
        <f>'06'!BH36</f>
        <v/>
      </c>
      <c r="BJ37" s="27" t="str">
        <f>'06'!BI36</f>
        <v/>
      </c>
      <c r="BK37" s="27" t="str">
        <f>'06'!BJ36</f>
        <v/>
      </c>
      <c r="BL37" s="27" t="str">
        <f>'06'!BK36</f>
        <v/>
      </c>
      <c r="BM37" s="27" t="str">
        <f>'06'!BL36</f>
        <v/>
      </c>
      <c r="BN37" s="27" t="str">
        <f>'06'!BM36</f>
        <v/>
      </c>
      <c r="BO37" s="27" t="str">
        <f>'06'!BN36</f>
        <v/>
      </c>
      <c r="BP37" s="27" t="str">
        <f>'06'!BO36</f>
        <v/>
      </c>
      <c r="BQ37" s="27" t="str">
        <f>'06'!BP36</f>
        <v/>
      </c>
      <c r="BR37" s="27" t="str">
        <f>'06'!BQ36</f>
        <v/>
      </c>
      <c r="BS37" s="27" t="str">
        <f>'06'!BR36</f>
        <v/>
      </c>
      <c r="BT37" s="27" t="str">
        <f>'06'!BS36</f>
        <v/>
      </c>
      <c r="BU37" s="27" t="str">
        <f>'06'!BT36</f>
        <v/>
      </c>
      <c r="BV37" s="27" t="str">
        <f>'06'!BU36</f>
        <v/>
      </c>
      <c r="BW37" s="27" t="str">
        <f>'06'!BV36</f>
        <v/>
      </c>
      <c r="BX37" s="27" t="str">
        <f>'06'!BW36</f>
        <v/>
      </c>
      <c r="BY37" s="27" t="str">
        <f>'06'!BX36</f>
        <v/>
      </c>
      <c r="BZ37" s="27" t="str">
        <f>'06'!BY36</f>
        <v/>
      </c>
      <c r="CA37" s="27" t="str">
        <f>'06'!BZ36</f>
        <v/>
      </c>
      <c r="CB37" s="27" t="str">
        <f>'06'!CA36</f>
        <v/>
      </c>
      <c r="CC37" s="27" t="str">
        <f>'06'!CB36</f>
        <v/>
      </c>
      <c r="CD37" s="27" t="str">
        <f>'06'!CC36</f>
        <v/>
      </c>
      <c r="CE37" s="27" t="str">
        <f>'06'!CD36</f>
        <v/>
      </c>
      <c r="CF37" s="27" t="str">
        <f>'06'!CE36</f>
        <v/>
      </c>
      <c r="CG37" s="27" t="str">
        <f>'06'!CF36</f>
        <v/>
      </c>
      <c r="CH37" s="27" t="str">
        <f>'06'!CG36</f>
        <v/>
      </c>
      <c r="CI37" s="27" t="str">
        <f>'06'!CH36</f>
        <v/>
      </c>
      <c r="CJ37" s="27" t="str">
        <f>'06'!CI36</f>
        <v/>
      </c>
      <c r="CK37" s="27" t="str">
        <f>'06'!CJ36</f>
        <v/>
      </c>
      <c r="CL37" s="27" t="str">
        <f>'06'!CK36</f>
        <v/>
      </c>
      <c r="CM37" s="27" t="str">
        <f>'06'!CL36</f>
        <v/>
      </c>
      <c r="CN37" s="27" t="str">
        <f>'06'!CM36</f>
        <v/>
      </c>
      <c r="CO37" s="27" t="str">
        <f>'06'!CN36</f>
        <v/>
      </c>
      <c r="CP37" s="27" t="str">
        <f>'06'!CO36</f>
        <v/>
      </c>
      <c r="CQ37" s="27" t="str">
        <f>'06'!CP36</f>
        <v/>
      </c>
      <c r="CR37" s="27" t="str">
        <f>'06'!CQ36</f>
        <v/>
      </c>
      <c r="CS37" s="27" t="str">
        <f>'06'!CR36</f>
        <v/>
      </c>
      <c r="CT37" s="27" t="str">
        <f>'06'!CS36</f>
        <v/>
      </c>
      <c r="CU37" s="27" t="str">
        <f>'06'!CT36</f>
        <v/>
      </c>
      <c r="CV37" s="27" t="str">
        <f>'06'!CU36</f>
        <v/>
      </c>
      <c r="CW37" s="27" t="str">
        <f>'06'!CV36</f>
        <v/>
      </c>
      <c r="CX37" s="27" t="str">
        <f>'06'!CW36</f>
        <v/>
      </c>
      <c r="CY37" s="27" t="str">
        <f>'06'!CX36</f>
        <v/>
      </c>
      <c r="CZ37" s="388" t="str">
        <f>'06'!CY36</f>
        <v/>
      </c>
      <c r="DA37" s="388" t="str">
        <f>'06'!CZ36</f>
        <v/>
      </c>
      <c r="DB37" s="388" t="str">
        <f>'06'!DA36</f>
        <v/>
      </c>
      <c r="DC37" s="388" t="str">
        <f>'06'!DB36</f>
        <v/>
      </c>
      <c r="DD37" s="388" t="str">
        <f>'06'!DC36</f>
        <v/>
      </c>
      <c r="DE37" s="388" t="str">
        <f>'06'!DD36</f>
        <v/>
      </c>
      <c r="DF37" s="388" t="str">
        <f>'06'!DE36</f>
        <v/>
      </c>
      <c r="DG37" s="388" t="str">
        <f>'06'!DF36</f>
        <v/>
      </c>
      <c r="DH37" s="388" t="str">
        <f>'06'!DG36</f>
        <v/>
      </c>
      <c r="DI37" s="388" t="str">
        <f>'06'!DH36</f>
        <v/>
      </c>
      <c r="DJ37" s="388" t="str">
        <f>'06'!DI36</f>
        <v/>
      </c>
      <c r="DK37" s="457" t="str">
        <f>'06'!DJ36</f>
        <v/>
      </c>
      <c r="DL37" s="457" t="str">
        <f>'06'!DK36</f>
        <v/>
      </c>
      <c r="DM37" s="457" t="str">
        <f>'06'!DL36</f>
        <v/>
      </c>
      <c r="DN37" s="457" t="str">
        <f>'06'!DM36</f>
        <v/>
      </c>
      <c r="DO37" s="457" t="str">
        <f>'06'!DN36</f>
        <v/>
      </c>
      <c r="DP37" s="457" t="str">
        <f>'06'!DO36</f>
        <v/>
      </c>
      <c r="DQ37" s="457" t="str">
        <f>'06'!DP36</f>
        <v/>
      </c>
      <c r="DR37" s="457" t="str">
        <f>'06'!DQ36</f>
        <v/>
      </c>
      <c r="DS37" s="457" t="str">
        <f>'06'!DR36</f>
        <v/>
      </c>
      <c r="DT37" s="457" t="str">
        <f>'06'!DS36</f>
        <v/>
      </c>
      <c r="DU37" s="457" t="str">
        <f>'06'!DT36</f>
        <v/>
      </c>
      <c r="DV37" s="457" t="str">
        <f>'06'!DU36</f>
        <v/>
      </c>
      <c r="DW37" s="457" t="str">
        <f>'06'!DV36</f>
        <v/>
      </c>
      <c r="DX37" s="457" t="str">
        <f>'06'!DW36</f>
        <v/>
      </c>
      <c r="DY37" s="457" t="str">
        <f>'06'!DX36</f>
        <v/>
      </c>
      <c r="DZ37" s="457" t="str">
        <f>'06'!DY36</f>
        <v/>
      </c>
      <c r="EA37" s="457" t="str">
        <f>'06'!DZ36</f>
        <v/>
      </c>
      <c r="EB37" s="457" t="str">
        <f>'06'!EA36</f>
        <v/>
      </c>
      <c r="EC37" s="457" t="str">
        <f>'06'!EB36</f>
        <v/>
      </c>
      <c r="ED37" s="457" t="str">
        <f>'06'!EC36</f>
        <v/>
      </c>
      <c r="EE37" s="457" t="str">
        <f>'06'!ED36</f>
        <v/>
      </c>
      <c r="EF37" s="457" t="str">
        <f>'06'!EE36</f>
        <v/>
      </c>
      <c r="EG37" s="457" t="str">
        <f>'06'!EF36</f>
        <v/>
      </c>
      <c r="EH37" s="457" t="str">
        <f>'06'!EG36</f>
        <v/>
      </c>
      <c r="EI37" s="457" t="str">
        <f>'06'!EH36</f>
        <v/>
      </c>
      <c r="EJ37" s="457" t="str">
        <f>'06'!EI36</f>
        <v/>
      </c>
      <c r="EK37" s="457" t="str">
        <f>'06'!EJ36</f>
        <v/>
      </c>
      <c r="EL37" s="457" t="str">
        <f>'06'!EK36</f>
        <v/>
      </c>
      <c r="EM37" s="457" t="str">
        <f>'06'!EL36</f>
        <v/>
      </c>
      <c r="EN37" s="457" t="str">
        <f>'06'!EM36</f>
        <v/>
      </c>
      <c r="EO37" s="457" t="str">
        <f>'06'!EN36</f>
        <v/>
      </c>
      <c r="EP37" s="457" t="str">
        <f>'06'!EO36</f>
        <v/>
      </c>
      <c r="EQ37" s="457" t="str">
        <f>'06'!EP36</f>
        <v/>
      </c>
      <c r="ER37" s="457" t="str">
        <f>'06'!EQ36</f>
        <v/>
      </c>
      <c r="ES37" s="457" t="str">
        <f>'06'!ER36</f>
        <v/>
      </c>
      <c r="ET37" s="457" t="str">
        <f>'06'!ES36</f>
        <v/>
      </c>
      <c r="EU37" s="457" t="str">
        <f>'06'!ET36</f>
        <v/>
      </c>
      <c r="EV37" s="457" t="str">
        <f>'06'!EU36</f>
        <v/>
      </c>
      <c r="EW37" s="457" t="str">
        <f>'06'!EV36</f>
        <v/>
      </c>
      <c r="EX37" s="457" t="str">
        <f>'06'!EW36</f>
        <v/>
      </c>
      <c r="EY37" s="457" t="str">
        <f>'06'!EX36</f>
        <v/>
      </c>
      <c r="EZ37" s="457" t="str">
        <f>'06'!EY36</f>
        <v/>
      </c>
      <c r="FA37" s="457" t="str">
        <f>'06'!EZ36</f>
        <v/>
      </c>
      <c r="FB37" s="457" t="str">
        <f>'06'!FA36</f>
        <v/>
      </c>
      <c r="FC37" s="27" t="str">
        <f>'06'!FB36</f>
        <v/>
      </c>
      <c r="FD37" s="27" t="str">
        <f>'06'!FC36</f>
        <v/>
      </c>
      <c r="FE37" s="27" t="str">
        <f>'06'!FD36</f>
        <v/>
      </c>
      <c r="FF37" s="27" t="str">
        <f>'06'!FE36</f>
        <v/>
      </c>
      <c r="FG37" s="27" t="str">
        <f>'06'!FF36</f>
        <v/>
      </c>
      <c r="FH37" s="27" t="str">
        <f>'06'!FG36</f>
        <v/>
      </c>
      <c r="FI37" s="27" t="str">
        <f>'06'!FH36</f>
        <v/>
      </c>
      <c r="FJ37" s="27" t="str">
        <f>'06'!FI36</f>
        <v/>
      </c>
      <c r="FK37" s="27" t="str">
        <f>'06'!FJ36</f>
        <v/>
      </c>
      <c r="FL37" s="27" t="str">
        <f>'06'!FK36</f>
        <v/>
      </c>
      <c r="FM37" s="27" t="str">
        <f>'06'!FL36</f>
        <v/>
      </c>
      <c r="FN37" s="27" t="str">
        <f>'06'!FM36</f>
        <v/>
      </c>
      <c r="FO37" s="27" t="str">
        <f>'06'!FN36</f>
        <v/>
      </c>
      <c r="FP37" s="27" t="str">
        <f>'06'!FO36</f>
        <v/>
      </c>
      <c r="FQ37" s="27" t="str">
        <f>'06'!FP36</f>
        <v/>
      </c>
      <c r="FR37" s="27" t="str">
        <f>'06'!FQ36</f>
        <v/>
      </c>
      <c r="FS37" s="27" t="str">
        <f>'06'!FR36</f>
        <v/>
      </c>
      <c r="FT37" s="27" t="str">
        <f>'06'!FS36</f>
        <v/>
      </c>
      <c r="FU37" s="27" t="str">
        <f>'06'!FT36</f>
        <v/>
      </c>
      <c r="FV37" s="27" t="str">
        <f>'06'!FU36</f>
        <v/>
      </c>
      <c r="FW37" s="27" t="str">
        <f>'06'!FV36</f>
        <v/>
      </c>
      <c r="FX37" s="27" t="str">
        <f>'06'!FW36</f>
        <v/>
      </c>
      <c r="FY37" s="27" t="str">
        <f>'06'!FX36</f>
        <v/>
      </c>
      <c r="FZ37" s="27" t="str">
        <f>'06'!FY36</f>
        <v/>
      </c>
      <c r="GA37" s="27" t="str">
        <f>'06'!FZ36</f>
        <v/>
      </c>
      <c r="GB37" s="27" t="str">
        <f>'06'!GA36</f>
        <v/>
      </c>
      <c r="GC37" s="27" t="str">
        <f>'06'!GB36</f>
        <v/>
      </c>
      <c r="GD37" s="27" t="str">
        <f>'06'!GD36</f>
        <v/>
      </c>
      <c r="GE37" s="312" t="str">
        <f>'06'!GE36</f>
        <v/>
      </c>
      <c r="GF37" s="188"/>
      <c r="GG37" s="173"/>
      <c r="GH37" s="173"/>
      <c r="GI37" s="173"/>
      <c r="GJ37" s="173"/>
      <c r="GK37" s="173"/>
      <c r="GL37" s="173"/>
      <c r="GM37" s="173"/>
    </row>
    <row r="38" spans="1:195" s="29" customFormat="1" ht="15.95" customHeight="1">
      <c r="A38" s="173"/>
      <c r="B38" s="55">
        <v>32</v>
      </c>
      <c r="C38" s="26">
        <f>IF(คะแนนสอบ!C37="","",คะแนนสอบ!C37)</f>
        <v>2525</v>
      </c>
      <c r="D38" s="41" t="str">
        <f>IF(คะแนนสอบ!D37="","",คะแนนสอบ!D37)</f>
        <v>เด็กหญิงชนัญชิดา  ไพรีรณ</v>
      </c>
      <c r="E38" s="27" t="str">
        <f>'06'!D37</f>
        <v/>
      </c>
      <c r="F38" s="27" t="str">
        <f>'06'!E37</f>
        <v/>
      </c>
      <c r="G38" s="27" t="str">
        <f>'06'!F37</f>
        <v/>
      </c>
      <c r="H38" s="27" t="str">
        <f>'06'!G37</f>
        <v/>
      </c>
      <c r="I38" s="27" t="str">
        <f>'06'!H37</f>
        <v/>
      </c>
      <c r="J38" s="27" t="str">
        <f>'06'!I37</f>
        <v/>
      </c>
      <c r="K38" s="27" t="str">
        <f>'06'!J37</f>
        <v/>
      </c>
      <c r="L38" s="27" t="str">
        <f>'06'!K37</f>
        <v/>
      </c>
      <c r="M38" s="27" t="str">
        <f>'06'!L37</f>
        <v/>
      </c>
      <c r="N38" s="27" t="str">
        <f>'06'!M37</f>
        <v/>
      </c>
      <c r="O38" s="27" t="str">
        <f>'06'!N37</f>
        <v/>
      </c>
      <c r="P38" s="27" t="str">
        <f>'06'!O37</f>
        <v/>
      </c>
      <c r="Q38" s="27" t="str">
        <f>'06'!P37</f>
        <v/>
      </c>
      <c r="R38" s="27" t="str">
        <f>'06'!Q37</f>
        <v/>
      </c>
      <c r="S38" s="27" t="str">
        <f>'06'!R37</f>
        <v/>
      </c>
      <c r="T38" s="27" t="str">
        <f>'06'!S37</f>
        <v/>
      </c>
      <c r="U38" s="27" t="str">
        <f>'06'!T37</f>
        <v/>
      </c>
      <c r="V38" s="27" t="str">
        <f>'06'!U37</f>
        <v/>
      </c>
      <c r="W38" s="27" t="str">
        <f>'06'!V37</f>
        <v/>
      </c>
      <c r="X38" s="27" t="str">
        <f>'06'!W37</f>
        <v/>
      </c>
      <c r="Y38" s="27" t="str">
        <f>'06'!X37</f>
        <v/>
      </c>
      <c r="Z38" s="27" t="str">
        <f>'06'!Y37</f>
        <v/>
      </c>
      <c r="AA38" s="27" t="str">
        <f>'06'!Z37</f>
        <v/>
      </c>
      <c r="AB38" s="27" t="str">
        <f>'06'!AA37</f>
        <v/>
      </c>
      <c r="AC38" s="27" t="str">
        <f>'06'!AB37</f>
        <v/>
      </c>
      <c r="AD38" s="27" t="str">
        <f>'06'!AC37</f>
        <v/>
      </c>
      <c r="AE38" s="27" t="str">
        <f>'06'!AD37</f>
        <v/>
      </c>
      <c r="AF38" s="27" t="str">
        <f>'06'!AE37</f>
        <v/>
      </c>
      <c r="AG38" s="27" t="str">
        <f>'06'!AF37</f>
        <v/>
      </c>
      <c r="AH38" s="27" t="str">
        <f>'06'!AG37</f>
        <v/>
      </c>
      <c r="AI38" s="27" t="str">
        <f>'06'!AH37</f>
        <v/>
      </c>
      <c r="AJ38" s="27" t="str">
        <f>'06'!AI37</f>
        <v/>
      </c>
      <c r="AK38" s="27" t="str">
        <f>'06'!AJ37</f>
        <v/>
      </c>
      <c r="AL38" s="27" t="str">
        <f>'06'!AK37</f>
        <v/>
      </c>
      <c r="AM38" s="27" t="str">
        <f>'06'!AL37</f>
        <v/>
      </c>
      <c r="AN38" s="27" t="str">
        <f>'06'!AM37</f>
        <v/>
      </c>
      <c r="AO38" s="27" t="str">
        <f>'06'!AN37</f>
        <v/>
      </c>
      <c r="AP38" s="27" t="str">
        <f>'06'!AO37</f>
        <v/>
      </c>
      <c r="AQ38" s="27" t="str">
        <f>'06'!AP37</f>
        <v/>
      </c>
      <c r="AR38" s="27" t="str">
        <f>'06'!AQ37</f>
        <v/>
      </c>
      <c r="AS38" s="27" t="str">
        <f>'06'!AR37</f>
        <v/>
      </c>
      <c r="AT38" s="27" t="str">
        <f>'06'!AS37</f>
        <v/>
      </c>
      <c r="AU38" s="27" t="str">
        <f>'06'!AT37</f>
        <v/>
      </c>
      <c r="AV38" s="27" t="str">
        <f>'06'!AU37</f>
        <v/>
      </c>
      <c r="AW38" s="27" t="str">
        <f>'06'!AV37</f>
        <v/>
      </c>
      <c r="AX38" s="27" t="str">
        <f>'06'!AW37</f>
        <v/>
      </c>
      <c r="AY38" s="27" t="str">
        <f>'06'!AX37</f>
        <v/>
      </c>
      <c r="AZ38" s="27" t="str">
        <f>'06'!AY37</f>
        <v/>
      </c>
      <c r="BA38" s="27" t="str">
        <f>'06'!AZ37</f>
        <v/>
      </c>
      <c r="BB38" s="27" t="str">
        <f>'06'!BA37</f>
        <v/>
      </c>
      <c r="BC38" s="27" t="str">
        <f>'06'!BB37</f>
        <v/>
      </c>
      <c r="BD38" s="27" t="str">
        <f>'06'!BC37</f>
        <v/>
      </c>
      <c r="BE38" s="27" t="str">
        <f>'06'!BD37</f>
        <v/>
      </c>
      <c r="BF38" s="27" t="str">
        <f>'06'!BE37</f>
        <v/>
      </c>
      <c r="BG38" s="27" t="str">
        <f>'06'!BF37</f>
        <v/>
      </c>
      <c r="BH38" s="27" t="str">
        <f>'06'!BG37</f>
        <v/>
      </c>
      <c r="BI38" s="27" t="str">
        <f>'06'!BH37</f>
        <v/>
      </c>
      <c r="BJ38" s="27" t="str">
        <f>'06'!BI37</f>
        <v/>
      </c>
      <c r="BK38" s="27" t="str">
        <f>'06'!BJ37</f>
        <v/>
      </c>
      <c r="BL38" s="27" t="str">
        <f>'06'!BK37</f>
        <v/>
      </c>
      <c r="BM38" s="27" t="str">
        <f>'06'!BL37</f>
        <v/>
      </c>
      <c r="BN38" s="27" t="str">
        <f>'06'!BM37</f>
        <v/>
      </c>
      <c r="BO38" s="27" t="str">
        <f>'06'!BN37</f>
        <v/>
      </c>
      <c r="BP38" s="27" t="str">
        <f>'06'!BO37</f>
        <v/>
      </c>
      <c r="BQ38" s="27" t="str">
        <f>'06'!BP37</f>
        <v/>
      </c>
      <c r="BR38" s="27" t="str">
        <f>'06'!BQ37</f>
        <v/>
      </c>
      <c r="BS38" s="27" t="str">
        <f>'06'!BR37</f>
        <v/>
      </c>
      <c r="BT38" s="27" t="str">
        <f>'06'!BS37</f>
        <v/>
      </c>
      <c r="BU38" s="27" t="str">
        <f>'06'!BT37</f>
        <v/>
      </c>
      <c r="BV38" s="27" t="str">
        <f>'06'!BU37</f>
        <v/>
      </c>
      <c r="BW38" s="27" t="str">
        <f>'06'!BV37</f>
        <v/>
      </c>
      <c r="BX38" s="27" t="str">
        <f>'06'!BW37</f>
        <v/>
      </c>
      <c r="BY38" s="27" t="str">
        <f>'06'!BX37</f>
        <v/>
      </c>
      <c r="BZ38" s="27" t="str">
        <f>'06'!BY37</f>
        <v/>
      </c>
      <c r="CA38" s="27" t="str">
        <f>'06'!BZ37</f>
        <v/>
      </c>
      <c r="CB38" s="27" t="str">
        <f>'06'!CA37</f>
        <v/>
      </c>
      <c r="CC38" s="27" t="str">
        <f>'06'!CB37</f>
        <v/>
      </c>
      <c r="CD38" s="27" t="str">
        <f>'06'!CC37</f>
        <v/>
      </c>
      <c r="CE38" s="27" t="str">
        <f>'06'!CD37</f>
        <v/>
      </c>
      <c r="CF38" s="27" t="str">
        <f>'06'!CE37</f>
        <v/>
      </c>
      <c r="CG38" s="27" t="str">
        <f>'06'!CF37</f>
        <v/>
      </c>
      <c r="CH38" s="27" t="str">
        <f>'06'!CG37</f>
        <v/>
      </c>
      <c r="CI38" s="27" t="str">
        <f>'06'!CH37</f>
        <v/>
      </c>
      <c r="CJ38" s="27" t="str">
        <f>'06'!CI37</f>
        <v/>
      </c>
      <c r="CK38" s="27" t="str">
        <f>'06'!CJ37</f>
        <v/>
      </c>
      <c r="CL38" s="27" t="str">
        <f>'06'!CK37</f>
        <v/>
      </c>
      <c r="CM38" s="27" t="str">
        <f>'06'!CL37</f>
        <v/>
      </c>
      <c r="CN38" s="27" t="str">
        <f>'06'!CM37</f>
        <v/>
      </c>
      <c r="CO38" s="27" t="str">
        <f>'06'!CN37</f>
        <v/>
      </c>
      <c r="CP38" s="27" t="str">
        <f>'06'!CO37</f>
        <v/>
      </c>
      <c r="CQ38" s="27" t="str">
        <f>'06'!CP37</f>
        <v/>
      </c>
      <c r="CR38" s="27" t="str">
        <f>'06'!CQ37</f>
        <v/>
      </c>
      <c r="CS38" s="27" t="str">
        <f>'06'!CR37</f>
        <v/>
      </c>
      <c r="CT38" s="27" t="str">
        <f>'06'!CS37</f>
        <v/>
      </c>
      <c r="CU38" s="27" t="str">
        <f>'06'!CT37</f>
        <v/>
      </c>
      <c r="CV38" s="27" t="str">
        <f>'06'!CU37</f>
        <v/>
      </c>
      <c r="CW38" s="27" t="str">
        <f>'06'!CV37</f>
        <v/>
      </c>
      <c r="CX38" s="27" t="str">
        <f>'06'!CW37</f>
        <v/>
      </c>
      <c r="CY38" s="27" t="str">
        <f>'06'!CX37</f>
        <v/>
      </c>
      <c r="CZ38" s="388" t="str">
        <f>'06'!CY37</f>
        <v/>
      </c>
      <c r="DA38" s="388" t="str">
        <f>'06'!CZ37</f>
        <v/>
      </c>
      <c r="DB38" s="388" t="str">
        <f>'06'!DA37</f>
        <v/>
      </c>
      <c r="DC38" s="388" t="str">
        <f>'06'!DB37</f>
        <v/>
      </c>
      <c r="DD38" s="388" t="str">
        <f>'06'!DC37</f>
        <v/>
      </c>
      <c r="DE38" s="388" t="str">
        <f>'06'!DD37</f>
        <v/>
      </c>
      <c r="DF38" s="388" t="str">
        <f>'06'!DE37</f>
        <v/>
      </c>
      <c r="DG38" s="388" t="str">
        <f>'06'!DF37</f>
        <v/>
      </c>
      <c r="DH38" s="388" t="str">
        <f>'06'!DG37</f>
        <v/>
      </c>
      <c r="DI38" s="388" t="str">
        <f>'06'!DH37</f>
        <v/>
      </c>
      <c r="DJ38" s="388" t="str">
        <f>'06'!DI37</f>
        <v/>
      </c>
      <c r="DK38" s="457" t="str">
        <f>'06'!DJ37</f>
        <v/>
      </c>
      <c r="DL38" s="457" t="str">
        <f>'06'!DK37</f>
        <v/>
      </c>
      <c r="DM38" s="457" t="str">
        <f>'06'!DL37</f>
        <v/>
      </c>
      <c r="DN38" s="457" t="str">
        <f>'06'!DM37</f>
        <v/>
      </c>
      <c r="DO38" s="457" t="str">
        <f>'06'!DN37</f>
        <v/>
      </c>
      <c r="DP38" s="457" t="str">
        <f>'06'!DO37</f>
        <v/>
      </c>
      <c r="DQ38" s="457" t="str">
        <f>'06'!DP37</f>
        <v/>
      </c>
      <c r="DR38" s="457" t="str">
        <f>'06'!DQ37</f>
        <v/>
      </c>
      <c r="DS38" s="457" t="str">
        <f>'06'!DR37</f>
        <v/>
      </c>
      <c r="DT38" s="457" t="str">
        <f>'06'!DS37</f>
        <v/>
      </c>
      <c r="DU38" s="457" t="str">
        <f>'06'!DT37</f>
        <v/>
      </c>
      <c r="DV38" s="457" t="str">
        <f>'06'!DU37</f>
        <v/>
      </c>
      <c r="DW38" s="457" t="str">
        <f>'06'!DV37</f>
        <v/>
      </c>
      <c r="DX38" s="457" t="str">
        <f>'06'!DW37</f>
        <v/>
      </c>
      <c r="DY38" s="457" t="str">
        <f>'06'!DX37</f>
        <v/>
      </c>
      <c r="DZ38" s="457" t="str">
        <f>'06'!DY37</f>
        <v/>
      </c>
      <c r="EA38" s="457" t="str">
        <f>'06'!DZ37</f>
        <v/>
      </c>
      <c r="EB38" s="457" t="str">
        <f>'06'!EA37</f>
        <v/>
      </c>
      <c r="EC38" s="457" t="str">
        <f>'06'!EB37</f>
        <v/>
      </c>
      <c r="ED38" s="457" t="str">
        <f>'06'!EC37</f>
        <v/>
      </c>
      <c r="EE38" s="457" t="str">
        <f>'06'!ED37</f>
        <v/>
      </c>
      <c r="EF38" s="457" t="str">
        <f>'06'!EE37</f>
        <v/>
      </c>
      <c r="EG38" s="457" t="str">
        <f>'06'!EF37</f>
        <v/>
      </c>
      <c r="EH38" s="457" t="str">
        <f>'06'!EG37</f>
        <v/>
      </c>
      <c r="EI38" s="457" t="str">
        <f>'06'!EH37</f>
        <v/>
      </c>
      <c r="EJ38" s="457" t="str">
        <f>'06'!EI37</f>
        <v/>
      </c>
      <c r="EK38" s="457" t="str">
        <f>'06'!EJ37</f>
        <v/>
      </c>
      <c r="EL38" s="457" t="str">
        <f>'06'!EK37</f>
        <v/>
      </c>
      <c r="EM38" s="457" t="str">
        <f>'06'!EL37</f>
        <v/>
      </c>
      <c r="EN38" s="457" t="str">
        <f>'06'!EM37</f>
        <v/>
      </c>
      <c r="EO38" s="457" t="str">
        <f>'06'!EN37</f>
        <v/>
      </c>
      <c r="EP38" s="457" t="str">
        <f>'06'!EO37</f>
        <v/>
      </c>
      <c r="EQ38" s="457" t="str">
        <f>'06'!EP37</f>
        <v/>
      </c>
      <c r="ER38" s="457" t="str">
        <f>'06'!EQ37</f>
        <v/>
      </c>
      <c r="ES38" s="457" t="str">
        <f>'06'!ER37</f>
        <v/>
      </c>
      <c r="ET38" s="457" t="str">
        <f>'06'!ES37</f>
        <v/>
      </c>
      <c r="EU38" s="457" t="str">
        <f>'06'!ET37</f>
        <v/>
      </c>
      <c r="EV38" s="457" t="str">
        <f>'06'!EU37</f>
        <v/>
      </c>
      <c r="EW38" s="457" t="str">
        <f>'06'!EV37</f>
        <v/>
      </c>
      <c r="EX38" s="457" t="str">
        <f>'06'!EW37</f>
        <v/>
      </c>
      <c r="EY38" s="457" t="str">
        <f>'06'!EX37</f>
        <v/>
      </c>
      <c r="EZ38" s="457" t="str">
        <f>'06'!EY37</f>
        <v/>
      </c>
      <c r="FA38" s="457" t="str">
        <f>'06'!EZ37</f>
        <v/>
      </c>
      <c r="FB38" s="457" t="str">
        <f>'06'!FA37</f>
        <v/>
      </c>
      <c r="FC38" s="27" t="str">
        <f>'06'!FB37</f>
        <v/>
      </c>
      <c r="FD38" s="27" t="str">
        <f>'06'!FC37</f>
        <v/>
      </c>
      <c r="FE38" s="27" t="str">
        <f>'06'!FD37</f>
        <v/>
      </c>
      <c r="FF38" s="27" t="str">
        <f>'06'!FE37</f>
        <v/>
      </c>
      <c r="FG38" s="27" t="str">
        <f>'06'!FF37</f>
        <v/>
      </c>
      <c r="FH38" s="27" t="str">
        <f>'06'!FG37</f>
        <v/>
      </c>
      <c r="FI38" s="27" t="str">
        <f>'06'!FH37</f>
        <v/>
      </c>
      <c r="FJ38" s="27" t="str">
        <f>'06'!FI37</f>
        <v/>
      </c>
      <c r="FK38" s="27" t="str">
        <f>'06'!FJ37</f>
        <v/>
      </c>
      <c r="FL38" s="27" t="str">
        <f>'06'!FK37</f>
        <v/>
      </c>
      <c r="FM38" s="27" t="str">
        <f>'06'!FL37</f>
        <v/>
      </c>
      <c r="FN38" s="27" t="str">
        <f>'06'!FM37</f>
        <v/>
      </c>
      <c r="FO38" s="27" t="str">
        <f>'06'!FN37</f>
        <v/>
      </c>
      <c r="FP38" s="27" t="str">
        <f>'06'!FO37</f>
        <v/>
      </c>
      <c r="FQ38" s="27" t="str">
        <f>'06'!FP37</f>
        <v/>
      </c>
      <c r="FR38" s="27" t="str">
        <f>'06'!FQ37</f>
        <v/>
      </c>
      <c r="FS38" s="27" t="str">
        <f>'06'!FR37</f>
        <v/>
      </c>
      <c r="FT38" s="27" t="str">
        <f>'06'!FS37</f>
        <v/>
      </c>
      <c r="FU38" s="27" t="str">
        <f>'06'!FT37</f>
        <v/>
      </c>
      <c r="FV38" s="27" t="str">
        <f>'06'!FU37</f>
        <v/>
      </c>
      <c r="FW38" s="27" t="str">
        <f>'06'!FV37</f>
        <v/>
      </c>
      <c r="FX38" s="27" t="str">
        <f>'06'!FW37</f>
        <v/>
      </c>
      <c r="FY38" s="27" t="str">
        <f>'06'!FX37</f>
        <v/>
      </c>
      <c r="FZ38" s="27" t="str">
        <f>'06'!FY37</f>
        <v/>
      </c>
      <c r="GA38" s="27" t="str">
        <f>'06'!FZ37</f>
        <v/>
      </c>
      <c r="GB38" s="27" t="str">
        <f>'06'!GA37</f>
        <v/>
      </c>
      <c r="GC38" s="27" t="str">
        <f>'06'!GB37</f>
        <v/>
      </c>
      <c r="GD38" s="27" t="str">
        <f>'06'!GD37</f>
        <v/>
      </c>
      <c r="GE38" s="312" t="str">
        <f>'06'!GE37</f>
        <v/>
      </c>
      <c r="GF38" s="188"/>
      <c r="GG38" s="173"/>
      <c r="GH38" s="173"/>
      <c r="GI38" s="173"/>
      <c r="GJ38" s="173"/>
      <c r="GK38" s="173"/>
      <c r="GL38" s="173"/>
      <c r="GM38" s="173"/>
    </row>
    <row r="39" spans="1:195" s="29" customFormat="1" ht="15.95" customHeight="1">
      <c r="A39" s="173"/>
      <c r="B39" s="55">
        <v>33</v>
      </c>
      <c r="C39" s="26">
        <f>IF(คะแนนสอบ!C38="","",คะแนนสอบ!C38)</f>
        <v>2526</v>
      </c>
      <c r="D39" s="41" t="str">
        <f>IF(คะแนนสอบ!D38="","",คะแนนสอบ!D38)</f>
        <v>เด็กหญิงกัณฐิกา  เพตรา</v>
      </c>
      <c r="E39" s="27" t="str">
        <f>'06'!D38</f>
        <v/>
      </c>
      <c r="F39" s="27" t="str">
        <f>'06'!E38</f>
        <v/>
      </c>
      <c r="G39" s="27" t="str">
        <f>'06'!F38</f>
        <v/>
      </c>
      <c r="H39" s="27" t="str">
        <f>'06'!G38</f>
        <v/>
      </c>
      <c r="I39" s="27" t="str">
        <f>'06'!H38</f>
        <v/>
      </c>
      <c r="J39" s="27" t="str">
        <f>'06'!I38</f>
        <v/>
      </c>
      <c r="K39" s="27" t="str">
        <f>'06'!J38</f>
        <v/>
      </c>
      <c r="L39" s="27" t="str">
        <f>'06'!K38</f>
        <v/>
      </c>
      <c r="M39" s="27" t="str">
        <f>'06'!L38</f>
        <v/>
      </c>
      <c r="N39" s="27" t="str">
        <f>'06'!M38</f>
        <v/>
      </c>
      <c r="O39" s="27" t="str">
        <f>'06'!N38</f>
        <v/>
      </c>
      <c r="P39" s="27" t="str">
        <f>'06'!O38</f>
        <v/>
      </c>
      <c r="Q39" s="27" t="str">
        <f>'06'!P38</f>
        <v/>
      </c>
      <c r="R39" s="27" t="str">
        <f>'06'!Q38</f>
        <v/>
      </c>
      <c r="S39" s="27" t="str">
        <f>'06'!R38</f>
        <v/>
      </c>
      <c r="T39" s="27" t="str">
        <f>'06'!S38</f>
        <v/>
      </c>
      <c r="U39" s="27" t="str">
        <f>'06'!T38</f>
        <v/>
      </c>
      <c r="V39" s="27" t="str">
        <f>'06'!U38</f>
        <v/>
      </c>
      <c r="W39" s="27" t="str">
        <f>'06'!V38</f>
        <v/>
      </c>
      <c r="X39" s="27" t="str">
        <f>'06'!W38</f>
        <v/>
      </c>
      <c r="Y39" s="27" t="str">
        <f>'06'!X38</f>
        <v/>
      </c>
      <c r="Z39" s="27" t="str">
        <f>'06'!Y38</f>
        <v/>
      </c>
      <c r="AA39" s="27" t="str">
        <f>'06'!Z38</f>
        <v/>
      </c>
      <c r="AB39" s="27" t="str">
        <f>'06'!AA38</f>
        <v/>
      </c>
      <c r="AC39" s="27" t="str">
        <f>'06'!AB38</f>
        <v/>
      </c>
      <c r="AD39" s="27" t="str">
        <f>'06'!AC38</f>
        <v/>
      </c>
      <c r="AE39" s="27" t="str">
        <f>'06'!AD38</f>
        <v/>
      </c>
      <c r="AF39" s="27" t="str">
        <f>'06'!AE38</f>
        <v/>
      </c>
      <c r="AG39" s="27" t="str">
        <f>'06'!AF38</f>
        <v/>
      </c>
      <c r="AH39" s="27" t="str">
        <f>'06'!AG38</f>
        <v/>
      </c>
      <c r="AI39" s="27" t="str">
        <f>'06'!AH38</f>
        <v/>
      </c>
      <c r="AJ39" s="27" t="str">
        <f>'06'!AI38</f>
        <v/>
      </c>
      <c r="AK39" s="27" t="str">
        <f>'06'!AJ38</f>
        <v/>
      </c>
      <c r="AL39" s="27" t="str">
        <f>'06'!AK38</f>
        <v/>
      </c>
      <c r="AM39" s="27" t="str">
        <f>'06'!AL38</f>
        <v/>
      </c>
      <c r="AN39" s="27" t="str">
        <f>'06'!AM38</f>
        <v/>
      </c>
      <c r="AO39" s="27" t="str">
        <f>'06'!AN38</f>
        <v/>
      </c>
      <c r="AP39" s="27" t="str">
        <f>'06'!AO38</f>
        <v/>
      </c>
      <c r="AQ39" s="27" t="str">
        <f>'06'!AP38</f>
        <v/>
      </c>
      <c r="AR39" s="27" t="str">
        <f>'06'!AQ38</f>
        <v/>
      </c>
      <c r="AS39" s="27" t="str">
        <f>'06'!AR38</f>
        <v/>
      </c>
      <c r="AT39" s="27" t="str">
        <f>'06'!AS38</f>
        <v/>
      </c>
      <c r="AU39" s="27" t="str">
        <f>'06'!AT38</f>
        <v/>
      </c>
      <c r="AV39" s="27" t="str">
        <f>'06'!AU38</f>
        <v/>
      </c>
      <c r="AW39" s="27" t="str">
        <f>'06'!AV38</f>
        <v/>
      </c>
      <c r="AX39" s="27" t="str">
        <f>'06'!AW38</f>
        <v/>
      </c>
      <c r="AY39" s="27" t="str">
        <f>'06'!AX38</f>
        <v/>
      </c>
      <c r="AZ39" s="27" t="str">
        <f>'06'!AY38</f>
        <v/>
      </c>
      <c r="BA39" s="27" t="str">
        <f>'06'!AZ38</f>
        <v/>
      </c>
      <c r="BB39" s="27" t="str">
        <f>'06'!BA38</f>
        <v/>
      </c>
      <c r="BC39" s="27" t="str">
        <f>'06'!BB38</f>
        <v/>
      </c>
      <c r="BD39" s="27" t="str">
        <f>'06'!BC38</f>
        <v/>
      </c>
      <c r="BE39" s="27" t="str">
        <f>'06'!BD38</f>
        <v/>
      </c>
      <c r="BF39" s="27" t="str">
        <f>'06'!BE38</f>
        <v/>
      </c>
      <c r="BG39" s="27" t="str">
        <f>'06'!BF38</f>
        <v/>
      </c>
      <c r="BH39" s="27" t="str">
        <f>'06'!BG38</f>
        <v/>
      </c>
      <c r="BI39" s="27" t="str">
        <f>'06'!BH38</f>
        <v/>
      </c>
      <c r="BJ39" s="27" t="str">
        <f>'06'!BI38</f>
        <v/>
      </c>
      <c r="BK39" s="27" t="str">
        <f>'06'!BJ38</f>
        <v/>
      </c>
      <c r="BL39" s="27" t="str">
        <f>'06'!BK38</f>
        <v/>
      </c>
      <c r="BM39" s="27" t="str">
        <f>'06'!BL38</f>
        <v/>
      </c>
      <c r="BN39" s="27" t="str">
        <f>'06'!BM38</f>
        <v/>
      </c>
      <c r="BO39" s="27" t="str">
        <f>'06'!BN38</f>
        <v/>
      </c>
      <c r="BP39" s="27" t="str">
        <f>'06'!BO38</f>
        <v/>
      </c>
      <c r="BQ39" s="27" t="str">
        <f>'06'!BP38</f>
        <v/>
      </c>
      <c r="BR39" s="27" t="str">
        <f>'06'!BQ38</f>
        <v/>
      </c>
      <c r="BS39" s="27" t="str">
        <f>'06'!BR38</f>
        <v/>
      </c>
      <c r="BT39" s="27" t="str">
        <f>'06'!BS38</f>
        <v/>
      </c>
      <c r="BU39" s="27" t="str">
        <f>'06'!BT38</f>
        <v/>
      </c>
      <c r="BV39" s="27" t="str">
        <f>'06'!BU38</f>
        <v/>
      </c>
      <c r="BW39" s="27" t="str">
        <f>'06'!BV38</f>
        <v/>
      </c>
      <c r="BX39" s="27" t="str">
        <f>'06'!BW38</f>
        <v/>
      </c>
      <c r="BY39" s="27" t="str">
        <f>'06'!BX38</f>
        <v/>
      </c>
      <c r="BZ39" s="27" t="str">
        <f>'06'!BY38</f>
        <v/>
      </c>
      <c r="CA39" s="27" t="str">
        <f>'06'!BZ38</f>
        <v/>
      </c>
      <c r="CB39" s="27" t="str">
        <f>'06'!CA38</f>
        <v/>
      </c>
      <c r="CC39" s="27" t="str">
        <f>'06'!CB38</f>
        <v/>
      </c>
      <c r="CD39" s="27" t="str">
        <f>'06'!CC38</f>
        <v/>
      </c>
      <c r="CE39" s="27" t="str">
        <f>'06'!CD38</f>
        <v/>
      </c>
      <c r="CF39" s="27" t="str">
        <f>'06'!CE38</f>
        <v/>
      </c>
      <c r="CG39" s="27" t="str">
        <f>'06'!CF38</f>
        <v/>
      </c>
      <c r="CH39" s="27" t="str">
        <f>'06'!CG38</f>
        <v/>
      </c>
      <c r="CI39" s="27" t="str">
        <f>'06'!CH38</f>
        <v/>
      </c>
      <c r="CJ39" s="27" t="str">
        <f>'06'!CI38</f>
        <v/>
      </c>
      <c r="CK39" s="27" t="str">
        <f>'06'!CJ38</f>
        <v/>
      </c>
      <c r="CL39" s="27" t="str">
        <f>'06'!CK38</f>
        <v/>
      </c>
      <c r="CM39" s="27" t="str">
        <f>'06'!CL38</f>
        <v/>
      </c>
      <c r="CN39" s="27" t="str">
        <f>'06'!CM38</f>
        <v/>
      </c>
      <c r="CO39" s="27" t="str">
        <f>'06'!CN38</f>
        <v/>
      </c>
      <c r="CP39" s="27" t="str">
        <f>'06'!CO38</f>
        <v/>
      </c>
      <c r="CQ39" s="27" t="str">
        <f>'06'!CP38</f>
        <v/>
      </c>
      <c r="CR39" s="27" t="str">
        <f>'06'!CQ38</f>
        <v/>
      </c>
      <c r="CS39" s="27" t="str">
        <f>'06'!CR38</f>
        <v/>
      </c>
      <c r="CT39" s="27" t="str">
        <f>'06'!CS38</f>
        <v/>
      </c>
      <c r="CU39" s="27" t="str">
        <f>'06'!CT38</f>
        <v/>
      </c>
      <c r="CV39" s="27" t="str">
        <f>'06'!CU38</f>
        <v/>
      </c>
      <c r="CW39" s="27" t="str">
        <f>'06'!CV38</f>
        <v/>
      </c>
      <c r="CX39" s="27" t="str">
        <f>'06'!CW38</f>
        <v/>
      </c>
      <c r="CY39" s="27" t="str">
        <f>'06'!CX38</f>
        <v/>
      </c>
      <c r="CZ39" s="388" t="str">
        <f>'06'!CY38</f>
        <v/>
      </c>
      <c r="DA39" s="388" t="str">
        <f>'06'!CZ38</f>
        <v/>
      </c>
      <c r="DB39" s="388" t="str">
        <f>'06'!DA38</f>
        <v/>
      </c>
      <c r="DC39" s="388" t="str">
        <f>'06'!DB38</f>
        <v/>
      </c>
      <c r="DD39" s="388" t="str">
        <f>'06'!DC38</f>
        <v/>
      </c>
      <c r="DE39" s="388" t="str">
        <f>'06'!DD38</f>
        <v/>
      </c>
      <c r="DF39" s="388" t="str">
        <f>'06'!DE38</f>
        <v/>
      </c>
      <c r="DG39" s="388" t="str">
        <f>'06'!DF38</f>
        <v/>
      </c>
      <c r="DH39" s="388" t="str">
        <f>'06'!DG38</f>
        <v/>
      </c>
      <c r="DI39" s="388" t="str">
        <f>'06'!DH38</f>
        <v/>
      </c>
      <c r="DJ39" s="388" t="str">
        <f>'06'!DI38</f>
        <v/>
      </c>
      <c r="DK39" s="457" t="str">
        <f>'06'!DJ38</f>
        <v/>
      </c>
      <c r="DL39" s="457" t="str">
        <f>'06'!DK38</f>
        <v/>
      </c>
      <c r="DM39" s="457" t="str">
        <f>'06'!DL38</f>
        <v/>
      </c>
      <c r="DN39" s="457" t="str">
        <f>'06'!DM38</f>
        <v/>
      </c>
      <c r="DO39" s="457" t="str">
        <f>'06'!DN38</f>
        <v/>
      </c>
      <c r="DP39" s="457" t="str">
        <f>'06'!DO38</f>
        <v/>
      </c>
      <c r="DQ39" s="457" t="str">
        <f>'06'!DP38</f>
        <v/>
      </c>
      <c r="DR39" s="457" t="str">
        <f>'06'!DQ38</f>
        <v/>
      </c>
      <c r="DS39" s="457" t="str">
        <f>'06'!DR38</f>
        <v/>
      </c>
      <c r="DT39" s="457" t="str">
        <f>'06'!DS38</f>
        <v/>
      </c>
      <c r="DU39" s="457" t="str">
        <f>'06'!DT38</f>
        <v/>
      </c>
      <c r="DV39" s="457" t="str">
        <f>'06'!DU38</f>
        <v/>
      </c>
      <c r="DW39" s="457" t="str">
        <f>'06'!DV38</f>
        <v/>
      </c>
      <c r="DX39" s="457" t="str">
        <f>'06'!DW38</f>
        <v/>
      </c>
      <c r="DY39" s="457" t="str">
        <f>'06'!DX38</f>
        <v/>
      </c>
      <c r="DZ39" s="457" t="str">
        <f>'06'!DY38</f>
        <v/>
      </c>
      <c r="EA39" s="457" t="str">
        <f>'06'!DZ38</f>
        <v/>
      </c>
      <c r="EB39" s="457" t="str">
        <f>'06'!EA38</f>
        <v/>
      </c>
      <c r="EC39" s="457" t="str">
        <f>'06'!EB38</f>
        <v/>
      </c>
      <c r="ED39" s="457" t="str">
        <f>'06'!EC38</f>
        <v/>
      </c>
      <c r="EE39" s="457" t="str">
        <f>'06'!ED38</f>
        <v/>
      </c>
      <c r="EF39" s="457" t="str">
        <f>'06'!EE38</f>
        <v/>
      </c>
      <c r="EG39" s="457" t="str">
        <f>'06'!EF38</f>
        <v/>
      </c>
      <c r="EH39" s="457" t="str">
        <f>'06'!EG38</f>
        <v/>
      </c>
      <c r="EI39" s="457" t="str">
        <f>'06'!EH38</f>
        <v/>
      </c>
      <c r="EJ39" s="457" t="str">
        <f>'06'!EI38</f>
        <v/>
      </c>
      <c r="EK39" s="457" t="str">
        <f>'06'!EJ38</f>
        <v/>
      </c>
      <c r="EL39" s="457" t="str">
        <f>'06'!EK38</f>
        <v/>
      </c>
      <c r="EM39" s="457" t="str">
        <f>'06'!EL38</f>
        <v/>
      </c>
      <c r="EN39" s="457" t="str">
        <f>'06'!EM38</f>
        <v/>
      </c>
      <c r="EO39" s="457" t="str">
        <f>'06'!EN38</f>
        <v/>
      </c>
      <c r="EP39" s="457" t="str">
        <f>'06'!EO38</f>
        <v/>
      </c>
      <c r="EQ39" s="457" t="str">
        <f>'06'!EP38</f>
        <v/>
      </c>
      <c r="ER39" s="457" t="str">
        <f>'06'!EQ38</f>
        <v/>
      </c>
      <c r="ES39" s="457" t="str">
        <f>'06'!ER38</f>
        <v/>
      </c>
      <c r="ET39" s="457" t="str">
        <f>'06'!ES38</f>
        <v/>
      </c>
      <c r="EU39" s="457" t="str">
        <f>'06'!ET38</f>
        <v/>
      </c>
      <c r="EV39" s="457" t="str">
        <f>'06'!EU38</f>
        <v/>
      </c>
      <c r="EW39" s="457" t="str">
        <f>'06'!EV38</f>
        <v/>
      </c>
      <c r="EX39" s="457" t="str">
        <f>'06'!EW38</f>
        <v/>
      </c>
      <c r="EY39" s="457" t="str">
        <f>'06'!EX38</f>
        <v/>
      </c>
      <c r="EZ39" s="457" t="str">
        <f>'06'!EY38</f>
        <v/>
      </c>
      <c r="FA39" s="457" t="str">
        <f>'06'!EZ38</f>
        <v/>
      </c>
      <c r="FB39" s="457" t="str">
        <f>'06'!FA38</f>
        <v/>
      </c>
      <c r="FC39" s="27" t="str">
        <f>'06'!FB38</f>
        <v/>
      </c>
      <c r="FD39" s="27" t="str">
        <f>'06'!FC38</f>
        <v/>
      </c>
      <c r="FE39" s="27" t="str">
        <f>'06'!FD38</f>
        <v/>
      </c>
      <c r="FF39" s="27" t="str">
        <f>'06'!FE38</f>
        <v/>
      </c>
      <c r="FG39" s="27" t="str">
        <f>'06'!FF38</f>
        <v/>
      </c>
      <c r="FH39" s="27" t="str">
        <f>'06'!FG38</f>
        <v/>
      </c>
      <c r="FI39" s="27" t="str">
        <f>'06'!FH38</f>
        <v/>
      </c>
      <c r="FJ39" s="27" t="str">
        <f>'06'!FI38</f>
        <v/>
      </c>
      <c r="FK39" s="27" t="str">
        <f>'06'!FJ38</f>
        <v/>
      </c>
      <c r="FL39" s="27" t="str">
        <f>'06'!FK38</f>
        <v/>
      </c>
      <c r="FM39" s="27" t="str">
        <f>'06'!FL38</f>
        <v/>
      </c>
      <c r="FN39" s="27" t="str">
        <f>'06'!FM38</f>
        <v/>
      </c>
      <c r="FO39" s="27" t="str">
        <f>'06'!FN38</f>
        <v/>
      </c>
      <c r="FP39" s="27" t="str">
        <f>'06'!FO38</f>
        <v/>
      </c>
      <c r="FQ39" s="27" t="str">
        <f>'06'!FP38</f>
        <v/>
      </c>
      <c r="FR39" s="27" t="str">
        <f>'06'!FQ38</f>
        <v/>
      </c>
      <c r="FS39" s="27" t="str">
        <f>'06'!FR38</f>
        <v/>
      </c>
      <c r="FT39" s="27" t="str">
        <f>'06'!FS38</f>
        <v/>
      </c>
      <c r="FU39" s="27" t="str">
        <f>'06'!FT38</f>
        <v/>
      </c>
      <c r="FV39" s="27" t="str">
        <f>'06'!FU38</f>
        <v/>
      </c>
      <c r="FW39" s="27" t="str">
        <f>'06'!FV38</f>
        <v/>
      </c>
      <c r="FX39" s="27" t="str">
        <f>'06'!FW38</f>
        <v/>
      </c>
      <c r="FY39" s="27" t="str">
        <f>'06'!FX38</f>
        <v/>
      </c>
      <c r="FZ39" s="27" t="str">
        <f>'06'!FY38</f>
        <v/>
      </c>
      <c r="GA39" s="27" t="str">
        <f>'06'!FZ38</f>
        <v/>
      </c>
      <c r="GB39" s="27" t="str">
        <f>'06'!GA38</f>
        <v/>
      </c>
      <c r="GC39" s="27" t="str">
        <f>'06'!GB38</f>
        <v/>
      </c>
      <c r="GD39" s="27" t="str">
        <f>'06'!GD38</f>
        <v/>
      </c>
      <c r="GE39" s="312" t="str">
        <f>'06'!GE38</f>
        <v/>
      </c>
      <c r="GF39" s="188"/>
      <c r="GG39" s="173"/>
      <c r="GH39" s="173"/>
      <c r="GI39" s="173"/>
      <c r="GJ39" s="173"/>
      <c r="GK39" s="173"/>
      <c r="GL39" s="173"/>
      <c r="GM39" s="173"/>
    </row>
    <row r="40" spans="1:195" s="29" customFormat="1" ht="15.95" customHeight="1">
      <c r="A40" s="173"/>
      <c r="B40" s="55">
        <v>34</v>
      </c>
      <c r="C40" s="26">
        <f>IF(คะแนนสอบ!C39="","",คะแนนสอบ!C39)</f>
        <v>2353</v>
      </c>
      <c r="D40" s="41" t="str">
        <f>IF(คะแนนสอบ!D39="","",คะแนนสอบ!D39)</f>
        <v>เด็กชายรฐนนท์  มุกสิกพันธ์</v>
      </c>
      <c r="E40" s="27" t="str">
        <f>'06'!D39</f>
        <v/>
      </c>
      <c r="F40" s="27" t="str">
        <f>'06'!E39</f>
        <v/>
      </c>
      <c r="G40" s="27" t="str">
        <f>'06'!F39</f>
        <v/>
      </c>
      <c r="H40" s="27" t="str">
        <f>'06'!G39</f>
        <v/>
      </c>
      <c r="I40" s="27" t="str">
        <f>'06'!H39</f>
        <v/>
      </c>
      <c r="J40" s="27" t="str">
        <f>'06'!I39</f>
        <v/>
      </c>
      <c r="K40" s="27" t="str">
        <f>'06'!J39</f>
        <v/>
      </c>
      <c r="L40" s="27" t="str">
        <f>'06'!K39</f>
        <v/>
      </c>
      <c r="M40" s="27" t="str">
        <f>'06'!L39</f>
        <v/>
      </c>
      <c r="N40" s="27" t="str">
        <f>'06'!M39</f>
        <v/>
      </c>
      <c r="O40" s="27" t="str">
        <f>'06'!N39</f>
        <v/>
      </c>
      <c r="P40" s="27" t="str">
        <f>'06'!O39</f>
        <v/>
      </c>
      <c r="Q40" s="27" t="str">
        <f>'06'!P39</f>
        <v/>
      </c>
      <c r="R40" s="27" t="str">
        <f>'06'!Q39</f>
        <v/>
      </c>
      <c r="S40" s="27" t="str">
        <f>'06'!R39</f>
        <v/>
      </c>
      <c r="T40" s="27" t="str">
        <f>'06'!S39</f>
        <v/>
      </c>
      <c r="U40" s="27" t="str">
        <f>'06'!T39</f>
        <v/>
      </c>
      <c r="V40" s="27" t="str">
        <f>'06'!U39</f>
        <v/>
      </c>
      <c r="W40" s="27" t="str">
        <f>'06'!V39</f>
        <v/>
      </c>
      <c r="X40" s="27" t="str">
        <f>'06'!W39</f>
        <v/>
      </c>
      <c r="Y40" s="27" t="str">
        <f>'06'!X39</f>
        <v/>
      </c>
      <c r="Z40" s="27" t="str">
        <f>'06'!Y39</f>
        <v/>
      </c>
      <c r="AA40" s="27" t="str">
        <f>'06'!Z39</f>
        <v/>
      </c>
      <c r="AB40" s="27" t="str">
        <f>'06'!AA39</f>
        <v/>
      </c>
      <c r="AC40" s="27" t="str">
        <f>'06'!AB39</f>
        <v/>
      </c>
      <c r="AD40" s="27" t="str">
        <f>'06'!AC39</f>
        <v/>
      </c>
      <c r="AE40" s="27" t="str">
        <f>'06'!AD39</f>
        <v/>
      </c>
      <c r="AF40" s="27" t="str">
        <f>'06'!AE39</f>
        <v/>
      </c>
      <c r="AG40" s="27" t="str">
        <f>'06'!AF39</f>
        <v/>
      </c>
      <c r="AH40" s="27" t="str">
        <f>'06'!AG39</f>
        <v/>
      </c>
      <c r="AI40" s="27" t="str">
        <f>'06'!AH39</f>
        <v/>
      </c>
      <c r="AJ40" s="27" t="str">
        <f>'06'!AI39</f>
        <v/>
      </c>
      <c r="AK40" s="27" t="str">
        <f>'06'!AJ39</f>
        <v/>
      </c>
      <c r="AL40" s="27" t="str">
        <f>'06'!AK39</f>
        <v/>
      </c>
      <c r="AM40" s="27" t="str">
        <f>'06'!AL39</f>
        <v/>
      </c>
      <c r="AN40" s="27" t="str">
        <f>'06'!AM39</f>
        <v/>
      </c>
      <c r="AO40" s="27" t="str">
        <f>'06'!AN39</f>
        <v/>
      </c>
      <c r="AP40" s="27" t="str">
        <f>'06'!AO39</f>
        <v/>
      </c>
      <c r="AQ40" s="27" t="str">
        <f>'06'!AP39</f>
        <v/>
      </c>
      <c r="AR40" s="27" t="str">
        <f>'06'!AQ39</f>
        <v/>
      </c>
      <c r="AS40" s="27" t="str">
        <f>'06'!AR39</f>
        <v/>
      </c>
      <c r="AT40" s="27" t="str">
        <f>'06'!AS39</f>
        <v/>
      </c>
      <c r="AU40" s="27" t="str">
        <f>'06'!AT39</f>
        <v/>
      </c>
      <c r="AV40" s="27" t="str">
        <f>'06'!AU39</f>
        <v/>
      </c>
      <c r="AW40" s="27" t="str">
        <f>'06'!AV39</f>
        <v/>
      </c>
      <c r="AX40" s="27" t="str">
        <f>'06'!AW39</f>
        <v/>
      </c>
      <c r="AY40" s="27" t="str">
        <f>'06'!AX39</f>
        <v/>
      </c>
      <c r="AZ40" s="27" t="str">
        <f>'06'!AY39</f>
        <v/>
      </c>
      <c r="BA40" s="27" t="str">
        <f>'06'!AZ39</f>
        <v/>
      </c>
      <c r="BB40" s="27" t="str">
        <f>'06'!BA39</f>
        <v/>
      </c>
      <c r="BC40" s="27" t="str">
        <f>'06'!BB39</f>
        <v/>
      </c>
      <c r="BD40" s="27" t="str">
        <f>'06'!BC39</f>
        <v/>
      </c>
      <c r="BE40" s="27" t="str">
        <f>'06'!BD39</f>
        <v/>
      </c>
      <c r="BF40" s="27" t="str">
        <f>'06'!BE39</f>
        <v/>
      </c>
      <c r="BG40" s="27" t="str">
        <f>'06'!BF39</f>
        <v/>
      </c>
      <c r="BH40" s="27" t="str">
        <f>'06'!BG39</f>
        <v/>
      </c>
      <c r="BI40" s="27" t="str">
        <f>'06'!BH39</f>
        <v/>
      </c>
      <c r="BJ40" s="27" t="str">
        <f>'06'!BI39</f>
        <v/>
      </c>
      <c r="BK40" s="27" t="str">
        <f>'06'!BJ39</f>
        <v/>
      </c>
      <c r="BL40" s="27" t="str">
        <f>'06'!BK39</f>
        <v/>
      </c>
      <c r="BM40" s="27" t="str">
        <f>'06'!BL39</f>
        <v/>
      </c>
      <c r="BN40" s="27" t="str">
        <f>'06'!BM39</f>
        <v/>
      </c>
      <c r="BO40" s="27" t="str">
        <f>'06'!BN39</f>
        <v/>
      </c>
      <c r="BP40" s="27" t="str">
        <f>'06'!BO39</f>
        <v/>
      </c>
      <c r="BQ40" s="27" t="str">
        <f>'06'!BP39</f>
        <v/>
      </c>
      <c r="BR40" s="27" t="str">
        <f>'06'!BQ39</f>
        <v/>
      </c>
      <c r="BS40" s="27" t="str">
        <f>'06'!BR39</f>
        <v/>
      </c>
      <c r="BT40" s="27" t="str">
        <f>'06'!BS39</f>
        <v/>
      </c>
      <c r="BU40" s="27" t="str">
        <f>'06'!BT39</f>
        <v/>
      </c>
      <c r="BV40" s="27" t="str">
        <f>'06'!BU39</f>
        <v/>
      </c>
      <c r="BW40" s="27" t="str">
        <f>'06'!BV39</f>
        <v/>
      </c>
      <c r="BX40" s="27" t="str">
        <f>'06'!BW39</f>
        <v/>
      </c>
      <c r="BY40" s="27" t="str">
        <f>'06'!BX39</f>
        <v/>
      </c>
      <c r="BZ40" s="27" t="str">
        <f>'06'!BY39</f>
        <v/>
      </c>
      <c r="CA40" s="27" t="str">
        <f>'06'!BZ39</f>
        <v/>
      </c>
      <c r="CB40" s="27" t="str">
        <f>'06'!CA39</f>
        <v/>
      </c>
      <c r="CC40" s="27" t="str">
        <f>'06'!CB39</f>
        <v/>
      </c>
      <c r="CD40" s="27" t="str">
        <f>'06'!CC39</f>
        <v/>
      </c>
      <c r="CE40" s="27" t="str">
        <f>'06'!CD39</f>
        <v/>
      </c>
      <c r="CF40" s="27" t="str">
        <f>'06'!CE39</f>
        <v/>
      </c>
      <c r="CG40" s="27" t="str">
        <f>'06'!CF39</f>
        <v/>
      </c>
      <c r="CH40" s="27" t="str">
        <f>'06'!CG39</f>
        <v/>
      </c>
      <c r="CI40" s="27" t="str">
        <f>'06'!CH39</f>
        <v/>
      </c>
      <c r="CJ40" s="27" t="str">
        <f>'06'!CI39</f>
        <v/>
      </c>
      <c r="CK40" s="27" t="str">
        <f>'06'!CJ39</f>
        <v/>
      </c>
      <c r="CL40" s="27" t="str">
        <f>'06'!CK39</f>
        <v/>
      </c>
      <c r="CM40" s="27" t="str">
        <f>'06'!CL39</f>
        <v/>
      </c>
      <c r="CN40" s="27" t="str">
        <f>'06'!CM39</f>
        <v/>
      </c>
      <c r="CO40" s="27" t="str">
        <f>'06'!CN39</f>
        <v/>
      </c>
      <c r="CP40" s="27" t="str">
        <f>'06'!CO39</f>
        <v/>
      </c>
      <c r="CQ40" s="27" t="str">
        <f>'06'!CP39</f>
        <v/>
      </c>
      <c r="CR40" s="27" t="str">
        <f>'06'!CQ39</f>
        <v/>
      </c>
      <c r="CS40" s="27" t="str">
        <f>'06'!CR39</f>
        <v/>
      </c>
      <c r="CT40" s="27" t="str">
        <f>'06'!CS39</f>
        <v/>
      </c>
      <c r="CU40" s="27" t="str">
        <f>'06'!CT39</f>
        <v/>
      </c>
      <c r="CV40" s="27" t="str">
        <f>'06'!CU39</f>
        <v/>
      </c>
      <c r="CW40" s="27" t="str">
        <f>'06'!CV39</f>
        <v/>
      </c>
      <c r="CX40" s="27" t="str">
        <f>'06'!CW39</f>
        <v/>
      </c>
      <c r="CY40" s="27" t="str">
        <f>'06'!CX39</f>
        <v/>
      </c>
      <c r="CZ40" s="388" t="str">
        <f>'06'!CY39</f>
        <v/>
      </c>
      <c r="DA40" s="388" t="str">
        <f>'06'!CZ39</f>
        <v/>
      </c>
      <c r="DB40" s="388" t="str">
        <f>'06'!DA39</f>
        <v/>
      </c>
      <c r="DC40" s="388" t="str">
        <f>'06'!DB39</f>
        <v/>
      </c>
      <c r="DD40" s="388" t="str">
        <f>'06'!DC39</f>
        <v/>
      </c>
      <c r="DE40" s="388" t="str">
        <f>'06'!DD39</f>
        <v/>
      </c>
      <c r="DF40" s="388" t="str">
        <f>'06'!DE39</f>
        <v/>
      </c>
      <c r="DG40" s="388" t="str">
        <f>'06'!DF39</f>
        <v/>
      </c>
      <c r="DH40" s="388" t="str">
        <f>'06'!DG39</f>
        <v/>
      </c>
      <c r="DI40" s="388" t="str">
        <f>'06'!DH39</f>
        <v/>
      </c>
      <c r="DJ40" s="388" t="str">
        <f>'06'!DI39</f>
        <v/>
      </c>
      <c r="DK40" s="457" t="str">
        <f>'06'!DJ39</f>
        <v/>
      </c>
      <c r="DL40" s="457" t="str">
        <f>'06'!DK39</f>
        <v/>
      </c>
      <c r="DM40" s="457" t="str">
        <f>'06'!DL39</f>
        <v/>
      </c>
      <c r="DN40" s="457" t="str">
        <f>'06'!DM39</f>
        <v/>
      </c>
      <c r="DO40" s="457" t="str">
        <f>'06'!DN39</f>
        <v/>
      </c>
      <c r="DP40" s="457" t="str">
        <f>'06'!DO39</f>
        <v/>
      </c>
      <c r="DQ40" s="457" t="str">
        <f>'06'!DP39</f>
        <v/>
      </c>
      <c r="DR40" s="457" t="str">
        <f>'06'!DQ39</f>
        <v/>
      </c>
      <c r="DS40" s="457" t="str">
        <f>'06'!DR39</f>
        <v/>
      </c>
      <c r="DT40" s="457" t="str">
        <f>'06'!DS39</f>
        <v/>
      </c>
      <c r="DU40" s="457" t="str">
        <f>'06'!DT39</f>
        <v/>
      </c>
      <c r="DV40" s="457" t="str">
        <f>'06'!DU39</f>
        <v/>
      </c>
      <c r="DW40" s="457" t="str">
        <f>'06'!DV39</f>
        <v/>
      </c>
      <c r="DX40" s="457" t="str">
        <f>'06'!DW39</f>
        <v/>
      </c>
      <c r="DY40" s="457" t="str">
        <f>'06'!DX39</f>
        <v/>
      </c>
      <c r="DZ40" s="457" t="str">
        <f>'06'!DY39</f>
        <v/>
      </c>
      <c r="EA40" s="457" t="str">
        <f>'06'!DZ39</f>
        <v/>
      </c>
      <c r="EB40" s="457" t="str">
        <f>'06'!EA39</f>
        <v/>
      </c>
      <c r="EC40" s="457" t="str">
        <f>'06'!EB39</f>
        <v/>
      </c>
      <c r="ED40" s="457" t="str">
        <f>'06'!EC39</f>
        <v/>
      </c>
      <c r="EE40" s="457" t="str">
        <f>'06'!ED39</f>
        <v/>
      </c>
      <c r="EF40" s="457" t="str">
        <f>'06'!EE39</f>
        <v/>
      </c>
      <c r="EG40" s="457" t="str">
        <f>'06'!EF39</f>
        <v/>
      </c>
      <c r="EH40" s="457" t="str">
        <f>'06'!EG39</f>
        <v/>
      </c>
      <c r="EI40" s="457" t="str">
        <f>'06'!EH39</f>
        <v/>
      </c>
      <c r="EJ40" s="457" t="str">
        <f>'06'!EI39</f>
        <v/>
      </c>
      <c r="EK40" s="457" t="str">
        <f>'06'!EJ39</f>
        <v/>
      </c>
      <c r="EL40" s="457" t="str">
        <f>'06'!EK39</f>
        <v/>
      </c>
      <c r="EM40" s="457" t="str">
        <f>'06'!EL39</f>
        <v/>
      </c>
      <c r="EN40" s="457" t="str">
        <f>'06'!EM39</f>
        <v/>
      </c>
      <c r="EO40" s="457" t="str">
        <f>'06'!EN39</f>
        <v/>
      </c>
      <c r="EP40" s="457" t="str">
        <f>'06'!EO39</f>
        <v/>
      </c>
      <c r="EQ40" s="457" t="str">
        <f>'06'!EP39</f>
        <v/>
      </c>
      <c r="ER40" s="457" t="str">
        <f>'06'!EQ39</f>
        <v/>
      </c>
      <c r="ES40" s="457" t="str">
        <f>'06'!ER39</f>
        <v/>
      </c>
      <c r="ET40" s="457" t="str">
        <f>'06'!ES39</f>
        <v/>
      </c>
      <c r="EU40" s="457" t="str">
        <f>'06'!ET39</f>
        <v/>
      </c>
      <c r="EV40" s="457" t="str">
        <f>'06'!EU39</f>
        <v/>
      </c>
      <c r="EW40" s="457" t="str">
        <f>'06'!EV39</f>
        <v/>
      </c>
      <c r="EX40" s="457" t="str">
        <f>'06'!EW39</f>
        <v/>
      </c>
      <c r="EY40" s="457" t="str">
        <f>'06'!EX39</f>
        <v/>
      </c>
      <c r="EZ40" s="457" t="str">
        <f>'06'!EY39</f>
        <v/>
      </c>
      <c r="FA40" s="457" t="str">
        <f>'06'!EZ39</f>
        <v/>
      </c>
      <c r="FB40" s="457" t="str">
        <f>'06'!FA39</f>
        <v/>
      </c>
      <c r="FC40" s="27" t="str">
        <f>'06'!FB39</f>
        <v/>
      </c>
      <c r="FD40" s="27" t="str">
        <f>'06'!FC39</f>
        <v/>
      </c>
      <c r="FE40" s="27" t="str">
        <f>'06'!FD39</f>
        <v/>
      </c>
      <c r="FF40" s="27" t="str">
        <f>'06'!FE39</f>
        <v/>
      </c>
      <c r="FG40" s="27" t="str">
        <f>'06'!FF39</f>
        <v/>
      </c>
      <c r="FH40" s="27" t="str">
        <f>'06'!FG39</f>
        <v/>
      </c>
      <c r="FI40" s="27" t="str">
        <f>'06'!FH39</f>
        <v/>
      </c>
      <c r="FJ40" s="27" t="str">
        <f>'06'!FI39</f>
        <v/>
      </c>
      <c r="FK40" s="27" t="str">
        <f>'06'!FJ39</f>
        <v/>
      </c>
      <c r="FL40" s="27" t="str">
        <f>'06'!FK39</f>
        <v/>
      </c>
      <c r="FM40" s="27" t="str">
        <f>'06'!FL39</f>
        <v/>
      </c>
      <c r="FN40" s="27" t="str">
        <f>'06'!FM39</f>
        <v/>
      </c>
      <c r="FO40" s="27" t="str">
        <f>'06'!FN39</f>
        <v/>
      </c>
      <c r="FP40" s="27" t="str">
        <f>'06'!FO39</f>
        <v/>
      </c>
      <c r="FQ40" s="27" t="str">
        <f>'06'!FP39</f>
        <v/>
      </c>
      <c r="FR40" s="27" t="str">
        <f>'06'!FQ39</f>
        <v/>
      </c>
      <c r="FS40" s="27" t="str">
        <f>'06'!FR39</f>
        <v/>
      </c>
      <c r="FT40" s="27" t="str">
        <f>'06'!FS39</f>
        <v/>
      </c>
      <c r="FU40" s="27" t="str">
        <f>'06'!FT39</f>
        <v/>
      </c>
      <c r="FV40" s="27" t="str">
        <f>'06'!FU39</f>
        <v/>
      </c>
      <c r="FW40" s="27" t="str">
        <f>'06'!FV39</f>
        <v/>
      </c>
      <c r="FX40" s="27" t="str">
        <f>'06'!FW39</f>
        <v/>
      </c>
      <c r="FY40" s="27" t="str">
        <f>'06'!FX39</f>
        <v/>
      </c>
      <c r="FZ40" s="27" t="str">
        <f>'06'!FY39</f>
        <v/>
      </c>
      <c r="GA40" s="27" t="str">
        <f>'06'!FZ39</f>
        <v/>
      </c>
      <c r="GB40" s="27" t="str">
        <f>'06'!GA39</f>
        <v/>
      </c>
      <c r="GC40" s="27" t="str">
        <f>'06'!GB39</f>
        <v/>
      </c>
      <c r="GD40" s="27" t="str">
        <f>'06'!GD39</f>
        <v/>
      </c>
      <c r="GE40" s="312" t="str">
        <f>'06'!GE39</f>
        <v/>
      </c>
      <c r="GF40" s="188"/>
      <c r="GG40" s="173"/>
      <c r="GH40" s="173"/>
      <c r="GI40" s="173"/>
      <c r="GJ40" s="173"/>
      <c r="GK40" s="173"/>
      <c r="GL40" s="173"/>
      <c r="GM40" s="173"/>
    </row>
    <row r="41" spans="1:195" s="29" customFormat="1" ht="15.95" customHeight="1">
      <c r="A41" s="173"/>
      <c r="B41" s="55">
        <v>35</v>
      </c>
      <c r="C41" s="26" t="str">
        <f>IF(คะแนนสอบ!C40="","",คะแนนสอบ!C40)</f>
        <v/>
      </c>
      <c r="D41" s="41" t="str">
        <f>IF(คะแนนสอบ!D40="","",คะแนนสอบ!D40)</f>
        <v/>
      </c>
      <c r="E41" s="27" t="str">
        <f>'06'!D40</f>
        <v/>
      </c>
      <c r="F41" s="27" t="str">
        <f>'06'!E40</f>
        <v/>
      </c>
      <c r="G41" s="27" t="str">
        <f>'06'!F40</f>
        <v/>
      </c>
      <c r="H41" s="27" t="str">
        <f>'06'!G40</f>
        <v/>
      </c>
      <c r="I41" s="27" t="str">
        <f>'06'!H40</f>
        <v/>
      </c>
      <c r="J41" s="27" t="str">
        <f>'06'!I40</f>
        <v/>
      </c>
      <c r="K41" s="27" t="str">
        <f>'06'!J40</f>
        <v/>
      </c>
      <c r="L41" s="27" t="str">
        <f>'06'!K40</f>
        <v/>
      </c>
      <c r="M41" s="27" t="str">
        <f>'06'!L40</f>
        <v/>
      </c>
      <c r="N41" s="27" t="str">
        <f>'06'!M40</f>
        <v/>
      </c>
      <c r="O41" s="27" t="str">
        <f>'06'!N40</f>
        <v/>
      </c>
      <c r="P41" s="27" t="str">
        <f>'06'!O40</f>
        <v/>
      </c>
      <c r="Q41" s="27" t="str">
        <f>'06'!P40</f>
        <v/>
      </c>
      <c r="R41" s="27" t="str">
        <f>'06'!Q40</f>
        <v/>
      </c>
      <c r="S41" s="27" t="str">
        <f>'06'!R40</f>
        <v/>
      </c>
      <c r="T41" s="27" t="str">
        <f>'06'!S40</f>
        <v/>
      </c>
      <c r="U41" s="27" t="str">
        <f>'06'!T40</f>
        <v/>
      </c>
      <c r="V41" s="27" t="str">
        <f>'06'!U40</f>
        <v/>
      </c>
      <c r="W41" s="27" t="str">
        <f>'06'!V40</f>
        <v/>
      </c>
      <c r="X41" s="27" t="str">
        <f>'06'!W40</f>
        <v/>
      </c>
      <c r="Y41" s="27" t="str">
        <f>'06'!X40</f>
        <v/>
      </c>
      <c r="Z41" s="27" t="str">
        <f>'06'!Y40</f>
        <v/>
      </c>
      <c r="AA41" s="27" t="str">
        <f>'06'!Z40</f>
        <v/>
      </c>
      <c r="AB41" s="27" t="str">
        <f>'06'!AA40</f>
        <v/>
      </c>
      <c r="AC41" s="27" t="str">
        <f>'06'!AB40</f>
        <v/>
      </c>
      <c r="AD41" s="27" t="str">
        <f>'06'!AC40</f>
        <v/>
      </c>
      <c r="AE41" s="27" t="str">
        <f>'06'!AD40</f>
        <v/>
      </c>
      <c r="AF41" s="27" t="str">
        <f>'06'!AE40</f>
        <v/>
      </c>
      <c r="AG41" s="27" t="str">
        <f>'06'!AF40</f>
        <v/>
      </c>
      <c r="AH41" s="27" t="str">
        <f>'06'!AG40</f>
        <v/>
      </c>
      <c r="AI41" s="27" t="str">
        <f>'06'!AH40</f>
        <v/>
      </c>
      <c r="AJ41" s="27" t="str">
        <f>'06'!AI40</f>
        <v/>
      </c>
      <c r="AK41" s="27" t="str">
        <f>'06'!AJ40</f>
        <v/>
      </c>
      <c r="AL41" s="27" t="str">
        <f>'06'!AK40</f>
        <v/>
      </c>
      <c r="AM41" s="27" t="str">
        <f>'06'!AL40</f>
        <v/>
      </c>
      <c r="AN41" s="27" t="str">
        <f>'06'!AM40</f>
        <v/>
      </c>
      <c r="AO41" s="27" t="str">
        <f>'06'!AN40</f>
        <v/>
      </c>
      <c r="AP41" s="27" t="str">
        <f>'06'!AO40</f>
        <v/>
      </c>
      <c r="AQ41" s="27" t="str">
        <f>'06'!AP40</f>
        <v/>
      </c>
      <c r="AR41" s="27" t="str">
        <f>'06'!AQ40</f>
        <v/>
      </c>
      <c r="AS41" s="27" t="str">
        <f>'06'!AR40</f>
        <v/>
      </c>
      <c r="AT41" s="27" t="str">
        <f>'06'!AS40</f>
        <v/>
      </c>
      <c r="AU41" s="27" t="str">
        <f>'06'!AT40</f>
        <v/>
      </c>
      <c r="AV41" s="27" t="str">
        <f>'06'!AU40</f>
        <v/>
      </c>
      <c r="AW41" s="27" t="str">
        <f>'06'!AV40</f>
        <v/>
      </c>
      <c r="AX41" s="27" t="str">
        <f>'06'!AW40</f>
        <v/>
      </c>
      <c r="AY41" s="27" t="str">
        <f>'06'!AX40</f>
        <v/>
      </c>
      <c r="AZ41" s="27" t="str">
        <f>'06'!AY40</f>
        <v/>
      </c>
      <c r="BA41" s="27" t="str">
        <f>'06'!AZ40</f>
        <v/>
      </c>
      <c r="BB41" s="27" t="str">
        <f>'06'!BA40</f>
        <v/>
      </c>
      <c r="BC41" s="27" t="str">
        <f>'06'!BB40</f>
        <v/>
      </c>
      <c r="BD41" s="27" t="str">
        <f>'06'!BC40</f>
        <v/>
      </c>
      <c r="BE41" s="27" t="str">
        <f>'06'!BD40</f>
        <v/>
      </c>
      <c r="BF41" s="27" t="str">
        <f>'06'!BE40</f>
        <v/>
      </c>
      <c r="BG41" s="27" t="str">
        <f>'06'!BF40</f>
        <v/>
      </c>
      <c r="BH41" s="27" t="str">
        <f>'06'!BG40</f>
        <v/>
      </c>
      <c r="BI41" s="27" t="str">
        <f>'06'!BH40</f>
        <v/>
      </c>
      <c r="BJ41" s="27" t="str">
        <f>'06'!BI40</f>
        <v/>
      </c>
      <c r="BK41" s="27" t="str">
        <f>'06'!BJ40</f>
        <v/>
      </c>
      <c r="BL41" s="27" t="str">
        <f>'06'!BK40</f>
        <v/>
      </c>
      <c r="BM41" s="27" t="str">
        <f>'06'!BL40</f>
        <v/>
      </c>
      <c r="BN41" s="27" t="str">
        <f>'06'!BM40</f>
        <v/>
      </c>
      <c r="BO41" s="27" t="str">
        <f>'06'!BN40</f>
        <v/>
      </c>
      <c r="BP41" s="27" t="str">
        <f>'06'!BO40</f>
        <v/>
      </c>
      <c r="BQ41" s="27" t="str">
        <f>'06'!BP40</f>
        <v/>
      </c>
      <c r="BR41" s="27" t="str">
        <f>'06'!BQ40</f>
        <v/>
      </c>
      <c r="BS41" s="27" t="str">
        <f>'06'!BR40</f>
        <v/>
      </c>
      <c r="BT41" s="27" t="str">
        <f>'06'!BS40</f>
        <v/>
      </c>
      <c r="BU41" s="27" t="str">
        <f>'06'!BT40</f>
        <v/>
      </c>
      <c r="BV41" s="27" t="str">
        <f>'06'!BU40</f>
        <v/>
      </c>
      <c r="BW41" s="27" t="str">
        <f>'06'!BV40</f>
        <v/>
      </c>
      <c r="BX41" s="27" t="str">
        <f>'06'!BW40</f>
        <v/>
      </c>
      <c r="BY41" s="27" t="str">
        <f>'06'!BX40</f>
        <v/>
      </c>
      <c r="BZ41" s="27" t="str">
        <f>'06'!BY40</f>
        <v/>
      </c>
      <c r="CA41" s="27" t="str">
        <f>'06'!BZ40</f>
        <v/>
      </c>
      <c r="CB41" s="27" t="str">
        <f>'06'!CA40</f>
        <v/>
      </c>
      <c r="CC41" s="27" t="str">
        <f>'06'!CB40</f>
        <v/>
      </c>
      <c r="CD41" s="27" t="str">
        <f>'06'!CC40</f>
        <v/>
      </c>
      <c r="CE41" s="27" t="str">
        <f>'06'!CD40</f>
        <v/>
      </c>
      <c r="CF41" s="27" t="str">
        <f>'06'!CE40</f>
        <v/>
      </c>
      <c r="CG41" s="27" t="str">
        <f>'06'!CF40</f>
        <v/>
      </c>
      <c r="CH41" s="27" t="str">
        <f>'06'!CG40</f>
        <v/>
      </c>
      <c r="CI41" s="27" t="str">
        <f>'06'!CH40</f>
        <v/>
      </c>
      <c r="CJ41" s="27" t="str">
        <f>'06'!CI40</f>
        <v/>
      </c>
      <c r="CK41" s="27" t="str">
        <f>'06'!CJ40</f>
        <v/>
      </c>
      <c r="CL41" s="27" t="str">
        <f>'06'!CK40</f>
        <v/>
      </c>
      <c r="CM41" s="27" t="str">
        <f>'06'!CL40</f>
        <v/>
      </c>
      <c r="CN41" s="27" t="str">
        <f>'06'!CM40</f>
        <v/>
      </c>
      <c r="CO41" s="27" t="str">
        <f>'06'!CN40</f>
        <v/>
      </c>
      <c r="CP41" s="27" t="str">
        <f>'06'!CO40</f>
        <v/>
      </c>
      <c r="CQ41" s="27" t="str">
        <f>'06'!CP40</f>
        <v/>
      </c>
      <c r="CR41" s="27" t="str">
        <f>'06'!CQ40</f>
        <v/>
      </c>
      <c r="CS41" s="27" t="str">
        <f>'06'!CR40</f>
        <v/>
      </c>
      <c r="CT41" s="27" t="str">
        <f>'06'!CS40</f>
        <v/>
      </c>
      <c r="CU41" s="27" t="str">
        <f>'06'!CT40</f>
        <v/>
      </c>
      <c r="CV41" s="27" t="str">
        <f>'06'!CU40</f>
        <v/>
      </c>
      <c r="CW41" s="27" t="str">
        <f>'06'!CV40</f>
        <v/>
      </c>
      <c r="CX41" s="27" t="str">
        <f>'06'!CW40</f>
        <v/>
      </c>
      <c r="CY41" s="27" t="str">
        <f>'06'!CX40</f>
        <v/>
      </c>
      <c r="CZ41" s="388" t="str">
        <f>'06'!CY40</f>
        <v/>
      </c>
      <c r="DA41" s="388" t="str">
        <f>'06'!CZ40</f>
        <v/>
      </c>
      <c r="DB41" s="388" t="str">
        <f>'06'!DA40</f>
        <v/>
      </c>
      <c r="DC41" s="388" t="str">
        <f>'06'!DB40</f>
        <v/>
      </c>
      <c r="DD41" s="388" t="str">
        <f>'06'!DC40</f>
        <v/>
      </c>
      <c r="DE41" s="388" t="str">
        <f>'06'!DD40</f>
        <v/>
      </c>
      <c r="DF41" s="388" t="str">
        <f>'06'!DE40</f>
        <v/>
      </c>
      <c r="DG41" s="388" t="str">
        <f>'06'!DF40</f>
        <v/>
      </c>
      <c r="DH41" s="388" t="str">
        <f>'06'!DG40</f>
        <v/>
      </c>
      <c r="DI41" s="388" t="str">
        <f>'06'!DH40</f>
        <v/>
      </c>
      <c r="DJ41" s="388" t="str">
        <f>'06'!DI40</f>
        <v/>
      </c>
      <c r="DK41" s="457" t="str">
        <f>'06'!DJ40</f>
        <v/>
      </c>
      <c r="DL41" s="457" t="str">
        <f>'06'!DK40</f>
        <v/>
      </c>
      <c r="DM41" s="457" t="str">
        <f>'06'!DL40</f>
        <v/>
      </c>
      <c r="DN41" s="457" t="str">
        <f>'06'!DM40</f>
        <v/>
      </c>
      <c r="DO41" s="457" t="str">
        <f>'06'!DN40</f>
        <v/>
      </c>
      <c r="DP41" s="457" t="str">
        <f>'06'!DO40</f>
        <v/>
      </c>
      <c r="DQ41" s="457" t="str">
        <f>'06'!DP40</f>
        <v/>
      </c>
      <c r="DR41" s="457" t="str">
        <f>'06'!DQ40</f>
        <v/>
      </c>
      <c r="DS41" s="457" t="str">
        <f>'06'!DR40</f>
        <v/>
      </c>
      <c r="DT41" s="457" t="str">
        <f>'06'!DS40</f>
        <v/>
      </c>
      <c r="DU41" s="457" t="str">
        <f>'06'!DT40</f>
        <v/>
      </c>
      <c r="DV41" s="457" t="str">
        <f>'06'!DU40</f>
        <v/>
      </c>
      <c r="DW41" s="457" t="str">
        <f>'06'!DV40</f>
        <v/>
      </c>
      <c r="DX41" s="457" t="str">
        <f>'06'!DW40</f>
        <v/>
      </c>
      <c r="DY41" s="457" t="str">
        <f>'06'!DX40</f>
        <v/>
      </c>
      <c r="DZ41" s="457" t="str">
        <f>'06'!DY40</f>
        <v/>
      </c>
      <c r="EA41" s="457" t="str">
        <f>'06'!DZ40</f>
        <v/>
      </c>
      <c r="EB41" s="457" t="str">
        <f>'06'!EA40</f>
        <v/>
      </c>
      <c r="EC41" s="457" t="str">
        <f>'06'!EB40</f>
        <v/>
      </c>
      <c r="ED41" s="457" t="str">
        <f>'06'!EC40</f>
        <v/>
      </c>
      <c r="EE41" s="457" t="str">
        <f>'06'!ED40</f>
        <v/>
      </c>
      <c r="EF41" s="457" t="str">
        <f>'06'!EE40</f>
        <v/>
      </c>
      <c r="EG41" s="457" t="str">
        <f>'06'!EF40</f>
        <v/>
      </c>
      <c r="EH41" s="457" t="str">
        <f>'06'!EG40</f>
        <v/>
      </c>
      <c r="EI41" s="457" t="str">
        <f>'06'!EH40</f>
        <v/>
      </c>
      <c r="EJ41" s="457" t="str">
        <f>'06'!EI40</f>
        <v/>
      </c>
      <c r="EK41" s="457" t="str">
        <f>'06'!EJ40</f>
        <v/>
      </c>
      <c r="EL41" s="457" t="str">
        <f>'06'!EK40</f>
        <v/>
      </c>
      <c r="EM41" s="457" t="str">
        <f>'06'!EL40</f>
        <v/>
      </c>
      <c r="EN41" s="457" t="str">
        <f>'06'!EM40</f>
        <v/>
      </c>
      <c r="EO41" s="457" t="str">
        <f>'06'!EN40</f>
        <v/>
      </c>
      <c r="EP41" s="457" t="str">
        <f>'06'!EO40</f>
        <v/>
      </c>
      <c r="EQ41" s="457" t="str">
        <f>'06'!EP40</f>
        <v/>
      </c>
      <c r="ER41" s="457" t="str">
        <f>'06'!EQ40</f>
        <v/>
      </c>
      <c r="ES41" s="457" t="str">
        <f>'06'!ER40</f>
        <v/>
      </c>
      <c r="ET41" s="457" t="str">
        <f>'06'!ES40</f>
        <v/>
      </c>
      <c r="EU41" s="457" t="str">
        <f>'06'!ET40</f>
        <v/>
      </c>
      <c r="EV41" s="457" t="str">
        <f>'06'!EU40</f>
        <v/>
      </c>
      <c r="EW41" s="457" t="str">
        <f>'06'!EV40</f>
        <v/>
      </c>
      <c r="EX41" s="457" t="str">
        <f>'06'!EW40</f>
        <v/>
      </c>
      <c r="EY41" s="457" t="str">
        <f>'06'!EX40</f>
        <v/>
      </c>
      <c r="EZ41" s="457" t="str">
        <f>'06'!EY40</f>
        <v/>
      </c>
      <c r="FA41" s="457" t="str">
        <f>'06'!EZ40</f>
        <v/>
      </c>
      <c r="FB41" s="457" t="str">
        <f>'06'!FA40</f>
        <v/>
      </c>
      <c r="FC41" s="27" t="str">
        <f>'06'!FB40</f>
        <v/>
      </c>
      <c r="FD41" s="27" t="str">
        <f>'06'!FC40</f>
        <v/>
      </c>
      <c r="FE41" s="27" t="str">
        <f>'06'!FD40</f>
        <v/>
      </c>
      <c r="FF41" s="27" t="str">
        <f>'06'!FE40</f>
        <v/>
      </c>
      <c r="FG41" s="27" t="str">
        <f>'06'!FF40</f>
        <v/>
      </c>
      <c r="FH41" s="27" t="str">
        <f>'06'!FG40</f>
        <v/>
      </c>
      <c r="FI41" s="27" t="str">
        <f>'06'!FH40</f>
        <v/>
      </c>
      <c r="FJ41" s="27" t="str">
        <f>'06'!FI40</f>
        <v/>
      </c>
      <c r="FK41" s="27" t="str">
        <f>'06'!FJ40</f>
        <v/>
      </c>
      <c r="FL41" s="27" t="str">
        <f>'06'!FK40</f>
        <v/>
      </c>
      <c r="FM41" s="27" t="str">
        <f>'06'!FL40</f>
        <v/>
      </c>
      <c r="FN41" s="27" t="str">
        <f>'06'!FM40</f>
        <v/>
      </c>
      <c r="FO41" s="27" t="str">
        <f>'06'!FN40</f>
        <v/>
      </c>
      <c r="FP41" s="27" t="str">
        <f>'06'!FO40</f>
        <v/>
      </c>
      <c r="FQ41" s="27" t="str">
        <f>'06'!FP40</f>
        <v/>
      </c>
      <c r="FR41" s="27" t="str">
        <f>'06'!FQ40</f>
        <v/>
      </c>
      <c r="FS41" s="27" t="str">
        <f>'06'!FR40</f>
        <v/>
      </c>
      <c r="FT41" s="27" t="str">
        <f>'06'!FS40</f>
        <v/>
      </c>
      <c r="FU41" s="27" t="str">
        <f>'06'!FT40</f>
        <v/>
      </c>
      <c r="FV41" s="27" t="str">
        <f>'06'!FU40</f>
        <v/>
      </c>
      <c r="FW41" s="27" t="str">
        <f>'06'!FV40</f>
        <v/>
      </c>
      <c r="FX41" s="27" t="str">
        <f>'06'!FW40</f>
        <v/>
      </c>
      <c r="FY41" s="27" t="str">
        <f>'06'!FX40</f>
        <v/>
      </c>
      <c r="FZ41" s="27" t="str">
        <f>'06'!FY40</f>
        <v/>
      </c>
      <c r="GA41" s="27" t="str">
        <f>'06'!FZ40</f>
        <v/>
      </c>
      <c r="GB41" s="27" t="str">
        <f>'06'!GA40</f>
        <v/>
      </c>
      <c r="GC41" s="27" t="str">
        <f>'06'!GB40</f>
        <v/>
      </c>
      <c r="GD41" s="27" t="str">
        <f>'06'!GD40</f>
        <v/>
      </c>
      <c r="GE41" s="312" t="str">
        <f>'06'!GE40</f>
        <v/>
      </c>
      <c r="GF41" s="188"/>
      <c r="GG41" s="173"/>
      <c r="GH41" s="173"/>
      <c r="GI41" s="173"/>
      <c r="GJ41" s="173"/>
      <c r="GK41" s="173"/>
      <c r="GL41" s="173"/>
      <c r="GM41" s="173"/>
    </row>
    <row r="42" spans="1:195" s="29" customFormat="1" ht="15.95" customHeight="1">
      <c r="A42" s="173"/>
      <c r="B42" s="55">
        <v>36</v>
      </c>
      <c r="C42" s="26" t="str">
        <f>IF(คะแนนสอบ!C41="","",คะแนนสอบ!C41)</f>
        <v/>
      </c>
      <c r="D42" s="41" t="str">
        <f>IF(คะแนนสอบ!D41="","",คะแนนสอบ!D41)</f>
        <v/>
      </c>
      <c r="E42" s="27" t="str">
        <f>'06'!D41</f>
        <v/>
      </c>
      <c r="F42" s="27" t="str">
        <f>'06'!E41</f>
        <v/>
      </c>
      <c r="G42" s="27" t="str">
        <f>'06'!F41</f>
        <v/>
      </c>
      <c r="H42" s="27" t="str">
        <f>'06'!G41</f>
        <v/>
      </c>
      <c r="I42" s="27" t="str">
        <f>'06'!H41</f>
        <v/>
      </c>
      <c r="J42" s="27" t="str">
        <f>'06'!I41</f>
        <v/>
      </c>
      <c r="K42" s="27" t="str">
        <f>'06'!J41</f>
        <v/>
      </c>
      <c r="L42" s="27" t="str">
        <f>'06'!K41</f>
        <v/>
      </c>
      <c r="M42" s="27" t="str">
        <f>'06'!L41</f>
        <v/>
      </c>
      <c r="N42" s="27" t="str">
        <f>'06'!M41</f>
        <v/>
      </c>
      <c r="O42" s="27" t="str">
        <f>'06'!N41</f>
        <v/>
      </c>
      <c r="P42" s="27" t="str">
        <f>'06'!O41</f>
        <v/>
      </c>
      <c r="Q42" s="27" t="str">
        <f>'06'!P41</f>
        <v/>
      </c>
      <c r="R42" s="27" t="str">
        <f>'06'!Q41</f>
        <v/>
      </c>
      <c r="S42" s="27" t="str">
        <f>'06'!R41</f>
        <v/>
      </c>
      <c r="T42" s="27" t="str">
        <f>'06'!S41</f>
        <v/>
      </c>
      <c r="U42" s="27" t="str">
        <f>'06'!T41</f>
        <v/>
      </c>
      <c r="V42" s="27" t="str">
        <f>'06'!U41</f>
        <v/>
      </c>
      <c r="W42" s="27" t="str">
        <f>'06'!V41</f>
        <v/>
      </c>
      <c r="X42" s="27" t="str">
        <f>'06'!W41</f>
        <v/>
      </c>
      <c r="Y42" s="27" t="str">
        <f>'06'!X41</f>
        <v/>
      </c>
      <c r="Z42" s="27" t="str">
        <f>'06'!Y41</f>
        <v/>
      </c>
      <c r="AA42" s="27" t="str">
        <f>'06'!Z41</f>
        <v/>
      </c>
      <c r="AB42" s="27" t="str">
        <f>'06'!AA41</f>
        <v/>
      </c>
      <c r="AC42" s="27" t="str">
        <f>'06'!AB41</f>
        <v/>
      </c>
      <c r="AD42" s="27" t="str">
        <f>'06'!AC41</f>
        <v/>
      </c>
      <c r="AE42" s="27" t="str">
        <f>'06'!AD41</f>
        <v/>
      </c>
      <c r="AF42" s="27" t="str">
        <f>'06'!AE41</f>
        <v/>
      </c>
      <c r="AG42" s="27" t="str">
        <f>'06'!AF41</f>
        <v/>
      </c>
      <c r="AH42" s="27" t="str">
        <f>'06'!AG41</f>
        <v/>
      </c>
      <c r="AI42" s="27" t="str">
        <f>'06'!AH41</f>
        <v/>
      </c>
      <c r="AJ42" s="27" t="str">
        <f>'06'!AI41</f>
        <v/>
      </c>
      <c r="AK42" s="27" t="str">
        <f>'06'!AJ41</f>
        <v/>
      </c>
      <c r="AL42" s="27" t="str">
        <f>'06'!AK41</f>
        <v/>
      </c>
      <c r="AM42" s="27" t="str">
        <f>'06'!AL41</f>
        <v/>
      </c>
      <c r="AN42" s="27" t="str">
        <f>'06'!AM41</f>
        <v/>
      </c>
      <c r="AO42" s="27" t="str">
        <f>'06'!AN41</f>
        <v/>
      </c>
      <c r="AP42" s="27" t="str">
        <f>'06'!AO41</f>
        <v/>
      </c>
      <c r="AQ42" s="27" t="str">
        <f>'06'!AP41</f>
        <v/>
      </c>
      <c r="AR42" s="27" t="str">
        <f>'06'!AQ41</f>
        <v/>
      </c>
      <c r="AS42" s="27" t="str">
        <f>'06'!AR41</f>
        <v/>
      </c>
      <c r="AT42" s="27" t="str">
        <f>'06'!AS41</f>
        <v/>
      </c>
      <c r="AU42" s="27" t="str">
        <f>'06'!AT41</f>
        <v/>
      </c>
      <c r="AV42" s="27" t="str">
        <f>'06'!AU41</f>
        <v/>
      </c>
      <c r="AW42" s="27" t="str">
        <f>'06'!AV41</f>
        <v/>
      </c>
      <c r="AX42" s="27" t="str">
        <f>'06'!AW41</f>
        <v/>
      </c>
      <c r="AY42" s="27" t="str">
        <f>'06'!AX41</f>
        <v/>
      </c>
      <c r="AZ42" s="27" t="str">
        <f>'06'!AY41</f>
        <v/>
      </c>
      <c r="BA42" s="27" t="str">
        <f>'06'!AZ41</f>
        <v/>
      </c>
      <c r="BB42" s="27" t="str">
        <f>'06'!BA41</f>
        <v/>
      </c>
      <c r="BC42" s="27" t="str">
        <f>'06'!BB41</f>
        <v/>
      </c>
      <c r="BD42" s="27" t="str">
        <f>'06'!BC41</f>
        <v/>
      </c>
      <c r="BE42" s="27" t="str">
        <f>'06'!BD41</f>
        <v/>
      </c>
      <c r="BF42" s="27" t="str">
        <f>'06'!BE41</f>
        <v/>
      </c>
      <c r="BG42" s="27" t="str">
        <f>'06'!BF41</f>
        <v/>
      </c>
      <c r="BH42" s="27" t="str">
        <f>'06'!BG41</f>
        <v/>
      </c>
      <c r="BI42" s="27" t="str">
        <f>'06'!BH41</f>
        <v/>
      </c>
      <c r="BJ42" s="27" t="str">
        <f>'06'!BI41</f>
        <v/>
      </c>
      <c r="BK42" s="27" t="str">
        <f>'06'!BJ41</f>
        <v/>
      </c>
      <c r="BL42" s="27" t="str">
        <f>'06'!BK41</f>
        <v/>
      </c>
      <c r="BM42" s="27" t="str">
        <f>'06'!BL41</f>
        <v/>
      </c>
      <c r="BN42" s="27" t="str">
        <f>'06'!BM41</f>
        <v/>
      </c>
      <c r="BO42" s="27" t="str">
        <f>'06'!BN41</f>
        <v/>
      </c>
      <c r="BP42" s="27" t="str">
        <f>'06'!BO41</f>
        <v/>
      </c>
      <c r="BQ42" s="27" t="str">
        <f>'06'!BP41</f>
        <v/>
      </c>
      <c r="BR42" s="27" t="str">
        <f>'06'!BQ41</f>
        <v/>
      </c>
      <c r="BS42" s="27" t="str">
        <f>'06'!BR41</f>
        <v/>
      </c>
      <c r="BT42" s="27" t="str">
        <f>'06'!BS41</f>
        <v/>
      </c>
      <c r="BU42" s="27" t="str">
        <f>'06'!BT41</f>
        <v/>
      </c>
      <c r="BV42" s="27" t="str">
        <f>'06'!BU41</f>
        <v/>
      </c>
      <c r="BW42" s="27" t="str">
        <f>'06'!BV41</f>
        <v/>
      </c>
      <c r="BX42" s="27" t="str">
        <f>'06'!BW41</f>
        <v/>
      </c>
      <c r="BY42" s="27" t="str">
        <f>'06'!BX41</f>
        <v/>
      </c>
      <c r="BZ42" s="27" t="str">
        <f>'06'!BY41</f>
        <v/>
      </c>
      <c r="CA42" s="27" t="str">
        <f>'06'!BZ41</f>
        <v/>
      </c>
      <c r="CB42" s="27" t="str">
        <f>'06'!CA41</f>
        <v/>
      </c>
      <c r="CC42" s="27" t="str">
        <f>'06'!CB41</f>
        <v/>
      </c>
      <c r="CD42" s="27" t="str">
        <f>'06'!CC41</f>
        <v/>
      </c>
      <c r="CE42" s="27" t="str">
        <f>'06'!CD41</f>
        <v/>
      </c>
      <c r="CF42" s="27" t="str">
        <f>'06'!CE41</f>
        <v/>
      </c>
      <c r="CG42" s="27" t="str">
        <f>'06'!CF41</f>
        <v/>
      </c>
      <c r="CH42" s="27" t="str">
        <f>'06'!CG41</f>
        <v/>
      </c>
      <c r="CI42" s="27" t="str">
        <f>'06'!CH41</f>
        <v/>
      </c>
      <c r="CJ42" s="27" t="str">
        <f>'06'!CI41</f>
        <v/>
      </c>
      <c r="CK42" s="27" t="str">
        <f>'06'!CJ41</f>
        <v/>
      </c>
      <c r="CL42" s="27" t="str">
        <f>'06'!CK41</f>
        <v/>
      </c>
      <c r="CM42" s="27" t="str">
        <f>'06'!CL41</f>
        <v/>
      </c>
      <c r="CN42" s="27" t="str">
        <f>'06'!CM41</f>
        <v/>
      </c>
      <c r="CO42" s="27" t="str">
        <f>'06'!CN41</f>
        <v/>
      </c>
      <c r="CP42" s="27" t="str">
        <f>'06'!CO41</f>
        <v/>
      </c>
      <c r="CQ42" s="27" t="str">
        <f>'06'!CP41</f>
        <v/>
      </c>
      <c r="CR42" s="27" t="str">
        <f>'06'!CQ41</f>
        <v/>
      </c>
      <c r="CS42" s="27" t="str">
        <f>'06'!CR41</f>
        <v/>
      </c>
      <c r="CT42" s="27" t="str">
        <f>'06'!CS41</f>
        <v/>
      </c>
      <c r="CU42" s="27" t="str">
        <f>'06'!CT41</f>
        <v/>
      </c>
      <c r="CV42" s="27" t="str">
        <f>'06'!CU41</f>
        <v/>
      </c>
      <c r="CW42" s="27" t="str">
        <f>'06'!CV41</f>
        <v/>
      </c>
      <c r="CX42" s="27" t="str">
        <f>'06'!CW41</f>
        <v/>
      </c>
      <c r="CY42" s="27" t="str">
        <f>'06'!CX41</f>
        <v/>
      </c>
      <c r="CZ42" s="388" t="str">
        <f>'06'!CY41</f>
        <v/>
      </c>
      <c r="DA42" s="388" t="str">
        <f>'06'!CZ41</f>
        <v/>
      </c>
      <c r="DB42" s="388" t="str">
        <f>'06'!DA41</f>
        <v/>
      </c>
      <c r="DC42" s="388" t="str">
        <f>'06'!DB41</f>
        <v/>
      </c>
      <c r="DD42" s="388" t="str">
        <f>'06'!DC41</f>
        <v/>
      </c>
      <c r="DE42" s="388" t="str">
        <f>'06'!DD41</f>
        <v/>
      </c>
      <c r="DF42" s="388" t="str">
        <f>'06'!DE41</f>
        <v/>
      </c>
      <c r="DG42" s="388" t="str">
        <f>'06'!DF41</f>
        <v/>
      </c>
      <c r="DH42" s="388" t="str">
        <f>'06'!DG41</f>
        <v/>
      </c>
      <c r="DI42" s="388" t="str">
        <f>'06'!DH41</f>
        <v/>
      </c>
      <c r="DJ42" s="388" t="str">
        <f>'06'!DI41</f>
        <v/>
      </c>
      <c r="DK42" s="457" t="str">
        <f>'06'!DJ41</f>
        <v/>
      </c>
      <c r="DL42" s="457" t="str">
        <f>'06'!DK41</f>
        <v/>
      </c>
      <c r="DM42" s="457" t="str">
        <f>'06'!DL41</f>
        <v/>
      </c>
      <c r="DN42" s="457" t="str">
        <f>'06'!DM41</f>
        <v/>
      </c>
      <c r="DO42" s="457" t="str">
        <f>'06'!DN41</f>
        <v/>
      </c>
      <c r="DP42" s="457" t="str">
        <f>'06'!DO41</f>
        <v/>
      </c>
      <c r="DQ42" s="457" t="str">
        <f>'06'!DP41</f>
        <v/>
      </c>
      <c r="DR42" s="457" t="str">
        <f>'06'!DQ41</f>
        <v/>
      </c>
      <c r="DS42" s="457" t="str">
        <f>'06'!DR41</f>
        <v/>
      </c>
      <c r="DT42" s="457" t="str">
        <f>'06'!DS41</f>
        <v/>
      </c>
      <c r="DU42" s="457" t="str">
        <f>'06'!DT41</f>
        <v/>
      </c>
      <c r="DV42" s="457" t="str">
        <f>'06'!DU41</f>
        <v/>
      </c>
      <c r="DW42" s="457" t="str">
        <f>'06'!DV41</f>
        <v/>
      </c>
      <c r="DX42" s="457" t="str">
        <f>'06'!DW41</f>
        <v/>
      </c>
      <c r="DY42" s="457" t="str">
        <f>'06'!DX41</f>
        <v/>
      </c>
      <c r="DZ42" s="457" t="str">
        <f>'06'!DY41</f>
        <v/>
      </c>
      <c r="EA42" s="457" t="str">
        <f>'06'!DZ41</f>
        <v/>
      </c>
      <c r="EB42" s="457" t="str">
        <f>'06'!EA41</f>
        <v/>
      </c>
      <c r="EC42" s="457" t="str">
        <f>'06'!EB41</f>
        <v/>
      </c>
      <c r="ED42" s="457" t="str">
        <f>'06'!EC41</f>
        <v/>
      </c>
      <c r="EE42" s="457" t="str">
        <f>'06'!ED41</f>
        <v/>
      </c>
      <c r="EF42" s="457" t="str">
        <f>'06'!EE41</f>
        <v/>
      </c>
      <c r="EG42" s="457" t="str">
        <f>'06'!EF41</f>
        <v/>
      </c>
      <c r="EH42" s="457" t="str">
        <f>'06'!EG41</f>
        <v/>
      </c>
      <c r="EI42" s="457" t="str">
        <f>'06'!EH41</f>
        <v/>
      </c>
      <c r="EJ42" s="457" t="str">
        <f>'06'!EI41</f>
        <v/>
      </c>
      <c r="EK42" s="457" t="str">
        <f>'06'!EJ41</f>
        <v/>
      </c>
      <c r="EL42" s="457" t="str">
        <f>'06'!EK41</f>
        <v/>
      </c>
      <c r="EM42" s="457" t="str">
        <f>'06'!EL41</f>
        <v/>
      </c>
      <c r="EN42" s="457" t="str">
        <f>'06'!EM41</f>
        <v/>
      </c>
      <c r="EO42" s="457" t="str">
        <f>'06'!EN41</f>
        <v/>
      </c>
      <c r="EP42" s="457" t="str">
        <f>'06'!EO41</f>
        <v/>
      </c>
      <c r="EQ42" s="457" t="str">
        <f>'06'!EP41</f>
        <v/>
      </c>
      <c r="ER42" s="457" t="str">
        <f>'06'!EQ41</f>
        <v/>
      </c>
      <c r="ES42" s="457" t="str">
        <f>'06'!ER41</f>
        <v/>
      </c>
      <c r="ET42" s="457" t="str">
        <f>'06'!ES41</f>
        <v/>
      </c>
      <c r="EU42" s="457" t="str">
        <f>'06'!ET41</f>
        <v/>
      </c>
      <c r="EV42" s="457" t="str">
        <f>'06'!EU41</f>
        <v/>
      </c>
      <c r="EW42" s="457" t="str">
        <f>'06'!EV41</f>
        <v/>
      </c>
      <c r="EX42" s="457" t="str">
        <f>'06'!EW41</f>
        <v/>
      </c>
      <c r="EY42" s="457" t="str">
        <f>'06'!EX41</f>
        <v/>
      </c>
      <c r="EZ42" s="457" t="str">
        <f>'06'!EY41</f>
        <v/>
      </c>
      <c r="FA42" s="457" t="str">
        <f>'06'!EZ41</f>
        <v/>
      </c>
      <c r="FB42" s="457" t="str">
        <f>'06'!FA41</f>
        <v/>
      </c>
      <c r="FC42" s="27" t="str">
        <f>'06'!FB41</f>
        <v/>
      </c>
      <c r="FD42" s="27" t="str">
        <f>'06'!FC41</f>
        <v/>
      </c>
      <c r="FE42" s="27" t="str">
        <f>'06'!FD41</f>
        <v/>
      </c>
      <c r="FF42" s="27" t="str">
        <f>'06'!FE41</f>
        <v/>
      </c>
      <c r="FG42" s="27" t="str">
        <f>'06'!FF41</f>
        <v/>
      </c>
      <c r="FH42" s="27" t="str">
        <f>'06'!FG41</f>
        <v/>
      </c>
      <c r="FI42" s="27" t="str">
        <f>'06'!FH41</f>
        <v/>
      </c>
      <c r="FJ42" s="27" t="str">
        <f>'06'!FI41</f>
        <v/>
      </c>
      <c r="FK42" s="27" t="str">
        <f>'06'!FJ41</f>
        <v/>
      </c>
      <c r="FL42" s="27" t="str">
        <f>'06'!FK41</f>
        <v/>
      </c>
      <c r="FM42" s="27" t="str">
        <f>'06'!FL41</f>
        <v/>
      </c>
      <c r="FN42" s="27" t="str">
        <f>'06'!FM41</f>
        <v/>
      </c>
      <c r="FO42" s="27" t="str">
        <f>'06'!FN41</f>
        <v/>
      </c>
      <c r="FP42" s="27" t="str">
        <f>'06'!FO41</f>
        <v/>
      </c>
      <c r="FQ42" s="27" t="str">
        <f>'06'!FP41</f>
        <v/>
      </c>
      <c r="FR42" s="27" t="str">
        <f>'06'!FQ41</f>
        <v/>
      </c>
      <c r="FS42" s="27" t="str">
        <f>'06'!FR41</f>
        <v/>
      </c>
      <c r="FT42" s="27" t="str">
        <f>'06'!FS41</f>
        <v/>
      </c>
      <c r="FU42" s="27" t="str">
        <f>'06'!FT41</f>
        <v/>
      </c>
      <c r="FV42" s="27" t="str">
        <f>'06'!FU41</f>
        <v/>
      </c>
      <c r="FW42" s="27" t="str">
        <f>'06'!FV41</f>
        <v/>
      </c>
      <c r="FX42" s="27" t="str">
        <f>'06'!FW41</f>
        <v/>
      </c>
      <c r="FY42" s="27" t="str">
        <f>'06'!FX41</f>
        <v/>
      </c>
      <c r="FZ42" s="27" t="str">
        <f>'06'!FY41</f>
        <v/>
      </c>
      <c r="GA42" s="27" t="str">
        <f>'06'!FZ41</f>
        <v/>
      </c>
      <c r="GB42" s="27" t="str">
        <f>'06'!GA41</f>
        <v/>
      </c>
      <c r="GC42" s="27" t="str">
        <f>'06'!GB41</f>
        <v/>
      </c>
      <c r="GD42" s="27" t="str">
        <f>'06'!GD41</f>
        <v/>
      </c>
      <c r="GE42" s="312" t="str">
        <f>'06'!GE41</f>
        <v/>
      </c>
      <c r="GF42" s="188"/>
      <c r="GG42" s="173"/>
      <c r="GH42" s="173"/>
      <c r="GI42" s="173"/>
      <c r="GJ42" s="173"/>
      <c r="GK42" s="173"/>
      <c r="GL42" s="173"/>
      <c r="GM42" s="173"/>
    </row>
    <row r="43" spans="1:195" s="29" customFormat="1" ht="15.95" customHeight="1">
      <c r="A43" s="173"/>
      <c r="B43" s="55">
        <v>37</v>
      </c>
      <c r="C43" s="26" t="str">
        <f>IF(คะแนนสอบ!C42="","",คะแนนสอบ!C42)</f>
        <v/>
      </c>
      <c r="D43" s="41" t="str">
        <f>IF(คะแนนสอบ!D42="","",คะแนนสอบ!D42)</f>
        <v/>
      </c>
      <c r="E43" s="27" t="str">
        <f>'06'!D42</f>
        <v/>
      </c>
      <c r="F43" s="27" t="str">
        <f>'06'!E42</f>
        <v/>
      </c>
      <c r="G43" s="27" t="str">
        <f>'06'!F42</f>
        <v/>
      </c>
      <c r="H43" s="27" t="str">
        <f>'06'!G42</f>
        <v/>
      </c>
      <c r="I43" s="27" t="str">
        <f>'06'!H42</f>
        <v/>
      </c>
      <c r="J43" s="27" t="str">
        <f>'06'!I42</f>
        <v/>
      </c>
      <c r="K43" s="27" t="str">
        <f>'06'!J42</f>
        <v/>
      </c>
      <c r="L43" s="27" t="str">
        <f>'06'!K42</f>
        <v/>
      </c>
      <c r="M43" s="27" t="str">
        <f>'06'!L42</f>
        <v/>
      </c>
      <c r="N43" s="27" t="str">
        <f>'06'!M42</f>
        <v/>
      </c>
      <c r="O43" s="27" t="str">
        <f>'06'!N42</f>
        <v/>
      </c>
      <c r="P43" s="27" t="str">
        <f>'06'!O42</f>
        <v/>
      </c>
      <c r="Q43" s="27" t="str">
        <f>'06'!P42</f>
        <v/>
      </c>
      <c r="R43" s="27" t="str">
        <f>'06'!Q42</f>
        <v/>
      </c>
      <c r="S43" s="27" t="str">
        <f>'06'!R42</f>
        <v/>
      </c>
      <c r="T43" s="27" t="str">
        <f>'06'!S42</f>
        <v/>
      </c>
      <c r="U43" s="27" t="str">
        <f>'06'!T42</f>
        <v/>
      </c>
      <c r="V43" s="27" t="str">
        <f>'06'!U42</f>
        <v/>
      </c>
      <c r="W43" s="27" t="str">
        <f>'06'!V42</f>
        <v/>
      </c>
      <c r="X43" s="27" t="str">
        <f>'06'!W42</f>
        <v/>
      </c>
      <c r="Y43" s="27" t="str">
        <f>'06'!X42</f>
        <v/>
      </c>
      <c r="Z43" s="27" t="str">
        <f>'06'!Y42</f>
        <v/>
      </c>
      <c r="AA43" s="27" t="str">
        <f>'06'!Z42</f>
        <v/>
      </c>
      <c r="AB43" s="27" t="str">
        <f>'06'!AA42</f>
        <v/>
      </c>
      <c r="AC43" s="27" t="str">
        <f>'06'!AB42</f>
        <v/>
      </c>
      <c r="AD43" s="27" t="str">
        <f>'06'!AC42</f>
        <v/>
      </c>
      <c r="AE43" s="27" t="str">
        <f>'06'!AD42</f>
        <v/>
      </c>
      <c r="AF43" s="27" t="str">
        <f>'06'!AE42</f>
        <v/>
      </c>
      <c r="AG43" s="27" t="str">
        <f>'06'!AF42</f>
        <v/>
      </c>
      <c r="AH43" s="27" t="str">
        <f>'06'!AG42</f>
        <v/>
      </c>
      <c r="AI43" s="27" t="str">
        <f>'06'!AH42</f>
        <v/>
      </c>
      <c r="AJ43" s="27" t="str">
        <f>'06'!AI42</f>
        <v/>
      </c>
      <c r="AK43" s="27" t="str">
        <f>'06'!AJ42</f>
        <v/>
      </c>
      <c r="AL43" s="27" t="str">
        <f>'06'!AK42</f>
        <v/>
      </c>
      <c r="AM43" s="27" t="str">
        <f>'06'!AL42</f>
        <v/>
      </c>
      <c r="AN43" s="27" t="str">
        <f>'06'!AM42</f>
        <v/>
      </c>
      <c r="AO43" s="27" t="str">
        <f>'06'!AN42</f>
        <v/>
      </c>
      <c r="AP43" s="27" t="str">
        <f>'06'!AO42</f>
        <v/>
      </c>
      <c r="AQ43" s="27" t="str">
        <f>'06'!AP42</f>
        <v/>
      </c>
      <c r="AR43" s="27" t="str">
        <f>'06'!AQ42</f>
        <v/>
      </c>
      <c r="AS43" s="27" t="str">
        <f>'06'!AR42</f>
        <v/>
      </c>
      <c r="AT43" s="27" t="str">
        <f>'06'!AS42</f>
        <v/>
      </c>
      <c r="AU43" s="27" t="str">
        <f>'06'!AT42</f>
        <v/>
      </c>
      <c r="AV43" s="27" t="str">
        <f>'06'!AU42</f>
        <v/>
      </c>
      <c r="AW43" s="27" t="str">
        <f>'06'!AV42</f>
        <v/>
      </c>
      <c r="AX43" s="27" t="str">
        <f>'06'!AW42</f>
        <v/>
      </c>
      <c r="AY43" s="27" t="str">
        <f>'06'!AX42</f>
        <v/>
      </c>
      <c r="AZ43" s="27" t="str">
        <f>'06'!AY42</f>
        <v/>
      </c>
      <c r="BA43" s="27" t="str">
        <f>'06'!AZ42</f>
        <v/>
      </c>
      <c r="BB43" s="27" t="str">
        <f>'06'!BA42</f>
        <v/>
      </c>
      <c r="BC43" s="27" t="str">
        <f>'06'!BB42</f>
        <v/>
      </c>
      <c r="BD43" s="27" t="str">
        <f>'06'!BC42</f>
        <v/>
      </c>
      <c r="BE43" s="27" t="str">
        <f>'06'!BD42</f>
        <v/>
      </c>
      <c r="BF43" s="27" t="str">
        <f>'06'!BE42</f>
        <v/>
      </c>
      <c r="BG43" s="27" t="str">
        <f>'06'!BF42</f>
        <v/>
      </c>
      <c r="BH43" s="27" t="str">
        <f>'06'!BG42</f>
        <v/>
      </c>
      <c r="BI43" s="27" t="str">
        <f>'06'!BH42</f>
        <v/>
      </c>
      <c r="BJ43" s="27" t="str">
        <f>'06'!BI42</f>
        <v/>
      </c>
      <c r="BK43" s="27" t="str">
        <f>'06'!BJ42</f>
        <v/>
      </c>
      <c r="BL43" s="27" t="str">
        <f>'06'!BK42</f>
        <v/>
      </c>
      <c r="BM43" s="27" t="str">
        <f>'06'!BL42</f>
        <v/>
      </c>
      <c r="BN43" s="27" t="str">
        <f>'06'!BM42</f>
        <v/>
      </c>
      <c r="BO43" s="27" t="str">
        <f>'06'!BN42</f>
        <v/>
      </c>
      <c r="BP43" s="27" t="str">
        <f>'06'!BO42</f>
        <v/>
      </c>
      <c r="BQ43" s="27" t="str">
        <f>'06'!BP42</f>
        <v/>
      </c>
      <c r="BR43" s="27" t="str">
        <f>'06'!BQ42</f>
        <v/>
      </c>
      <c r="BS43" s="27" t="str">
        <f>'06'!BR42</f>
        <v/>
      </c>
      <c r="BT43" s="27" t="str">
        <f>'06'!BS42</f>
        <v/>
      </c>
      <c r="BU43" s="27" t="str">
        <f>'06'!BT42</f>
        <v/>
      </c>
      <c r="BV43" s="27" t="str">
        <f>'06'!BU42</f>
        <v/>
      </c>
      <c r="BW43" s="27" t="str">
        <f>'06'!BV42</f>
        <v/>
      </c>
      <c r="BX43" s="27" t="str">
        <f>'06'!BW42</f>
        <v/>
      </c>
      <c r="BY43" s="27" t="str">
        <f>'06'!BX42</f>
        <v/>
      </c>
      <c r="BZ43" s="27" t="str">
        <f>'06'!BY42</f>
        <v/>
      </c>
      <c r="CA43" s="27" t="str">
        <f>'06'!BZ42</f>
        <v/>
      </c>
      <c r="CB43" s="27" t="str">
        <f>'06'!CA42</f>
        <v/>
      </c>
      <c r="CC43" s="27" t="str">
        <f>'06'!CB42</f>
        <v/>
      </c>
      <c r="CD43" s="27" t="str">
        <f>'06'!CC42</f>
        <v/>
      </c>
      <c r="CE43" s="27" t="str">
        <f>'06'!CD42</f>
        <v/>
      </c>
      <c r="CF43" s="27" t="str">
        <f>'06'!CE42</f>
        <v/>
      </c>
      <c r="CG43" s="27" t="str">
        <f>'06'!CF42</f>
        <v/>
      </c>
      <c r="CH43" s="27" t="str">
        <f>'06'!CG42</f>
        <v/>
      </c>
      <c r="CI43" s="27" t="str">
        <f>'06'!CH42</f>
        <v/>
      </c>
      <c r="CJ43" s="27" t="str">
        <f>'06'!CI42</f>
        <v/>
      </c>
      <c r="CK43" s="27" t="str">
        <f>'06'!CJ42</f>
        <v/>
      </c>
      <c r="CL43" s="27" t="str">
        <f>'06'!CK42</f>
        <v/>
      </c>
      <c r="CM43" s="27" t="str">
        <f>'06'!CL42</f>
        <v/>
      </c>
      <c r="CN43" s="27" t="str">
        <f>'06'!CM42</f>
        <v/>
      </c>
      <c r="CO43" s="27" t="str">
        <f>'06'!CN42</f>
        <v/>
      </c>
      <c r="CP43" s="27" t="str">
        <f>'06'!CO42</f>
        <v/>
      </c>
      <c r="CQ43" s="27" t="str">
        <f>'06'!CP42</f>
        <v/>
      </c>
      <c r="CR43" s="27" t="str">
        <f>'06'!CQ42</f>
        <v/>
      </c>
      <c r="CS43" s="27" t="str">
        <f>'06'!CR42</f>
        <v/>
      </c>
      <c r="CT43" s="27" t="str">
        <f>'06'!CS42</f>
        <v/>
      </c>
      <c r="CU43" s="27" t="str">
        <f>'06'!CT42</f>
        <v/>
      </c>
      <c r="CV43" s="27" t="str">
        <f>'06'!CU42</f>
        <v/>
      </c>
      <c r="CW43" s="27" t="str">
        <f>'06'!CV42</f>
        <v/>
      </c>
      <c r="CX43" s="27" t="str">
        <f>'06'!CW42</f>
        <v/>
      </c>
      <c r="CY43" s="27" t="str">
        <f>'06'!CX42</f>
        <v/>
      </c>
      <c r="CZ43" s="388" t="str">
        <f>'06'!CY42</f>
        <v/>
      </c>
      <c r="DA43" s="388" t="str">
        <f>'06'!CZ42</f>
        <v/>
      </c>
      <c r="DB43" s="388" t="str">
        <f>'06'!DA42</f>
        <v/>
      </c>
      <c r="DC43" s="388" t="str">
        <f>'06'!DB42</f>
        <v/>
      </c>
      <c r="DD43" s="388" t="str">
        <f>'06'!DC42</f>
        <v/>
      </c>
      <c r="DE43" s="388" t="str">
        <f>'06'!DD42</f>
        <v/>
      </c>
      <c r="DF43" s="388" t="str">
        <f>'06'!DE42</f>
        <v/>
      </c>
      <c r="DG43" s="388" t="str">
        <f>'06'!DF42</f>
        <v/>
      </c>
      <c r="DH43" s="388" t="str">
        <f>'06'!DG42</f>
        <v/>
      </c>
      <c r="DI43" s="388" t="str">
        <f>'06'!DH42</f>
        <v/>
      </c>
      <c r="DJ43" s="388" t="str">
        <f>'06'!DI42</f>
        <v/>
      </c>
      <c r="DK43" s="457" t="str">
        <f>'06'!DJ42</f>
        <v/>
      </c>
      <c r="DL43" s="457" t="str">
        <f>'06'!DK42</f>
        <v/>
      </c>
      <c r="DM43" s="457" t="str">
        <f>'06'!DL42</f>
        <v/>
      </c>
      <c r="DN43" s="457" t="str">
        <f>'06'!DM42</f>
        <v/>
      </c>
      <c r="DO43" s="457" t="str">
        <f>'06'!DN42</f>
        <v/>
      </c>
      <c r="DP43" s="457" t="str">
        <f>'06'!DO42</f>
        <v/>
      </c>
      <c r="DQ43" s="457" t="str">
        <f>'06'!DP42</f>
        <v/>
      </c>
      <c r="DR43" s="457" t="str">
        <f>'06'!DQ42</f>
        <v/>
      </c>
      <c r="DS43" s="457" t="str">
        <f>'06'!DR42</f>
        <v/>
      </c>
      <c r="DT43" s="457" t="str">
        <f>'06'!DS42</f>
        <v/>
      </c>
      <c r="DU43" s="457" t="str">
        <f>'06'!DT42</f>
        <v/>
      </c>
      <c r="DV43" s="457" t="str">
        <f>'06'!DU42</f>
        <v/>
      </c>
      <c r="DW43" s="457" t="str">
        <f>'06'!DV42</f>
        <v/>
      </c>
      <c r="DX43" s="457" t="str">
        <f>'06'!DW42</f>
        <v/>
      </c>
      <c r="DY43" s="457" t="str">
        <f>'06'!DX42</f>
        <v/>
      </c>
      <c r="DZ43" s="457" t="str">
        <f>'06'!DY42</f>
        <v/>
      </c>
      <c r="EA43" s="457" t="str">
        <f>'06'!DZ42</f>
        <v/>
      </c>
      <c r="EB43" s="457" t="str">
        <f>'06'!EA42</f>
        <v/>
      </c>
      <c r="EC43" s="457" t="str">
        <f>'06'!EB42</f>
        <v/>
      </c>
      <c r="ED43" s="457" t="str">
        <f>'06'!EC42</f>
        <v/>
      </c>
      <c r="EE43" s="457" t="str">
        <f>'06'!ED42</f>
        <v/>
      </c>
      <c r="EF43" s="457" t="str">
        <f>'06'!EE42</f>
        <v/>
      </c>
      <c r="EG43" s="457" t="str">
        <f>'06'!EF42</f>
        <v/>
      </c>
      <c r="EH43" s="457" t="str">
        <f>'06'!EG42</f>
        <v/>
      </c>
      <c r="EI43" s="457" t="str">
        <f>'06'!EH42</f>
        <v/>
      </c>
      <c r="EJ43" s="457" t="str">
        <f>'06'!EI42</f>
        <v/>
      </c>
      <c r="EK43" s="457" t="str">
        <f>'06'!EJ42</f>
        <v/>
      </c>
      <c r="EL43" s="457" t="str">
        <f>'06'!EK42</f>
        <v/>
      </c>
      <c r="EM43" s="457" t="str">
        <f>'06'!EL42</f>
        <v/>
      </c>
      <c r="EN43" s="457" t="str">
        <f>'06'!EM42</f>
        <v/>
      </c>
      <c r="EO43" s="457" t="str">
        <f>'06'!EN42</f>
        <v/>
      </c>
      <c r="EP43" s="457" t="str">
        <f>'06'!EO42</f>
        <v/>
      </c>
      <c r="EQ43" s="457" t="str">
        <f>'06'!EP42</f>
        <v/>
      </c>
      <c r="ER43" s="457" t="str">
        <f>'06'!EQ42</f>
        <v/>
      </c>
      <c r="ES43" s="457" t="str">
        <f>'06'!ER42</f>
        <v/>
      </c>
      <c r="ET43" s="457" t="str">
        <f>'06'!ES42</f>
        <v/>
      </c>
      <c r="EU43" s="457" t="str">
        <f>'06'!ET42</f>
        <v/>
      </c>
      <c r="EV43" s="457" t="str">
        <f>'06'!EU42</f>
        <v/>
      </c>
      <c r="EW43" s="457" t="str">
        <f>'06'!EV42</f>
        <v/>
      </c>
      <c r="EX43" s="457" t="str">
        <f>'06'!EW42</f>
        <v/>
      </c>
      <c r="EY43" s="457" t="str">
        <f>'06'!EX42</f>
        <v/>
      </c>
      <c r="EZ43" s="457" t="str">
        <f>'06'!EY42</f>
        <v/>
      </c>
      <c r="FA43" s="457" t="str">
        <f>'06'!EZ42</f>
        <v/>
      </c>
      <c r="FB43" s="457" t="str">
        <f>'06'!FA42</f>
        <v/>
      </c>
      <c r="FC43" s="27" t="str">
        <f>'06'!FB42</f>
        <v/>
      </c>
      <c r="FD43" s="27" t="str">
        <f>'06'!FC42</f>
        <v/>
      </c>
      <c r="FE43" s="27" t="str">
        <f>'06'!FD42</f>
        <v/>
      </c>
      <c r="FF43" s="27" t="str">
        <f>'06'!FE42</f>
        <v/>
      </c>
      <c r="FG43" s="27" t="str">
        <f>'06'!FF42</f>
        <v/>
      </c>
      <c r="FH43" s="27" t="str">
        <f>'06'!FG42</f>
        <v/>
      </c>
      <c r="FI43" s="27" t="str">
        <f>'06'!FH42</f>
        <v/>
      </c>
      <c r="FJ43" s="27" t="str">
        <f>'06'!FI42</f>
        <v/>
      </c>
      <c r="FK43" s="27" t="str">
        <f>'06'!FJ42</f>
        <v/>
      </c>
      <c r="FL43" s="27" t="str">
        <f>'06'!FK42</f>
        <v/>
      </c>
      <c r="FM43" s="27" t="str">
        <f>'06'!FL42</f>
        <v/>
      </c>
      <c r="FN43" s="27" t="str">
        <f>'06'!FM42</f>
        <v/>
      </c>
      <c r="FO43" s="27" t="str">
        <f>'06'!FN42</f>
        <v/>
      </c>
      <c r="FP43" s="27" t="str">
        <f>'06'!FO42</f>
        <v/>
      </c>
      <c r="FQ43" s="27" t="str">
        <f>'06'!FP42</f>
        <v/>
      </c>
      <c r="FR43" s="27" t="str">
        <f>'06'!FQ42</f>
        <v/>
      </c>
      <c r="FS43" s="27" t="str">
        <f>'06'!FR42</f>
        <v/>
      </c>
      <c r="FT43" s="27" t="str">
        <f>'06'!FS42</f>
        <v/>
      </c>
      <c r="FU43" s="27" t="str">
        <f>'06'!FT42</f>
        <v/>
      </c>
      <c r="FV43" s="27" t="str">
        <f>'06'!FU42</f>
        <v/>
      </c>
      <c r="FW43" s="27" t="str">
        <f>'06'!FV42</f>
        <v/>
      </c>
      <c r="FX43" s="27" t="str">
        <f>'06'!FW42</f>
        <v/>
      </c>
      <c r="FY43" s="27" t="str">
        <f>'06'!FX42</f>
        <v/>
      </c>
      <c r="FZ43" s="27" t="str">
        <f>'06'!FY42</f>
        <v/>
      </c>
      <c r="GA43" s="27" t="str">
        <f>'06'!FZ42</f>
        <v/>
      </c>
      <c r="GB43" s="27" t="str">
        <f>'06'!GA42</f>
        <v/>
      </c>
      <c r="GC43" s="27" t="str">
        <f>'06'!GB42</f>
        <v/>
      </c>
      <c r="GD43" s="27" t="str">
        <f>'06'!GD42</f>
        <v/>
      </c>
      <c r="GE43" s="312" t="str">
        <f>'06'!GE42</f>
        <v/>
      </c>
      <c r="GF43" s="188"/>
      <c r="GG43" s="173"/>
      <c r="GH43" s="173"/>
      <c r="GI43" s="173"/>
      <c r="GJ43" s="173"/>
      <c r="GK43" s="173"/>
      <c r="GL43" s="173"/>
      <c r="GM43" s="173"/>
    </row>
    <row r="44" spans="1:195" s="29" customFormat="1" ht="15.95" customHeight="1">
      <c r="A44" s="173"/>
      <c r="B44" s="55">
        <v>38</v>
      </c>
      <c r="C44" s="26" t="str">
        <f>IF(คะแนนสอบ!C43="","",คะแนนสอบ!C43)</f>
        <v/>
      </c>
      <c r="D44" s="41" t="str">
        <f>IF(คะแนนสอบ!D43="","",คะแนนสอบ!D43)</f>
        <v/>
      </c>
      <c r="E44" s="27" t="str">
        <f>'06'!D43</f>
        <v/>
      </c>
      <c r="F44" s="27" t="str">
        <f>'06'!E43</f>
        <v/>
      </c>
      <c r="G44" s="27" t="str">
        <f>'06'!F43</f>
        <v/>
      </c>
      <c r="H44" s="27" t="str">
        <f>'06'!G43</f>
        <v/>
      </c>
      <c r="I44" s="27" t="str">
        <f>'06'!H43</f>
        <v/>
      </c>
      <c r="J44" s="27" t="str">
        <f>'06'!I43</f>
        <v/>
      </c>
      <c r="K44" s="27" t="str">
        <f>'06'!J43</f>
        <v/>
      </c>
      <c r="L44" s="27" t="str">
        <f>'06'!K43</f>
        <v/>
      </c>
      <c r="M44" s="27" t="str">
        <f>'06'!L43</f>
        <v/>
      </c>
      <c r="N44" s="27" t="str">
        <f>'06'!M43</f>
        <v/>
      </c>
      <c r="O44" s="27" t="str">
        <f>'06'!N43</f>
        <v/>
      </c>
      <c r="P44" s="27" t="str">
        <f>'06'!O43</f>
        <v/>
      </c>
      <c r="Q44" s="27" t="str">
        <f>'06'!P43</f>
        <v/>
      </c>
      <c r="R44" s="27" t="str">
        <f>'06'!Q43</f>
        <v/>
      </c>
      <c r="S44" s="27" t="str">
        <f>'06'!R43</f>
        <v/>
      </c>
      <c r="T44" s="27" t="str">
        <f>'06'!S43</f>
        <v/>
      </c>
      <c r="U44" s="27" t="str">
        <f>'06'!T43</f>
        <v/>
      </c>
      <c r="V44" s="27" t="str">
        <f>'06'!U43</f>
        <v/>
      </c>
      <c r="W44" s="27" t="str">
        <f>'06'!V43</f>
        <v/>
      </c>
      <c r="X44" s="27" t="str">
        <f>'06'!W43</f>
        <v/>
      </c>
      <c r="Y44" s="27" t="str">
        <f>'06'!X43</f>
        <v/>
      </c>
      <c r="Z44" s="27" t="str">
        <f>'06'!Y43</f>
        <v/>
      </c>
      <c r="AA44" s="27" t="str">
        <f>'06'!Z43</f>
        <v/>
      </c>
      <c r="AB44" s="27" t="str">
        <f>'06'!AA43</f>
        <v/>
      </c>
      <c r="AC44" s="27" t="str">
        <f>'06'!AB43</f>
        <v/>
      </c>
      <c r="AD44" s="27" t="str">
        <f>'06'!AC43</f>
        <v/>
      </c>
      <c r="AE44" s="27" t="str">
        <f>'06'!AD43</f>
        <v/>
      </c>
      <c r="AF44" s="27" t="str">
        <f>'06'!AE43</f>
        <v/>
      </c>
      <c r="AG44" s="27" t="str">
        <f>'06'!AF43</f>
        <v/>
      </c>
      <c r="AH44" s="27" t="str">
        <f>'06'!AG43</f>
        <v/>
      </c>
      <c r="AI44" s="27" t="str">
        <f>'06'!AH43</f>
        <v/>
      </c>
      <c r="AJ44" s="27" t="str">
        <f>'06'!AI43</f>
        <v/>
      </c>
      <c r="AK44" s="27" t="str">
        <f>'06'!AJ43</f>
        <v/>
      </c>
      <c r="AL44" s="27" t="str">
        <f>'06'!AK43</f>
        <v/>
      </c>
      <c r="AM44" s="27" t="str">
        <f>'06'!AL43</f>
        <v/>
      </c>
      <c r="AN44" s="27" t="str">
        <f>'06'!AM43</f>
        <v/>
      </c>
      <c r="AO44" s="27" t="str">
        <f>'06'!AN43</f>
        <v/>
      </c>
      <c r="AP44" s="27" t="str">
        <f>'06'!AO43</f>
        <v/>
      </c>
      <c r="AQ44" s="27" t="str">
        <f>'06'!AP43</f>
        <v/>
      </c>
      <c r="AR44" s="27" t="str">
        <f>'06'!AQ43</f>
        <v/>
      </c>
      <c r="AS44" s="27" t="str">
        <f>'06'!AR43</f>
        <v/>
      </c>
      <c r="AT44" s="27" t="str">
        <f>'06'!AS43</f>
        <v/>
      </c>
      <c r="AU44" s="27" t="str">
        <f>'06'!AT43</f>
        <v/>
      </c>
      <c r="AV44" s="27" t="str">
        <f>'06'!AU43</f>
        <v/>
      </c>
      <c r="AW44" s="27" t="str">
        <f>'06'!AV43</f>
        <v/>
      </c>
      <c r="AX44" s="27" t="str">
        <f>'06'!AW43</f>
        <v/>
      </c>
      <c r="AY44" s="27" t="str">
        <f>'06'!AX43</f>
        <v/>
      </c>
      <c r="AZ44" s="27" t="str">
        <f>'06'!AY43</f>
        <v/>
      </c>
      <c r="BA44" s="27" t="str">
        <f>'06'!AZ43</f>
        <v/>
      </c>
      <c r="BB44" s="27" t="str">
        <f>'06'!BA43</f>
        <v/>
      </c>
      <c r="BC44" s="27" t="str">
        <f>'06'!BB43</f>
        <v/>
      </c>
      <c r="BD44" s="27" t="str">
        <f>'06'!BC43</f>
        <v/>
      </c>
      <c r="BE44" s="27" t="str">
        <f>'06'!BD43</f>
        <v/>
      </c>
      <c r="BF44" s="27" t="str">
        <f>'06'!BE43</f>
        <v/>
      </c>
      <c r="BG44" s="27" t="str">
        <f>'06'!BF43</f>
        <v/>
      </c>
      <c r="BH44" s="27" t="str">
        <f>'06'!BG43</f>
        <v/>
      </c>
      <c r="BI44" s="27" t="str">
        <f>'06'!BH43</f>
        <v/>
      </c>
      <c r="BJ44" s="27" t="str">
        <f>'06'!BI43</f>
        <v/>
      </c>
      <c r="BK44" s="27" t="str">
        <f>'06'!BJ43</f>
        <v/>
      </c>
      <c r="BL44" s="27" t="str">
        <f>'06'!BK43</f>
        <v/>
      </c>
      <c r="BM44" s="27" t="str">
        <f>'06'!BL43</f>
        <v/>
      </c>
      <c r="BN44" s="27" t="str">
        <f>'06'!BM43</f>
        <v/>
      </c>
      <c r="BO44" s="27" t="str">
        <f>'06'!BN43</f>
        <v/>
      </c>
      <c r="BP44" s="27" t="str">
        <f>'06'!BO43</f>
        <v/>
      </c>
      <c r="BQ44" s="27" t="str">
        <f>'06'!BP43</f>
        <v/>
      </c>
      <c r="BR44" s="27" t="str">
        <f>'06'!BQ43</f>
        <v/>
      </c>
      <c r="BS44" s="27" t="str">
        <f>'06'!BR43</f>
        <v/>
      </c>
      <c r="BT44" s="27" t="str">
        <f>'06'!BS43</f>
        <v/>
      </c>
      <c r="BU44" s="27" t="str">
        <f>'06'!BT43</f>
        <v/>
      </c>
      <c r="BV44" s="27" t="str">
        <f>'06'!BU43</f>
        <v/>
      </c>
      <c r="BW44" s="27" t="str">
        <f>'06'!BV43</f>
        <v/>
      </c>
      <c r="BX44" s="27" t="str">
        <f>'06'!BW43</f>
        <v/>
      </c>
      <c r="BY44" s="27" t="str">
        <f>'06'!BX43</f>
        <v/>
      </c>
      <c r="BZ44" s="27" t="str">
        <f>'06'!BY43</f>
        <v/>
      </c>
      <c r="CA44" s="27" t="str">
        <f>'06'!BZ43</f>
        <v/>
      </c>
      <c r="CB44" s="27" t="str">
        <f>'06'!CA43</f>
        <v/>
      </c>
      <c r="CC44" s="27" t="str">
        <f>'06'!CB43</f>
        <v/>
      </c>
      <c r="CD44" s="27" t="str">
        <f>'06'!CC43</f>
        <v/>
      </c>
      <c r="CE44" s="27" t="str">
        <f>'06'!CD43</f>
        <v/>
      </c>
      <c r="CF44" s="27" t="str">
        <f>'06'!CE43</f>
        <v/>
      </c>
      <c r="CG44" s="27" t="str">
        <f>'06'!CF43</f>
        <v/>
      </c>
      <c r="CH44" s="27" t="str">
        <f>'06'!CG43</f>
        <v/>
      </c>
      <c r="CI44" s="27" t="str">
        <f>'06'!CH43</f>
        <v/>
      </c>
      <c r="CJ44" s="27" t="str">
        <f>'06'!CI43</f>
        <v/>
      </c>
      <c r="CK44" s="27" t="str">
        <f>'06'!CJ43</f>
        <v/>
      </c>
      <c r="CL44" s="27" t="str">
        <f>'06'!CK43</f>
        <v/>
      </c>
      <c r="CM44" s="27" t="str">
        <f>'06'!CL43</f>
        <v/>
      </c>
      <c r="CN44" s="27" t="str">
        <f>'06'!CM43</f>
        <v/>
      </c>
      <c r="CO44" s="27" t="str">
        <f>'06'!CN43</f>
        <v/>
      </c>
      <c r="CP44" s="27" t="str">
        <f>'06'!CO43</f>
        <v/>
      </c>
      <c r="CQ44" s="27" t="str">
        <f>'06'!CP43</f>
        <v/>
      </c>
      <c r="CR44" s="27" t="str">
        <f>'06'!CQ43</f>
        <v/>
      </c>
      <c r="CS44" s="27" t="str">
        <f>'06'!CR43</f>
        <v/>
      </c>
      <c r="CT44" s="27" t="str">
        <f>'06'!CS43</f>
        <v/>
      </c>
      <c r="CU44" s="27" t="str">
        <f>'06'!CT43</f>
        <v/>
      </c>
      <c r="CV44" s="27" t="str">
        <f>'06'!CU43</f>
        <v/>
      </c>
      <c r="CW44" s="27" t="str">
        <f>'06'!CV43</f>
        <v/>
      </c>
      <c r="CX44" s="27" t="str">
        <f>'06'!CW43</f>
        <v/>
      </c>
      <c r="CY44" s="27" t="str">
        <f>'06'!CX43</f>
        <v/>
      </c>
      <c r="CZ44" s="388" t="str">
        <f>'06'!CY43</f>
        <v/>
      </c>
      <c r="DA44" s="388" t="str">
        <f>'06'!CZ43</f>
        <v/>
      </c>
      <c r="DB44" s="388" t="str">
        <f>'06'!DA43</f>
        <v/>
      </c>
      <c r="DC44" s="388" t="str">
        <f>'06'!DB43</f>
        <v/>
      </c>
      <c r="DD44" s="388" t="str">
        <f>'06'!DC43</f>
        <v/>
      </c>
      <c r="DE44" s="388" t="str">
        <f>'06'!DD43</f>
        <v/>
      </c>
      <c r="DF44" s="388" t="str">
        <f>'06'!DE43</f>
        <v/>
      </c>
      <c r="DG44" s="388" t="str">
        <f>'06'!DF43</f>
        <v/>
      </c>
      <c r="DH44" s="388" t="str">
        <f>'06'!DG43</f>
        <v/>
      </c>
      <c r="DI44" s="388" t="str">
        <f>'06'!DH43</f>
        <v/>
      </c>
      <c r="DJ44" s="388" t="str">
        <f>'06'!DI43</f>
        <v/>
      </c>
      <c r="DK44" s="457" t="str">
        <f>'06'!DJ43</f>
        <v/>
      </c>
      <c r="DL44" s="457" t="str">
        <f>'06'!DK43</f>
        <v/>
      </c>
      <c r="DM44" s="457" t="str">
        <f>'06'!DL43</f>
        <v/>
      </c>
      <c r="DN44" s="457" t="str">
        <f>'06'!DM43</f>
        <v/>
      </c>
      <c r="DO44" s="457" t="str">
        <f>'06'!DN43</f>
        <v/>
      </c>
      <c r="DP44" s="457" t="str">
        <f>'06'!DO43</f>
        <v/>
      </c>
      <c r="DQ44" s="457" t="str">
        <f>'06'!DP43</f>
        <v/>
      </c>
      <c r="DR44" s="457" t="str">
        <f>'06'!DQ43</f>
        <v/>
      </c>
      <c r="DS44" s="457" t="str">
        <f>'06'!DR43</f>
        <v/>
      </c>
      <c r="DT44" s="457" t="str">
        <f>'06'!DS43</f>
        <v/>
      </c>
      <c r="DU44" s="457" t="str">
        <f>'06'!DT43</f>
        <v/>
      </c>
      <c r="DV44" s="457" t="str">
        <f>'06'!DU43</f>
        <v/>
      </c>
      <c r="DW44" s="457" t="str">
        <f>'06'!DV43</f>
        <v/>
      </c>
      <c r="DX44" s="457" t="str">
        <f>'06'!DW43</f>
        <v/>
      </c>
      <c r="DY44" s="457" t="str">
        <f>'06'!DX43</f>
        <v/>
      </c>
      <c r="DZ44" s="457" t="str">
        <f>'06'!DY43</f>
        <v/>
      </c>
      <c r="EA44" s="457" t="str">
        <f>'06'!DZ43</f>
        <v/>
      </c>
      <c r="EB44" s="457" t="str">
        <f>'06'!EA43</f>
        <v/>
      </c>
      <c r="EC44" s="457" t="str">
        <f>'06'!EB43</f>
        <v/>
      </c>
      <c r="ED44" s="457" t="str">
        <f>'06'!EC43</f>
        <v/>
      </c>
      <c r="EE44" s="457" t="str">
        <f>'06'!ED43</f>
        <v/>
      </c>
      <c r="EF44" s="457" t="str">
        <f>'06'!EE43</f>
        <v/>
      </c>
      <c r="EG44" s="457" t="str">
        <f>'06'!EF43</f>
        <v/>
      </c>
      <c r="EH44" s="457" t="str">
        <f>'06'!EG43</f>
        <v/>
      </c>
      <c r="EI44" s="457" t="str">
        <f>'06'!EH43</f>
        <v/>
      </c>
      <c r="EJ44" s="457" t="str">
        <f>'06'!EI43</f>
        <v/>
      </c>
      <c r="EK44" s="457" t="str">
        <f>'06'!EJ43</f>
        <v/>
      </c>
      <c r="EL44" s="457" t="str">
        <f>'06'!EK43</f>
        <v/>
      </c>
      <c r="EM44" s="457" t="str">
        <f>'06'!EL43</f>
        <v/>
      </c>
      <c r="EN44" s="457" t="str">
        <f>'06'!EM43</f>
        <v/>
      </c>
      <c r="EO44" s="457" t="str">
        <f>'06'!EN43</f>
        <v/>
      </c>
      <c r="EP44" s="457" t="str">
        <f>'06'!EO43</f>
        <v/>
      </c>
      <c r="EQ44" s="457" t="str">
        <f>'06'!EP43</f>
        <v/>
      </c>
      <c r="ER44" s="457" t="str">
        <f>'06'!EQ43</f>
        <v/>
      </c>
      <c r="ES44" s="457" t="str">
        <f>'06'!ER43</f>
        <v/>
      </c>
      <c r="ET44" s="457" t="str">
        <f>'06'!ES43</f>
        <v/>
      </c>
      <c r="EU44" s="457" t="str">
        <f>'06'!ET43</f>
        <v/>
      </c>
      <c r="EV44" s="457" t="str">
        <f>'06'!EU43</f>
        <v/>
      </c>
      <c r="EW44" s="457" t="str">
        <f>'06'!EV43</f>
        <v/>
      </c>
      <c r="EX44" s="457" t="str">
        <f>'06'!EW43</f>
        <v/>
      </c>
      <c r="EY44" s="457" t="str">
        <f>'06'!EX43</f>
        <v/>
      </c>
      <c r="EZ44" s="457" t="str">
        <f>'06'!EY43</f>
        <v/>
      </c>
      <c r="FA44" s="457" t="str">
        <f>'06'!EZ43</f>
        <v/>
      </c>
      <c r="FB44" s="457" t="str">
        <f>'06'!FA43</f>
        <v/>
      </c>
      <c r="FC44" s="27" t="str">
        <f>'06'!FB43</f>
        <v/>
      </c>
      <c r="FD44" s="27" t="str">
        <f>'06'!FC43</f>
        <v/>
      </c>
      <c r="FE44" s="27" t="str">
        <f>'06'!FD43</f>
        <v/>
      </c>
      <c r="FF44" s="27" t="str">
        <f>'06'!FE43</f>
        <v/>
      </c>
      <c r="FG44" s="27" t="str">
        <f>'06'!FF43</f>
        <v/>
      </c>
      <c r="FH44" s="27" t="str">
        <f>'06'!FG43</f>
        <v/>
      </c>
      <c r="FI44" s="27" t="str">
        <f>'06'!FH43</f>
        <v/>
      </c>
      <c r="FJ44" s="27" t="str">
        <f>'06'!FI43</f>
        <v/>
      </c>
      <c r="FK44" s="27" t="str">
        <f>'06'!FJ43</f>
        <v/>
      </c>
      <c r="FL44" s="27" t="str">
        <f>'06'!FK43</f>
        <v/>
      </c>
      <c r="FM44" s="27" t="str">
        <f>'06'!FL43</f>
        <v/>
      </c>
      <c r="FN44" s="27" t="str">
        <f>'06'!FM43</f>
        <v/>
      </c>
      <c r="FO44" s="27" t="str">
        <f>'06'!FN43</f>
        <v/>
      </c>
      <c r="FP44" s="27" t="str">
        <f>'06'!FO43</f>
        <v/>
      </c>
      <c r="FQ44" s="27" t="str">
        <f>'06'!FP43</f>
        <v/>
      </c>
      <c r="FR44" s="27" t="str">
        <f>'06'!FQ43</f>
        <v/>
      </c>
      <c r="FS44" s="27" t="str">
        <f>'06'!FR43</f>
        <v/>
      </c>
      <c r="FT44" s="27" t="str">
        <f>'06'!FS43</f>
        <v/>
      </c>
      <c r="FU44" s="27" t="str">
        <f>'06'!FT43</f>
        <v/>
      </c>
      <c r="FV44" s="27" t="str">
        <f>'06'!FU43</f>
        <v/>
      </c>
      <c r="FW44" s="27" t="str">
        <f>'06'!FV43</f>
        <v/>
      </c>
      <c r="FX44" s="27" t="str">
        <f>'06'!FW43</f>
        <v/>
      </c>
      <c r="FY44" s="27" t="str">
        <f>'06'!FX43</f>
        <v/>
      </c>
      <c r="FZ44" s="27" t="str">
        <f>'06'!FY43</f>
        <v/>
      </c>
      <c r="GA44" s="27" t="str">
        <f>'06'!FZ43</f>
        <v/>
      </c>
      <c r="GB44" s="27" t="str">
        <f>'06'!GA43</f>
        <v/>
      </c>
      <c r="GC44" s="27" t="str">
        <f>'06'!GB43</f>
        <v/>
      </c>
      <c r="GD44" s="27" t="str">
        <f>'06'!GD43</f>
        <v/>
      </c>
      <c r="GE44" s="312" t="str">
        <f>'06'!GE43</f>
        <v/>
      </c>
      <c r="GF44" s="188"/>
      <c r="GG44" s="173"/>
      <c r="GH44" s="173"/>
      <c r="GI44" s="173"/>
      <c r="GJ44" s="173"/>
      <c r="GK44" s="173"/>
      <c r="GL44" s="173"/>
      <c r="GM44" s="173"/>
    </row>
    <row r="45" spans="1:195" s="29" customFormat="1" ht="15.95" customHeight="1">
      <c r="A45" s="173"/>
      <c r="B45" s="55">
        <v>39</v>
      </c>
      <c r="C45" s="26" t="str">
        <f>IF(คะแนนสอบ!C44="","",คะแนนสอบ!C44)</f>
        <v/>
      </c>
      <c r="D45" s="41" t="str">
        <f>IF(คะแนนสอบ!D44="","",คะแนนสอบ!D44)</f>
        <v/>
      </c>
      <c r="E45" s="27" t="str">
        <f>'06'!D44</f>
        <v/>
      </c>
      <c r="F45" s="27" t="str">
        <f>'06'!E44</f>
        <v/>
      </c>
      <c r="G45" s="27" t="str">
        <f>'06'!F44</f>
        <v/>
      </c>
      <c r="H45" s="27" t="str">
        <f>'06'!G44</f>
        <v/>
      </c>
      <c r="I45" s="27" t="str">
        <f>'06'!H44</f>
        <v/>
      </c>
      <c r="J45" s="27" t="str">
        <f>'06'!I44</f>
        <v/>
      </c>
      <c r="K45" s="27" t="str">
        <f>'06'!J44</f>
        <v/>
      </c>
      <c r="L45" s="27" t="str">
        <f>'06'!K44</f>
        <v/>
      </c>
      <c r="M45" s="27" t="str">
        <f>'06'!L44</f>
        <v/>
      </c>
      <c r="N45" s="27" t="str">
        <f>'06'!M44</f>
        <v/>
      </c>
      <c r="O45" s="27" t="str">
        <f>'06'!N44</f>
        <v/>
      </c>
      <c r="P45" s="27" t="str">
        <f>'06'!O44</f>
        <v/>
      </c>
      <c r="Q45" s="27" t="str">
        <f>'06'!P44</f>
        <v/>
      </c>
      <c r="R45" s="27" t="str">
        <f>'06'!Q44</f>
        <v/>
      </c>
      <c r="S45" s="27" t="str">
        <f>'06'!R44</f>
        <v/>
      </c>
      <c r="T45" s="27" t="str">
        <f>'06'!S44</f>
        <v/>
      </c>
      <c r="U45" s="27" t="str">
        <f>'06'!T44</f>
        <v/>
      </c>
      <c r="V45" s="27" t="str">
        <f>'06'!U44</f>
        <v/>
      </c>
      <c r="W45" s="27" t="str">
        <f>'06'!V44</f>
        <v/>
      </c>
      <c r="X45" s="27" t="str">
        <f>'06'!W44</f>
        <v/>
      </c>
      <c r="Y45" s="27" t="str">
        <f>'06'!X44</f>
        <v/>
      </c>
      <c r="Z45" s="27" t="str">
        <f>'06'!Y44</f>
        <v/>
      </c>
      <c r="AA45" s="27" t="str">
        <f>'06'!Z44</f>
        <v/>
      </c>
      <c r="AB45" s="27" t="str">
        <f>'06'!AA44</f>
        <v/>
      </c>
      <c r="AC45" s="27" t="str">
        <f>'06'!AB44</f>
        <v/>
      </c>
      <c r="AD45" s="27" t="str">
        <f>'06'!AC44</f>
        <v/>
      </c>
      <c r="AE45" s="27" t="str">
        <f>'06'!AD44</f>
        <v/>
      </c>
      <c r="AF45" s="27" t="str">
        <f>'06'!AE44</f>
        <v/>
      </c>
      <c r="AG45" s="27" t="str">
        <f>'06'!AF44</f>
        <v/>
      </c>
      <c r="AH45" s="27" t="str">
        <f>'06'!AG44</f>
        <v/>
      </c>
      <c r="AI45" s="27" t="str">
        <f>'06'!AH44</f>
        <v/>
      </c>
      <c r="AJ45" s="27" t="str">
        <f>'06'!AI44</f>
        <v/>
      </c>
      <c r="AK45" s="27" t="str">
        <f>'06'!AJ44</f>
        <v/>
      </c>
      <c r="AL45" s="27" t="str">
        <f>'06'!AK44</f>
        <v/>
      </c>
      <c r="AM45" s="27" t="str">
        <f>'06'!AL44</f>
        <v/>
      </c>
      <c r="AN45" s="27" t="str">
        <f>'06'!AM44</f>
        <v/>
      </c>
      <c r="AO45" s="27" t="str">
        <f>'06'!AN44</f>
        <v/>
      </c>
      <c r="AP45" s="27" t="str">
        <f>'06'!AO44</f>
        <v/>
      </c>
      <c r="AQ45" s="27" t="str">
        <f>'06'!AP44</f>
        <v/>
      </c>
      <c r="AR45" s="27" t="str">
        <f>'06'!AQ44</f>
        <v/>
      </c>
      <c r="AS45" s="27" t="str">
        <f>'06'!AR44</f>
        <v/>
      </c>
      <c r="AT45" s="27" t="str">
        <f>'06'!AS44</f>
        <v/>
      </c>
      <c r="AU45" s="27" t="str">
        <f>'06'!AT44</f>
        <v/>
      </c>
      <c r="AV45" s="27" t="str">
        <f>'06'!AU44</f>
        <v/>
      </c>
      <c r="AW45" s="27" t="str">
        <f>'06'!AV44</f>
        <v/>
      </c>
      <c r="AX45" s="27" t="str">
        <f>'06'!AW44</f>
        <v/>
      </c>
      <c r="AY45" s="27" t="str">
        <f>'06'!AX44</f>
        <v/>
      </c>
      <c r="AZ45" s="27" t="str">
        <f>'06'!AY44</f>
        <v/>
      </c>
      <c r="BA45" s="27" t="str">
        <f>'06'!AZ44</f>
        <v/>
      </c>
      <c r="BB45" s="27" t="str">
        <f>'06'!BA44</f>
        <v/>
      </c>
      <c r="BC45" s="27" t="str">
        <f>'06'!BB44</f>
        <v/>
      </c>
      <c r="BD45" s="27" t="str">
        <f>'06'!BC44</f>
        <v/>
      </c>
      <c r="BE45" s="27" t="str">
        <f>'06'!BD44</f>
        <v/>
      </c>
      <c r="BF45" s="27" t="str">
        <f>'06'!BE44</f>
        <v/>
      </c>
      <c r="BG45" s="27" t="str">
        <f>'06'!BF44</f>
        <v/>
      </c>
      <c r="BH45" s="27" t="str">
        <f>'06'!BG44</f>
        <v/>
      </c>
      <c r="BI45" s="27" t="str">
        <f>'06'!BH44</f>
        <v/>
      </c>
      <c r="BJ45" s="27" t="str">
        <f>'06'!BI44</f>
        <v/>
      </c>
      <c r="BK45" s="27" t="str">
        <f>'06'!BJ44</f>
        <v/>
      </c>
      <c r="BL45" s="27" t="str">
        <f>'06'!BK44</f>
        <v/>
      </c>
      <c r="BM45" s="27" t="str">
        <f>'06'!BL44</f>
        <v/>
      </c>
      <c r="BN45" s="27" t="str">
        <f>'06'!BM44</f>
        <v/>
      </c>
      <c r="BO45" s="27" t="str">
        <f>'06'!BN44</f>
        <v/>
      </c>
      <c r="BP45" s="27" t="str">
        <f>'06'!BO44</f>
        <v/>
      </c>
      <c r="BQ45" s="27" t="str">
        <f>'06'!BP44</f>
        <v/>
      </c>
      <c r="BR45" s="27" t="str">
        <f>'06'!BQ44</f>
        <v/>
      </c>
      <c r="BS45" s="27" t="str">
        <f>'06'!BR44</f>
        <v/>
      </c>
      <c r="BT45" s="27" t="str">
        <f>'06'!BS44</f>
        <v/>
      </c>
      <c r="BU45" s="27" t="str">
        <f>'06'!BT44</f>
        <v/>
      </c>
      <c r="BV45" s="27" t="str">
        <f>'06'!BU44</f>
        <v/>
      </c>
      <c r="BW45" s="27" t="str">
        <f>'06'!BV44</f>
        <v/>
      </c>
      <c r="BX45" s="27" t="str">
        <f>'06'!BW44</f>
        <v/>
      </c>
      <c r="BY45" s="27" t="str">
        <f>'06'!BX44</f>
        <v/>
      </c>
      <c r="BZ45" s="27" t="str">
        <f>'06'!BY44</f>
        <v/>
      </c>
      <c r="CA45" s="27" t="str">
        <f>'06'!BZ44</f>
        <v/>
      </c>
      <c r="CB45" s="27" t="str">
        <f>'06'!CA44</f>
        <v/>
      </c>
      <c r="CC45" s="27" t="str">
        <f>'06'!CB44</f>
        <v/>
      </c>
      <c r="CD45" s="27" t="str">
        <f>'06'!CC44</f>
        <v/>
      </c>
      <c r="CE45" s="27" t="str">
        <f>'06'!CD44</f>
        <v/>
      </c>
      <c r="CF45" s="27" t="str">
        <f>'06'!CE44</f>
        <v/>
      </c>
      <c r="CG45" s="27" t="str">
        <f>'06'!CF44</f>
        <v/>
      </c>
      <c r="CH45" s="27" t="str">
        <f>'06'!CG44</f>
        <v/>
      </c>
      <c r="CI45" s="27" t="str">
        <f>'06'!CH44</f>
        <v/>
      </c>
      <c r="CJ45" s="27" t="str">
        <f>'06'!CI44</f>
        <v/>
      </c>
      <c r="CK45" s="27" t="str">
        <f>'06'!CJ44</f>
        <v/>
      </c>
      <c r="CL45" s="27" t="str">
        <f>'06'!CK44</f>
        <v/>
      </c>
      <c r="CM45" s="27" t="str">
        <f>'06'!CL44</f>
        <v/>
      </c>
      <c r="CN45" s="27" t="str">
        <f>'06'!CM44</f>
        <v/>
      </c>
      <c r="CO45" s="27" t="str">
        <f>'06'!CN44</f>
        <v/>
      </c>
      <c r="CP45" s="27" t="str">
        <f>'06'!CO44</f>
        <v/>
      </c>
      <c r="CQ45" s="27" t="str">
        <f>'06'!CP44</f>
        <v/>
      </c>
      <c r="CR45" s="27" t="str">
        <f>'06'!CQ44</f>
        <v/>
      </c>
      <c r="CS45" s="27" t="str">
        <f>'06'!CR44</f>
        <v/>
      </c>
      <c r="CT45" s="27" t="str">
        <f>'06'!CS44</f>
        <v/>
      </c>
      <c r="CU45" s="27" t="str">
        <f>'06'!CT44</f>
        <v/>
      </c>
      <c r="CV45" s="27" t="str">
        <f>'06'!CU44</f>
        <v/>
      </c>
      <c r="CW45" s="27" t="str">
        <f>'06'!CV44</f>
        <v/>
      </c>
      <c r="CX45" s="27" t="str">
        <f>'06'!CW44</f>
        <v/>
      </c>
      <c r="CY45" s="27" t="str">
        <f>'06'!CX44</f>
        <v/>
      </c>
      <c r="CZ45" s="388" t="str">
        <f>'06'!CY44</f>
        <v/>
      </c>
      <c r="DA45" s="388" t="str">
        <f>'06'!CZ44</f>
        <v/>
      </c>
      <c r="DB45" s="388" t="str">
        <f>'06'!DA44</f>
        <v/>
      </c>
      <c r="DC45" s="388" t="str">
        <f>'06'!DB44</f>
        <v/>
      </c>
      <c r="DD45" s="388" t="str">
        <f>'06'!DC44</f>
        <v/>
      </c>
      <c r="DE45" s="388" t="str">
        <f>'06'!DD44</f>
        <v/>
      </c>
      <c r="DF45" s="388" t="str">
        <f>'06'!DE44</f>
        <v/>
      </c>
      <c r="DG45" s="388" t="str">
        <f>'06'!DF44</f>
        <v/>
      </c>
      <c r="DH45" s="388" t="str">
        <f>'06'!DG44</f>
        <v/>
      </c>
      <c r="DI45" s="388" t="str">
        <f>'06'!DH44</f>
        <v/>
      </c>
      <c r="DJ45" s="388" t="str">
        <f>'06'!DI44</f>
        <v/>
      </c>
      <c r="DK45" s="457" t="str">
        <f>'06'!DJ44</f>
        <v/>
      </c>
      <c r="DL45" s="457" t="str">
        <f>'06'!DK44</f>
        <v/>
      </c>
      <c r="DM45" s="457" t="str">
        <f>'06'!DL44</f>
        <v/>
      </c>
      <c r="DN45" s="457" t="str">
        <f>'06'!DM44</f>
        <v/>
      </c>
      <c r="DO45" s="457" t="str">
        <f>'06'!DN44</f>
        <v/>
      </c>
      <c r="DP45" s="457" t="str">
        <f>'06'!DO44</f>
        <v/>
      </c>
      <c r="DQ45" s="457" t="str">
        <f>'06'!DP44</f>
        <v/>
      </c>
      <c r="DR45" s="457" t="str">
        <f>'06'!DQ44</f>
        <v/>
      </c>
      <c r="DS45" s="457" t="str">
        <f>'06'!DR44</f>
        <v/>
      </c>
      <c r="DT45" s="457" t="str">
        <f>'06'!DS44</f>
        <v/>
      </c>
      <c r="DU45" s="457" t="str">
        <f>'06'!DT44</f>
        <v/>
      </c>
      <c r="DV45" s="457" t="str">
        <f>'06'!DU44</f>
        <v/>
      </c>
      <c r="DW45" s="457" t="str">
        <f>'06'!DV44</f>
        <v/>
      </c>
      <c r="DX45" s="457" t="str">
        <f>'06'!DW44</f>
        <v/>
      </c>
      <c r="DY45" s="457" t="str">
        <f>'06'!DX44</f>
        <v/>
      </c>
      <c r="DZ45" s="457" t="str">
        <f>'06'!DY44</f>
        <v/>
      </c>
      <c r="EA45" s="457" t="str">
        <f>'06'!DZ44</f>
        <v/>
      </c>
      <c r="EB45" s="457" t="str">
        <f>'06'!EA44</f>
        <v/>
      </c>
      <c r="EC45" s="457" t="str">
        <f>'06'!EB44</f>
        <v/>
      </c>
      <c r="ED45" s="457" t="str">
        <f>'06'!EC44</f>
        <v/>
      </c>
      <c r="EE45" s="457" t="str">
        <f>'06'!ED44</f>
        <v/>
      </c>
      <c r="EF45" s="457" t="str">
        <f>'06'!EE44</f>
        <v/>
      </c>
      <c r="EG45" s="457" t="str">
        <f>'06'!EF44</f>
        <v/>
      </c>
      <c r="EH45" s="457" t="str">
        <f>'06'!EG44</f>
        <v/>
      </c>
      <c r="EI45" s="457" t="str">
        <f>'06'!EH44</f>
        <v/>
      </c>
      <c r="EJ45" s="457" t="str">
        <f>'06'!EI44</f>
        <v/>
      </c>
      <c r="EK45" s="457" t="str">
        <f>'06'!EJ44</f>
        <v/>
      </c>
      <c r="EL45" s="457" t="str">
        <f>'06'!EK44</f>
        <v/>
      </c>
      <c r="EM45" s="457" t="str">
        <f>'06'!EL44</f>
        <v/>
      </c>
      <c r="EN45" s="457" t="str">
        <f>'06'!EM44</f>
        <v/>
      </c>
      <c r="EO45" s="457" t="str">
        <f>'06'!EN44</f>
        <v/>
      </c>
      <c r="EP45" s="457" t="str">
        <f>'06'!EO44</f>
        <v/>
      </c>
      <c r="EQ45" s="457" t="str">
        <f>'06'!EP44</f>
        <v/>
      </c>
      <c r="ER45" s="457" t="str">
        <f>'06'!EQ44</f>
        <v/>
      </c>
      <c r="ES45" s="457" t="str">
        <f>'06'!ER44</f>
        <v/>
      </c>
      <c r="ET45" s="457" t="str">
        <f>'06'!ES44</f>
        <v/>
      </c>
      <c r="EU45" s="457" t="str">
        <f>'06'!ET44</f>
        <v/>
      </c>
      <c r="EV45" s="457" t="str">
        <f>'06'!EU44</f>
        <v/>
      </c>
      <c r="EW45" s="457" t="str">
        <f>'06'!EV44</f>
        <v/>
      </c>
      <c r="EX45" s="457" t="str">
        <f>'06'!EW44</f>
        <v/>
      </c>
      <c r="EY45" s="457" t="str">
        <f>'06'!EX44</f>
        <v/>
      </c>
      <c r="EZ45" s="457" t="str">
        <f>'06'!EY44</f>
        <v/>
      </c>
      <c r="FA45" s="457" t="str">
        <f>'06'!EZ44</f>
        <v/>
      </c>
      <c r="FB45" s="457" t="str">
        <f>'06'!FA44</f>
        <v/>
      </c>
      <c r="FC45" s="27" t="str">
        <f>'06'!FB44</f>
        <v/>
      </c>
      <c r="FD45" s="27" t="str">
        <f>'06'!FC44</f>
        <v/>
      </c>
      <c r="FE45" s="27" t="str">
        <f>'06'!FD44</f>
        <v/>
      </c>
      <c r="FF45" s="27" t="str">
        <f>'06'!FE44</f>
        <v/>
      </c>
      <c r="FG45" s="27" t="str">
        <f>'06'!FF44</f>
        <v/>
      </c>
      <c r="FH45" s="27" t="str">
        <f>'06'!FG44</f>
        <v/>
      </c>
      <c r="FI45" s="27" t="str">
        <f>'06'!FH44</f>
        <v/>
      </c>
      <c r="FJ45" s="27" t="str">
        <f>'06'!FI44</f>
        <v/>
      </c>
      <c r="FK45" s="27" t="str">
        <f>'06'!FJ44</f>
        <v/>
      </c>
      <c r="FL45" s="27" t="str">
        <f>'06'!FK44</f>
        <v/>
      </c>
      <c r="FM45" s="27" t="str">
        <f>'06'!FL44</f>
        <v/>
      </c>
      <c r="FN45" s="27" t="str">
        <f>'06'!FM44</f>
        <v/>
      </c>
      <c r="FO45" s="27" t="str">
        <f>'06'!FN44</f>
        <v/>
      </c>
      <c r="FP45" s="27" t="str">
        <f>'06'!FO44</f>
        <v/>
      </c>
      <c r="FQ45" s="27" t="str">
        <f>'06'!FP44</f>
        <v/>
      </c>
      <c r="FR45" s="27" t="str">
        <f>'06'!FQ44</f>
        <v/>
      </c>
      <c r="FS45" s="27" t="str">
        <f>'06'!FR44</f>
        <v/>
      </c>
      <c r="FT45" s="27" t="str">
        <f>'06'!FS44</f>
        <v/>
      </c>
      <c r="FU45" s="27" t="str">
        <f>'06'!FT44</f>
        <v/>
      </c>
      <c r="FV45" s="27" t="str">
        <f>'06'!FU44</f>
        <v/>
      </c>
      <c r="FW45" s="27" t="str">
        <f>'06'!FV44</f>
        <v/>
      </c>
      <c r="FX45" s="27" t="str">
        <f>'06'!FW44</f>
        <v/>
      </c>
      <c r="FY45" s="27" t="str">
        <f>'06'!FX44</f>
        <v/>
      </c>
      <c r="FZ45" s="27" t="str">
        <f>'06'!FY44</f>
        <v/>
      </c>
      <c r="GA45" s="27" t="str">
        <f>'06'!FZ44</f>
        <v/>
      </c>
      <c r="GB45" s="27" t="str">
        <f>'06'!GA44</f>
        <v/>
      </c>
      <c r="GC45" s="27" t="str">
        <f>'06'!GB44</f>
        <v/>
      </c>
      <c r="GD45" s="27" t="str">
        <f>'06'!GD44</f>
        <v/>
      </c>
      <c r="GE45" s="312" t="str">
        <f>'06'!GE44</f>
        <v/>
      </c>
      <c r="GF45" s="188"/>
      <c r="GG45" s="173"/>
      <c r="GH45" s="173"/>
      <c r="GI45" s="173"/>
      <c r="GJ45" s="173"/>
      <c r="GK45" s="173"/>
      <c r="GL45" s="173"/>
      <c r="GM45" s="173"/>
    </row>
    <row r="46" spans="1:195" s="29" customFormat="1" ht="15.95" customHeight="1">
      <c r="A46" s="173"/>
      <c r="B46" s="55">
        <v>40</v>
      </c>
      <c r="C46" s="26" t="str">
        <f>IF(คะแนนสอบ!C45="","",คะแนนสอบ!C45)</f>
        <v/>
      </c>
      <c r="D46" s="41" t="str">
        <f>IF(คะแนนสอบ!D45="","",คะแนนสอบ!D45)</f>
        <v/>
      </c>
      <c r="E46" s="27" t="str">
        <f>'06'!D45</f>
        <v/>
      </c>
      <c r="F46" s="27" t="str">
        <f>'06'!E45</f>
        <v/>
      </c>
      <c r="G46" s="27" t="str">
        <f>'06'!F45</f>
        <v/>
      </c>
      <c r="H46" s="27" t="str">
        <f>'06'!G45</f>
        <v/>
      </c>
      <c r="I46" s="27" t="str">
        <f>'06'!H45</f>
        <v/>
      </c>
      <c r="J46" s="27" t="str">
        <f>'06'!I45</f>
        <v/>
      </c>
      <c r="K46" s="27" t="str">
        <f>'06'!J45</f>
        <v/>
      </c>
      <c r="L46" s="27" t="str">
        <f>'06'!K45</f>
        <v/>
      </c>
      <c r="M46" s="27" t="str">
        <f>'06'!L45</f>
        <v/>
      </c>
      <c r="N46" s="27" t="str">
        <f>'06'!M45</f>
        <v/>
      </c>
      <c r="O46" s="27" t="str">
        <f>'06'!N45</f>
        <v/>
      </c>
      <c r="P46" s="27" t="str">
        <f>'06'!O45</f>
        <v/>
      </c>
      <c r="Q46" s="27" t="str">
        <f>'06'!P45</f>
        <v/>
      </c>
      <c r="R46" s="27" t="str">
        <f>'06'!Q45</f>
        <v/>
      </c>
      <c r="S46" s="27" t="str">
        <f>'06'!R45</f>
        <v/>
      </c>
      <c r="T46" s="27" t="str">
        <f>'06'!S45</f>
        <v/>
      </c>
      <c r="U46" s="27" t="str">
        <f>'06'!T45</f>
        <v/>
      </c>
      <c r="V46" s="27" t="str">
        <f>'06'!U45</f>
        <v/>
      </c>
      <c r="W46" s="27" t="str">
        <f>'06'!V45</f>
        <v/>
      </c>
      <c r="X46" s="27" t="str">
        <f>'06'!W45</f>
        <v/>
      </c>
      <c r="Y46" s="27" t="str">
        <f>'06'!X45</f>
        <v/>
      </c>
      <c r="Z46" s="27" t="str">
        <f>'06'!Y45</f>
        <v/>
      </c>
      <c r="AA46" s="27" t="str">
        <f>'06'!Z45</f>
        <v/>
      </c>
      <c r="AB46" s="27" t="str">
        <f>'06'!AA45</f>
        <v/>
      </c>
      <c r="AC46" s="27" t="str">
        <f>'06'!AB45</f>
        <v/>
      </c>
      <c r="AD46" s="27" t="str">
        <f>'06'!AC45</f>
        <v/>
      </c>
      <c r="AE46" s="27" t="str">
        <f>'06'!AD45</f>
        <v/>
      </c>
      <c r="AF46" s="27" t="str">
        <f>'06'!AE45</f>
        <v/>
      </c>
      <c r="AG46" s="27" t="str">
        <f>'06'!AF45</f>
        <v/>
      </c>
      <c r="AH46" s="27" t="str">
        <f>'06'!AG45</f>
        <v/>
      </c>
      <c r="AI46" s="27" t="str">
        <f>'06'!AH45</f>
        <v/>
      </c>
      <c r="AJ46" s="27" t="str">
        <f>'06'!AI45</f>
        <v/>
      </c>
      <c r="AK46" s="27" t="str">
        <f>'06'!AJ45</f>
        <v/>
      </c>
      <c r="AL46" s="27" t="str">
        <f>'06'!AK45</f>
        <v/>
      </c>
      <c r="AM46" s="27" t="str">
        <f>'06'!AL45</f>
        <v/>
      </c>
      <c r="AN46" s="27" t="str">
        <f>'06'!AM45</f>
        <v/>
      </c>
      <c r="AO46" s="27" t="str">
        <f>'06'!AN45</f>
        <v/>
      </c>
      <c r="AP46" s="27" t="str">
        <f>'06'!AO45</f>
        <v/>
      </c>
      <c r="AQ46" s="27" t="str">
        <f>'06'!AP45</f>
        <v/>
      </c>
      <c r="AR46" s="27" t="str">
        <f>'06'!AQ45</f>
        <v/>
      </c>
      <c r="AS46" s="27" t="str">
        <f>'06'!AR45</f>
        <v/>
      </c>
      <c r="AT46" s="27" t="str">
        <f>'06'!AS45</f>
        <v/>
      </c>
      <c r="AU46" s="27" t="str">
        <f>'06'!AT45</f>
        <v/>
      </c>
      <c r="AV46" s="27" t="str">
        <f>'06'!AU45</f>
        <v/>
      </c>
      <c r="AW46" s="27" t="str">
        <f>'06'!AV45</f>
        <v/>
      </c>
      <c r="AX46" s="27" t="str">
        <f>'06'!AW45</f>
        <v/>
      </c>
      <c r="AY46" s="27" t="str">
        <f>'06'!AX45</f>
        <v/>
      </c>
      <c r="AZ46" s="27" t="str">
        <f>'06'!AY45</f>
        <v/>
      </c>
      <c r="BA46" s="27" t="str">
        <f>'06'!AZ45</f>
        <v/>
      </c>
      <c r="BB46" s="27" t="str">
        <f>'06'!BA45</f>
        <v/>
      </c>
      <c r="BC46" s="27" t="str">
        <f>'06'!BB45</f>
        <v/>
      </c>
      <c r="BD46" s="27" t="str">
        <f>'06'!BC45</f>
        <v/>
      </c>
      <c r="BE46" s="27" t="str">
        <f>'06'!BD45</f>
        <v/>
      </c>
      <c r="BF46" s="27" t="str">
        <f>'06'!BE45</f>
        <v/>
      </c>
      <c r="BG46" s="27" t="str">
        <f>'06'!BF45</f>
        <v/>
      </c>
      <c r="BH46" s="27" t="str">
        <f>'06'!BG45</f>
        <v/>
      </c>
      <c r="BI46" s="27" t="str">
        <f>'06'!BH45</f>
        <v/>
      </c>
      <c r="BJ46" s="27" t="str">
        <f>'06'!BI45</f>
        <v/>
      </c>
      <c r="BK46" s="27" t="str">
        <f>'06'!BJ45</f>
        <v/>
      </c>
      <c r="BL46" s="27" t="str">
        <f>'06'!BK45</f>
        <v/>
      </c>
      <c r="BM46" s="27" t="str">
        <f>'06'!BL45</f>
        <v/>
      </c>
      <c r="BN46" s="27" t="str">
        <f>'06'!BM45</f>
        <v/>
      </c>
      <c r="BO46" s="27" t="str">
        <f>'06'!BN45</f>
        <v/>
      </c>
      <c r="BP46" s="27" t="str">
        <f>'06'!BO45</f>
        <v/>
      </c>
      <c r="BQ46" s="27" t="str">
        <f>'06'!BP45</f>
        <v/>
      </c>
      <c r="BR46" s="27" t="str">
        <f>'06'!BQ45</f>
        <v/>
      </c>
      <c r="BS46" s="27" t="str">
        <f>'06'!BR45</f>
        <v/>
      </c>
      <c r="BT46" s="27" t="str">
        <f>'06'!BS45</f>
        <v/>
      </c>
      <c r="BU46" s="27" t="str">
        <f>'06'!BT45</f>
        <v/>
      </c>
      <c r="BV46" s="27" t="str">
        <f>'06'!BU45</f>
        <v/>
      </c>
      <c r="BW46" s="27" t="str">
        <f>'06'!BV45</f>
        <v/>
      </c>
      <c r="BX46" s="27" t="str">
        <f>'06'!BW45</f>
        <v/>
      </c>
      <c r="BY46" s="27" t="str">
        <f>'06'!BX45</f>
        <v/>
      </c>
      <c r="BZ46" s="27" t="str">
        <f>'06'!BY45</f>
        <v/>
      </c>
      <c r="CA46" s="27" t="str">
        <f>'06'!BZ45</f>
        <v/>
      </c>
      <c r="CB46" s="27" t="str">
        <f>'06'!CA45</f>
        <v/>
      </c>
      <c r="CC46" s="27" t="str">
        <f>'06'!CB45</f>
        <v/>
      </c>
      <c r="CD46" s="27" t="str">
        <f>'06'!CC45</f>
        <v/>
      </c>
      <c r="CE46" s="27" t="str">
        <f>'06'!CD45</f>
        <v/>
      </c>
      <c r="CF46" s="27" t="str">
        <f>'06'!CE45</f>
        <v/>
      </c>
      <c r="CG46" s="27" t="str">
        <f>'06'!CF45</f>
        <v/>
      </c>
      <c r="CH46" s="27" t="str">
        <f>'06'!CG45</f>
        <v/>
      </c>
      <c r="CI46" s="27" t="str">
        <f>'06'!CH45</f>
        <v/>
      </c>
      <c r="CJ46" s="27" t="str">
        <f>'06'!CI45</f>
        <v/>
      </c>
      <c r="CK46" s="27" t="str">
        <f>'06'!CJ45</f>
        <v/>
      </c>
      <c r="CL46" s="27" t="str">
        <f>'06'!CK45</f>
        <v/>
      </c>
      <c r="CM46" s="27" t="str">
        <f>'06'!CL45</f>
        <v/>
      </c>
      <c r="CN46" s="27" t="str">
        <f>'06'!CM45</f>
        <v/>
      </c>
      <c r="CO46" s="27" t="str">
        <f>'06'!CN45</f>
        <v/>
      </c>
      <c r="CP46" s="27" t="str">
        <f>'06'!CO45</f>
        <v/>
      </c>
      <c r="CQ46" s="27" t="str">
        <f>'06'!CP45</f>
        <v/>
      </c>
      <c r="CR46" s="27" t="str">
        <f>'06'!CQ45</f>
        <v/>
      </c>
      <c r="CS46" s="27" t="str">
        <f>'06'!CR45</f>
        <v/>
      </c>
      <c r="CT46" s="27" t="str">
        <f>'06'!CS45</f>
        <v/>
      </c>
      <c r="CU46" s="27" t="str">
        <f>'06'!CT45</f>
        <v/>
      </c>
      <c r="CV46" s="27" t="str">
        <f>'06'!CU45</f>
        <v/>
      </c>
      <c r="CW46" s="27" t="str">
        <f>'06'!CV45</f>
        <v/>
      </c>
      <c r="CX46" s="27" t="str">
        <f>'06'!CW45</f>
        <v/>
      </c>
      <c r="CY46" s="27" t="str">
        <f>'06'!CX45</f>
        <v/>
      </c>
      <c r="CZ46" s="388" t="str">
        <f>'06'!CY45</f>
        <v/>
      </c>
      <c r="DA46" s="388" t="str">
        <f>'06'!CZ45</f>
        <v/>
      </c>
      <c r="DB46" s="388" t="str">
        <f>'06'!DA45</f>
        <v/>
      </c>
      <c r="DC46" s="388" t="str">
        <f>'06'!DB45</f>
        <v/>
      </c>
      <c r="DD46" s="388" t="str">
        <f>'06'!DC45</f>
        <v/>
      </c>
      <c r="DE46" s="388" t="str">
        <f>'06'!DD45</f>
        <v/>
      </c>
      <c r="DF46" s="388" t="str">
        <f>'06'!DE45</f>
        <v/>
      </c>
      <c r="DG46" s="388" t="str">
        <f>'06'!DF45</f>
        <v/>
      </c>
      <c r="DH46" s="388" t="str">
        <f>'06'!DG45</f>
        <v/>
      </c>
      <c r="DI46" s="388" t="str">
        <f>'06'!DH45</f>
        <v/>
      </c>
      <c r="DJ46" s="388" t="str">
        <f>'06'!DI45</f>
        <v/>
      </c>
      <c r="DK46" s="457" t="str">
        <f>'06'!DJ45</f>
        <v/>
      </c>
      <c r="DL46" s="457" t="str">
        <f>'06'!DK45</f>
        <v/>
      </c>
      <c r="DM46" s="457" t="str">
        <f>'06'!DL45</f>
        <v/>
      </c>
      <c r="DN46" s="457" t="str">
        <f>'06'!DM45</f>
        <v/>
      </c>
      <c r="DO46" s="457" t="str">
        <f>'06'!DN45</f>
        <v/>
      </c>
      <c r="DP46" s="457" t="str">
        <f>'06'!DO45</f>
        <v/>
      </c>
      <c r="DQ46" s="457" t="str">
        <f>'06'!DP45</f>
        <v/>
      </c>
      <c r="DR46" s="457" t="str">
        <f>'06'!DQ45</f>
        <v/>
      </c>
      <c r="DS46" s="457" t="str">
        <f>'06'!DR45</f>
        <v/>
      </c>
      <c r="DT46" s="457" t="str">
        <f>'06'!DS45</f>
        <v/>
      </c>
      <c r="DU46" s="457" t="str">
        <f>'06'!DT45</f>
        <v/>
      </c>
      <c r="DV46" s="457" t="str">
        <f>'06'!DU45</f>
        <v/>
      </c>
      <c r="DW46" s="457" t="str">
        <f>'06'!DV45</f>
        <v/>
      </c>
      <c r="DX46" s="457" t="str">
        <f>'06'!DW45</f>
        <v/>
      </c>
      <c r="DY46" s="457" t="str">
        <f>'06'!DX45</f>
        <v/>
      </c>
      <c r="DZ46" s="457" t="str">
        <f>'06'!DY45</f>
        <v/>
      </c>
      <c r="EA46" s="457" t="str">
        <f>'06'!DZ45</f>
        <v/>
      </c>
      <c r="EB46" s="457" t="str">
        <f>'06'!EA45</f>
        <v/>
      </c>
      <c r="EC46" s="457" t="str">
        <f>'06'!EB45</f>
        <v/>
      </c>
      <c r="ED46" s="457" t="str">
        <f>'06'!EC45</f>
        <v/>
      </c>
      <c r="EE46" s="457" t="str">
        <f>'06'!ED45</f>
        <v/>
      </c>
      <c r="EF46" s="457" t="str">
        <f>'06'!EE45</f>
        <v/>
      </c>
      <c r="EG46" s="457" t="str">
        <f>'06'!EF45</f>
        <v/>
      </c>
      <c r="EH46" s="457" t="str">
        <f>'06'!EG45</f>
        <v/>
      </c>
      <c r="EI46" s="457" t="str">
        <f>'06'!EH45</f>
        <v/>
      </c>
      <c r="EJ46" s="457" t="str">
        <f>'06'!EI45</f>
        <v/>
      </c>
      <c r="EK46" s="457" t="str">
        <f>'06'!EJ45</f>
        <v/>
      </c>
      <c r="EL46" s="457" t="str">
        <f>'06'!EK45</f>
        <v/>
      </c>
      <c r="EM46" s="457" t="str">
        <f>'06'!EL45</f>
        <v/>
      </c>
      <c r="EN46" s="457" t="str">
        <f>'06'!EM45</f>
        <v/>
      </c>
      <c r="EO46" s="457" t="str">
        <f>'06'!EN45</f>
        <v/>
      </c>
      <c r="EP46" s="457" t="str">
        <f>'06'!EO45</f>
        <v/>
      </c>
      <c r="EQ46" s="457" t="str">
        <f>'06'!EP45</f>
        <v/>
      </c>
      <c r="ER46" s="457" t="str">
        <f>'06'!EQ45</f>
        <v/>
      </c>
      <c r="ES46" s="457" t="str">
        <f>'06'!ER45</f>
        <v/>
      </c>
      <c r="ET46" s="457" t="str">
        <f>'06'!ES45</f>
        <v/>
      </c>
      <c r="EU46" s="457" t="str">
        <f>'06'!ET45</f>
        <v/>
      </c>
      <c r="EV46" s="457" t="str">
        <f>'06'!EU45</f>
        <v/>
      </c>
      <c r="EW46" s="457" t="str">
        <f>'06'!EV45</f>
        <v/>
      </c>
      <c r="EX46" s="457" t="str">
        <f>'06'!EW45</f>
        <v/>
      </c>
      <c r="EY46" s="457" t="str">
        <f>'06'!EX45</f>
        <v/>
      </c>
      <c r="EZ46" s="457" t="str">
        <f>'06'!EY45</f>
        <v/>
      </c>
      <c r="FA46" s="457" t="str">
        <f>'06'!EZ45</f>
        <v/>
      </c>
      <c r="FB46" s="457" t="str">
        <f>'06'!FA45</f>
        <v/>
      </c>
      <c r="FC46" s="27" t="str">
        <f>'06'!FB45</f>
        <v/>
      </c>
      <c r="FD46" s="27" t="str">
        <f>'06'!FC45</f>
        <v/>
      </c>
      <c r="FE46" s="27" t="str">
        <f>'06'!FD45</f>
        <v/>
      </c>
      <c r="FF46" s="27" t="str">
        <f>'06'!FE45</f>
        <v/>
      </c>
      <c r="FG46" s="27" t="str">
        <f>'06'!FF45</f>
        <v/>
      </c>
      <c r="FH46" s="27" t="str">
        <f>'06'!FG45</f>
        <v/>
      </c>
      <c r="FI46" s="27" t="str">
        <f>'06'!FH45</f>
        <v/>
      </c>
      <c r="FJ46" s="27" t="str">
        <f>'06'!FI45</f>
        <v/>
      </c>
      <c r="FK46" s="27" t="str">
        <f>'06'!FJ45</f>
        <v/>
      </c>
      <c r="FL46" s="27" t="str">
        <f>'06'!FK45</f>
        <v/>
      </c>
      <c r="FM46" s="27" t="str">
        <f>'06'!FL45</f>
        <v/>
      </c>
      <c r="FN46" s="27" t="str">
        <f>'06'!FM45</f>
        <v/>
      </c>
      <c r="FO46" s="27" t="str">
        <f>'06'!FN45</f>
        <v/>
      </c>
      <c r="FP46" s="27" t="str">
        <f>'06'!FO45</f>
        <v/>
      </c>
      <c r="FQ46" s="27" t="str">
        <f>'06'!FP45</f>
        <v/>
      </c>
      <c r="FR46" s="27" t="str">
        <f>'06'!FQ45</f>
        <v/>
      </c>
      <c r="FS46" s="27" t="str">
        <f>'06'!FR45</f>
        <v/>
      </c>
      <c r="FT46" s="27" t="str">
        <f>'06'!FS45</f>
        <v/>
      </c>
      <c r="FU46" s="27" t="str">
        <f>'06'!FT45</f>
        <v/>
      </c>
      <c r="FV46" s="27" t="str">
        <f>'06'!FU45</f>
        <v/>
      </c>
      <c r="FW46" s="27" t="str">
        <f>'06'!FV45</f>
        <v/>
      </c>
      <c r="FX46" s="27" t="str">
        <f>'06'!FW45</f>
        <v/>
      </c>
      <c r="FY46" s="27" t="str">
        <f>'06'!FX45</f>
        <v/>
      </c>
      <c r="FZ46" s="27" t="str">
        <f>'06'!FY45</f>
        <v/>
      </c>
      <c r="GA46" s="27" t="str">
        <f>'06'!FZ45</f>
        <v/>
      </c>
      <c r="GB46" s="27" t="str">
        <f>'06'!GA45</f>
        <v/>
      </c>
      <c r="GC46" s="27" t="str">
        <f>'06'!GB45</f>
        <v/>
      </c>
      <c r="GD46" s="27" t="str">
        <f>'06'!GD45</f>
        <v/>
      </c>
      <c r="GE46" s="312" t="str">
        <f>'06'!GE45</f>
        <v/>
      </c>
      <c r="GF46" s="188"/>
      <c r="GG46" s="173"/>
      <c r="GH46" s="173"/>
      <c r="GI46" s="173"/>
      <c r="GJ46" s="173"/>
      <c r="GK46" s="173"/>
      <c r="GL46" s="173"/>
      <c r="GM46" s="173"/>
    </row>
    <row r="47" spans="1:195" s="29" customFormat="1" ht="15.95" customHeight="1">
      <c r="A47" s="173"/>
      <c r="B47" s="55">
        <v>41</v>
      </c>
      <c r="C47" s="26" t="str">
        <f>IF(คะแนนสอบ!C46="","",คะแนนสอบ!C46)</f>
        <v/>
      </c>
      <c r="D47" s="41" t="str">
        <f>IF(คะแนนสอบ!D46="","",คะแนนสอบ!D46)</f>
        <v/>
      </c>
      <c r="E47" s="27" t="str">
        <f>'06'!D46</f>
        <v/>
      </c>
      <c r="F47" s="27" t="str">
        <f>'06'!E46</f>
        <v/>
      </c>
      <c r="G47" s="27" t="str">
        <f>'06'!F46</f>
        <v/>
      </c>
      <c r="H47" s="27" t="str">
        <f>'06'!G46</f>
        <v/>
      </c>
      <c r="I47" s="27" t="str">
        <f>'06'!H46</f>
        <v/>
      </c>
      <c r="J47" s="27" t="str">
        <f>'06'!I46</f>
        <v/>
      </c>
      <c r="K47" s="27" t="str">
        <f>'06'!J46</f>
        <v/>
      </c>
      <c r="L47" s="27" t="str">
        <f>'06'!K46</f>
        <v/>
      </c>
      <c r="M47" s="27" t="str">
        <f>'06'!L46</f>
        <v/>
      </c>
      <c r="N47" s="27" t="str">
        <f>'06'!M46</f>
        <v/>
      </c>
      <c r="O47" s="27" t="str">
        <f>'06'!N46</f>
        <v/>
      </c>
      <c r="P47" s="27" t="str">
        <f>'06'!O46</f>
        <v/>
      </c>
      <c r="Q47" s="27" t="str">
        <f>'06'!P46</f>
        <v/>
      </c>
      <c r="R47" s="27" t="str">
        <f>'06'!Q46</f>
        <v/>
      </c>
      <c r="S47" s="27" t="str">
        <f>'06'!R46</f>
        <v/>
      </c>
      <c r="T47" s="27" t="str">
        <f>'06'!S46</f>
        <v/>
      </c>
      <c r="U47" s="27" t="str">
        <f>'06'!T46</f>
        <v/>
      </c>
      <c r="V47" s="27" t="str">
        <f>'06'!U46</f>
        <v/>
      </c>
      <c r="W47" s="27" t="str">
        <f>'06'!V46</f>
        <v/>
      </c>
      <c r="X47" s="27" t="str">
        <f>'06'!W46</f>
        <v/>
      </c>
      <c r="Y47" s="27" t="str">
        <f>'06'!X46</f>
        <v/>
      </c>
      <c r="Z47" s="27" t="str">
        <f>'06'!Y46</f>
        <v/>
      </c>
      <c r="AA47" s="27" t="str">
        <f>'06'!Z46</f>
        <v/>
      </c>
      <c r="AB47" s="27" t="str">
        <f>'06'!AA46</f>
        <v/>
      </c>
      <c r="AC47" s="27" t="str">
        <f>'06'!AB46</f>
        <v/>
      </c>
      <c r="AD47" s="27" t="str">
        <f>'06'!AC46</f>
        <v/>
      </c>
      <c r="AE47" s="27" t="str">
        <f>'06'!AD46</f>
        <v/>
      </c>
      <c r="AF47" s="27" t="str">
        <f>'06'!AE46</f>
        <v/>
      </c>
      <c r="AG47" s="27" t="str">
        <f>'06'!AF46</f>
        <v/>
      </c>
      <c r="AH47" s="27" t="str">
        <f>'06'!AG46</f>
        <v/>
      </c>
      <c r="AI47" s="27" t="str">
        <f>'06'!AH46</f>
        <v/>
      </c>
      <c r="AJ47" s="27" t="str">
        <f>'06'!AI46</f>
        <v/>
      </c>
      <c r="AK47" s="27" t="str">
        <f>'06'!AJ46</f>
        <v/>
      </c>
      <c r="AL47" s="27" t="str">
        <f>'06'!AK46</f>
        <v/>
      </c>
      <c r="AM47" s="27" t="str">
        <f>'06'!AL46</f>
        <v/>
      </c>
      <c r="AN47" s="27" t="str">
        <f>'06'!AM46</f>
        <v/>
      </c>
      <c r="AO47" s="27" t="str">
        <f>'06'!AN46</f>
        <v/>
      </c>
      <c r="AP47" s="27" t="str">
        <f>'06'!AO46</f>
        <v/>
      </c>
      <c r="AQ47" s="27" t="str">
        <f>'06'!AP46</f>
        <v/>
      </c>
      <c r="AR47" s="27" t="str">
        <f>'06'!AQ46</f>
        <v/>
      </c>
      <c r="AS47" s="27" t="str">
        <f>'06'!AR46</f>
        <v/>
      </c>
      <c r="AT47" s="27" t="str">
        <f>'06'!AS46</f>
        <v/>
      </c>
      <c r="AU47" s="27" t="str">
        <f>'06'!AT46</f>
        <v/>
      </c>
      <c r="AV47" s="27" t="str">
        <f>'06'!AU46</f>
        <v/>
      </c>
      <c r="AW47" s="27" t="str">
        <f>'06'!AV46</f>
        <v/>
      </c>
      <c r="AX47" s="27" t="str">
        <f>'06'!AW46</f>
        <v/>
      </c>
      <c r="AY47" s="27" t="str">
        <f>'06'!AX46</f>
        <v/>
      </c>
      <c r="AZ47" s="27" t="str">
        <f>'06'!AY46</f>
        <v/>
      </c>
      <c r="BA47" s="27" t="str">
        <f>'06'!AZ46</f>
        <v/>
      </c>
      <c r="BB47" s="27" t="str">
        <f>'06'!BA46</f>
        <v/>
      </c>
      <c r="BC47" s="27" t="str">
        <f>'06'!BB46</f>
        <v/>
      </c>
      <c r="BD47" s="27" t="str">
        <f>'06'!BC46</f>
        <v/>
      </c>
      <c r="BE47" s="27" t="str">
        <f>'06'!BD46</f>
        <v/>
      </c>
      <c r="BF47" s="27" t="str">
        <f>'06'!BE46</f>
        <v/>
      </c>
      <c r="BG47" s="27" t="str">
        <f>'06'!BF46</f>
        <v/>
      </c>
      <c r="BH47" s="27" t="str">
        <f>'06'!BG46</f>
        <v/>
      </c>
      <c r="BI47" s="27" t="str">
        <f>'06'!BH46</f>
        <v/>
      </c>
      <c r="BJ47" s="27" t="str">
        <f>'06'!BI46</f>
        <v/>
      </c>
      <c r="BK47" s="27" t="str">
        <f>'06'!BJ46</f>
        <v/>
      </c>
      <c r="BL47" s="27" t="str">
        <f>'06'!BK46</f>
        <v/>
      </c>
      <c r="BM47" s="27" t="str">
        <f>'06'!BL46</f>
        <v/>
      </c>
      <c r="BN47" s="27" t="str">
        <f>'06'!BM46</f>
        <v/>
      </c>
      <c r="BO47" s="27" t="str">
        <f>'06'!BN46</f>
        <v/>
      </c>
      <c r="BP47" s="27" t="str">
        <f>'06'!BO46</f>
        <v/>
      </c>
      <c r="BQ47" s="27" t="str">
        <f>'06'!BP46</f>
        <v/>
      </c>
      <c r="BR47" s="27" t="str">
        <f>'06'!BQ46</f>
        <v/>
      </c>
      <c r="BS47" s="27" t="str">
        <f>'06'!BR46</f>
        <v/>
      </c>
      <c r="BT47" s="27" t="str">
        <f>'06'!BS46</f>
        <v/>
      </c>
      <c r="BU47" s="27" t="str">
        <f>'06'!BT46</f>
        <v/>
      </c>
      <c r="BV47" s="27" t="str">
        <f>'06'!BU46</f>
        <v/>
      </c>
      <c r="BW47" s="27" t="str">
        <f>'06'!BV46</f>
        <v/>
      </c>
      <c r="BX47" s="27" t="str">
        <f>'06'!BW46</f>
        <v/>
      </c>
      <c r="BY47" s="27" t="str">
        <f>'06'!BX46</f>
        <v/>
      </c>
      <c r="BZ47" s="27" t="str">
        <f>'06'!BY46</f>
        <v/>
      </c>
      <c r="CA47" s="27" t="str">
        <f>'06'!BZ46</f>
        <v/>
      </c>
      <c r="CB47" s="27" t="str">
        <f>'06'!CA46</f>
        <v/>
      </c>
      <c r="CC47" s="27" t="str">
        <f>'06'!CB46</f>
        <v/>
      </c>
      <c r="CD47" s="27" t="str">
        <f>'06'!CC46</f>
        <v/>
      </c>
      <c r="CE47" s="27" t="str">
        <f>'06'!CD46</f>
        <v/>
      </c>
      <c r="CF47" s="27" t="str">
        <f>'06'!CE46</f>
        <v/>
      </c>
      <c r="CG47" s="27" t="str">
        <f>'06'!CF46</f>
        <v/>
      </c>
      <c r="CH47" s="27" t="str">
        <f>'06'!CG46</f>
        <v/>
      </c>
      <c r="CI47" s="27" t="str">
        <f>'06'!CH46</f>
        <v/>
      </c>
      <c r="CJ47" s="27" t="str">
        <f>'06'!CI46</f>
        <v/>
      </c>
      <c r="CK47" s="27" t="str">
        <f>'06'!CJ46</f>
        <v/>
      </c>
      <c r="CL47" s="27" t="str">
        <f>'06'!CK46</f>
        <v/>
      </c>
      <c r="CM47" s="27" t="str">
        <f>'06'!CL46</f>
        <v/>
      </c>
      <c r="CN47" s="27" t="str">
        <f>'06'!CM46</f>
        <v/>
      </c>
      <c r="CO47" s="27" t="str">
        <f>'06'!CN46</f>
        <v/>
      </c>
      <c r="CP47" s="27" t="str">
        <f>'06'!CO46</f>
        <v/>
      </c>
      <c r="CQ47" s="27" t="str">
        <f>'06'!CP46</f>
        <v/>
      </c>
      <c r="CR47" s="27" t="str">
        <f>'06'!CQ46</f>
        <v/>
      </c>
      <c r="CS47" s="27" t="str">
        <f>'06'!CR46</f>
        <v/>
      </c>
      <c r="CT47" s="27" t="str">
        <f>'06'!CS46</f>
        <v/>
      </c>
      <c r="CU47" s="27" t="str">
        <f>'06'!CT46</f>
        <v/>
      </c>
      <c r="CV47" s="27" t="str">
        <f>'06'!CU46</f>
        <v/>
      </c>
      <c r="CW47" s="27" t="str">
        <f>'06'!CV46</f>
        <v/>
      </c>
      <c r="CX47" s="27" t="str">
        <f>'06'!CW46</f>
        <v/>
      </c>
      <c r="CY47" s="27" t="str">
        <f>'06'!CX46</f>
        <v/>
      </c>
      <c r="CZ47" s="388" t="str">
        <f>'06'!CY46</f>
        <v/>
      </c>
      <c r="DA47" s="388" t="str">
        <f>'06'!CZ46</f>
        <v/>
      </c>
      <c r="DB47" s="388" t="str">
        <f>'06'!DA46</f>
        <v/>
      </c>
      <c r="DC47" s="388" t="str">
        <f>'06'!DB46</f>
        <v/>
      </c>
      <c r="DD47" s="388" t="str">
        <f>'06'!DC46</f>
        <v/>
      </c>
      <c r="DE47" s="388" t="str">
        <f>'06'!DD46</f>
        <v/>
      </c>
      <c r="DF47" s="388" t="str">
        <f>'06'!DE46</f>
        <v/>
      </c>
      <c r="DG47" s="388" t="str">
        <f>'06'!DF46</f>
        <v/>
      </c>
      <c r="DH47" s="388" t="str">
        <f>'06'!DG46</f>
        <v/>
      </c>
      <c r="DI47" s="388" t="str">
        <f>'06'!DH46</f>
        <v/>
      </c>
      <c r="DJ47" s="388" t="str">
        <f>'06'!DI46</f>
        <v/>
      </c>
      <c r="DK47" s="457" t="str">
        <f>'06'!DJ46</f>
        <v/>
      </c>
      <c r="DL47" s="457" t="str">
        <f>'06'!DK46</f>
        <v/>
      </c>
      <c r="DM47" s="457" t="str">
        <f>'06'!DL46</f>
        <v/>
      </c>
      <c r="DN47" s="457" t="str">
        <f>'06'!DM46</f>
        <v/>
      </c>
      <c r="DO47" s="457" t="str">
        <f>'06'!DN46</f>
        <v/>
      </c>
      <c r="DP47" s="457" t="str">
        <f>'06'!DO46</f>
        <v/>
      </c>
      <c r="DQ47" s="457" t="str">
        <f>'06'!DP46</f>
        <v/>
      </c>
      <c r="DR47" s="457" t="str">
        <f>'06'!DQ46</f>
        <v/>
      </c>
      <c r="DS47" s="457" t="str">
        <f>'06'!DR46</f>
        <v/>
      </c>
      <c r="DT47" s="457" t="str">
        <f>'06'!DS46</f>
        <v/>
      </c>
      <c r="DU47" s="457" t="str">
        <f>'06'!DT46</f>
        <v/>
      </c>
      <c r="DV47" s="457" t="str">
        <f>'06'!DU46</f>
        <v/>
      </c>
      <c r="DW47" s="457" t="str">
        <f>'06'!DV46</f>
        <v/>
      </c>
      <c r="DX47" s="457" t="str">
        <f>'06'!DW46</f>
        <v/>
      </c>
      <c r="DY47" s="457" t="str">
        <f>'06'!DX46</f>
        <v/>
      </c>
      <c r="DZ47" s="457" t="str">
        <f>'06'!DY46</f>
        <v/>
      </c>
      <c r="EA47" s="457" t="str">
        <f>'06'!DZ46</f>
        <v/>
      </c>
      <c r="EB47" s="457" t="str">
        <f>'06'!EA46</f>
        <v/>
      </c>
      <c r="EC47" s="457" t="str">
        <f>'06'!EB46</f>
        <v/>
      </c>
      <c r="ED47" s="457" t="str">
        <f>'06'!EC46</f>
        <v/>
      </c>
      <c r="EE47" s="457" t="str">
        <f>'06'!ED46</f>
        <v/>
      </c>
      <c r="EF47" s="457" t="str">
        <f>'06'!EE46</f>
        <v/>
      </c>
      <c r="EG47" s="457" t="str">
        <f>'06'!EF46</f>
        <v/>
      </c>
      <c r="EH47" s="457" t="str">
        <f>'06'!EG46</f>
        <v/>
      </c>
      <c r="EI47" s="457" t="str">
        <f>'06'!EH46</f>
        <v/>
      </c>
      <c r="EJ47" s="457" t="str">
        <f>'06'!EI46</f>
        <v/>
      </c>
      <c r="EK47" s="457" t="str">
        <f>'06'!EJ46</f>
        <v/>
      </c>
      <c r="EL47" s="457" t="str">
        <f>'06'!EK46</f>
        <v/>
      </c>
      <c r="EM47" s="457" t="str">
        <f>'06'!EL46</f>
        <v/>
      </c>
      <c r="EN47" s="457" t="str">
        <f>'06'!EM46</f>
        <v/>
      </c>
      <c r="EO47" s="457" t="str">
        <f>'06'!EN46</f>
        <v/>
      </c>
      <c r="EP47" s="457" t="str">
        <f>'06'!EO46</f>
        <v/>
      </c>
      <c r="EQ47" s="457" t="str">
        <f>'06'!EP46</f>
        <v/>
      </c>
      <c r="ER47" s="457" t="str">
        <f>'06'!EQ46</f>
        <v/>
      </c>
      <c r="ES47" s="457" t="str">
        <f>'06'!ER46</f>
        <v/>
      </c>
      <c r="ET47" s="457" t="str">
        <f>'06'!ES46</f>
        <v/>
      </c>
      <c r="EU47" s="457" t="str">
        <f>'06'!ET46</f>
        <v/>
      </c>
      <c r="EV47" s="457" t="str">
        <f>'06'!EU46</f>
        <v/>
      </c>
      <c r="EW47" s="457" t="str">
        <f>'06'!EV46</f>
        <v/>
      </c>
      <c r="EX47" s="457" t="str">
        <f>'06'!EW46</f>
        <v/>
      </c>
      <c r="EY47" s="457" t="str">
        <f>'06'!EX46</f>
        <v/>
      </c>
      <c r="EZ47" s="457" t="str">
        <f>'06'!EY46</f>
        <v/>
      </c>
      <c r="FA47" s="457" t="str">
        <f>'06'!EZ46</f>
        <v/>
      </c>
      <c r="FB47" s="457" t="str">
        <f>'06'!FA46</f>
        <v/>
      </c>
      <c r="FC47" s="27" t="str">
        <f>'06'!FB46</f>
        <v/>
      </c>
      <c r="FD47" s="27" t="str">
        <f>'06'!FC46</f>
        <v/>
      </c>
      <c r="FE47" s="27" t="str">
        <f>'06'!FD46</f>
        <v/>
      </c>
      <c r="FF47" s="27" t="str">
        <f>'06'!FE46</f>
        <v/>
      </c>
      <c r="FG47" s="27" t="str">
        <f>'06'!FF46</f>
        <v/>
      </c>
      <c r="FH47" s="27" t="str">
        <f>'06'!FG46</f>
        <v/>
      </c>
      <c r="FI47" s="27" t="str">
        <f>'06'!FH46</f>
        <v/>
      </c>
      <c r="FJ47" s="27" t="str">
        <f>'06'!FI46</f>
        <v/>
      </c>
      <c r="FK47" s="27" t="str">
        <f>'06'!FJ46</f>
        <v/>
      </c>
      <c r="FL47" s="27" t="str">
        <f>'06'!FK46</f>
        <v/>
      </c>
      <c r="FM47" s="27" t="str">
        <f>'06'!FL46</f>
        <v/>
      </c>
      <c r="FN47" s="27" t="str">
        <f>'06'!FM46</f>
        <v/>
      </c>
      <c r="FO47" s="27" t="str">
        <f>'06'!FN46</f>
        <v/>
      </c>
      <c r="FP47" s="27" t="str">
        <f>'06'!FO46</f>
        <v/>
      </c>
      <c r="FQ47" s="27" t="str">
        <f>'06'!FP46</f>
        <v/>
      </c>
      <c r="FR47" s="27" t="str">
        <f>'06'!FQ46</f>
        <v/>
      </c>
      <c r="FS47" s="27" t="str">
        <f>'06'!FR46</f>
        <v/>
      </c>
      <c r="FT47" s="27" t="str">
        <f>'06'!FS46</f>
        <v/>
      </c>
      <c r="FU47" s="27" t="str">
        <f>'06'!FT46</f>
        <v/>
      </c>
      <c r="FV47" s="27" t="str">
        <f>'06'!FU46</f>
        <v/>
      </c>
      <c r="FW47" s="27" t="str">
        <f>'06'!FV46</f>
        <v/>
      </c>
      <c r="FX47" s="27" t="str">
        <f>'06'!FW46</f>
        <v/>
      </c>
      <c r="FY47" s="27" t="str">
        <f>'06'!FX46</f>
        <v/>
      </c>
      <c r="FZ47" s="27" t="str">
        <f>'06'!FY46</f>
        <v/>
      </c>
      <c r="GA47" s="27" t="str">
        <f>'06'!FZ46</f>
        <v/>
      </c>
      <c r="GB47" s="27" t="str">
        <f>'06'!GA46</f>
        <v/>
      </c>
      <c r="GC47" s="27" t="str">
        <f>'06'!GB46</f>
        <v/>
      </c>
      <c r="GD47" s="27" t="str">
        <f>'06'!GD46</f>
        <v/>
      </c>
      <c r="GE47" s="312" t="str">
        <f>'06'!GE46</f>
        <v/>
      </c>
      <c r="GF47" s="188"/>
      <c r="GG47" s="173"/>
      <c r="GH47" s="173"/>
      <c r="GI47" s="173"/>
      <c r="GJ47" s="173"/>
      <c r="GK47" s="173"/>
      <c r="GL47" s="173"/>
      <c r="GM47" s="173"/>
    </row>
    <row r="48" spans="1:195" s="29" customFormat="1" ht="15.95" customHeight="1">
      <c r="A48" s="173"/>
      <c r="B48" s="55">
        <v>42</v>
      </c>
      <c r="C48" s="26" t="str">
        <f>IF(คะแนนสอบ!C47="","",คะแนนสอบ!C47)</f>
        <v/>
      </c>
      <c r="D48" s="41" t="str">
        <f>IF(คะแนนสอบ!D47="","",คะแนนสอบ!D47)</f>
        <v/>
      </c>
      <c r="E48" s="27" t="str">
        <f>'06'!D47</f>
        <v/>
      </c>
      <c r="F48" s="27" t="str">
        <f>'06'!E47</f>
        <v/>
      </c>
      <c r="G48" s="27" t="str">
        <f>'06'!F47</f>
        <v/>
      </c>
      <c r="H48" s="27" t="str">
        <f>'06'!G47</f>
        <v/>
      </c>
      <c r="I48" s="27" t="str">
        <f>'06'!H47</f>
        <v/>
      </c>
      <c r="J48" s="27" t="str">
        <f>'06'!I47</f>
        <v/>
      </c>
      <c r="K48" s="27" t="str">
        <f>'06'!J47</f>
        <v/>
      </c>
      <c r="L48" s="27" t="str">
        <f>'06'!K47</f>
        <v/>
      </c>
      <c r="M48" s="27" t="str">
        <f>'06'!L47</f>
        <v/>
      </c>
      <c r="N48" s="27" t="str">
        <f>'06'!M47</f>
        <v/>
      </c>
      <c r="O48" s="27" t="str">
        <f>'06'!N47</f>
        <v/>
      </c>
      <c r="P48" s="27" t="str">
        <f>'06'!O47</f>
        <v/>
      </c>
      <c r="Q48" s="27" t="str">
        <f>'06'!P47</f>
        <v/>
      </c>
      <c r="R48" s="27" t="str">
        <f>'06'!Q47</f>
        <v/>
      </c>
      <c r="S48" s="27" t="str">
        <f>'06'!R47</f>
        <v/>
      </c>
      <c r="T48" s="27" t="str">
        <f>'06'!S47</f>
        <v/>
      </c>
      <c r="U48" s="27" t="str">
        <f>'06'!T47</f>
        <v/>
      </c>
      <c r="V48" s="27" t="str">
        <f>'06'!U47</f>
        <v/>
      </c>
      <c r="W48" s="27" t="str">
        <f>'06'!V47</f>
        <v/>
      </c>
      <c r="X48" s="27" t="str">
        <f>'06'!W47</f>
        <v/>
      </c>
      <c r="Y48" s="27" t="str">
        <f>'06'!X47</f>
        <v/>
      </c>
      <c r="Z48" s="27" t="str">
        <f>'06'!Y47</f>
        <v/>
      </c>
      <c r="AA48" s="27" t="str">
        <f>'06'!Z47</f>
        <v/>
      </c>
      <c r="AB48" s="27" t="str">
        <f>'06'!AA47</f>
        <v/>
      </c>
      <c r="AC48" s="27" t="str">
        <f>'06'!AB47</f>
        <v/>
      </c>
      <c r="AD48" s="27" t="str">
        <f>'06'!AC47</f>
        <v/>
      </c>
      <c r="AE48" s="27" t="str">
        <f>'06'!AD47</f>
        <v/>
      </c>
      <c r="AF48" s="27" t="str">
        <f>'06'!AE47</f>
        <v/>
      </c>
      <c r="AG48" s="27" t="str">
        <f>'06'!AF47</f>
        <v/>
      </c>
      <c r="AH48" s="27" t="str">
        <f>'06'!AG47</f>
        <v/>
      </c>
      <c r="AI48" s="27" t="str">
        <f>'06'!AH47</f>
        <v/>
      </c>
      <c r="AJ48" s="27" t="str">
        <f>'06'!AI47</f>
        <v/>
      </c>
      <c r="AK48" s="27" t="str">
        <f>'06'!AJ47</f>
        <v/>
      </c>
      <c r="AL48" s="27" t="str">
        <f>'06'!AK47</f>
        <v/>
      </c>
      <c r="AM48" s="27" t="str">
        <f>'06'!AL47</f>
        <v/>
      </c>
      <c r="AN48" s="27" t="str">
        <f>'06'!AM47</f>
        <v/>
      </c>
      <c r="AO48" s="27" t="str">
        <f>'06'!AN47</f>
        <v/>
      </c>
      <c r="AP48" s="27" t="str">
        <f>'06'!AO47</f>
        <v/>
      </c>
      <c r="AQ48" s="27" t="str">
        <f>'06'!AP47</f>
        <v/>
      </c>
      <c r="AR48" s="27" t="str">
        <f>'06'!AQ47</f>
        <v/>
      </c>
      <c r="AS48" s="27" t="str">
        <f>'06'!AR47</f>
        <v/>
      </c>
      <c r="AT48" s="27" t="str">
        <f>'06'!AS47</f>
        <v/>
      </c>
      <c r="AU48" s="27" t="str">
        <f>'06'!AT47</f>
        <v/>
      </c>
      <c r="AV48" s="27" t="str">
        <f>'06'!AU47</f>
        <v/>
      </c>
      <c r="AW48" s="27" t="str">
        <f>'06'!AV47</f>
        <v/>
      </c>
      <c r="AX48" s="27" t="str">
        <f>'06'!AW47</f>
        <v/>
      </c>
      <c r="AY48" s="27" t="str">
        <f>'06'!AX47</f>
        <v/>
      </c>
      <c r="AZ48" s="27" t="str">
        <f>'06'!AY47</f>
        <v/>
      </c>
      <c r="BA48" s="27" t="str">
        <f>'06'!AZ47</f>
        <v/>
      </c>
      <c r="BB48" s="27" t="str">
        <f>'06'!BA47</f>
        <v/>
      </c>
      <c r="BC48" s="27" t="str">
        <f>'06'!BB47</f>
        <v/>
      </c>
      <c r="BD48" s="27" t="str">
        <f>'06'!BC47</f>
        <v/>
      </c>
      <c r="BE48" s="27" t="str">
        <f>'06'!BD47</f>
        <v/>
      </c>
      <c r="BF48" s="27" t="str">
        <f>'06'!BE47</f>
        <v/>
      </c>
      <c r="BG48" s="27" t="str">
        <f>'06'!BF47</f>
        <v/>
      </c>
      <c r="BH48" s="27" t="str">
        <f>'06'!BG47</f>
        <v/>
      </c>
      <c r="BI48" s="27" t="str">
        <f>'06'!BH47</f>
        <v/>
      </c>
      <c r="BJ48" s="27" t="str">
        <f>'06'!BI47</f>
        <v/>
      </c>
      <c r="BK48" s="27" t="str">
        <f>'06'!BJ47</f>
        <v/>
      </c>
      <c r="BL48" s="27" t="str">
        <f>'06'!BK47</f>
        <v/>
      </c>
      <c r="BM48" s="27" t="str">
        <f>'06'!BL47</f>
        <v/>
      </c>
      <c r="BN48" s="27" t="str">
        <f>'06'!BM47</f>
        <v/>
      </c>
      <c r="BO48" s="27" t="str">
        <f>'06'!BN47</f>
        <v/>
      </c>
      <c r="BP48" s="27" t="str">
        <f>'06'!BO47</f>
        <v/>
      </c>
      <c r="BQ48" s="27" t="str">
        <f>'06'!BP47</f>
        <v/>
      </c>
      <c r="BR48" s="27" t="str">
        <f>'06'!BQ47</f>
        <v/>
      </c>
      <c r="BS48" s="27" t="str">
        <f>'06'!BR47</f>
        <v/>
      </c>
      <c r="BT48" s="27" t="str">
        <f>'06'!BS47</f>
        <v/>
      </c>
      <c r="BU48" s="27" t="str">
        <f>'06'!BT47</f>
        <v/>
      </c>
      <c r="BV48" s="27" t="str">
        <f>'06'!BU47</f>
        <v/>
      </c>
      <c r="BW48" s="27" t="str">
        <f>'06'!BV47</f>
        <v/>
      </c>
      <c r="BX48" s="27" t="str">
        <f>'06'!BW47</f>
        <v/>
      </c>
      <c r="BY48" s="27" t="str">
        <f>'06'!BX47</f>
        <v/>
      </c>
      <c r="BZ48" s="27" t="str">
        <f>'06'!BY47</f>
        <v/>
      </c>
      <c r="CA48" s="27" t="str">
        <f>'06'!BZ47</f>
        <v/>
      </c>
      <c r="CB48" s="27" t="str">
        <f>'06'!CA47</f>
        <v/>
      </c>
      <c r="CC48" s="27" t="str">
        <f>'06'!CB47</f>
        <v/>
      </c>
      <c r="CD48" s="27" t="str">
        <f>'06'!CC47</f>
        <v/>
      </c>
      <c r="CE48" s="27" t="str">
        <f>'06'!CD47</f>
        <v/>
      </c>
      <c r="CF48" s="27" t="str">
        <f>'06'!CE47</f>
        <v/>
      </c>
      <c r="CG48" s="27" t="str">
        <f>'06'!CF47</f>
        <v/>
      </c>
      <c r="CH48" s="27" t="str">
        <f>'06'!CG47</f>
        <v/>
      </c>
      <c r="CI48" s="27" t="str">
        <f>'06'!CH47</f>
        <v/>
      </c>
      <c r="CJ48" s="27" t="str">
        <f>'06'!CI47</f>
        <v/>
      </c>
      <c r="CK48" s="27" t="str">
        <f>'06'!CJ47</f>
        <v/>
      </c>
      <c r="CL48" s="27" t="str">
        <f>'06'!CK47</f>
        <v/>
      </c>
      <c r="CM48" s="27" t="str">
        <f>'06'!CL47</f>
        <v/>
      </c>
      <c r="CN48" s="27" t="str">
        <f>'06'!CM47</f>
        <v/>
      </c>
      <c r="CO48" s="27" t="str">
        <f>'06'!CN47</f>
        <v/>
      </c>
      <c r="CP48" s="27" t="str">
        <f>'06'!CO47</f>
        <v/>
      </c>
      <c r="CQ48" s="27" t="str">
        <f>'06'!CP47</f>
        <v/>
      </c>
      <c r="CR48" s="27" t="str">
        <f>'06'!CQ47</f>
        <v/>
      </c>
      <c r="CS48" s="27" t="str">
        <f>'06'!CR47</f>
        <v/>
      </c>
      <c r="CT48" s="27" t="str">
        <f>'06'!CS47</f>
        <v/>
      </c>
      <c r="CU48" s="27" t="str">
        <f>'06'!CT47</f>
        <v/>
      </c>
      <c r="CV48" s="27" t="str">
        <f>'06'!CU47</f>
        <v/>
      </c>
      <c r="CW48" s="27" t="str">
        <f>'06'!CV47</f>
        <v/>
      </c>
      <c r="CX48" s="27" t="str">
        <f>'06'!CW47</f>
        <v/>
      </c>
      <c r="CY48" s="27" t="str">
        <f>'06'!CX47</f>
        <v/>
      </c>
      <c r="CZ48" s="388" t="str">
        <f>'06'!CY47</f>
        <v/>
      </c>
      <c r="DA48" s="388" t="str">
        <f>'06'!CZ47</f>
        <v/>
      </c>
      <c r="DB48" s="388" t="str">
        <f>'06'!DA47</f>
        <v/>
      </c>
      <c r="DC48" s="388" t="str">
        <f>'06'!DB47</f>
        <v/>
      </c>
      <c r="DD48" s="388" t="str">
        <f>'06'!DC47</f>
        <v/>
      </c>
      <c r="DE48" s="388" t="str">
        <f>'06'!DD47</f>
        <v/>
      </c>
      <c r="DF48" s="388" t="str">
        <f>'06'!DE47</f>
        <v/>
      </c>
      <c r="DG48" s="388" t="str">
        <f>'06'!DF47</f>
        <v/>
      </c>
      <c r="DH48" s="388" t="str">
        <f>'06'!DG47</f>
        <v/>
      </c>
      <c r="DI48" s="388" t="str">
        <f>'06'!DH47</f>
        <v/>
      </c>
      <c r="DJ48" s="388" t="str">
        <f>'06'!DI47</f>
        <v/>
      </c>
      <c r="DK48" s="457" t="str">
        <f>'06'!DJ47</f>
        <v/>
      </c>
      <c r="DL48" s="457" t="str">
        <f>'06'!DK47</f>
        <v/>
      </c>
      <c r="DM48" s="457" t="str">
        <f>'06'!DL47</f>
        <v/>
      </c>
      <c r="DN48" s="457" t="str">
        <f>'06'!DM47</f>
        <v/>
      </c>
      <c r="DO48" s="457" t="str">
        <f>'06'!DN47</f>
        <v/>
      </c>
      <c r="DP48" s="457" t="str">
        <f>'06'!DO47</f>
        <v/>
      </c>
      <c r="DQ48" s="457" t="str">
        <f>'06'!DP47</f>
        <v/>
      </c>
      <c r="DR48" s="457" t="str">
        <f>'06'!DQ47</f>
        <v/>
      </c>
      <c r="DS48" s="457" t="str">
        <f>'06'!DR47</f>
        <v/>
      </c>
      <c r="DT48" s="457" t="str">
        <f>'06'!DS47</f>
        <v/>
      </c>
      <c r="DU48" s="457" t="str">
        <f>'06'!DT47</f>
        <v/>
      </c>
      <c r="DV48" s="457" t="str">
        <f>'06'!DU47</f>
        <v/>
      </c>
      <c r="DW48" s="457" t="str">
        <f>'06'!DV47</f>
        <v/>
      </c>
      <c r="DX48" s="457" t="str">
        <f>'06'!DW47</f>
        <v/>
      </c>
      <c r="DY48" s="457" t="str">
        <f>'06'!DX47</f>
        <v/>
      </c>
      <c r="DZ48" s="457" t="str">
        <f>'06'!DY47</f>
        <v/>
      </c>
      <c r="EA48" s="457" t="str">
        <f>'06'!DZ47</f>
        <v/>
      </c>
      <c r="EB48" s="457" t="str">
        <f>'06'!EA47</f>
        <v/>
      </c>
      <c r="EC48" s="457" t="str">
        <f>'06'!EB47</f>
        <v/>
      </c>
      <c r="ED48" s="457" t="str">
        <f>'06'!EC47</f>
        <v/>
      </c>
      <c r="EE48" s="457" t="str">
        <f>'06'!ED47</f>
        <v/>
      </c>
      <c r="EF48" s="457" t="str">
        <f>'06'!EE47</f>
        <v/>
      </c>
      <c r="EG48" s="457" t="str">
        <f>'06'!EF47</f>
        <v/>
      </c>
      <c r="EH48" s="457" t="str">
        <f>'06'!EG47</f>
        <v/>
      </c>
      <c r="EI48" s="457" t="str">
        <f>'06'!EH47</f>
        <v/>
      </c>
      <c r="EJ48" s="457" t="str">
        <f>'06'!EI47</f>
        <v/>
      </c>
      <c r="EK48" s="457" t="str">
        <f>'06'!EJ47</f>
        <v/>
      </c>
      <c r="EL48" s="457" t="str">
        <f>'06'!EK47</f>
        <v/>
      </c>
      <c r="EM48" s="457" t="str">
        <f>'06'!EL47</f>
        <v/>
      </c>
      <c r="EN48" s="457" t="str">
        <f>'06'!EM47</f>
        <v/>
      </c>
      <c r="EO48" s="457" t="str">
        <f>'06'!EN47</f>
        <v/>
      </c>
      <c r="EP48" s="457" t="str">
        <f>'06'!EO47</f>
        <v/>
      </c>
      <c r="EQ48" s="457" t="str">
        <f>'06'!EP47</f>
        <v/>
      </c>
      <c r="ER48" s="457" t="str">
        <f>'06'!EQ47</f>
        <v/>
      </c>
      <c r="ES48" s="457" t="str">
        <f>'06'!ER47</f>
        <v/>
      </c>
      <c r="ET48" s="457" t="str">
        <f>'06'!ES47</f>
        <v/>
      </c>
      <c r="EU48" s="457" t="str">
        <f>'06'!ET47</f>
        <v/>
      </c>
      <c r="EV48" s="457" t="str">
        <f>'06'!EU47</f>
        <v/>
      </c>
      <c r="EW48" s="457" t="str">
        <f>'06'!EV47</f>
        <v/>
      </c>
      <c r="EX48" s="457" t="str">
        <f>'06'!EW47</f>
        <v/>
      </c>
      <c r="EY48" s="457" t="str">
        <f>'06'!EX47</f>
        <v/>
      </c>
      <c r="EZ48" s="457" t="str">
        <f>'06'!EY47</f>
        <v/>
      </c>
      <c r="FA48" s="457" t="str">
        <f>'06'!EZ47</f>
        <v/>
      </c>
      <c r="FB48" s="457" t="str">
        <f>'06'!FA47</f>
        <v/>
      </c>
      <c r="FC48" s="27" t="str">
        <f>'06'!FB47</f>
        <v/>
      </c>
      <c r="FD48" s="27" t="str">
        <f>'06'!FC47</f>
        <v/>
      </c>
      <c r="FE48" s="27" t="str">
        <f>'06'!FD47</f>
        <v/>
      </c>
      <c r="FF48" s="27" t="str">
        <f>'06'!FE47</f>
        <v/>
      </c>
      <c r="FG48" s="27" t="str">
        <f>'06'!FF47</f>
        <v/>
      </c>
      <c r="FH48" s="27" t="str">
        <f>'06'!FG47</f>
        <v/>
      </c>
      <c r="FI48" s="27" t="str">
        <f>'06'!FH47</f>
        <v/>
      </c>
      <c r="FJ48" s="27" t="str">
        <f>'06'!FI47</f>
        <v/>
      </c>
      <c r="FK48" s="27" t="str">
        <f>'06'!FJ47</f>
        <v/>
      </c>
      <c r="FL48" s="27" t="str">
        <f>'06'!FK47</f>
        <v/>
      </c>
      <c r="FM48" s="27" t="str">
        <f>'06'!FL47</f>
        <v/>
      </c>
      <c r="FN48" s="27" t="str">
        <f>'06'!FM47</f>
        <v/>
      </c>
      <c r="FO48" s="27" t="str">
        <f>'06'!FN47</f>
        <v/>
      </c>
      <c r="FP48" s="27" t="str">
        <f>'06'!FO47</f>
        <v/>
      </c>
      <c r="FQ48" s="27" t="str">
        <f>'06'!FP47</f>
        <v/>
      </c>
      <c r="FR48" s="27" t="str">
        <f>'06'!FQ47</f>
        <v/>
      </c>
      <c r="FS48" s="27" t="str">
        <f>'06'!FR47</f>
        <v/>
      </c>
      <c r="FT48" s="27" t="str">
        <f>'06'!FS47</f>
        <v/>
      </c>
      <c r="FU48" s="27" t="str">
        <f>'06'!FT47</f>
        <v/>
      </c>
      <c r="FV48" s="27" t="str">
        <f>'06'!FU47</f>
        <v/>
      </c>
      <c r="FW48" s="27" t="str">
        <f>'06'!FV47</f>
        <v/>
      </c>
      <c r="FX48" s="27" t="str">
        <f>'06'!FW47</f>
        <v/>
      </c>
      <c r="FY48" s="27" t="str">
        <f>'06'!FX47</f>
        <v/>
      </c>
      <c r="FZ48" s="27" t="str">
        <f>'06'!FY47</f>
        <v/>
      </c>
      <c r="GA48" s="27" t="str">
        <f>'06'!FZ47</f>
        <v/>
      </c>
      <c r="GB48" s="27" t="str">
        <f>'06'!GA47</f>
        <v/>
      </c>
      <c r="GC48" s="27" t="str">
        <f>'06'!GB47</f>
        <v/>
      </c>
      <c r="GD48" s="27" t="str">
        <f>'06'!GD47</f>
        <v/>
      </c>
      <c r="GE48" s="312" t="str">
        <f>'06'!GE47</f>
        <v/>
      </c>
      <c r="GF48" s="188"/>
      <c r="GG48" s="173"/>
      <c r="GH48" s="173"/>
      <c r="GI48" s="173"/>
      <c r="GJ48" s="173"/>
      <c r="GK48" s="173"/>
      <c r="GL48" s="173"/>
      <c r="GM48" s="173"/>
    </row>
    <row r="49" spans="1:195" s="29" customFormat="1" ht="15.95" customHeight="1">
      <c r="A49" s="173"/>
      <c r="B49" s="55">
        <v>43</v>
      </c>
      <c r="C49" s="26" t="str">
        <f>IF(คะแนนสอบ!C48="","",คะแนนสอบ!C48)</f>
        <v/>
      </c>
      <c r="D49" s="41" t="str">
        <f>IF(คะแนนสอบ!D48="","",คะแนนสอบ!D48)</f>
        <v/>
      </c>
      <c r="E49" s="27" t="str">
        <f>'06'!D48</f>
        <v/>
      </c>
      <c r="F49" s="27" t="str">
        <f>'06'!E48</f>
        <v/>
      </c>
      <c r="G49" s="27" t="str">
        <f>'06'!F48</f>
        <v/>
      </c>
      <c r="H49" s="27" t="str">
        <f>'06'!G48</f>
        <v/>
      </c>
      <c r="I49" s="27" t="str">
        <f>'06'!H48</f>
        <v/>
      </c>
      <c r="J49" s="27" t="str">
        <f>'06'!I48</f>
        <v/>
      </c>
      <c r="K49" s="27" t="str">
        <f>'06'!J48</f>
        <v/>
      </c>
      <c r="L49" s="27" t="str">
        <f>'06'!K48</f>
        <v/>
      </c>
      <c r="M49" s="27" t="str">
        <f>'06'!L48</f>
        <v/>
      </c>
      <c r="N49" s="27" t="str">
        <f>'06'!M48</f>
        <v/>
      </c>
      <c r="O49" s="27" t="str">
        <f>'06'!N48</f>
        <v/>
      </c>
      <c r="P49" s="27" t="str">
        <f>'06'!O48</f>
        <v/>
      </c>
      <c r="Q49" s="27" t="str">
        <f>'06'!P48</f>
        <v/>
      </c>
      <c r="R49" s="27" t="str">
        <f>'06'!Q48</f>
        <v/>
      </c>
      <c r="S49" s="27" t="str">
        <f>'06'!R48</f>
        <v/>
      </c>
      <c r="T49" s="27" t="str">
        <f>'06'!S48</f>
        <v/>
      </c>
      <c r="U49" s="27" t="str">
        <f>'06'!T48</f>
        <v/>
      </c>
      <c r="V49" s="27" t="str">
        <f>'06'!U48</f>
        <v/>
      </c>
      <c r="W49" s="27" t="str">
        <f>'06'!V48</f>
        <v/>
      </c>
      <c r="X49" s="27" t="str">
        <f>'06'!W48</f>
        <v/>
      </c>
      <c r="Y49" s="27" t="str">
        <f>'06'!X48</f>
        <v/>
      </c>
      <c r="Z49" s="27" t="str">
        <f>'06'!Y48</f>
        <v/>
      </c>
      <c r="AA49" s="27" t="str">
        <f>'06'!Z48</f>
        <v/>
      </c>
      <c r="AB49" s="27" t="str">
        <f>'06'!AA48</f>
        <v/>
      </c>
      <c r="AC49" s="27" t="str">
        <f>'06'!AB48</f>
        <v/>
      </c>
      <c r="AD49" s="27" t="str">
        <f>'06'!AC48</f>
        <v/>
      </c>
      <c r="AE49" s="27" t="str">
        <f>'06'!AD48</f>
        <v/>
      </c>
      <c r="AF49" s="27" t="str">
        <f>'06'!AE48</f>
        <v/>
      </c>
      <c r="AG49" s="27" t="str">
        <f>'06'!AF48</f>
        <v/>
      </c>
      <c r="AH49" s="27" t="str">
        <f>'06'!AG48</f>
        <v/>
      </c>
      <c r="AI49" s="27" t="str">
        <f>'06'!AH48</f>
        <v/>
      </c>
      <c r="AJ49" s="27" t="str">
        <f>'06'!AI48</f>
        <v/>
      </c>
      <c r="AK49" s="27" t="str">
        <f>'06'!AJ48</f>
        <v/>
      </c>
      <c r="AL49" s="27" t="str">
        <f>'06'!AK48</f>
        <v/>
      </c>
      <c r="AM49" s="27" t="str">
        <f>'06'!AL48</f>
        <v/>
      </c>
      <c r="AN49" s="27" t="str">
        <f>'06'!AM48</f>
        <v/>
      </c>
      <c r="AO49" s="27" t="str">
        <f>'06'!AN48</f>
        <v/>
      </c>
      <c r="AP49" s="27" t="str">
        <f>'06'!AO48</f>
        <v/>
      </c>
      <c r="AQ49" s="27" t="str">
        <f>'06'!AP48</f>
        <v/>
      </c>
      <c r="AR49" s="27" t="str">
        <f>'06'!AQ48</f>
        <v/>
      </c>
      <c r="AS49" s="27" t="str">
        <f>'06'!AR48</f>
        <v/>
      </c>
      <c r="AT49" s="27" t="str">
        <f>'06'!AS48</f>
        <v/>
      </c>
      <c r="AU49" s="27" t="str">
        <f>'06'!AT48</f>
        <v/>
      </c>
      <c r="AV49" s="27" t="str">
        <f>'06'!AU48</f>
        <v/>
      </c>
      <c r="AW49" s="27" t="str">
        <f>'06'!AV48</f>
        <v/>
      </c>
      <c r="AX49" s="27" t="str">
        <f>'06'!AW48</f>
        <v/>
      </c>
      <c r="AY49" s="27" t="str">
        <f>'06'!AX48</f>
        <v/>
      </c>
      <c r="AZ49" s="27" t="str">
        <f>'06'!AY48</f>
        <v/>
      </c>
      <c r="BA49" s="27" t="str">
        <f>'06'!AZ48</f>
        <v/>
      </c>
      <c r="BB49" s="27" t="str">
        <f>'06'!BA48</f>
        <v/>
      </c>
      <c r="BC49" s="27" t="str">
        <f>'06'!BB48</f>
        <v/>
      </c>
      <c r="BD49" s="27" t="str">
        <f>'06'!BC48</f>
        <v/>
      </c>
      <c r="BE49" s="27" t="str">
        <f>'06'!BD48</f>
        <v/>
      </c>
      <c r="BF49" s="27" t="str">
        <f>'06'!BE48</f>
        <v/>
      </c>
      <c r="BG49" s="27" t="str">
        <f>'06'!BF48</f>
        <v/>
      </c>
      <c r="BH49" s="27" t="str">
        <f>'06'!BG48</f>
        <v/>
      </c>
      <c r="BI49" s="27" t="str">
        <f>'06'!BH48</f>
        <v/>
      </c>
      <c r="BJ49" s="27" t="str">
        <f>'06'!BI48</f>
        <v/>
      </c>
      <c r="BK49" s="27" t="str">
        <f>'06'!BJ48</f>
        <v/>
      </c>
      <c r="BL49" s="27" t="str">
        <f>'06'!BK48</f>
        <v/>
      </c>
      <c r="BM49" s="27" t="str">
        <f>'06'!BL48</f>
        <v/>
      </c>
      <c r="BN49" s="27" t="str">
        <f>'06'!BM48</f>
        <v/>
      </c>
      <c r="BO49" s="27" t="str">
        <f>'06'!BN48</f>
        <v/>
      </c>
      <c r="BP49" s="27" t="str">
        <f>'06'!BO48</f>
        <v/>
      </c>
      <c r="BQ49" s="27" t="str">
        <f>'06'!BP48</f>
        <v/>
      </c>
      <c r="BR49" s="27" t="str">
        <f>'06'!BQ48</f>
        <v/>
      </c>
      <c r="BS49" s="27" t="str">
        <f>'06'!BR48</f>
        <v/>
      </c>
      <c r="BT49" s="27" t="str">
        <f>'06'!BS48</f>
        <v/>
      </c>
      <c r="BU49" s="27" t="str">
        <f>'06'!BT48</f>
        <v/>
      </c>
      <c r="BV49" s="27" t="str">
        <f>'06'!BU48</f>
        <v/>
      </c>
      <c r="BW49" s="27" t="str">
        <f>'06'!BV48</f>
        <v/>
      </c>
      <c r="BX49" s="27" t="str">
        <f>'06'!BW48</f>
        <v/>
      </c>
      <c r="BY49" s="27" t="str">
        <f>'06'!BX48</f>
        <v/>
      </c>
      <c r="BZ49" s="27" t="str">
        <f>'06'!BY48</f>
        <v/>
      </c>
      <c r="CA49" s="27" t="str">
        <f>'06'!BZ48</f>
        <v/>
      </c>
      <c r="CB49" s="27" t="str">
        <f>'06'!CA48</f>
        <v/>
      </c>
      <c r="CC49" s="27" t="str">
        <f>'06'!CB48</f>
        <v/>
      </c>
      <c r="CD49" s="27" t="str">
        <f>'06'!CC48</f>
        <v/>
      </c>
      <c r="CE49" s="27" t="str">
        <f>'06'!CD48</f>
        <v/>
      </c>
      <c r="CF49" s="27" t="str">
        <f>'06'!CE48</f>
        <v/>
      </c>
      <c r="CG49" s="27" t="str">
        <f>'06'!CF48</f>
        <v/>
      </c>
      <c r="CH49" s="27" t="str">
        <f>'06'!CG48</f>
        <v/>
      </c>
      <c r="CI49" s="27" t="str">
        <f>'06'!CH48</f>
        <v/>
      </c>
      <c r="CJ49" s="27" t="str">
        <f>'06'!CI48</f>
        <v/>
      </c>
      <c r="CK49" s="27" t="str">
        <f>'06'!CJ48</f>
        <v/>
      </c>
      <c r="CL49" s="27" t="str">
        <f>'06'!CK48</f>
        <v/>
      </c>
      <c r="CM49" s="27" t="str">
        <f>'06'!CL48</f>
        <v/>
      </c>
      <c r="CN49" s="27" t="str">
        <f>'06'!CM48</f>
        <v/>
      </c>
      <c r="CO49" s="27" t="str">
        <f>'06'!CN48</f>
        <v/>
      </c>
      <c r="CP49" s="27" t="str">
        <f>'06'!CO48</f>
        <v/>
      </c>
      <c r="CQ49" s="27" t="str">
        <f>'06'!CP48</f>
        <v/>
      </c>
      <c r="CR49" s="27" t="str">
        <f>'06'!CQ48</f>
        <v/>
      </c>
      <c r="CS49" s="27" t="str">
        <f>'06'!CR48</f>
        <v/>
      </c>
      <c r="CT49" s="27" t="str">
        <f>'06'!CS48</f>
        <v/>
      </c>
      <c r="CU49" s="27" t="str">
        <f>'06'!CT48</f>
        <v/>
      </c>
      <c r="CV49" s="27" t="str">
        <f>'06'!CU48</f>
        <v/>
      </c>
      <c r="CW49" s="27" t="str">
        <f>'06'!CV48</f>
        <v/>
      </c>
      <c r="CX49" s="27" t="str">
        <f>'06'!CW48</f>
        <v/>
      </c>
      <c r="CY49" s="27" t="str">
        <f>'06'!CX48</f>
        <v/>
      </c>
      <c r="CZ49" s="388" t="str">
        <f>'06'!CY48</f>
        <v/>
      </c>
      <c r="DA49" s="388" t="str">
        <f>'06'!CZ48</f>
        <v/>
      </c>
      <c r="DB49" s="388" t="str">
        <f>'06'!DA48</f>
        <v/>
      </c>
      <c r="DC49" s="388" t="str">
        <f>'06'!DB48</f>
        <v/>
      </c>
      <c r="DD49" s="388" t="str">
        <f>'06'!DC48</f>
        <v/>
      </c>
      <c r="DE49" s="388" t="str">
        <f>'06'!DD48</f>
        <v/>
      </c>
      <c r="DF49" s="388" t="str">
        <f>'06'!DE48</f>
        <v/>
      </c>
      <c r="DG49" s="388" t="str">
        <f>'06'!DF48</f>
        <v/>
      </c>
      <c r="DH49" s="388" t="str">
        <f>'06'!DG48</f>
        <v/>
      </c>
      <c r="DI49" s="388" t="str">
        <f>'06'!DH48</f>
        <v/>
      </c>
      <c r="DJ49" s="388" t="str">
        <f>'06'!DI48</f>
        <v/>
      </c>
      <c r="DK49" s="457" t="str">
        <f>'06'!DJ48</f>
        <v/>
      </c>
      <c r="DL49" s="457" t="str">
        <f>'06'!DK48</f>
        <v/>
      </c>
      <c r="DM49" s="457" t="str">
        <f>'06'!DL48</f>
        <v/>
      </c>
      <c r="DN49" s="457" t="str">
        <f>'06'!DM48</f>
        <v/>
      </c>
      <c r="DO49" s="457" t="str">
        <f>'06'!DN48</f>
        <v/>
      </c>
      <c r="DP49" s="457" t="str">
        <f>'06'!DO48</f>
        <v/>
      </c>
      <c r="DQ49" s="457" t="str">
        <f>'06'!DP48</f>
        <v/>
      </c>
      <c r="DR49" s="457" t="str">
        <f>'06'!DQ48</f>
        <v/>
      </c>
      <c r="DS49" s="457" t="str">
        <f>'06'!DR48</f>
        <v/>
      </c>
      <c r="DT49" s="457" t="str">
        <f>'06'!DS48</f>
        <v/>
      </c>
      <c r="DU49" s="457" t="str">
        <f>'06'!DT48</f>
        <v/>
      </c>
      <c r="DV49" s="457" t="str">
        <f>'06'!DU48</f>
        <v/>
      </c>
      <c r="DW49" s="457" t="str">
        <f>'06'!DV48</f>
        <v/>
      </c>
      <c r="DX49" s="457" t="str">
        <f>'06'!DW48</f>
        <v/>
      </c>
      <c r="DY49" s="457" t="str">
        <f>'06'!DX48</f>
        <v/>
      </c>
      <c r="DZ49" s="457" t="str">
        <f>'06'!DY48</f>
        <v/>
      </c>
      <c r="EA49" s="457" t="str">
        <f>'06'!DZ48</f>
        <v/>
      </c>
      <c r="EB49" s="457" t="str">
        <f>'06'!EA48</f>
        <v/>
      </c>
      <c r="EC49" s="457" t="str">
        <f>'06'!EB48</f>
        <v/>
      </c>
      <c r="ED49" s="457" t="str">
        <f>'06'!EC48</f>
        <v/>
      </c>
      <c r="EE49" s="457" t="str">
        <f>'06'!ED48</f>
        <v/>
      </c>
      <c r="EF49" s="457" t="str">
        <f>'06'!EE48</f>
        <v/>
      </c>
      <c r="EG49" s="457" t="str">
        <f>'06'!EF48</f>
        <v/>
      </c>
      <c r="EH49" s="457" t="str">
        <f>'06'!EG48</f>
        <v/>
      </c>
      <c r="EI49" s="457" t="str">
        <f>'06'!EH48</f>
        <v/>
      </c>
      <c r="EJ49" s="457" t="str">
        <f>'06'!EI48</f>
        <v/>
      </c>
      <c r="EK49" s="457" t="str">
        <f>'06'!EJ48</f>
        <v/>
      </c>
      <c r="EL49" s="457" t="str">
        <f>'06'!EK48</f>
        <v/>
      </c>
      <c r="EM49" s="457" t="str">
        <f>'06'!EL48</f>
        <v/>
      </c>
      <c r="EN49" s="457" t="str">
        <f>'06'!EM48</f>
        <v/>
      </c>
      <c r="EO49" s="457" t="str">
        <f>'06'!EN48</f>
        <v/>
      </c>
      <c r="EP49" s="457" t="str">
        <f>'06'!EO48</f>
        <v/>
      </c>
      <c r="EQ49" s="457" t="str">
        <f>'06'!EP48</f>
        <v/>
      </c>
      <c r="ER49" s="457" t="str">
        <f>'06'!EQ48</f>
        <v/>
      </c>
      <c r="ES49" s="457" t="str">
        <f>'06'!ER48</f>
        <v/>
      </c>
      <c r="ET49" s="457" t="str">
        <f>'06'!ES48</f>
        <v/>
      </c>
      <c r="EU49" s="457" t="str">
        <f>'06'!ET48</f>
        <v/>
      </c>
      <c r="EV49" s="457" t="str">
        <f>'06'!EU48</f>
        <v/>
      </c>
      <c r="EW49" s="457" t="str">
        <f>'06'!EV48</f>
        <v/>
      </c>
      <c r="EX49" s="457" t="str">
        <f>'06'!EW48</f>
        <v/>
      </c>
      <c r="EY49" s="457" t="str">
        <f>'06'!EX48</f>
        <v/>
      </c>
      <c r="EZ49" s="457" t="str">
        <f>'06'!EY48</f>
        <v/>
      </c>
      <c r="FA49" s="457" t="str">
        <f>'06'!EZ48</f>
        <v/>
      </c>
      <c r="FB49" s="457" t="str">
        <f>'06'!FA48</f>
        <v/>
      </c>
      <c r="FC49" s="27" t="str">
        <f>'06'!FB48</f>
        <v/>
      </c>
      <c r="FD49" s="27" t="str">
        <f>'06'!FC48</f>
        <v/>
      </c>
      <c r="FE49" s="27" t="str">
        <f>'06'!FD48</f>
        <v/>
      </c>
      <c r="FF49" s="27" t="str">
        <f>'06'!FE48</f>
        <v/>
      </c>
      <c r="FG49" s="27" t="str">
        <f>'06'!FF48</f>
        <v/>
      </c>
      <c r="FH49" s="27" t="str">
        <f>'06'!FG48</f>
        <v/>
      </c>
      <c r="FI49" s="27" t="str">
        <f>'06'!FH48</f>
        <v/>
      </c>
      <c r="FJ49" s="27" t="str">
        <f>'06'!FI48</f>
        <v/>
      </c>
      <c r="FK49" s="27" t="str">
        <f>'06'!FJ48</f>
        <v/>
      </c>
      <c r="FL49" s="27" t="str">
        <f>'06'!FK48</f>
        <v/>
      </c>
      <c r="FM49" s="27" t="str">
        <f>'06'!FL48</f>
        <v/>
      </c>
      <c r="FN49" s="27" t="str">
        <f>'06'!FM48</f>
        <v/>
      </c>
      <c r="FO49" s="27" t="str">
        <f>'06'!FN48</f>
        <v/>
      </c>
      <c r="FP49" s="27" t="str">
        <f>'06'!FO48</f>
        <v/>
      </c>
      <c r="FQ49" s="27" t="str">
        <f>'06'!FP48</f>
        <v/>
      </c>
      <c r="FR49" s="27" t="str">
        <f>'06'!FQ48</f>
        <v/>
      </c>
      <c r="FS49" s="27" t="str">
        <f>'06'!FR48</f>
        <v/>
      </c>
      <c r="FT49" s="27" t="str">
        <f>'06'!FS48</f>
        <v/>
      </c>
      <c r="FU49" s="27" t="str">
        <f>'06'!FT48</f>
        <v/>
      </c>
      <c r="FV49" s="27" t="str">
        <f>'06'!FU48</f>
        <v/>
      </c>
      <c r="FW49" s="27" t="str">
        <f>'06'!FV48</f>
        <v/>
      </c>
      <c r="FX49" s="27" t="str">
        <f>'06'!FW48</f>
        <v/>
      </c>
      <c r="FY49" s="27" t="str">
        <f>'06'!FX48</f>
        <v/>
      </c>
      <c r="FZ49" s="27" t="str">
        <f>'06'!FY48</f>
        <v/>
      </c>
      <c r="GA49" s="27" t="str">
        <f>'06'!FZ48</f>
        <v/>
      </c>
      <c r="GB49" s="27" t="str">
        <f>'06'!GA48</f>
        <v/>
      </c>
      <c r="GC49" s="27" t="str">
        <f>'06'!GB48</f>
        <v/>
      </c>
      <c r="GD49" s="27" t="str">
        <f>'06'!GD48</f>
        <v/>
      </c>
      <c r="GE49" s="312" t="str">
        <f>'06'!GE48</f>
        <v/>
      </c>
      <c r="GF49" s="188"/>
      <c r="GG49" s="173"/>
      <c r="GH49" s="173"/>
      <c r="GI49" s="173"/>
      <c r="GJ49" s="173"/>
      <c r="GK49" s="173"/>
      <c r="GL49" s="173"/>
      <c r="GM49" s="173"/>
    </row>
    <row r="50" spans="1:195" s="29" customFormat="1" ht="15.95" customHeight="1">
      <c r="A50" s="173"/>
      <c r="B50" s="55">
        <v>44</v>
      </c>
      <c r="C50" s="26" t="str">
        <f>IF(คะแนนสอบ!C49="","",คะแนนสอบ!C49)</f>
        <v/>
      </c>
      <c r="D50" s="41" t="str">
        <f>IF(คะแนนสอบ!D49="","",คะแนนสอบ!D49)</f>
        <v/>
      </c>
      <c r="E50" s="27" t="str">
        <f>'06'!D49</f>
        <v/>
      </c>
      <c r="F50" s="27" t="str">
        <f>'06'!E49</f>
        <v/>
      </c>
      <c r="G50" s="27" t="str">
        <f>'06'!F49</f>
        <v/>
      </c>
      <c r="H50" s="27" t="str">
        <f>'06'!G49</f>
        <v/>
      </c>
      <c r="I50" s="27" t="str">
        <f>'06'!H49</f>
        <v/>
      </c>
      <c r="J50" s="27" t="str">
        <f>'06'!I49</f>
        <v/>
      </c>
      <c r="K50" s="27" t="str">
        <f>'06'!J49</f>
        <v/>
      </c>
      <c r="L50" s="27" t="str">
        <f>'06'!K49</f>
        <v/>
      </c>
      <c r="M50" s="27" t="str">
        <f>'06'!L49</f>
        <v/>
      </c>
      <c r="N50" s="27" t="str">
        <f>'06'!M49</f>
        <v/>
      </c>
      <c r="O50" s="27" t="str">
        <f>'06'!N49</f>
        <v/>
      </c>
      <c r="P50" s="27" t="str">
        <f>'06'!O49</f>
        <v/>
      </c>
      <c r="Q50" s="27" t="str">
        <f>'06'!P49</f>
        <v/>
      </c>
      <c r="R50" s="27" t="str">
        <f>'06'!Q49</f>
        <v/>
      </c>
      <c r="S50" s="27" t="str">
        <f>'06'!R49</f>
        <v/>
      </c>
      <c r="T50" s="27" t="str">
        <f>'06'!S49</f>
        <v/>
      </c>
      <c r="U50" s="27" t="str">
        <f>'06'!T49</f>
        <v/>
      </c>
      <c r="V50" s="27" t="str">
        <f>'06'!U49</f>
        <v/>
      </c>
      <c r="W50" s="27" t="str">
        <f>'06'!V49</f>
        <v/>
      </c>
      <c r="X50" s="27" t="str">
        <f>'06'!W49</f>
        <v/>
      </c>
      <c r="Y50" s="27" t="str">
        <f>'06'!X49</f>
        <v/>
      </c>
      <c r="Z50" s="27" t="str">
        <f>'06'!Y49</f>
        <v/>
      </c>
      <c r="AA50" s="27" t="str">
        <f>'06'!Z49</f>
        <v/>
      </c>
      <c r="AB50" s="27" t="str">
        <f>'06'!AA49</f>
        <v/>
      </c>
      <c r="AC50" s="27" t="str">
        <f>'06'!AB49</f>
        <v/>
      </c>
      <c r="AD50" s="27" t="str">
        <f>'06'!AC49</f>
        <v/>
      </c>
      <c r="AE50" s="27" t="str">
        <f>'06'!AD49</f>
        <v/>
      </c>
      <c r="AF50" s="27" t="str">
        <f>'06'!AE49</f>
        <v/>
      </c>
      <c r="AG50" s="27" t="str">
        <f>'06'!AF49</f>
        <v/>
      </c>
      <c r="AH50" s="27" t="str">
        <f>'06'!AG49</f>
        <v/>
      </c>
      <c r="AI50" s="27" t="str">
        <f>'06'!AH49</f>
        <v/>
      </c>
      <c r="AJ50" s="27" t="str">
        <f>'06'!AI49</f>
        <v/>
      </c>
      <c r="AK50" s="27" t="str">
        <f>'06'!AJ49</f>
        <v/>
      </c>
      <c r="AL50" s="27" t="str">
        <f>'06'!AK49</f>
        <v/>
      </c>
      <c r="AM50" s="27" t="str">
        <f>'06'!AL49</f>
        <v/>
      </c>
      <c r="AN50" s="27" t="str">
        <f>'06'!AM49</f>
        <v/>
      </c>
      <c r="AO50" s="27" t="str">
        <f>'06'!AN49</f>
        <v/>
      </c>
      <c r="AP50" s="27" t="str">
        <f>'06'!AO49</f>
        <v/>
      </c>
      <c r="AQ50" s="27" t="str">
        <f>'06'!AP49</f>
        <v/>
      </c>
      <c r="AR50" s="27" t="str">
        <f>'06'!AQ49</f>
        <v/>
      </c>
      <c r="AS50" s="27" t="str">
        <f>'06'!AR49</f>
        <v/>
      </c>
      <c r="AT50" s="27" t="str">
        <f>'06'!AS49</f>
        <v/>
      </c>
      <c r="AU50" s="27" t="str">
        <f>'06'!AT49</f>
        <v/>
      </c>
      <c r="AV50" s="27" t="str">
        <f>'06'!AU49</f>
        <v/>
      </c>
      <c r="AW50" s="27" t="str">
        <f>'06'!AV49</f>
        <v/>
      </c>
      <c r="AX50" s="27" t="str">
        <f>'06'!AW49</f>
        <v/>
      </c>
      <c r="AY50" s="27" t="str">
        <f>'06'!AX49</f>
        <v/>
      </c>
      <c r="AZ50" s="27" t="str">
        <f>'06'!AY49</f>
        <v/>
      </c>
      <c r="BA50" s="27" t="str">
        <f>'06'!AZ49</f>
        <v/>
      </c>
      <c r="BB50" s="27" t="str">
        <f>'06'!BA49</f>
        <v/>
      </c>
      <c r="BC50" s="27" t="str">
        <f>'06'!BB49</f>
        <v/>
      </c>
      <c r="BD50" s="27" t="str">
        <f>'06'!BC49</f>
        <v/>
      </c>
      <c r="BE50" s="27" t="str">
        <f>'06'!BD49</f>
        <v/>
      </c>
      <c r="BF50" s="27" t="str">
        <f>'06'!BE49</f>
        <v/>
      </c>
      <c r="BG50" s="27" t="str">
        <f>'06'!BF49</f>
        <v/>
      </c>
      <c r="BH50" s="27" t="str">
        <f>'06'!BG49</f>
        <v/>
      </c>
      <c r="BI50" s="27" t="str">
        <f>'06'!BH49</f>
        <v/>
      </c>
      <c r="BJ50" s="27" t="str">
        <f>'06'!BI49</f>
        <v/>
      </c>
      <c r="BK50" s="27" t="str">
        <f>'06'!BJ49</f>
        <v/>
      </c>
      <c r="BL50" s="27" t="str">
        <f>'06'!BK49</f>
        <v/>
      </c>
      <c r="BM50" s="27" t="str">
        <f>'06'!BL49</f>
        <v/>
      </c>
      <c r="BN50" s="27" t="str">
        <f>'06'!BM49</f>
        <v/>
      </c>
      <c r="BO50" s="27" t="str">
        <f>'06'!BN49</f>
        <v/>
      </c>
      <c r="BP50" s="27" t="str">
        <f>'06'!BO49</f>
        <v/>
      </c>
      <c r="BQ50" s="27" t="str">
        <f>'06'!BP49</f>
        <v/>
      </c>
      <c r="BR50" s="27" t="str">
        <f>'06'!BQ49</f>
        <v/>
      </c>
      <c r="BS50" s="27" t="str">
        <f>'06'!BR49</f>
        <v/>
      </c>
      <c r="BT50" s="27" t="str">
        <f>'06'!BS49</f>
        <v/>
      </c>
      <c r="BU50" s="27" t="str">
        <f>'06'!BT49</f>
        <v/>
      </c>
      <c r="BV50" s="27" t="str">
        <f>'06'!BU49</f>
        <v/>
      </c>
      <c r="BW50" s="27" t="str">
        <f>'06'!BV49</f>
        <v/>
      </c>
      <c r="BX50" s="27" t="str">
        <f>'06'!BW49</f>
        <v/>
      </c>
      <c r="BY50" s="27" t="str">
        <f>'06'!BX49</f>
        <v/>
      </c>
      <c r="BZ50" s="27" t="str">
        <f>'06'!BY49</f>
        <v/>
      </c>
      <c r="CA50" s="27" t="str">
        <f>'06'!BZ49</f>
        <v/>
      </c>
      <c r="CB50" s="27" t="str">
        <f>'06'!CA49</f>
        <v/>
      </c>
      <c r="CC50" s="27" t="str">
        <f>'06'!CB49</f>
        <v/>
      </c>
      <c r="CD50" s="27" t="str">
        <f>'06'!CC49</f>
        <v/>
      </c>
      <c r="CE50" s="27" t="str">
        <f>'06'!CD49</f>
        <v/>
      </c>
      <c r="CF50" s="27" t="str">
        <f>'06'!CE49</f>
        <v/>
      </c>
      <c r="CG50" s="27" t="str">
        <f>'06'!CF49</f>
        <v/>
      </c>
      <c r="CH50" s="27" t="str">
        <f>'06'!CG49</f>
        <v/>
      </c>
      <c r="CI50" s="27" t="str">
        <f>'06'!CH49</f>
        <v/>
      </c>
      <c r="CJ50" s="27" t="str">
        <f>'06'!CI49</f>
        <v/>
      </c>
      <c r="CK50" s="27" t="str">
        <f>'06'!CJ49</f>
        <v/>
      </c>
      <c r="CL50" s="27" t="str">
        <f>'06'!CK49</f>
        <v/>
      </c>
      <c r="CM50" s="27" t="str">
        <f>'06'!CL49</f>
        <v/>
      </c>
      <c r="CN50" s="27" t="str">
        <f>'06'!CM49</f>
        <v/>
      </c>
      <c r="CO50" s="27" t="str">
        <f>'06'!CN49</f>
        <v/>
      </c>
      <c r="CP50" s="27" t="str">
        <f>'06'!CO49</f>
        <v/>
      </c>
      <c r="CQ50" s="27" t="str">
        <f>'06'!CP49</f>
        <v/>
      </c>
      <c r="CR50" s="27" t="str">
        <f>'06'!CQ49</f>
        <v/>
      </c>
      <c r="CS50" s="27" t="str">
        <f>'06'!CR49</f>
        <v/>
      </c>
      <c r="CT50" s="27" t="str">
        <f>'06'!CS49</f>
        <v/>
      </c>
      <c r="CU50" s="27" t="str">
        <f>'06'!CT49</f>
        <v/>
      </c>
      <c r="CV50" s="27" t="str">
        <f>'06'!CU49</f>
        <v/>
      </c>
      <c r="CW50" s="27" t="str">
        <f>'06'!CV49</f>
        <v/>
      </c>
      <c r="CX50" s="27" t="str">
        <f>'06'!CW49</f>
        <v/>
      </c>
      <c r="CY50" s="27" t="str">
        <f>'06'!CX49</f>
        <v/>
      </c>
      <c r="CZ50" s="388" t="str">
        <f>'06'!CY49</f>
        <v/>
      </c>
      <c r="DA50" s="388" t="str">
        <f>'06'!CZ49</f>
        <v/>
      </c>
      <c r="DB50" s="388" t="str">
        <f>'06'!DA49</f>
        <v/>
      </c>
      <c r="DC50" s="388" t="str">
        <f>'06'!DB49</f>
        <v/>
      </c>
      <c r="DD50" s="388" t="str">
        <f>'06'!DC49</f>
        <v/>
      </c>
      <c r="DE50" s="388" t="str">
        <f>'06'!DD49</f>
        <v/>
      </c>
      <c r="DF50" s="388" t="str">
        <f>'06'!DE49</f>
        <v/>
      </c>
      <c r="DG50" s="388" t="str">
        <f>'06'!DF49</f>
        <v/>
      </c>
      <c r="DH50" s="388" t="str">
        <f>'06'!DG49</f>
        <v/>
      </c>
      <c r="DI50" s="388" t="str">
        <f>'06'!DH49</f>
        <v/>
      </c>
      <c r="DJ50" s="388" t="str">
        <f>'06'!DI49</f>
        <v/>
      </c>
      <c r="DK50" s="457" t="str">
        <f>'06'!DJ49</f>
        <v/>
      </c>
      <c r="DL50" s="457" t="str">
        <f>'06'!DK49</f>
        <v/>
      </c>
      <c r="DM50" s="457" t="str">
        <f>'06'!DL49</f>
        <v/>
      </c>
      <c r="DN50" s="457" t="str">
        <f>'06'!DM49</f>
        <v/>
      </c>
      <c r="DO50" s="457" t="str">
        <f>'06'!DN49</f>
        <v/>
      </c>
      <c r="DP50" s="457" t="str">
        <f>'06'!DO49</f>
        <v/>
      </c>
      <c r="DQ50" s="457" t="str">
        <f>'06'!DP49</f>
        <v/>
      </c>
      <c r="DR50" s="457" t="str">
        <f>'06'!DQ49</f>
        <v/>
      </c>
      <c r="DS50" s="457" t="str">
        <f>'06'!DR49</f>
        <v/>
      </c>
      <c r="DT50" s="457" t="str">
        <f>'06'!DS49</f>
        <v/>
      </c>
      <c r="DU50" s="457" t="str">
        <f>'06'!DT49</f>
        <v/>
      </c>
      <c r="DV50" s="457" t="str">
        <f>'06'!DU49</f>
        <v/>
      </c>
      <c r="DW50" s="457" t="str">
        <f>'06'!DV49</f>
        <v/>
      </c>
      <c r="DX50" s="457" t="str">
        <f>'06'!DW49</f>
        <v/>
      </c>
      <c r="DY50" s="457" t="str">
        <f>'06'!DX49</f>
        <v/>
      </c>
      <c r="DZ50" s="457" t="str">
        <f>'06'!DY49</f>
        <v/>
      </c>
      <c r="EA50" s="457" t="str">
        <f>'06'!DZ49</f>
        <v/>
      </c>
      <c r="EB50" s="457" t="str">
        <f>'06'!EA49</f>
        <v/>
      </c>
      <c r="EC50" s="457" t="str">
        <f>'06'!EB49</f>
        <v/>
      </c>
      <c r="ED50" s="457" t="str">
        <f>'06'!EC49</f>
        <v/>
      </c>
      <c r="EE50" s="457" t="str">
        <f>'06'!ED49</f>
        <v/>
      </c>
      <c r="EF50" s="457" t="str">
        <f>'06'!EE49</f>
        <v/>
      </c>
      <c r="EG50" s="457" t="str">
        <f>'06'!EF49</f>
        <v/>
      </c>
      <c r="EH50" s="457" t="str">
        <f>'06'!EG49</f>
        <v/>
      </c>
      <c r="EI50" s="457" t="str">
        <f>'06'!EH49</f>
        <v/>
      </c>
      <c r="EJ50" s="457" t="str">
        <f>'06'!EI49</f>
        <v/>
      </c>
      <c r="EK50" s="457" t="str">
        <f>'06'!EJ49</f>
        <v/>
      </c>
      <c r="EL50" s="457" t="str">
        <f>'06'!EK49</f>
        <v/>
      </c>
      <c r="EM50" s="457" t="str">
        <f>'06'!EL49</f>
        <v/>
      </c>
      <c r="EN50" s="457" t="str">
        <f>'06'!EM49</f>
        <v/>
      </c>
      <c r="EO50" s="457" t="str">
        <f>'06'!EN49</f>
        <v/>
      </c>
      <c r="EP50" s="457" t="str">
        <f>'06'!EO49</f>
        <v/>
      </c>
      <c r="EQ50" s="457" t="str">
        <f>'06'!EP49</f>
        <v/>
      </c>
      <c r="ER50" s="457" t="str">
        <f>'06'!EQ49</f>
        <v/>
      </c>
      <c r="ES50" s="457" t="str">
        <f>'06'!ER49</f>
        <v/>
      </c>
      <c r="ET50" s="457" t="str">
        <f>'06'!ES49</f>
        <v/>
      </c>
      <c r="EU50" s="457" t="str">
        <f>'06'!ET49</f>
        <v/>
      </c>
      <c r="EV50" s="457" t="str">
        <f>'06'!EU49</f>
        <v/>
      </c>
      <c r="EW50" s="457" t="str">
        <f>'06'!EV49</f>
        <v/>
      </c>
      <c r="EX50" s="457" t="str">
        <f>'06'!EW49</f>
        <v/>
      </c>
      <c r="EY50" s="457" t="str">
        <f>'06'!EX49</f>
        <v/>
      </c>
      <c r="EZ50" s="457" t="str">
        <f>'06'!EY49</f>
        <v/>
      </c>
      <c r="FA50" s="457" t="str">
        <f>'06'!EZ49</f>
        <v/>
      </c>
      <c r="FB50" s="457" t="str">
        <f>'06'!FA49</f>
        <v/>
      </c>
      <c r="FC50" s="27" t="str">
        <f>'06'!FB49</f>
        <v/>
      </c>
      <c r="FD50" s="27" t="str">
        <f>'06'!FC49</f>
        <v/>
      </c>
      <c r="FE50" s="27" t="str">
        <f>'06'!FD49</f>
        <v/>
      </c>
      <c r="FF50" s="27" t="str">
        <f>'06'!FE49</f>
        <v/>
      </c>
      <c r="FG50" s="27" t="str">
        <f>'06'!FF49</f>
        <v/>
      </c>
      <c r="FH50" s="27" t="str">
        <f>'06'!FG49</f>
        <v/>
      </c>
      <c r="FI50" s="27" t="str">
        <f>'06'!FH49</f>
        <v/>
      </c>
      <c r="FJ50" s="27" t="str">
        <f>'06'!FI49</f>
        <v/>
      </c>
      <c r="FK50" s="27" t="str">
        <f>'06'!FJ49</f>
        <v/>
      </c>
      <c r="FL50" s="27" t="str">
        <f>'06'!FK49</f>
        <v/>
      </c>
      <c r="FM50" s="27" t="str">
        <f>'06'!FL49</f>
        <v/>
      </c>
      <c r="FN50" s="27" t="str">
        <f>'06'!FM49</f>
        <v/>
      </c>
      <c r="FO50" s="27" t="str">
        <f>'06'!FN49</f>
        <v/>
      </c>
      <c r="FP50" s="27" t="str">
        <f>'06'!FO49</f>
        <v/>
      </c>
      <c r="FQ50" s="27" t="str">
        <f>'06'!FP49</f>
        <v/>
      </c>
      <c r="FR50" s="27" t="str">
        <f>'06'!FQ49</f>
        <v/>
      </c>
      <c r="FS50" s="27" t="str">
        <f>'06'!FR49</f>
        <v/>
      </c>
      <c r="FT50" s="27" t="str">
        <f>'06'!FS49</f>
        <v/>
      </c>
      <c r="FU50" s="27" t="str">
        <f>'06'!FT49</f>
        <v/>
      </c>
      <c r="FV50" s="27" t="str">
        <f>'06'!FU49</f>
        <v/>
      </c>
      <c r="FW50" s="27" t="str">
        <f>'06'!FV49</f>
        <v/>
      </c>
      <c r="FX50" s="27" t="str">
        <f>'06'!FW49</f>
        <v/>
      </c>
      <c r="FY50" s="27" t="str">
        <f>'06'!FX49</f>
        <v/>
      </c>
      <c r="FZ50" s="27" t="str">
        <f>'06'!FY49</f>
        <v/>
      </c>
      <c r="GA50" s="27" t="str">
        <f>'06'!FZ49</f>
        <v/>
      </c>
      <c r="GB50" s="27" t="str">
        <f>'06'!GA49</f>
        <v/>
      </c>
      <c r="GC50" s="27" t="str">
        <f>'06'!GB49</f>
        <v/>
      </c>
      <c r="GD50" s="27" t="str">
        <f>'06'!GD49</f>
        <v/>
      </c>
      <c r="GE50" s="312" t="str">
        <f>'06'!GE49</f>
        <v/>
      </c>
      <c r="GF50" s="188"/>
      <c r="GG50" s="173"/>
      <c r="GH50" s="173"/>
      <c r="GI50" s="173"/>
      <c r="GJ50" s="173"/>
      <c r="GK50" s="173"/>
      <c r="GL50" s="173"/>
      <c r="GM50" s="173"/>
    </row>
    <row r="51" spans="1:195" s="29" customFormat="1" ht="15.95" customHeight="1">
      <c r="A51" s="173"/>
      <c r="B51" s="426">
        <v>45</v>
      </c>
      <c r="C51" s="26" t="str">
        <f>IF(คะแนนสอบ!C50="","",คะแนนสอบ!C50)</f>
        <v/>
      </c>
      <c r="D51" s="41" t="str">
        <f>IF(คะแนนสอบ!D50="","",คะแนนสอบ!D50)</f>
        <v/>
      </c>
      <c r="E51" s="424" t="str">
        <f>'06'!D50</f>
        <v/>
      </c>
      <c r="F51" s="424" t="str">
        <f>'06'!E50</f>
        <v/>
      </c>
      <c r="G51" s="424" t="str">
        <f>'06'!F50</f>
        <v/>
      </c>
      <c r="H51" s="424" t="str">
        <f>'06'!G50</f>
        <v/>
      </c>
      <c r="I51" s="424" t="str">
        <f>'06'!H50</f>
        <v/>
      </c>
      <c r="J51" s="424" t="str">
        <f>'06'!I50</f>
        <v/>
      </c>
      <c r="K51" s="424" t="str">
        <f>'06'!J50</f>
        <v/>
      </c>
      <c r="L51" s="424" t="str">
        <f>'06'!K50</f>
        <v/>
      </c>
      <c r="M51" s="424" t="str">
        <f>'06'!L50</f>
        <v/>
      </c>
      <c r="N51" s="424" t="str">
        <f>'06'!M50</f>
        <v/>
      </c>
      <c r="O51" s="424" t="str">
        <f>'06'!N50</f>
        <v/>
      </c>
      <c r="P51" s="424" t="str">
        <f>'06'!O50</f>
        <v/>
      </c>
      <c r="Q51" s="424" t="str">
        <f>'06'!P50</f>
        <v/>
      </c>
      <c r="R51" s="424" t="str">
        <f>'06'!Q50</f>
        <v/>
      </c>
      <c r="S51" s="424" t="str">
        <f>'06'!R50</f>
        <v/>
      </c>
      <c r="T51" s="424" t="str">
        <f>'06'!S50</f>
        <v/>
      </c>
      <c r="U51" s="424" t="str">
        <f>'06'!T50</f>
        <v/>
      </c>
      <c r="V51" s="424" t="str">
        <f>'06'!U50</f>
        <v/>
      </c>
      <c r="W51" s="424" t="str">
        <f>'06'!V50</f>
        <v/>
      </c>
      <c r="X51" s="424" t="str">
        <f>'06'!W50</f>
        <v/>
      </c>
      <c r="Y51" s="424" t="str">
        <f>'06'!X50</f>
        <v/>
      </c>
      <c r="Z51" s="424" t="str">
        <f>'06'!Y50</f>
        <v/>
      </c>
      <c r="AA51" s="424" t="str">
        <f>'06'!Z50</f>
        <v/>
      </c>
      <c r="AB51" s="424" t="str">
        <f>'06'!AA50</f>
        <v/>
      </c>
      <c r="AC51" s="424" t="str">
        <f>'06'!AB50</f>
        <v/>
      </c>
      <c r="AD51" s="424" t="str">
        <f>'06'!AC50</f>
        <v/>
      </c>
      <c r="AE51" s="424" t="str">
        <f>'06'!AD50</f>
        <v/>
      </c>
      <c r="AF51" s="424" t="str">
        <f>'06'!AE50</f>
        <v/>
      </c>
      <c r="AG51" s="424" t="str">
        <f>'06'!AF50</f>
        <v/>
      </c>
      <c r="AH51" s="424" t="str">
        <f>'06'!AG50</f>
        <v/>
      </c>
      <c r="AI51" s="424" t="str">
        <f>'06'!AH50</f>
        <v/>
      </c>
      <c r="AJ51" s="424" t="str">
        <f>'06'!AI50</f>
        <v/>
      </c>
      <c r="AK51" s="424" t="str">
        <f>'06'!AJ50</f>
        <v/>
      </c>
      <c r="AL51" s="424" t="str">
        <f>'06'!AK50</f>
        <v/>
      </c>
      <c r="AM51" s="424" t="str">
        <f>'06'!AL50</f>
        <v/>
      </c>
      <c r="AN51" s="424" t="str">
        <f>'06'!AM50</f>
        <v/>
      </c>
      <c r="AO51" s="424" t="str">
        <f>'06'!AN50</f>
        <v/>
      </c>
      <c r="AP51" s="424" t="str">
        <f>'06'!AO50</f>
        <v/>
      </c>
      <c r="AQ51" s="424" t="str">
        <f>'06'!AP50</f>
        <v/>
      </c>
      <c r="AR51" s="424" t="str">
        <f>'06'!AQ50</f>
        <v/>
      </c>
      <c r="AS51" s="424" t="str">
        <f>'06'!AR50</f>
        <v/>
      </c>
      <c r="AT51" s="424" t="str">
        <f>'06'!AS50</f>
        <v/>
      </c>
      <c r="AU51" s="424" t="str">
        <f>'06'!AT50</f>
        <v/>
      </c>
      <c r="AV51" s="424" t="str">
        <f>'06'!AU50</f>
        <v/>
      </c>
      <c r="AW51" s="424" t="str">
        <f>'06'!AV50</f>
        <v/>
      </c>
      <c r="AX51" s="424" t="str">
        <f>'06'!AW50</f>
        <v/>
      </c>
      <c r="AY51" s="424" t="str">
        <f>'06'!AX50</f>
        <v/>
      </c>
      <c r="AZ51" s="424" t="str">
        <f>'06'!AY50</f>
        <v/>
      </c>
      <c r="BA51" s="424" t="str">
        <f>'06'!AZ50</f>
        <v/>
      </c>
      <c r="BB51" s="424" t="str">
        <f>'06'!BA50</f>
        <v/>
      </c>
      <c r="BC51" s="424" t="str">
        <f>'06'!BB50</f>
        <v/>
      </c>
      <c r="BD51" s="424" t="str">
        <f>'06'!BC50</f>
        <v/>
      </c>
      <c r="BE51" s="424" t="str">
        <f>'06'!BD50</f>
        <v/>
      </c>
      <c r="BF51" s="424" t="str">
        <f>'06'!BE50</f>
        <v/>
      </c>
      <c r="BG51" s="424" t="str">
        <f>'06'!BF50</f>
        <v/>
      </c>
      <c r="BH51" s="424" t="str">
        <f>'06'!BG50</f>
        <v/>
      </c>
      <c r="BI51" s="424" t="str">
        <f>'06'!BH50</f>
        <v/>
      </c>
      <c r="BJ51" s="424" t="str">
        <f>'06'!BI50</f>
        <v/>
      </c>
      <c r="BK51" s="424" t="str">
        <f>'06'!BJ50</f>
        <v/>
      </c>
      <c r="BL51" s="424" t="str">
        <f>'06'!BK50</f>
        <v/>
      </c>
      <c r="BM51" s="424" t="str">
        <f>'06'!BL50</f>
        <v/>
      </c>
      <c r="BN51" s="424" t="str">
        <f>'06'!BM50</f>
        <v/>
      </c>
      <c r="BO51" s="424" t="str">
        <f>'06'!BN50</f>
        <v/>
      </c>
      <c r="BP51" s="424" t="str">
        <f>'06'!BO50</f>
        <v/>
      </c>
      <c r="BQ51" s="424" t="str">
        <f>'06'!BP50</f>
        <v/>
      </c>
      <c r="BR51" s="424" t="str">
        <f>'06'!BQ50</f>
        <v/>
      </c>
      <c r="BS51" s="424" t="str">
        <f>'06'!BR50</f>
        <v/>
      </c>
      <c r="BT51" s="424" t="str">
        <f>'06'!BS50</f>
        <v/>
      </c>
      <c r="BU51" s="424" t="str">
        <f>'06'!BT50</f>
        <v/>
      </c>
      <c r="BV51" s="424" t="str">
        <f>'06'!BU50</f>
        <v/>
      </c>
      <c r="BW51" s="424" t="str">
        <f>'06'!BV50</f>
        <v/>
      </c>
      <c r="BX51" s="424" t="str">
        <f>'06'!BW50</f>
        <v/>
      </c>
      <c r="BY51" s="424" t="str">
        <f>'06'!BX50</f>
        <v/>
      </c>
      <c r="BZ51" s="424" t="str">
        <f>'06'!BY50</f>
        <v/>
      </c>
      <c r="CA51" s="424" t="str">
        <f>'06'!BZ50</f>
        <v/>
      </c>
      <c r="CB51" s="424" t="str">
        <f>'06'!CA50</f>
        <v/>
      </c>
      <c r="CC51" s="424" t="str">
        <f>'06'!CB50</f>
        <v/>
      </c>
      <c r="CD51" s="424" t="str">
        <f>'06'!CC50</f>
        <v/>
      </c>
      <c r="CE51" s="424" t="str">
        <f>'06'!CD50</f>
        <v/>
      </c>
      <c r="CF51" s="424" t="str">
        <f>'06'!CE50</f>
        <v/>
      </c>
      <c r="CG51" s="424" t="str">
        <f>'06'!CF50</f>
        <v/>
      </c>
      <c r="CH51" s="424" t="str">
        <f>'06'!CG50</f>
        <v/>
      </c>
      <c r="CI51" s="424" t="str">
        <f>'06'!CH50</f>
        <v/>
      </c>
      <c r="CJ51" s="424" t="str">
        <f>'06'!CI50</f>
        <v/>
      </c>
      <c r="CK51" s="424" t="str">
        <f>'06'!CJ50</f>
        <v/>
      </c>
      <c r="CL51" s="424" t="str">
        <f>'06'!CK50</f>
        <v/>
      </c>
      <c r="CM51" s="424" t="str">
        <f>'06'!CL50</f>
        <v/>
      </c>
      <c r="CN51" s="424" t="str">
        <f>'06'!CM50</f>
        <v/>
      </c>
      <c r="CO51" s="424" t="str">
        <f>'06'!CN50</f>
        <v/>
      </c>
      <c r="CP51" s="424" t="str">
        <f>'06'!CO50</f>
        <v/>
      </c>
      <c r="CQ51" s="424" t="str">
        <f>'06'!CP50</f>
        <v/>
      </c>
      <c r="CR51" s="424" t="str">
        <f>'06'!CQ50</f>
        <v/>
      </c>
      <c r="CS51" s="424" t="str">
        <f>'06'!CR50</f>
        <v/>
      </c>
      <c r="CT51" s="424" t="str">
        <f>'06'!CS50</f>
        <v/>
      </c>
      <c r="CU51" s="424" t="str">
        <f>'06'!CT50</f>
        <v/>
      </c>
      <c r="CV51" s="424" t="str">
        <f>'06'!CU50</f>
        <v/>
      </c>
      <c r="CW51" s="424" t="str">
        <f>'06'!CV50</f>
        <v/>
      </c>
      <c r="CX51" s="424" t="str">
        <f>'06'!CW50</f>
        <v/>
      </c>
      <c r="CY51" s="424" t="str">
        <f>'06'!CX50</f>
        <v/>
      </c>
      <c r="CZ51" s="424" t="str">
        <f>'06'!CY50</f>
        <v/>
      </c>
      <c r="DA51" s="424" t="str">
        <f>'06'!CZ50</f>
        <v/>
      </c>
      <c r="DB51" s="424" t="str">
        <f>'06'!DA50</f>
        <v/>
      </c>
      <c r="DC51" s="424" t="str">
        <f>'06'!DB50</f>
        <v/>
      </c>
      <c r="DD51" s="424" t="str">
        <f>'06'!DC50</f>
        <v/>
      </c>
      <c r="DE51" s="424" t="str">
        <f>'06'!DD50</f>
        <v/>
      </c>
      <c r="DF51" s="424" t="str">
        <f>'06'!DE50</f>
        <v/>
      </c>
      <c r="DG51" s="424" t="str">
        <f>'06'!DF50</f>
        <v/>
      </c>
      <c r="DH51" s="424" t="str">
        <f>'06'!DG50</f>
        <v/>
      </c>
      <c r="DI51" s="424" t="str">
        <f>'06'!DH50</f>
        <v/>
      </c>
      <c r="DJ51" s="424" t="str">
        <f>'06'!DI50</f>
        <v/>
      </c>
      <c r="DK51" s="457" t="str">
        <f>'06'!DJ50</f>
        <v/>
      </c>
      <c r="DL51" s="457" t="str">
        <f>'06'!DK50</f>
        <v/>
      </c>
      <c r="DM51" s="457" t="str">
        <f>'06'!DL50</f>
        <v/>
      </c>
      <c r="DN51" s="457" t="str">
        <f>'06'!DM50</f>
        <v/>
      </c>
      <c r="DO51" s="457" t="str">
        <f>'06'!DN50</f>
        <v/>
      </c>
      <c r="DP51" s="457" t="str">
        <f>'06'!DO50</f>
        <v/>
      </c>
      <c r="DQ51" s="457" t="str">
        <f>'06'!DP50</f>
        <v/>
      </c>
      <c r="DR51" s="457" t="str">
        <f>'06'!DQ50</f>
        <v/>
      </c>
      <c r="DS51" s="457" t="str">
        <f>'06'!DR50</f>
        <v/>
      </c>
      <c r="DT51" s="457" t="str">
        <f>'06'!DS50</f>
        <v/>
      </c>
      <c r="DU51" s="457" t="str">
        <f>'06'!DT50</f>
        <v/>
      </c>
      <c r="DV51" s="457" t="str">
        <f>'06'!DU50</f>
        <v/>
      </c>
      <c r="DW51" s="457" t="str">
        <f>'06'!DV50</f>
        <v/>
      </c>
      <c r="DX51" s="457" t="str">
        <f>'06'!DW50</f>
        <v/>
      </c>
      <c r="DY51" s="457" t="str">
        <f>'06'!DX50</f>
        <v/>
      </c>
      <c r="DZ51" s="457" t="str">
        <f>'06'!DY50</f>
        <v/>
      </c>
      <c r="EA51" s="457" t="str">
        <f>'06'!DZ50</f>
        <v/>
      </c>
      <c r="EB51" s="457" t="str">
        <f>'06'!EA50</f>
        <v/>
      </c>
      <c r="EC51" s="457" t="str">
        <f>'06'!EB50</f>
        <v/>
      </c>
      <c r="ED51" s="457" t="str">
        <f>'06'!EC50</f>
        <v/>
      </c>
      <c r="EE51" s="457" t="str">
        <f>'06'!ED50</f>
        <v/>
      </c>
      <c r="EF51" s="457" t="str">
        <f>'06'!EE50</f>
        <v/>
      </c>
      <c r="EG51" s="457" t="str">
        <f>'06'!EF50</f>
        <v/>
      </c>
      <c r="EH51" s="457" t="str">
        <f>'06'!EG50</f>
        <v/>
      </c>
      <c r="EI51" s="457" t="str">
        <f>'06'!EH50</f>
        <v/>
      </c>
      <c r="EJ51" s="457" t="str">
        <f>'06'!EI50</f>
        <v/>
      </c>
      <c r="EK51" s="457" t="str">
        <f>'06'!EJ50</f>
        <v/>
      </c>
      <c r="EL51" s="457" t="str">
        <f>'06'!EK50</f>
        <v/>
      </c>
      <c r="EM51" s="457" t="str">
        <f>'06'!EL50</f>
        <v/>
      </c>
      <c r="EN51" s="457" t="str">
        <f>'06'!EM50</f>
        <v/>
      </c>
      <c r="EO51" s="457" t="str">
        <f>'06'!EN50</f>
        <v/>
      </c>
      <c r="EP51" s="457" t="str">
        <f>'06'!EO50</f>
        <v/>
      </c>
      <c r="EQ51" s="457" t="str">
        <f>'06'!EP50</f>
        <v/>
      </c>
      <c r="ER51" s="457" t="str">
        <f>'06'!EQ50</f>
        <v/>
      </c>
      <c r="ES51" s="457" t="str">
        <f>'06'!ER50</f>
        <v/>
      </c>
      <c r="ET51" s="457" t="str">
        <f>'06'!ES50</f>
        <v/>
      </c>
      <c r="EU51" s="457" t="str">
        <f>'06'!ET50</f>
        <v/>
      </c>
      <c r="EV51" s="457" t="str">
        <f>'06'!EU50</f>
        <v/>
      </c>
      <c r="EW51" s="457" t="str">
        <f>'06'!EV50</f>
        <v/>
      </c>
      <c r="EX51" s="457" t="str">
        <f>'06'!EW50</f>
        <v/>
      </c>
      <c r="EY51" s="457" t="str">
        <f>'06'!EX50</f>
        <v/>
      </c>
      <c r="EZ51" s="457" t="str">
        <f>'06'!EY50</f>
        <v/>
      </c>
      <c r="FA51" s="457" t="str">
        <f>'06'!EZ50</f>
        <v/>
      </c>
      <c r="FB51" s="457" t="str">
        <f>'06'!FA50</f>
        <v/>
      </c>
      <c r="FC51" s="424" t="str">
        <f>'06'!FB50</f>
        <v/>
      </c>
      <c r="FD51" s="424" t="str">
        <f>'06'!FC50</f>
        <v/>
      </c>
      <c r="FE51" s="424" t="str">
        <f>'06'!FD50</f>
        <v/>
      </c>
      <c r="FF51" s="424" t="str">
        <f>'06'!FE50</f>
        <v/>
      </c>
      <c r="FG51" s="424" t="str">
        <f>'06'!FF50</f>
        <v/>
      </c>
      <c r="FH51" s="424" t="str">
        <f>'06'!FG50</f>
        <v/>
      </c>
      <c r="FI51" s="424" t="str">
        <f>'06'!FH50</f>
        <v/>
      </c>
      <c r="FJ51" s="424" t="str">
        <f>'06'!FI50</f>
        <v/>
      </c>
      <c r="FK51" s="424" t="str">
        <f>'06'!FJ50</f>
        <v/>
      </c>
      <c r="FL51" s="424" t="str">
        <f>'06'!FK50</f>
        <v/>
      </c>
      <c r="FM51" s="424" t="str">
        <f>'06'!FL50</f>
        <v/>
      </c>
      <c r="FN51" s="424" t="str">
        <f>'06'!FM50</f>
        <v/>
      </c>
      <c r="FO51" s="424" t="str">
        <f>'06'!FN50</f>
        <v/>
      </c>
      <c r="FP51" s="424" t="str">
        <f>'06'!FO50</f>
        <v/>
      </c>
      <c r="FQ51" s="424" t="str">
        <f>'06'!FP50</f>
        <v/>
      </c>
      <c r="FR51" s="424" t="str">
        <f>'06'!FQ50</f>
        <v/>
      </c>
      <c r="FS51" s="424" t="str">
        <f>'06'!FR50</f>
        <v/>
      </c>
      <c r="FT51" s="424" t="str">
        <f>'06'!FS50</f>
        <v/>
      </c>
      <c r="FU51" s="424" t="str">
        <f>'06'!FT50</f>
        <v/>
      </c>
      <c r="FV51" s="424" t="str">
        <f>'06'!FU50</f>
        <v/>
      </c>
      <c r="FW51" s="424" t="str">
        <f>'06'!FV50</f>
        <v/>
      </c>
      <c r="FX51" s="424" t="str">
        <f>'06'!FW50</f>
        <v/>
      </c>
      <c r="FY51" s="424" t="str">
        <f>'06'!FX50</f>
        <v/>
      </c>
      <c r="FZ51" s="424" t="str">
        <f>'06'!FY50</f>
        <v/>
      </c>
      <c r="GA51" s="424" t="str">
        <f>'06'!FZ50</f>
        <v/>
      </c>
      <c r="GB51" s="424" t="str">
        <f>'06'!GA50</f>
        <v/>
      </c>
      <c r="GC51" s="424" t="str">
        <f>'06'!GB50</f>
        <v/>
      </c>
      <c r="GD51" s="424" t="str">
        <f>'06'!GD50</f>
        <v/>
      </c>
      <c r="GE51" s="424" t="str">
        <f>'06'!GE50</f>
        <v/>
      </c>
      <c r="GF51" s="188"/>
      <c r="GG51" s="173"/>
      <c r="GH51" s="173"/>
      <c r="GI51" s="173"/>
      <c r="GJ51" s="173"/>
      <c r="GK51" s="173"/>
      <c r="GL51" s="173"/>
      <c r="GM51" s="173"/>
    </row>
    <row r="52" spans="1:195" s="29" customFormat="1" ht="15.95" customHeight="1">
      <c r="A52" s="173"/>
      <c r="B52" s="426">
        <v>46</v>
      </c>
      <c r="C52" s="26" t="str">
        <f>IF(คะแนนสอบ!C51="","",คะแนนสอบ!C51)</f>
        <v/>
      </c>
      <c r="D52" s="41" t="str">
        <f>IF(คะแนนสอบ!D51="","",คะแนนสอบ!D51)</f>
        <v/>
      </c>
      <c r="E52" s="424" t="str">
        <f>'06'!D51</f>
        <v/>
      </c>
      <c r="F52" s="424" t="str">
        <f>'06'!E51</f>
        <v/>
      </c>
      <c r="G52" s="424" t="str">
        <f>'06'!F51</f>
        <v/>
      </c>
      <c r="H52" s="424" t="str">
        <f>'06'!G51</f>
        <v/>
      </c>
      <c r="I52" s="424" t="str">
        <f>'06'!H51</f>
        <v/>
      </c>
      <c r="J52" s="424" t="str">
        <f>'06'!I51</f>
        <v/>
      </c>
      <c r="K52" s="424" t="str">
        <f>'06'!J51</f>
        <v/>
      </c>
      <c r="L52" s="424" t="str">
        <f>'06'!K51</f>
        <v/>
      </c>
      <c r="M52" s="424" t="str">
        <f>'06'!L51</f>
        <v/>
      </c>
      <c r="N52" s="424" t="str">
        <f>'06'!M51</f>
        <v/>
      </c>
      <c r="O52" s="424" t="str">
        <f>'06'!N51</f>
        <v/>
      </c>
      <c r="P52" s="424" t="str">
        <f>'06'!O51</f>
        <v/>
      </c>
      <c r="Q52" s="424" t="str">
        <f>'06'!P51</f>
        <v/>
      </c>
      <c r="R52" s="424" t="str">
        <f>'06'!Q51</f>
        <v/>
      </c>
      <c r="S52" s="424" t="str">
        <f>'06'!R51</f>
        <v/>
      </c>
      <c r="T52" s="424" t="str">
        <f>'06'!S51</f>
        <v/>
      </c>
      <c r="U52" s="424" t="str">
        <f>'06'!T51</f>
        <v/>
      </c>
      <c r="V52" s="424" t="str">
        <f>'06'!U51</f>
        <v/>
      </c>
      <c r="W52" s="424" t="str">
        <f>'06'!V51</f>
        <v/>
      </c>
      <c r="X52" s="424" t="str">
        <f>'06'!W51</f>
        <v/>
      </c>
      <c r="Y52" s="424" t="str">
        <f>'06'!X51</f>
        <v/>
      </c>
      <c r="Z52" s="424" t="str">
        <f>'06'!Y51</f>
        <v/>
      </c>
      <c r="AA52" s="424" t="str">
        <f>'06'!Z51</f>
        <v/>
      </c>
      <c r="AB52" s="424" t="str">
        <f>'06'!AA51</f>
        <v/>
      </c>
      <c r="AC52" s="424" t="str">
        <f>'06'!AB51</f>
        <v/>
      </c>
      <c r="AD52" s="424" t="str">
        <f>'06'!AC51</f>
        <v/>
      </c>
      <c r="AE52" s="424" t="str">
        <f>'06'!AD51</f>
        <v/>
      </c>
      <c r="AF52" s="424" t="str">
        <f>'06'!AE51</f>
        <v/>
      </c>
      <c r="AG52" s="424" t="str">
        <f>'06'!AF51</f>
        <v/>
      </c>
      <c r="AH52" s="424" t="str">
        <f>'06'!AG51</f>
        <v/>
      </c>
      <c r="AI52" s="424" t="str">
        <f>'06'!AH51</f>
        <v/>
      </c>
      <c r="AJ52" s="424" t="str">
        <f>'06'!AI51</f>
        <v/>
      </c>
      <c r="AK52" s="424" t="str">
        <f>'06'!AJ51</f>
        <v/>
      </c>
      <c r="AL52" s="424" t="str">
        <f>'06'!AK51</f>
        <v/>
      </c>
      <c r="AM52" s="424" t="str">
        <f>'06'!AL51</f>
        <v/>
      </c>
      <c r="AN52" s="424" t="str">
        <f>'06'!AM51</f>
        <v/>
      </c>
      <c r="AO52" s="424" t="str">
        <f>'06'!AN51</f>
        <v/>
      </c>
      <c r="AP52" s="424" t="str">
        <f>'06'!AO51</f>
        <v/>
      </c>
      <c r="AQ52" s="424" t="str">
        <f>'06'!AP51</f>
        <v/>
      </c>
      <c r="AR52" s="424" t="str">
        <f>'06'!AQ51</f>
        <v/>
      </c>
      <c r="AS52" s="424" t="str">
        <f>'06'!AR51</f>
        <v/>
      </c>
      <c r="AT52" s="424" t="str">
        <f>'06'!AS51</f>
        <v/>
      </c>
      <c r="AU52" s="424" t="str">
        <f>'06'!AT51</f>
        <v/>
      </c>
      <c r="AV52" s="424" t="str">
        <f>'06'!AU51</f>
        <v/>
      </c>
      <c r="AW52" s="424" t="str">
        <f>'06'!AV51</f>
        <v/>
      </c>
      <c r="AX52" s="424" t="str">
        <f>'06'!AW51</f>
        <v/>
      </c>
      <c r="AY52" s="424" t="str">
        <f>'06'!AX51</f>
        <v/>
      </c>
      <c r="AZ52" s="424" t="str">
        <f>'06'!AY51</f>
        <v/>
      </c>
      <c r="BA52" s="424" t="str">
        <f>'06'!AZ51</f>
        <v/>
      </c>
      <c r="BB52" s="424" t="str">
        <f>'06'!BA51</f>
        <v/>
      </c>
      <c r="BC52" s="424" t="str">
        <f>'06'!BB51</f>
        <v/>
      </c>
      <c r="BD52" s="424" t="str">
        <f>'06'!BC51</f>
        <v/>
      </c>
      <c r="BE52" s="424" t="str">
        <f>'06'!BD51</f>
        <v/>
      </c>
      <c r="BF52" s="424" t="str">
        <f>'06'!BE51</f>
        <v/>
      </c>
      <c r="BG52" s="424" t="str">
        <f>'06'!BF51</f>
        <v/>
      </c>
      <c r="BH52" s="424" t="str">
        <f>'06'!BG51</f>
        <v/>
      </c>
      <c r="BI52" s="424" t="str">
        <f>'06'!BH51</f>
        <v/>
      </c>
      <c r="BJ52" s="424" t="str">
        <f>'06'!BI51</f>
        <v/>
      </c>
      <c r="BK52" s="424" t="str">
        <f>'06'!BJ51</f>
        <v/>
      </c>
      <c r="BL52" s="424" t="str">
        <f>'06'!BK51</f>
        <v/>
      </c>
      <c r="BM52" s="424" t="str">
        <f>'06'!BL51</f>
        <v/>
      </c>
      <c r="BN52" s="424" t="str">
        <f>'06'!BM51</f>
        <v/>
      </c>
      <c r="BO52" s="424" t="str">
        <f>'06'!BN51</f>
        <v/>
      </c>
      <c r="BP52" s="424" t="str">
        <f>'06'!BO51</f>
        <v/>
      </c>
      <c r="BQ52" s="424" t="str">
        <f>'06'!BP51</f>
        <v/>
      </c>
      <c r="BR52" s="424" t="str">
        <f>'06'!BQ51</f>
        <v/>
      </c>
      <c r="BS52" s="424" t="str">
        <f>'06'!BR51</f>
        <v/>
      </c>
      <c r="BT52" s="424" t="str">
        <f>'06'!BS51</f>
        <v/>
      </c>
      <c r="BU52" s="424" t="str">
        <f>'06'!BT51</f>
        <v/>
      </c>
      <c r="BV52" s="424" t="str">
        <f>'06'!BU51</f>
        <v/>
      </c>
      <c r="BW52" s="424" t="str">
        <f>'06'!BV51</f>
        <v/>
      </c>
      <c r="BX52" s="424" t="str">
        <f>'06'!BW51</f>
        <v/>
      </c>
      <c r="BY52" s="424" t="str">
        <f>'06'!BX51</f>
        <v/>
      </c>
      <c r="BZ52" s="424" t="str">
        <f>'06'!BY51</f>
        <v/>
      </c>
      <c r="CA52" s="424" t="str">
        <f>'06'!BZ51</f>
        <v/>
      </c>
      <c r="CB52" s="424" t="str">
        <f>'06'!CA51</f>
        <v/>
      </c>
      <c r="CC52" s="424" t="str">
        <f>'06'!CB51</f>
        <v/>
      </c>
      <c r="CD52" s="424" t="str">
        <f>'06'!CC51</f>
        <v/>
      </c>
      <c r="CE52" s="424" t="str">
        <f>'06'!CD51</f>
        <v/>
      </c>
      <c r="CF52" s="424" t="str">
        <f>'06'!CE51</f>
        <v/>
      </c>
      <c r="CG52" s="424" t="str">
        <f>'06'!CF51</f>
        <v/>
      </c>
      <c r="CH52" s="424" t="str">
        <f>'06'!CG51</f>
        <v/>
      </c>
      <c r="CI52" s="424" t="str">
        <f>'06'!CH51</f>
        <v/>
      </c>
      <c r="CJ52" s="424" t="str">
        <f>'06'!CI51</f>
        <v/>
      </c>
      <c r="CK52" s="424" t="str">
        <f>'06'!CJ51</f>
        <v/>
      </c>
      <c r="CL52" s="424" t="str">
        <f>'06'!CK51</f>
        <v/>
      </c>
      <c r="CM52" s="424" t="str">
        <f>'06'!CL51</f>
        <v/>
      </c>
      <c r="CN52" s="424" t="str">
        <f>'06'!CM51</f>
        <v/>
      </c>
      <c r="CO52" s="424" t="str">
        <f>'06'!CN51</f>
        <v/>
      </c>
      <c r="CP52" s="424" t="str">
        <f>'06'!CO51</f>
        <v/>
      </c>
      <c r="CQ52" s="424" t="str">
        <f>'06'!CP51</f>
        <v/>
      </c>
      <c r="CR52" s="424" t="str">
        <f>'06'!CQ51</f>
        <v/>
      </c>
      <c r="CS52" s="424" t="str">
        <f>'06'!CR51</f>
        <v/>
      </c>
      <c r="CT52" s="424" t="str">
        <f>'06'!CS51</f>
        <v/>
      </c>
      <c r="CU52" s="424" t="str">
        <f>'06'!CT51</f>
        <v/>
      </c>
      <c r="CV52" s="424" t="str">
        <f>'06'!CU51</f>
        <v/>
      </c>
      <c r="CW52" s="424" t="str">
        <f>'06'!CV51</f>
        <v/>
      </c>
      <c r="CX52" s="424" t="str">
        <f>'06'!CW51</f>
        <v/>
      </c>
      <c r="CY52" s="424" t="str">
        <f>'06'!CX51</f>
        <v/>
      </c>
      <c r="CZ52" s="424" t="str">
        <f>'06'!CY51</f>
        <v/>
      </c>
      <c r="DA52" s="424" t="str">
        <f>'06'!CZ51</f>
        <v/>
      </c>
      <c r="DB52" s="424" t="str">
        <f>'06'!DA51</f>
        <v/>
      </c>
      <c r="DC52" s="424" t="str">
        <f>'06'!DB51</f>
        <v/>
      </c>
      <c r="DD52" s="424" t="str">
        <f>'06'!DC51</f>
        <v/>
      </c>
      <c r="DE52" s="424" t="str">
        <f>'06'!DD51</f>
        <v/>
      </c>
      <c r="DF52" s="424" t="str">
        <f>'06'!DE51</f>
        <v/>
      </c>
      <c r="DG52" s="424" t="str">
        <f>'06'!DF51</f>
        <v/>
      </c>
      <c r="DH52" s="424" t="str">
        <f>'06'!DG51</f>
        <v/>
      </c>
      <c r="DI52" s="424" t="str">
        <f>'06'!DH51</f>
        <v/>
      </c>
      <c r="DJ52" s="424" t="str">
        <f>'06'!DI51</f>
        <v/>
      </c>
      <c r="DK52" s="457" t="str">
        <f>'06'!DJ51</f>
        <v/>
      </c>
      <c r="DL52" s="457" t="str">
        <f>'06'!DK51</f>
        <v/>
      </c>
      <c r="DM52" s="457" t="str">
        <f>'06'!DL51</f>
        <v/>
      </c>
      <c r="DN52" s="457" t="str">
        <f>'06'!DM51</f>
        <v/>
      </c>
      <c r="DO52" s="457" t="str">
        <f>'06'!DN51</f>
        <v/>
      </c>
      <c r="DP52" s="457" t="str">
        <f>'06'!DO51</f>
        <v/>
      </c>
      <c r="DQ52" s="457" t="str">
        <f>'06'!DP51</f>
        <v/>
      </c>
      <c r="DR52" s="457" t="str">
        <f>'06'!DQ51</f>
        <v/>
      </c>
      <c r="DS52" s="457" t="str">
        <f>'06'!DR51</f>
        <v/>
      </c>
      <c r="DT52" s="457" t="str">
        <f>'06'!DS51</f>
        <v/>
      </c>
      <c r="DU52" s="457" t="str">
        <f>'06'!DT51</f>
        <v/>
      </c>
      <c r="DV52" s="457" t="str">
        <f>'06'!DU51</f>
        <v/>
      </c>
      <c r="DW52" s="457" t="str">
        <f>'06'!DV51</f>
        <v/>
      </c>
      <c r="DX52" s="457" t="str">
        <f>'06'!DW51</f>
        <v/>
      </c>
      <c r="DY52" s="457" t="str">
        <f>'06'!DX51</f>
        <v/>
      </c>
      <c r="DZ52" s="457" t="str">
        <f>'06'!DY51</f>
        <v/>
      </c>
      <c r="EA52" s="457" t="str">
        <f>'06'!DZ51</f>
        <v/>
      </c>
      <c r="EB52" s="457" t="str">
        <f>'06'!EA51</f>
        <v/>
      </c>
      <c r="EC52" s="457" t="str">
        <f>'06'!EB51</f>
        <v/>
      </c>
      <c r="ED52" s="457" t="str">
        <f>'06'!EC51</f>
        <v/>
      </c>
      <c r="EE52" s="457" t="str">
        <f>'06'!ED51</f>
        <v/>
      </c>
      <c r="EF52" s="457" t="str">
        <f>'06'!EE51</f>
        <v/>
      </c>
      <c r="EG52" s="457" t="str">
        <f>'06'!EF51</f>
        <v/>
      </c>
      <c r="EH52" s="457" t="str">
        <f>'06'!EG51</f>
        <v/>
      </c>
      <c r="EI52" s="457" t="str">
        <f>'06'!EH51</f>
        <v/>
      </c>
      <c r="EJ52" s="457" t="str">
        <f>'06'!EI51</f>
        <v/>
      </c>
      <c r="EK52" s="457" t="str">
        <f>'06'!EJ51</f>
        <v/>
      </c>
      <c r="EL52" s="457" t="str">
        <f>'06'!EK51</f>
        <v/>
      </c>
      <c r="EM52" s="457" t="str">
        <f>'06'!EL51</f>
        <v/>
      </c>
      <c r="EN52" s="457" t="str">
        <f>'06'!EM51</f>
        <v/>
      </c>
      <c r="EO52" s="457" t="str">
        <f>'06'!EN51</f>
        <v/>
      </c>
      <c r="EP52" s="457" t="str">
        <f>'06'!EO51</f>
        <v/>
      </c>
      <c r="EQ52" s="457" t="str">
        <f>'06'!EP51</f>
        <v/>
      </c>
      <c r="ER52" s="457" t="str">
        <f>'06'!EQ51</f>
        <v/>
      </c>
      <c r="ES52" s="457" t="str">
        <f>'06'!ER51</f>
        <v/>
      </c>
      <c r="ET52" s="457" t="str">
        <f>'06'!ES51</f>
        <v/>
      </c>
      <c r="EU52" s="457" t="str">
        <f>'06'!ET51</f>
        <v/>
      </c>
      <c r="EV52" s="457" t="str">
        <f>'06'!EU51</f>
        <v/>
      </c>
      <c r="EW52" s="457" t="str">
        <f>'06'!EV51</f>
        <v/>
      </c>
      <c r="EX52" s="457" t="str">
        <f>'06'!EW51</f>
        <v/>
      </c>
      <c r="EY52" s="457" t="str">
        <f>'06'!EX51</f>
        <v/>
      </c>
      <c r="EZ52" s="457" t="str">
        <f>'06'!EY51</f>
        <v/>
      </c>
      <c r="FA52" s="457" t="str">
        <f>'06'!EZ51</f>
        <v/>
      </c>
      <c r="FB52" s="457" t="str">
        <f>'06'!FA51</f>
        <v/>
      </c>
      <c r="FC52" s="424" t="str">
        <f>'06'!FB51</f>
        <v/>
      </c>
      <c r="FD52" s="424" t="str">
        <f>'06'!FC51</f>
        <v/>
      </c>
      <c r="FE52" s="424" t="str">
        <f>'06'!FD51</f>
        <v/>
      </c>
      <c r="FF52" s="424" t="str">
        <f>'06'!FE51</f>
        <v/>
      </c>
      <c r="FG52" s="424" t="str">
        <f>'06'!FF51</f>
        <v/>
      </c>
      <c r="FH52" s="424" t="str">
        <f>'06'!FG51</f>
        <v/>
      </c>
      <c r="FI52" s="424" t="str">
        <f>'06'!FH51</f>
        <v/>
      </c>
      <c r="FJ52" s="424" t="str">
        <f>'06'!FI51</f>
        <v/>
      </c>
      <c r="FK52" s="424" t="str">
        <f>'06'!FJ51</f>
        <v/>
      </c>
      <c r="FL52" s="424" t="str">
        <f>'06'!FK51</f>
        <v/>
      </c>
      <c r="FM52" s="424" t="str">
        <f>'06'!FL51</f>
        <v/>
      </c>
      <c r="FN52" s="424" t="str">
        <f>'06'!FM51</f>
        <v/>
      </c>
      <c r="FO52" s="424" t="str">
        <f>'06'!FN51</f>
        <v/>
      </c>
      <c r="FP52" s="424" t="str">
        <f>'06'!FO51</f>
        <v/>
      </c>
      <c r="FQ52" s="424" t="str">
        <f>'06'!FP51</f>
        <v/>
      </c>
      <c r="FR52" s="424" t="str">
        <f>'06'!FQ51</f>
        <v/>
      </c>
      <c r="FS52" s="424" t="str">
        <f>'06'!FR51</f>
        <v/>
      </c>
      <c r="FT52" s="424" t="str">
        <f>'06'!FS51</f>
        <v/>
      </c>
      <c r="FU52" s="424" t="str">
        <f>'06'!FT51</f>
        <v/>
      </c>
      <c r="FV52" s="424" t="str">
        <f>'06'!FU51</f>
        <v/>
      </c>
      <c r="FW52" s="424" t="str">
        <f>'06'!FV51</f>
        <v/>
      </c>
      <c r="FX52" s="424" t="str">
        <f>'06'!FW51</f>
        <v/>
      </c>
      <c r="FY52" s="424" t="str">
        <f>'06'!FX51</f>
        <v/>
      </c>
      <c r="FZ52" s="424" t="str">
        <f>'06'!FY51</f>
        <v/>
      </c>
      <c r="GA52" s="424" t="str">
        <f>'06'!FZ51</f>
        <v/>
      </c>
      <c r="GB52" s="424" t="str">
        <f>'06'!GA51</f>
        <v/>
      </c>
      <c r="GC52" s="424" t="str">
        <f>'06'!GB51</f>
        <v/>
      </c>
      <c r="GD52" s="424" t="str">
        <f>'06'!GD51</f>
        <v/>
      </c>
      <c r="GE52" s="424" t="str">
        <f>'06'!GE51</f>
        <v/>
      </c>
      <c r="GF52" s="188"/>
      <c r="GG52" s="173"/>
      <c r="GH52" s="173"/>
      <c r="GI52" s="173"/>
      <c r="GJ52" s="173"/>
      <c r="GK52" s="173"/>
      <c r="GL52" s="173"/>
      <c r="GM52" s="173"/>
    </row>
    <row r="53" spans="1:195" s="29" customFormat="1" ht="15.95" customHeight="1">
      <c r="A53" s="173"/>
      <c r="B53" s="426">
        <v>47</v>
      </c>
      <c r="C53" s="26" t="str">
        <f>IF(คะแนนสอบ!C52="","",คะแนนสอบ!C52)</f>
        <v/>
      </c>
      <c r="D53" s="41" t="str">
        <f>IF(คะแนนสอบ!D52="","",คะแนนสอบ!D52)</f>
        <v/>
      </c>
      <c r="E53" s="424" t="str">
        <f>'06'!D52</f>
        <v/>
      </c>
      <c r="F53" s="424" t="str">
        <f>'06'!E52</f>
        <v/>
      </c>
      <c r="G53" s="424" t="str">
        <f>'06'!F52</f>
        <v/>
      </c>
      <c r="H53" s="424" t="str">
        <f>'06'!G52</f>
        <v/>
      </c>
      <c r="I53" s="424" t="str">
        <f>'06'!H52</f>
        <v/>
      </c>
      <c r="J53" s="424" t="str">
        <f>'06'!I52</f>
        <v/>
      </c>
      <c r="K53" s="424" t="str">
        <f>'06'!J52</f>
        <v/>
      </c>
      <c r="L53" s="424" t="str">
        <f>'06'!K52</f>
        <v/>
      </c>
      <c r="M53" s="424" t="str">
        <f>'06'!L52</f>
        <v/>
      </c>
      <c r="N53" s="424" t="str">
        <f>'06'!M52</f>
        <v/>
      </c>
      <c r="O53" s="424" t="str">
        <f>'06'!N52</f>
        <v/>
      </c>
      <c r="P53" s="424" t="str">
        <f>'06'!O52</f>
        <v/>
      </c>
      <c r="Q53" s="424" t="str">
        <f>'06'!P52</f>
        <v/>
      </c>
      <c r="R53" s="424" t="str">
        <f>'06'!Q52</f>
        <v/>
      </c>
      <c r="S53" s="424" t="str">
        <f>'06'!R52</f>
        <v/>
      </c>
      <c r="T53" s="424" t="str">
        <f>'06'!S52</f>
        <v/>
      </c>
      <c r="U53" s="424" t="str">
        <f>'06'!T52</f>
        <v/>
      </c>
      <c r="V53" s="424" t="str">
        <f>'06'!U52</f>
        <v/>
      </c>
      <c r="W53" s="424" t="str">
        <f>'06'!V52</f>
        <v/>
      </c>
      <c r="X53" s="424" t="str">
        <f>'06'!W52</f>
        <v/>
      </c>
      <c r="Y53" s="424" t="str">
        <f>'06'!X52</f>
        <v/>
      </c>
      <c r="Z53" s="424" t="str">
        <f>'06'!Y52</f>
        <v/>
      </c>
      <c r="AA53" s="424" t="str">
        <f>'06'!Z52</f>
        <v/>
      </c>
      <c r="AB53" s="424" t="str">
        <f>'06'!AA52</f>
        <v/>
      </c>
      <c r="AC53" s="424" t="str">
        <f>'06'!AB52</f>
        <v/>
      </c>
      <c r="AD53" s="424" t="str">
        <f>'06'!AC52</f>
        <v/>
      </c>
      <c r="AE53" s="424" t="str">
        <f>'06'!AD52</f>
        <v/>
      </c>
      <c r="AF53" s="424" t="str">
        <f>'06'!AE52</f>
        <v/>
      </c>
      <c r="AG53" s="424" t="str">
        <f>'06'!AF52</f>
        <v/>
      </c>
      <c r="AH53" s="424" t="str">
        <f>'06'!AG52</f>
        <v/>
      </c>
      <c r="AI53" s="424" t="str">
        <f>'06'!AH52</f>
        <v/>
      </c>
      <c r="AJ53" s="424" t="str">
        <f>'06'!AI52</f>
        <v/>
      </c>
      <c r="AK53" s="424" t="str">
        <f>'06'!AJ52</f>
        <v/>
      </c>
      <c r="AL53" s="424" t="str">
        <f>'06'!AK52</f>
        <v/>
      </c>
      <c r="AM53" s="424" t="str">
        <f>'06'!AL52</f>
        <v/>
      </c>
      <c r="AN53" s="424" t="str">
        <f>'06'!AM52</f>
        <v/>
      </c>
      <c r="AO53" s="424" t="str">
        <f>'06'!AN52</f>
        <v/>
      </c>
      <c r="AP53" s="424" t="str">
        <f>'06'!AO52</f>
        <v/>
      </c>
      <c r="AQ53" s="424" t="str">
        <f>'06'!AP52</f>
        <v/>
      </c>
      <c r="AR53" s="424" t="str">
        <f>'06'!AQ52</f>
        <v/>
      </c>
      <c r="AS53" s="424" t="str">
        <f>'06'!AR52</f>
        <v/>
      </c>
      <c r="AT53" s="424" t="str">
        <f>'06'!AS52</f>
        <v/>
      </c>
      <c r="AU53" s="424" t="str">
        <f>'06'!AT52</f>
        <v/>
      </c>
      <c r="AV53" s="424" t="str">
        <f>'06'!AU52</f>
        <v/>
      </c>
      <c r="AW53" s="424" t="str">
        <f>'06'!AV52</f>
        <v/>
      </c>
      <c r="AX53" s="424" t="str">
        <f>'06'!AW52</f>
        <v/>
      </c>
      <c r="AY53" s="424" t="str">
        <f>'06'!AX52</f>
        <v/>
      </c>
      <c r="AZ53" s="424" t="str">
        <f>'06'!AY52</f>
        <v/>
      </c>
      <c r="BA53" s="424" t="str">
        <f>'06'!AZ52</f>
        <v/>
      </c>
      <c r="BB53" s="424" t="str">
        <f>'06'!BA52</f>
        <v/>
      </c>
      <c r="BC53" s="424" t="str">
        <f>'06'!BB52</f>
        <v/>
      </c>
      <c r="BD53" s="424" t="str">
        <f>'06'!BC52</f>
        <v/>
      </c>
      <c r="BE53" s="424" t="str">
        <f>'06'!BD52</f>
        <v/>
      </c>
      <c r="BF53" s="424" t="str">
        <f>'06'!BE52</f>
        <v/>
      </c>
      <c r="BG53" s="424" t="str">
        <f>'06'!BF52</f>
        <v/>
      </c>
      <c r="BH53" s="424" t="str">
        <f>'06'!BG52</f>
        <v/>
      </c>
      <c r="BI53" s="424" t="str">
        <f>'06'!BH52</f>
        <v/>
      </c>
      <c r="BJ53" s="424" t="str">
        <f>'06'!BI52</f>
        <v/>
      </c>
      <c r="BK53" s="424" t="str">
        <f>'06'!BJ52</f>
        <v/>
      </c>
      <c r="BL53" s="424" t="str">
        <f>'06'!BK52</f>
        <v/>
      </c>
      <c r="BM53" s="424" t="str">
        <f>'06'!BL52</f>
        <v/>
      </c>
      <c r="BN53" s="424" t="str">
        <f>'06'!BM52</f>
        <v/>
      </c>
      <c r="BO53" s="424" t="str">
        <f>'06'!BN52</f>
        <v/>
      </c>
      <c r="BP53" s="424" t="str">
        <f>'06'!BO52</f>
        <v/>
      </c>
      <c r="BQ53" s="424" t="str">
        <f>'06'!BP52</f>
        <v/>
      </c>
      <c r="BR53" s="424" t="str">
        <f>'06'!BQ52</f>
        <v/>
      </c>
      <c r="BS53" s="424" t="str">
        <f>'06'!BR52</f>
        <v/>
      </c>
      <c r="BT53" s="424" t="str">
        <f>'06'!BS52</f>
        <v/>
      </c>
      <c r="BU53" s="424" t="str">
        <f>'06'!BT52</f>
        <v/>
      </c>
      <c r="BV53" s="424" t="str">
        <f>'06'!BU52</f>
        <v/>
      </c>
      <c r="BW53" s="424" t="str">
        <f>'06'!BV52</f>
        <v/>
      </c>
      <c r="BX53" s="424" t="str">
        <f>'06'!BW52</f>
        <v/>
      </c>
      <c r="BY53" s="424" t="str">
        <f>'06'!BX52</f>
        <v/>
      </c>
      <c r="BZ53" s="424" t="str">
        <f>'06'!BY52</f>
        <v/>
      </c>
      <c r="CA53" s="424" t="str">
        <f>'06'!BZ52</f>
        <v/>
      </c>
      <c r="CB53" s="424" t="str">
        <f>'06'!CA52</f>
        <v/>
      </c>
      <c r="CC53" s="424" t="str">
        <f>'06'!CB52</f>
        <v/>
      </c>
      <c r="CD53" s="424" t="str">
        <f>'06'!CC52</f>
        <v/>
      </c>
      <c r="CE53" s="424" t="str">
        <f>'06'!CD52</f>
        <v/>
      </c>
      <c r="CF53" s="424" t="str">
        <f>'06'!CE52</f>
        <v/>
      </c>
      <c r="CG53" s="424" t="str">
        <f>'06'!CF52</f>
        <v/>
      </c>
      <c r="CH53" s="424" t="str">
        <f>'06'!CG52</f>
        <v/>
      </c>
      <c r="CI53" s="424" t="str">
        <f>'06'!CH52</f>
        <v/>
      </c>
      <c r="CJ53" s="424" t="str">
        <f>'06'!CI52</f>
        <v/>
      </c>
      <c r="CK53" s="424" t="str">
        <f>'06'!CJ52</f>
        <v/>
      </c>
      <c r="CL53" s="424" t="str">
        <f>'06'!CK52</f>
        <v/>
      </c>
      <c r="CM53" s="424" t="str">
        <f>'06'!CL52</f>
        <v/>
      </c>
      <c r="CN53" s="424" t="str">
        <f>'06'!CM52</f>
        <v/>
      </c>
      <c r="CO53" s="424" t="str">
        <f>'06'!CN52</f>
        <v/>
      </c>
      <c r="CP53" s="424" t="str">
        <f>'06'!CO52</f>
        <v/>
      </c>
      <c r="CQ53" s="424" t="str">
        <f>'06'!CP52</f>
        <v/>
      </c>
      <c r="CR53" s="424" t="str">
        <f>'06'!CQ52</f>
        <v/>
      </c>
      <c r="CS53" s="424" t="str">
        <f>'06'!CR52</f>
        <v/>
      </c>
      <c r="CT53" s="424" t="str">
        <f>'06'!CS52</f>
        <v/>
      </c>
      <c r="CU53" s="424" t="str">
        <f>'06'!CT52</f>
        <v/>
      </c>
      <c r="CV53" s="424" t="str">
        <f>'06'!CU52</f>
        <v/>
      </c>
      <c r="CW53" s="424" t="str">
        <f>'06'!CV52</f>
        <v/>
      </c>
      <c r="CX53" s="424" t="str">
        <f>'06'!CW52</f>
        <v/>
      </c>
      <c r="CY53" s="424" t="str">
        <f>'06'!CX52</f>
        <v/>
      </c>
      <c r="CZ53" s="424" t="str">
        <f>'06'!CY52</f>
        <v/>
      </c>
      <c r="DA53" s="424" t="str">
        <f>'06'!CZ52</f>
        <v/>
      </c>
      <c r="DB53" s="424" t="str">
        <f>'06'!DA52</f>
        <v/>
      </c>
      <c r="DC53" s="424" t="str">
        <f>'06'!DB52</f>
        <v/>
      </c>
      <c r="DD53" s="424" t="str">
        <f>'06'!DC52</f>
        <v/>
      </c>
      <c r="DE53" s="424" t="str">
        <f>'06'!DD52</f>
        <v/>
      </c>
      <c r="DF53" s="424" t="str">
        <f>'06'!DE52</f>
        <v/>
      </c>
      <c r="DG53" s="424" t="str">
        <f>'06'!DF52</f>
        <v/>
      </c>
      <c r="DH53" s="424" t="str">
        <f>'06'!DG52</f>
        <v/>
      </c>
      <c r="DI53" s="424" t="str">
        <f>'06'!DH52</f>
        <v/>
      </c>
      <c r="DJ53" s="424" t="str">
        <f>'06'!DI52</f>
        <v/>
      </c>
      <c r="DK53" s="457" t="str">
        <f>'06'!DJ52</f>
        <v/>
      </c>
      <c r="DL53" s="457" t="str">
        <f>'06'!DK52</f>
        <v/>
      </c>
      <c r="DM53" s="457" t="str">
        <f>'06'!DL52</f>
        <v/>
      </c>
      <c r="DN53" s="457" t="str">
        <f>'06'!DM52</f>
        <v/>
      </c>
      <c r="DO53" s="457" t="str">
        <f>'06'!DN52</f>
        <v/>
      </c>
      <c r="DP53" s="457" t="str">
        <f>'06'!DO52</f>
        <v/>
      </c>
      <c r="DQ53" s="457" t="str">
        <f>'06'!DP52</f>
        <v/>
      </c>
      <c r="DR53" s="457" t="str">
        <f>'06'!DQ52</f>
        <v/>
      </c>
      <c r="DS53" s="457" t="str">
        <f>'06'!DR52</f>
        <v/>
      </c>
      <c r="DT53" s="457" t="str">
        <f>'06'!DS52</f>
        <v/>
      </c>
      <c r="DU53" s="457" t="str">
        <f>'06'!DT52</f>
        <v/>
      </c>
      <c r="DV53" s="457" t="str">
        <f>'06'!DU52</f>
        <v/>
      </c>
      <c r="DW53" s="457" t="str">
        <f>'06'!DV52</f>
        <v/>
      </c>
      <c r="DX53" s="457" t="str">
        <f>'06'!DW52</f>
        <v/>
      </c>
      <c r="DY53" s="457" t="str">
        <f>'06'!DX52</f>
        <v/>
      </c>
      <c r="DZ53" s="457" t="str">
        <f>'06'!DY52</f>
        <v/>
      </c>
      <c r="EA53" s="457" t="str">
        <f>'06'!DZ52</f>
        <v/>
      </c>
      <c r="EB53" s="457" t="str">
        <f>'06'!EA52</f>
        <v/>
      </c>
      <c r="EC53" s="457" t="str">
        <f>'06'!EB52</f>
        <v/>
      </c>
      <c r="ED53" s="457" t="str">
        <f>'06'!EC52</f>
        <v/>
      </c>
      <c r="EE53" s="457" t="str">
        <f>'06'!ED52</f>
        <v/>
      </c>
      <c r="EF53" s="457" t="str">
        <f>'06'!EE52</f>
        <v/>
      </c>
      <c r="EG53" s="457" t="str">
        <f>'06'!EF52</f>
        <v/>
      </c>
      <c r="EH53" s="457" t="str">
        <f>'06'!EG52</f>
        <v/>
      </c>
      <c r="EI53" s="457" t="str">
        <f>'06'!EH52</f>
        <v/>
      </c>
      <c r="EJ53" s="457" t="str">
        <f>'06'!EI52</f>
        <v/>
      </c>
      <c r="EK53" s="457" t="str">
        <f>'06'!EJ52</f>
        <v/>
      </c>
      <c r="EL53" s="457" t="str">
        <f>'06'!EK52</f>
        <v/>
      </c>
      <c r="EM53" s="457" t="str">
        <f>'06'!EL52</f>
        <v/>
      </c>
      <c r="EN53" s="457" t="str">
        <f>'06'!EM52</f>
        <v/>
      </c>
      <c r="EO53" s="457" t="str">
        <f>'06'!EN52</f>
        <v/>
      </c>
      <c r="EP53" s="457" t="str">
        <f>'06'!EO52</f>
        <v/>
      </c>
      <c r="EQ53" s="457" t="str">
        <f>'06'!EP52</f>
        <v/>
      </c>
      <c r="ER53" s="457" t="str">
        <f>'06'!EQ52</f>
        <v/>
      </c>
      <c r="ES53" s="457" t="str">
        <f>'06'!ER52</f>
        <v/>
      </c>
      <c r="ET53" s="457" t="str">
        <f>'06'!ES52</f>
        <v/>
      </c>
      <c r="EU53" s="457" t="str">
        <f>'06'!ET52</f>
        <v/>
      </c>
      <c r="EV53" s="457" t="str">
        <f>'06'!EU52</f>
        <v/>
      </c>
      <c r="EW53" s="457" t="str">
        <f>'06'!EV52</f>
        <v/>
      </c>
      <c r="EX53" s="457" t="str">
        <f>'06'!EW52</f>
        <v/>
      </c>
      <c r="EY53" s="457" t="str">
        <f>'06'!EX52</f>
        <v/>
      </c>
      <c r="EZ53" s="457" t="str">
        <f>'06'!EY52</f>
        <v/>
      </c>
      <c r="FA53" s="457" t="str">
        <f>'06'!EZ52</f>
        <v/>
      </c>
      <c r="FB53" s="457" t="str">
        <f>'06'!FA52</f>
        <v/>
      </c>
      <c r="FC53" s="424" t="str">
        <f>'06'!FB52</f>
        <v/>
      </c>
      <c r="FD53" s="424" t="str">
        <f>'06'!FC52</f>
        <v/>
      </c>
      <c r="FE53" s="424" t="str">
        <f>'06'!FD52</f>
        <v/>
      </c>
      <c r="FF53" s="424" t="str">
        <f>'06'!FE52</f>
        <v/>
      </c>
      <c r="FG53" s="424" t="str">
        <f>'06'!FF52</f>
        <v/>
      </c>
      <c r="FH53" s="424" t="str">
        <f>'06'!FG52</f>
        <v/>
      </c>
      <c r="FI53" s="424" t="str">
        <f>'06'!FH52</f>
        <v/>
      </c>
      <c r="FJ53" s="424" t="str">
        <f>'06'!FI52</f>
        <v/>
      </c>
      <c r="FK53" s="424" t="str">
        <f>'06'!FJ52</f>
        <v/>
      </c>
      <c r="FL53" s="424" t="str">
        <f>'06'!FK52</f>
        <v/>
      </c>
      <c r="FM53" s="424" t="str">
        <f>'06'!FL52</f>
        <v/>
      </c>
      <c r="FN53" s="424" t="str">
        <f>'06'!FM52</f>
        <v/>
      </c>
      <c r="FO53" s="424" t="str">
        <f>'06'!FN52</f>
        <v/>
      </c>
      <c r="FP53" s="424" t="str">
        <f>'06'!FO52</f>
        <v/>
      </c>
      <c r="FQ53" s="424" t="str">
        <f>'06'!FP52</f>
        <v/>
      </c>
      <c r="FR53" s="424" t="str">
        <f>'06'!FQ52</f>
        <v/>
      </c>
      <c r="FS53" s="424" t="str">
        <f>'06'!FR52</f>
        <v/>
      </c>
      <c r="FT53" s="424" t="str">
        <f>'06'!FS52</f>
        <v/>
      </c>
      <c r="FU53" s="424" t="str">
        <f>'06'!FT52</f>
        <v/>
      </c>
      <c r="FV53" s="424" t="str">
        <f>'06'!FU52</f>
        <v/>
      </c>
      <c r="FW53" s="424" t="str">
        <f>'06'!FV52</f>
        <v/>
      </c>
      <c r="FX53" s="424" t="str">
        <f>'06'!FW52</f>
        <v/>
      </c>
      <c r="FY53" s="424" t="str">
        <f>'06'!FX52</f>
        <v/>
      </c>
      <c r="FZ53" s="424" t="str">
        <f>'06'!FY52</f>
        <v/>
      </c>
      <c r="GA53" s="424" t="str">
        <f>'06'!FZ52</f>
        <v/>
      </c>
      <c r="GB53" s="424" t="str">
        <f>'06'!GA52</f>
        <v/>
      </c>
      <c r="GC53" s="424" t="str">
        <f>'06'!GB52</f>
        <v/>
      </c>
      <c r="GD53" s="424" t="str">
        <f>'06'!GD52</f>
        <v/>
      </c>
      <c r="GE53" s="424" t="str">
        <f>'06'!GE52</f>
        <v/>
      </c>
      <c r="GF53" s="188"/>
      <c r="GG53" s="173"/>
      <c r="GH53" s="173"/>
      <c r="GI53" s="173"/>
      <c r="GJ53" s="173"/>
      <c r="GK53" s="173"/>
      <c r="GL53" s="173"/>
      <c r="GM53" s="173"/>
    </row>
    <row r="54" spans="1:195" s="29" customFormat="1" ht="15.95" customHeight="1">
      <c r="A54" s="173"/>
      <c r="B54" s="426">
        <v>48</v>
      </c>
      <c r="C54" s="26" t="str">
        <f>IF(คะแนนสอบ!C53="","",คะแนนสอบ!C53)</f>
        <v/>
      </c>
      <c r="D54" s="41" t="str">
        <f>IF(คะแนนสอบ!D53="","",คะแนนสอบ!D53)</f>
        <v/>
      </c>
      <c r="E54" s="424" t="str">
        <f>'06'!D53</f>
        <v/>
      </c>
      <c r="F54" s="424" t="str">
        <f>'06'!E53</f>
        <v/>
      </c>
      <c r="G54" s="424" t="str">
        <f>'06'!F53</f>
        <v/>
      </c>
      <c r="H54" s="424" t="str">
        <f>'06'!G53</f>
        <v/>
      </c>
      <c r="I54" s="424" t="str">
        <f>'06'!H53</f>
        <v/>
      </c>
      <c r="J54" s="424" t="str">
        <f>'06'!I53</f>
        <v/>
      </c>
      <c r="K54" s="424" t="str">
        <f>'06'!J53</f>
        <v/>
      </c>
      <c r="L54" s="424" t="str">
        <f>'06'!K53</f>
        <v/>
      </c>
      <c r="M54" s="424" t="str">
        <f>'06'!L53</f>
        <v/>
      </c>
      <c r="N54" s="424" t="str">
        <f>'06'!M53</f>
        <v/>
      </c>
      <c r="O54" s="424" t="str">
        <f>'06'!N53</f>
        <v/>
      </c>
      <c r="P54" s="424" t="str">
        <f>'06'!O53</f>
        <v/>
      </c>
      <c r="Q54" s="424" t="str">
        <f>'06'!P53</f>
        <v/>
      </c>
      <c r="R54" s="424" t="str">
        <f>'06'!Q53</f>
        <v/>
      </c>
      <c r="S54" s="424" t="str">
        <f>'06'!R53</f>
        <v/>
      </c>
      <c r="T54" s="424" t="str">
        <f>'06'!S53</f>
        <v/>
      </c>
      <c r="U54" s="424" t="str">
        <f>'06'!T53</f>
        <v/>
      </c>
      <c r="V54" s="424" t="str">
        <f>'06'!U53</f>
        <v/>
      </c>
      <c r="W54" s="424" t="str">
        <f>'06'!V53</f>
        <v/>
      </c>
      <c r="X54" s="424" t="str">
        <f>'06'!W53</f>
        <v/>
      </c>
      <c r="Y54" s="424" t="str">
        <f>'06'!X53</f>
        <v/>
      </c>
      <c r="Z54" s="424" t="str">
        <f>'06'!Y53</f>
        <v/>
      </c>
      <c r="AA54" s="424" t="str">
        <f>'06'!Z53</f>
        <v/>
      </c>
      <c r="AB54" s="424" t="str">
        <f>'06'!AA53</f>
        <v/>
      </c>
      <c r="AC54" s="424" t="str">
        <f>'06'!AB53</f>
        <v/>
      </c>
      <c r="AD54" s="424" t="str">
        <f>'06'!AC53</f>
        <v/>
      </c>
      <c r="AE54" s="424" t="str">
        <f>'06'!AD53</f>
        <v/>
      </c>
      <c r="AF54" s="424" t="str">
        <f>'06'!AE53</f>
        <v/>
      </c>
      <c r="AG54" s="424" t="str">
        <f>'06'!AF53</f>
        <v/>
      </c>
      <c r="AH54" s="424" t="str">
        <f>'06'!AG53</f>
        <v/>
      </c>
      <c r="AI54" s="424" t="str">
        <f>'06'!AH53</f>
        <v/>
      </c>
      <c r="AJ54" s="424" t="str">
        <f>'06'!AI53</f>
        <v/>
      </c>
      <c r="AK54" s="424" t="str">
        <f>'06'!AJ53</f>
        <v/>
      </c>
      <c r="AL54" s="424" t="str">
        <f>'06'!AK53</f>
        <v/>
      </c>
      <c r="AM54" s="424" t="str">
        <f>'06'!AL53</f>
        <v/>
      </c>
      <c r="AN54" s="424" t="str">
        <f>'06'!AM53</f>
        <v/>
      </c>
      <c r="AO54" s="424" t="str">
        <f>'06'!AN53</f>
        <v/>
      </c>
      <c r="AP54" s="424" t="str">
        <f>'06'!AO53</f>
        <v/>
      </c>
      <c r="AQ54" s="424" t="str">
        <f>'06'!AP53</f>
        <v/>
      </c>
      <c r="AR54" s="424" t="str">
        <f>'06'!AQ53</f>
        <v/>
      </c>
      <c r="AS54" s="424" t="str">
        <f>'06'!AR53</f>
        <v/>
      </c>
      <c r="AT54" s="424" t="str">
        <f>'06'!AS53</f>
        <v/>
      </c>
      <c r="AU54" s="424" t="str">
        <f>'06'!AT53</f>
        <v/>
      </c>
      <c r="AV54" s="424" t="str">
        <f>'06'!AU53</f>
        <v/>
      </c>
      <c r="AW54" s="424" t="str">
        <f>'06'!AV53</f>
        <v/>
      </c>
      <c r="AX54" s="424" t="str">
        <f>'06'!AW53</f>
        <v/>
      </c>
      <c r="AY54" s="424" t="str">
        <f>'06'!AX53</f>
        <v/>
      </c>
      <c r="AZ54" s="424" t="str">
        <f>'06'!AY53</f>
        <v/>
      </c>
      <c r="BA54" s="424" t="str">
        <f>'06'!AZ53</f>
        <v/>
      </c>
      <c r="BB54" s="424" t="str">
        <f>'06'!BA53</f>
        <v/>
      </c>
      <c r="BC54" s="424" t="str">
        <f>'06'!BB53</f>
        <v/>
      </c>
      <c r="BD54" s="424" t="str">
        <f>'06'!BC53</f>
        <v/>
      </c>
      <c r="BE54" s="424" t="str">
        <f>'06'!BD53</f>
        <v/>
      </c>
      <c r="BF54" s="424" t="str">
        <f>'06'!BE53</f>
        <v/>
      </c>
      <c r="BG54" s="424" t="str">
        <f>'06'!BF53</f>
        <v/>
      </c>
      <c r="BH54" s="424" t="str">
        <f>'06'!BG53</f>
        <v/>
      </c>
      <c r="BI54" s="424" t="str">
        <f>'06'!BH53</f>
        <v/>
      </c>
      <c r="BJ54" s="424" t="str">
        <f>'06'!BI53</f>
        <v/>
      </c>
      <c r="BK54" s="424" t="str">
        <f>'06'!BJ53</f>
        <v/>
      </c>
      <c r="BL54" s="424" t="str">
        <f>'06'!BK53</f>
        <v/>
      </c>
      <c r="BM54" s="424" t="str">
        <f>'06'!BL53</f>
        <v/>
      </c>
      <c r="BN54" s="424" t="str">
        <f>'06'!BM53</f>
        <v/>
      </c>
      <c r="BO54" s="424" t="str">
        <f>'06'!BN53</f>
        <v/>
      </c>
      <c r="BP54" s="424" t="str">
        <f>'06'!BO53</f>
        <v/>
      </c>
      <c r="BQ54" s="424" t="str">
        <f>'06'!BP53</f>
        <v/>
      </c>
      <c r="BR54" s="424" t="str">
        <f>'06'!BQ53</f>
        <v/>
      </c>
      <c r="BS54" s="424" t="str">
        <f>'06'!BR53</f>
        <v/>
      </c>
      <c r="BT54" s="424" t="str">
        <f>'06'!BS53</f>
        <v/>
      </c>
      <c r="BU54" s="424" t="str">
        <f>'06'!BT53</f>
        <v/>
      </c>
      <c r="BV54" s="424" t="str">
        <f>'06'!BU53</f>
        <v/>
      </c>
      <c r="BW54" s="424" t="str">
        <f>'06'!BV53</f>
        <v/>
      </c>
      <c r="BX54" s="424" t="str">
        <f>'06'!BW53</f>
        <v/>
      </c>
      <c r="BY54" s="424" t="str">
        <f>'06'!BX53</f>
        <v/>
      </c>
      <c r="BZ54" s="424" t="str">
        <f>'06'!BY53</f>
        <v/>
      </c>
      <c r="CA54" s="424" t="str">
        <f>'06'!BZ53</f>
        <v/>
      </c>
      <c r="CB54" s="424" t="str">
        <f>'06'!CA53</f>
        <v/>
      </c>
      <c r="CC54" s="424" t="str">
        <f>'06'!CB53</f>
        <v/>
      </c>
      <c r="CD54" s="424" t="str">
        <f>'06'!CC53</f>
        <v/>
      </c>
      <c r="CE54" s="424" t="str">
        <f>'06'!CD53</f>
        <v/>
      </c>
      <c r="CF54" s="424" t="str">
        <f>'06'!CE53</f>
        <v/>
      </c>
      <c r="CG54" s="424" t="str">
        <f>'06'!CF53</f>
        <v/>
      </c>
      <c r="CH54" s="424" t="str">
        <f>'06'!CG53</f>
        <v/>
      </c>
      <c r="CI54" s="424" t="str">
        <f>'06'!CH53</f>
        <v/>
      </c>
      <c r="CJ54" s="424" t="str">
        <f>'06'!CI53</f>
        <v/>
      </c>
      <c r="CK54" s="424" t="str">
        <f>'06'!CJ53</f>
        <v/>
      </c>
      <c r="CL54" s="424" t="str">
        <f>'06'!CK53</f>
        <v/>
      </c>
      <c r="CM54" s="424" t="str">
        <f>'06'!CL53</f>
        <v/>
      </c>
      <c r="CN54" s="424" t="str">
        <f>'06'!CM53</f>
        <v/>
      </c>
      <c r="CO54" s="424" t="str">
        <f>'06'!CN53</f>
        <v/>
      </c>
      <c r="CP54" s="424" t="str">
        <f>'06'!CO53</f>
        <v/>
      </c>
      <c r="CQ54" s="424" t="str">
        <f>'06'!CP53</f>
        <v/>
      </c>
      <c r="CR54" s="424" t="str">
        <f>'06'!CQ53</f>
        <v/>
      </c>
      <c r="CS54" s="424" t="str">
        <f>'06'!CR53</f>
        <v/>
      </c>
      <c r="CT54" s="424" t="str">
        <f>'06'!CS53</f>
        <v/>
      </c>
      <c r="CU54" s="424" t="str">
        <f>'06'!CT53</f>
        <v/>
      </c>
      <c r="CV54" s="424" t="str">
        <f>'06'!CU53</f>
        <v/>
      </c>
      <c r="CW54" s="424" t="str">
        <f>'06'!CV53</f>
        <v/>
      </c>
      <c r="CX54" s="424" t="str">
        <f>'06'!CW53</f>
        <v/>
      </c>
      <c r="CY54" s="424" t="str">
        <f>'06'!CX53</f>
        <v/>
      </c>
      <c r="CZ54" s="424" t="str">
        <f>'06'!CY53</f>
        <v/>
      </c>
      <c r="DA54" s="424" t="str">
        <f>'06'!CZ53</f>
        <v/>
      </c>
      <c r="DB54" s="424" t="str">
        <f>'06'!DA53</f>
        <v/>
      </c>
      <c r="DC54" s="424" t="str">
        <f>'06'!DB53</f>
        <v/>
      </c>
      <c r="DD54" s="424" t="str">
        <f>'06'!DC53</f>
        <v/>
      </c>
      <c r="DE54" s="424" t="str">
        <f>'06'!DD53</f>
        <v/>
      </c>
      <c r="DF54" s="424" t="str">
        <f>'06'!DE53</f>
        <v/>
      </c>
      <c r="DG54" s="424" t="str">
        <f>'06'!DF53</f>
        <v/>
      </c>
      <c r="DH54" s="424" t="str">
        <f>'06'!DG53</f>
        <v/>
      </c>
      <c r="DI54" s="424" t="str">
        <f>'06'!DH53</f>
        <v/>
      </c>
      <c r="DJ54" s="424" t="str">
        <f>'06'!DI53</f>
        <v/>
      </c>
      <c r="DK54" s="457" t="str">
        <f>'06'!DJ53</f>
        <v/>
      </c>
      <c r="DL54" s="457" t="str">
        <f>'06'!DK53</f>
        <v/>
      </c>
      <c r="DM54" s="457" t="str">
        <f>'06'!DL53</f>
        <v/>
      </c>
      <c r="DN54" s="457" t="str">
        <f>'06'!DM53</f>
        <v/>
      </c>
      <c r="DO54" s="457" t="str">
        <f>'06'!DN53</f>
        <v/>
      </c>
      <c r="DP54" s="457" t="str">
        <f>'06'!DO53</f>
        <v/>
      </c>
      <c r="DQ54" s="457" t="str">
        <f>'06'!DP53</f>
        <v/>
      </c>
      <c r="DR54" s="457" t="str">
        <f>'06'!DQ53</f>
        <v/>
      </c>
      <c r="DS54" s="457" t="str">
        <f>'06'!DR53</f>
        <v/>
      </c>
      <c r="DT54" s="457" t="str">
        <f>'06'!DS53</f>
        <v/>
      </c>
      <c r="DU54" s="457" t="str">
        <f>'06'!DT53</f>
        <v/>
      </c>
      <c r="DV54" s="457" t="str">
        <f>'06'!DU53</f>
        <v/>
      </c>
      <c r="DW54" s="457" t="str">
        <f>'06'!DV53</f>
        <v/>
      </c>
      <c r="DX54" s="457" t="str">
        <f>'06'!DW53</f>
        <v/>
      </c>
      <c r="DY54" s="457" t="str">
        <f>'06'!DX53</f>
        <v/>
      </c>
      <c r="DZ54" s="457" t="str">
        <f>'06'!DY53</f>
        <v/>
      </c>
      <c r="EA54" s="457" t="str">
        <f>'06'!DZ53</f>
        <v/>
      </c>
      <c r="EB54" s="457" t="str">
        <f>'06'!EA53</f>
        <v/>
      </c>
      <c r="EC54" s="457" t="str">
        <f>'06'!EB53</f>
        <v/>
      </c>
      <c r="ED54" s="457" t="str">
        <f>'06'!EC53</f>
        <v/>
      </c>
      <c r="EE54" s="457" t="str">
        <f>'06'!ED53</f>
        <v/>
      </c>
      <c r="EF54" s="457" t="str">
        <f>'06'!EE53</f>
        <v/>
      </c>
      <c r="EG54" s="457" t="str">
        <f>'06'!EF53</f>
        <v/>
      </c>
      <c r="EH54" s="457" t="str">
        <f>'06'!EG53</f>
        <v/>
      </c>
      <c r="EI54" s="457" t="str">
        <f>'06'!EH53</f>
        <v/>
      </c>
      <c r="EJ54" s="457" t="str">
        <f>'06'!EI53</f>
        <v/>
      </c>
      <c r="EK54" s="457" t="str">
        <f>'06'!EJ53</f>
        <v/>
      </c>
      <c r="EL54" s="457" t="str">
        <f>'06'!EK53</f>
        <v/>
      </c>
      <c r="EM54" s="457" t="str">
        <f>'06'!EL53</f>
        <v/>
      </c>
      <c r="EN54" s="457" t="str">
        <f>'06'!EM53</f>
        <v/>
      </c>
      <c r="EO54" s="457" t="str">
        <f>'06'!EN53</f>
        <v/>
      </c>
      <c r="EP54" s="457" t="str">
        <f>'06'!EO53</f>
        <v/>
      </c>
      <c r="EQ54" s="457" t="str">
        <f>'06'!EP53</f>
        <v/>
      </c>
      <c r="ER54" s="457" t="str">
        <f>'06'!EQ53</f>
        <v/>
      </c>
      <c r="ES54" s="457" t="str">
        <f>'06'!ER53</f>
        <v/>
      </c>
      <c r="ET54" s="457" t="str">
        <f>'06'!ES53</f>
        <v/>
      </c>
      <c r="EU54" s="457" t="str">
        <f>'06'!ET53</f>
        <v/>
      </c>
      <c r="EV54" s="457" t="str">
        <f>'06'!EU53</f>
        <v/>
      </c>
      <c r="EW54" s="457" t="str">
        <f>'06'!EV53</f>
        <v/>
      </c>
      <c r="EX54" s="457" t="str">
        <f>'06'!EW53</f>
        <v/>
      </c>
      <c r="EY54" s="457" t="str">
        <f>'06'!EX53</f>
        <v/>
      </c>
      <c r="EZ54" s="457" t="str">
        <f>'06'!EY53</f>
        <v/>
      </c>
      <c r="FA54" s="457" t="str">
        <f>'06'!EZ53</f>
        <v/>
      </c>
      <c r="FB54" s="457" t="str">
        <f>'06'!FA53</f>
        <v/>
      </c>
      <c r="FC54" s="424" t="str">
        <f>'06'!FB53</f>
        <v/>
      </c>
      <c r="FD54" s="424" t="str">
        <f>'06'!FC53</f>
        <v/>
      </c>
      <c r="FE54" s="424" t="str">
        <f>'06'!FD53</f>
        <v/>
      </c>
      <c r="FF54" s="424" t="str">
        <f>'06'!FE53</f>
        <v/>
      </c>
      <c r="FG54" s="424" t="str">
        <f>'06'!FF53</f>
        <v/>
      </c>
      <c r="FH54" s="424" t="str">
        <f>'06'!FG53</f>
        <v/>
      </c>
      <c r="FI54" s="424" t="str">
        <f>'06'!FH53</f>
        <v/>
      </c>
      <c r="FJ54" s="424" t="str">
        <f>'06'!FI53</f>
        <v/>
      </c>
      <c r="FK54" s="424" t="str">
        <f>'06'!FJ53</f>
        <v/>
      </c>
      <c r="FL54" s="424" t="str">
        <f>'06'!FK53</f>
        <v/>
      </c>
      <c r="FM54" s="424" t="str">
        <f>'06'!FL53</f>
        <v/>
      </c>
      <c r="FN54" s="424" t="str">
        <f>'06'!FM53</f>
        <v/>
      </c>
      <c r="FO54" s="424" t="str">
        <f>'06'!FN53</f>
        <v/>
      </c>
      <c r="FP54" s="424" t="str">
        <f>'06'!FO53</f>
        <v/>
      </c>
      <c r="FQ54" s="424" t="str">
        <f>'06'!FP53</f>
        <v/>
      </c>
      <c r="FR54" s="424" t="str">
        <f>'06'!FQ53</f>
        <v/>
      </c>
      <c r="FS54" s="424" t="str">
        <f>'06'!FR53</f>
        <v/>
      </c>
      <c r="FT54" s="424" t="str">
        <f>'06'!FS53</f>
        <v/>
      </c>
      <c r="FU54" s="424" t="str">
        <f>'06'!FT53</f>
        <v/>
      </c>
      <c r="FV54" s="424" t="str">
        <f>'06'!FU53</f>
        <v/>
      </c>
      <c r="FW54" s="424" t="str">
        <f>'06'!FV53</f>
        <v/>
      </c>
      <c r="FX54" s="424" t="str">
        <f>'06'!FW53</f>
        <v/>
      </c>
      <c r="FY54" s="424" t="str">
        <f>'06'!FX53</f>
        <v/>
      </c>
      <c r="FZ54" s="424" t="str">
        <f>'06'!FY53</f>
        <v/>
      </c>
      <c r="GA54" s="424" t="str">
        <f>'06'!FZ53</f>
        <v/>
      </c>
      <c r="GB54" s="424" t="str">
        <f>'06'!GA53</f>
        <v/>
      </c>
      <c r="GC54" s="424" t="str">
        <f>'06'!GB53</f>
        <v/>
      </c>
      <c r="GD54" s="424" t="str">
        <f>'06'!GD53</f>
        <v/>
      </c>
      <c r="GE54" s="424" t="str">
        <f>'06'!GE53</f>
        <v/>
      </c>
      <c r="GF54" s="188"/>
      <c r="GG54" s="173"/>
      <c r="GH54" s="173"/>
      <c r="GI54" s="173"/>
      <c r="GJ54" s="173"/>
      <c r="GK54" s="173"/>
      <c r="GL54" s="173"/>
      <c r="GM54" s="173"/>
    </row>
    <row r="55" spans="1:195" s="29" customFormat="1" ht="15.95" customHeight="1">
      <c r="A55" s="173"/>
      <c r="B55" s="426">
        <v>49</v>
      </c>
      <c r="C55" s="26" t="str">
        <f>IF(คะแนนสอบ!C54="","",คะแนนสอบ!C54)</f>
        <v/>
      </c>
      <c r="D55" s="41" t="str">
        <f>IF(คะแนนสอบ!D54="","",คะแนนสอบ!D54)</f>
        <v/>
      </c>
      <c r="E55" s="424" t="str">
        <f>'06'!D54</f>
        <v/>
      </c>
      <c r="F55" s="424" t="str">
        <f>'06'!E54</f>
        <v/>
      </c>
      <c r="G55" s="424" t="str">
        <f>'06'!F54</f>
        <v/>
      </c>
      <c r="H55" s="424" t="str">
        <f>'06'!G54</f>
        <v/>
      </c>
      <c r="I55" s="424" t="str">
        <f>'06'!H54</f>
        <v/>
      </c>
      <c r="J55" s="424" t="str">
        <f>'06'!I54</f>
        <v/>
      </c>
      <c r="K55" s="424" t="str">
        <f>'06'!J54</f>
        <v/>
      </c>
      <c r="L55" s="424" t="str">
        <f>'06'!K54</f>
        <v/>
      </c>
      <c r="M55" s="424" t="str">
        <f>'06'!L54</f>
        <v/>
      </c>
      <c r="N55" s="424" t="str">
        <f>'06'!M54</f>
        <v/>
      </c>
      <c r="O55" s="424" t="str">
        <f>'06'!N54</f>
        <v/>
      </c>
      <c r="P55" s="424" t="str">
        <f>'06'!O54</f>
        <v/>
      </c>
      <c r="Q55" s="424" t="str">
        <f>'06'!P54</f>
        <v/>
      </c>
      <c r="R55" s="424" t="str">
        <f>'06'!Q54</f>
        <v/>
      </c>
      <c r="S55" s="424" t="str">
        <f>'06'!R54</f>
        <v/>
      </c>
      <c r="T55" s="424" t="str">
        <f>'06'!S54</f>
        <v/>
      </c>
      <c r="U55" s="424" t="str">
        <f>'06'!T54</f>
        <v/>
      </c>
      <c r="V55" s="424" t="str">
        <f>'06'!U54</f>
        <v/>
      </c>
      <c r="W55" s="424" t="str">
        <f>'06'!V54</f>
        <v/>
      </c>
      <c r="X55" s="424" t="str">
        <f>'06'!W54</f>
        <v/>
      </c>
      <c r="Y55" s="424" t="str">
        <f>'06'!X54</f>
        <v/>
      </c>
      <c r="Z55" s="424" t="str">
        <f>'06'!Y54</f>
        <v/>
      </c>
      <c r="AA55" s="424" t="str">
        <f>'06'!Z54</f>
        <v/>
      </c>
      <c r="AB55" s="424" t="str">
        <f>'06'!AA54</f>
        <v/>
      </c>
      <c r="AC55" s="424" t="str">
        <f>'06'!AB54</f>
        <v/>
      </c>
      <c r="AD55" s="424" t="str">
        <f>'06'!AC54</f>
        <v/>
      </c>
      <c r="AE55" s="424" t="str">
        <f>'06'!AD54</f>
        <v/>
      </c>
      <c r="AF55" s="424" t="str">
        <f>'06'!AE54</f>
        <v/>
      </c>
      <c r="AG55" s="424" t="str">
        <f>'06'!AF54</f>
        <v/>
      </c>
      <c r="AH55" s="424" t="str">
        <f>'06'!AG54</f>
        <v/>
      </c>
      <c r="AI55" s="424" t="str">
        <f>'06'!AH54</f>
        <v/>
      </c>
      <c r="AJ55" s="424" t="str">
        <f>'06'!AI54</f>
        <v/>
      </c>
      <c r="AK55" s="424" t="str">
        <f>'06'!AJ54</f>
        <v/>
      </c>
      <c r="AL55" s="424" t="str">
        <f>'06'!AK54</f>
        <v/>
      </c>
      <c r="AM55" s="424" t="str">
        <f>'06'!AL54</f>
        <v/>
      </c>
      <c r="AN55" s="424" t="str">
        <f>'06'!AM54</f>
        <v/>
      </c>
      <c r="AO55" s="424" t="str">
        <f>'06'!AN54</f>
        <v/>
      </c>
      <c r="AP55" s="424" t="str">
        <f>'06'!AO54</f>
        <v/>
      </c>
      <c r="AQ55" s="424" t="str">
        <f>'06'!AP54</f>
        <v/>
      </c>
      <c r="AR55" s="424" t="str">
        <f>'06'!AQ54</f>
        <v/>
      </c>
      <c r="AS55" s="424" t="str">
        <f>'06'!AR54</f>
        <v/>
      </c>
      <c r="AT55" s="424" t="str">
        <f>'06'!AS54</f>
        <v/>
      </c>
      <c r="AU55" s="424" t="str">
        <f>'06'!AT54</f>
        <v/>
      </c>
      <c r="AV55" s="424" t="str">
        <f>'06'!AU54</f>
        <v/>
      </c>
      <c r="AW55" s="424" t="str">
        <f>'06'!AV54</f>
        <v/>
      </c>
      <c r="AX55" s="424" t="str">
        <f>'06'!AW54</f>
        <v/>
      </c>
      <c r="AY55" s="424" t="str">
        <f>'06'!AX54</f>
        <v/>
      </c>
      <c r="AZ55" s="424" t="str">
        <f>'06'!AY54</f>
        <v/>
      </c>
      <c r="BA55" s="424" t="str">
        <f>'06'!AZ54</f>
        <v/>
      </c>
      <c r="BB55" s="424" t="str">
        <f>'06'!BA54</f>
        <v/>
      </c>
      <c r="BC55" s="424" t="str">
        <f>'06'!BB54</f>
        <v/>
      </c>
      <c r="BD55" s="424" t="str">
        <f>'06'!BC54</f>
        <v/>
      </c>
      <c r="BE55" s="424" t="str">
        <f>'06'!BD54</f>
        <v/>
      </c>
      <c r="BF55" s="424" t="str">
        <f>'06'!BE54</f>
        <v/>
      </c>
      <c r="BG55" s="424" t="str">
        <f>'06'!BF54</f>
        <v/>
      </c>
      <c r="BH55" s="424" t="str">
        <f>'06'!BG54</f>
        <v/>
      </c>
      <c r="BI55" s="424" t="str">
        <f>'06'!BH54</f>
        <v/>
      </c>
      <c r="BJ55" s="424" t="str">
        <f>'06'!BI54</f>
        <v/>
      </c>
      <c r="BK55" s="424" t="str">
        <f>'06'!BJ54</f>
        <v/>
      </c>
      <c r="BL55" s="424" t="str">
        <f>'06'!BK54</f>
        <v/>
      </c>
      <c r="BM55" s="424" t="str">
        <f>'06'!BL54</f>
        <v/>
      </c>
      <c r="BN55" s="424" t="str">
        <f>'06'!BM54</f>
        <v/>
      </c>
      <c r="BO55" s="424" t="str">
        <f>'06'!BN54</f>
        <v/>
      </c>
      <c r="BP55" s="424" t="str">
        <f>'06'!BO54</f>
        <v/>
      </c>
      <c r="BQ55" s="424" t="str">
        <f>'06'!BP54</f>
        <v/>
      </c>
      <c r="BR55" s="424" t="str">
        <f>'06'!BQ54</f>
        <v/>
      </c>
      <c r="BS55" s="424" t="str">
        <f>'06'!BR54</f>
        <v/>
      </c>
      <c r="BT55" s="424" t="str">
        <f>'06'!BS54</f>
        <v/>
      </c>
      <c r="BU55" s="424" t="str">
        <f>'06'!BT54</f>
        <v/>
      </c>
      <c r="BV55" s="424" t="str">
        <f>'06'!BU54</f>
        <v/>
      </c>
      <c r="BW55" s="424" t="str">
        <f>'06'!BV54</f>
        <v/>
      </c>
      <c r="BX55" s="424" t="str">
        <f>'06'!BW54</f>
        <v/>
      </c>
      <c r="BY55" s="424" t="str">
        <f>'06'!BX54</f>
        <v/>
      </c>
      <c r="BZ55" s="424" t="str">
        <f>'06'!BY54</f>
        <v/>
      </c>
      <c r="CA55" s="424" t="str">
        <f>'06'!BZ54</f>
        <v/>
      </c>
      <c r="CB55" s="424" t="str">
        <f>'06'!CA54</f>
        <v/>
      </c>
      <c r="CC55" s="424" t="str">
        <f>'06'!CB54</f>
        <v/>
      </c>
      <c r="CD55" s="424" t="str">
        <f>'06'!CC54</f>
        <v/>
      </c>
      <c r="CE55" s="424" t="str">
        <f>'06'!CD54</f>
        <v/>
      </c>
      <c r="CF55" s="424" t="str">
        <f>'06'!CE54</f>
        <v/>
      </c>
      <c r="CG55" s="424" t="str">
        <f>'06'!CF54</f>
        <v/>
      </c>
      <c r="CH55" s="424" t="str">
        <f>'06'!CG54</f>
        <v/>
      </c>
      <c r="CI55" s="424" t="str">
        <f>'06'!CH54</f>
        <v/>
      </c>
      <c r="CJ55" s="424" t="str">
        <f>'06'!CI54</f>
        <v/>
      </c>
      <c r="CK55" s="424" t="str">
        <f>'06'!CJ54</f>
        <v/>
      </c>
      <c r="CL55" s="424" t="str">
        <f>'06'!CK54</f>
        <v/>
      </c>
      <c r="CM55" s="424" t="str">
        <f>'06'!CL54</f>
        <v/>
      </c>
      <c r="CN55" s="424" t="str">
        <f>'06'!CM54</f>
        <v/>
      </c>
      <c r="CO55" s="424" t="str">
        <f>'06'!CN54</f>
        <v/>
      </c>
      <c r="CP55" s="424" t="str">
        <f>'06'!CO54</f>
        <v/>
      </c>
      <c r="CQ55" s="424" t="str">
        <f>'06'!CP54</f>
        <v/>
      </c>
      <c r="CR55" s="424" t="str">
        <f>'06'!CQ54</f>
        <v/>
      </c>
      <c r="CS55" s="424" t="str">
        <f>'06'!CR54</f>
        <v/>
      </c>
      <c r="CT55" s="424" t="str">
        <f>'06'!CS54</f>
        <v/>
      </c>
      <c r="CU55" s="424" t="str">
        <f>'06'!CT54</f>
        <v/>
      </c>
      <c r="CV55" s="424" t="str">
        <f>'06'!CU54</f>
        <v/>
      </c>
      <c r="CW55" s="424" t="str">
        <f>'06'!CV54</f>
        <v/>
      </c>
      <c r="CX55" s="424" t="str">
        <f>'06'!CW54</f>
        <v/>
      </c>
      <c r="CY55" s="424" t="str">
        <f>'06'!CX54</f>
        <v/>
      </c>
      <c r="CZ55" s="424" t="str">
        <f>'06'!CY54</f>
        <v/>
      </c>
      <c r="DA55" s="424" t="str">
        <f>'06'!CZ54</f>
        <v/>
      </c>
      <c r="DB55" s="424" t="str">
        <f>'06'!DA54</f>
        <v/>
      </c>
      <c r="DC55" s="424" t="str">
        <f>'06'!DB54</f>
        <v/>
      </c>
      <c r="DD55" s="424" t="str">
        <f>'06'!DC54</f>
        <v/>
      </c>
      <c r="DE55" s="424" t="str">
        <f>'06'!DD54</f>
        <v/>
      </c>
      <c r="DF55" s="424" t="str">
        <f>'06'!DE54</f>
        <v/>
      </c>
      <c r="DG55" s="424" t="str">
        <f>'06'!DF54</f>
        <v/>
      </c>
      <c r="DH55" s="424" t="str">
        <f>'06'!DG54</f>
        <v/>
      </c>
      <c r="DI55" s="424" t="str">
        <f>'06'!DH54</f>
        <v/>
      </c>
      <c r="DJ55" s="424" t="str">
        <f>'06'!DI54</f>
        <v/>
      </c>
      <c r="DK55" s="457" t="str">
        <f>'06'!DJ54</f>
        <v/>
      </c>
      <c r="DL55" s="457" t="str">
        <f>'06'!DK54</f>
        <v/>
      </c>
      <c r="DM55" s="457" t="str">
        <f>'06'!DL54</f>
        <v/>
      </c>
      <c r="DN55" s="457" t="str">
        <f>'06'!DM54</f>
        <v/>
      </c>
      <c r="DO55" s="457" t="str">
        <f>'06'!DN54</f>
        <v/>
      </c>
      <c r="DP55" s="457" t="str">
        <f>'06'!DO54</f>
        <v/>
      </c>
      <c r="DQ55" s="457" t="str">
        <f>'06'!DP54</f>
        <v/>
      </c>
      <c r="DR55" s="457" t="str">
        <f>'06'!DQ54</f>
        <v/>
      </c>
      <c r="DS55" s="457" t="str">
        <f>'06'!DR54</f>
        <v/>
      </c>
      <c r="DT55" s="457" t="str">
        <f>'06'!DS54</f>
        <v/>
      </c>
      <c r="DU55" s="457" t="str">
        <f>'06'!DT54</f>
        <v/>
      </c>
      <c r="DV55" s="457" t="str">
        <f>'06'!DU54</f>
        <v/>
      </c>
      <c r="DW55" s="457" t="str">
        <f>'06'!DV54</f>
        <v/>
      </c>
      <c r="DX55" s="457" t="str">
        <f>'06'!DW54</f>
        <v/>
      </c>
      <c r="DY55" s="457" t="str">
        <f>'06'!DX54</f>
        <v/>
      </c>
      <c r="DZ55" s="457" t="str">
        <f>'06'!DY54</f>
        <v/>
      </c>
      <c r="EA55" s="457" t="str">
        <f>'06'!DZ54</f>
        <v/>
      </c>
      <c r="EB55" s="457" t="str">
        <f>'06'!EA54</f>
        <v/>
      </c>
      <c r="EC55" s="457" t="str">
        <f>'06'!EB54</f>
        <v/>
      </c>
      <c r="ED55" s="457" t="str">
        <f>'06'!EC54</f>
        <v/>
      </c>
      <c r="EE55" s="457" t="str">
        <f>'06'!ED54</f>
        <v/>
      </c>
      <c r="EF55" s="457" t="str">
        <f>'06'!EE54</f>
        <v/>
      </c>
      <c r="EG55" s="457" t="str">
        <f>'06'!EF54</f>
        <v/>
      </c>
      <c r="EH55" s="457" t="str">
        <f>'06'!EG54</f>
        <v/>
      </c>
      <c r="EI55" s="457" t="str">
        <f>'06'!EH54</f>
        <v/>
      </c>
      <c r="EJ55" s="457" t="str">
        <f>'06'!EI54</f>
        <v/>
      </c>
      <c r="EK55" s="457" t="str">
        <f>'06'!EJ54</f>
        <v/>
      </c>
      <c r="EL55" s="457" t="str">
        <f>'06'!EK54</f>
        <v/>
      </c>
      <c r="EM55" s="457" t="str">
        <f>'06'!EL54</f>
        <v/>
      </c>
      <c r="EN55" s="457" t="str">
        <f>'06'!EM54</f>
        <v/>
      </c>
      <c r="EO55" s="457" t="str">
        <f>'06'!EN54</f>
        <v/>
      </c>
      <c r="EP55" s="457" t="str">
        <f>'06'!EO54</f>
        <v/>
      </c>
      <c r="EQ55" s="457" t="str">
        <f>'06'!EP54</f>
        <v/>
      </c>
      <c r="ER55" s="457" t="str">
        <f>'06'!EQ54</f>
        <v/>
      </c>
      <c r="ES55" s="457" t="str">
        <f>'06'!ER54</f>
        <v/>
      </c>
      <c r="ET55" s="457" t="str">
        <f>'06'!ES54</f>
        <v/>
      </c>
      <c r="EU55" s="457" t="str">
        <f>'06'!ET54</f>
        <v/>
      </c>
      <c r="EV55" s="457" t="str">
        <f>'06'!EU54</f>
        <v/>
      </c>
      <c r="EW55" s="457" t="str">
        <f>'06'!EV54</f>
        <v/>
      </c>
      <c r="EX55" s="457" t="str">
        <f>'06'!EW54</f>
        <v/>
      </c>
      <c r="EY55" s="457" t="str">
        <f>'06'!EX54</f>
        <v/>
      </c>
      <c r="EZ55" s="457" t="str">
        <f>'06'!EY54</f>
        <v/>
      </c>
      <c r="FA55" s="457" t="str">
        <f>'06'!EZ54</f>
        <v/>
      </c>
      <c r="FB55" s="457" t="str">
        <f>'06'!FA54</f>
        <v/>
      </c>
      <c r="FC55" s="424" t="str">
        <f>'06'!FB54</f>
        <v/>
      </c>
      <c r="FD55" s="424" t="str">
        <f>'06'!FC54</f>
        <v/>
      </c>
      <c r="FE55" s="424" t="str">
        <f>'06'!FD54</f>
        <v/>
      </c>
      <c r="FF55" s="424" t="str">
        <f>'06'!FE54</f>
        <v/>
      </c>
      <c r="FG55" s="424" t="str">
        <f>'06'!FF54</f>
        <v/>
      </c>
      <c r="FH55" s="424" t="str">
        <f>'06'!FG54</f>
        <v/>
      </c>
      <c r="FI55" s="424" t="str">
        <f>'06'!FH54</f>
        <v/>
      </c>
      <c r="FJ55" s="424" t="str">
        <f>'06'!FI54</f>
        <v/>
      </c>
      <c r="FK55" s="424" t="str">
        <f>'06'!FJ54</f>
        <v/>
      </c>
      <c r="FL55" s="424" t="str">
        <f>'06'!FK54</f>
        <v/>
      </c>
      <c r="FM55" s="424" t="str">
        <f>'06'!FL54</f>
        <v/>
      </c>
      <c r="FN55" s="424" t="str">
        <f>'06'!FM54</f>
        <v/>
      </c>
      <c r="FO55" s="424" t="str">
        <f>'06'!FN54</f>
        <v/>
      </c>
      <c r="FP55" s="424" t="str">
        <f>'06'!FO54</f>
        <v/>
      </c>
      <c r="FQ55" s="424" t="str">
        <f>'06'!FP54</f>
        <v/>
      </c>
      <c r="FR55" s="424" t="str">
        <f>'06'!FQ54</f>
        <v/>
      </c>
      <c r="FS55" s="424" t="str">
        <f>'06'!FR54</f>
        <v/>
      </c>
      <c r="FT55" s="424" t="str">
        <f>'06'!FS54</f>
        <v/>
      </c>
      <c r="FU55" s="424" t="str">
        <f>'06'!FT54</f>
        <v/>
      </c>
      <c r="FV55" s="424" t="str">
        <f>'06'!FU54</f>
        <v/>
      </c>
      <c r="FW55" s="424" t="str">
        <f>'06'!FV54</f>
        <v/>
      </c>
      <c r="FX55" s="424" t="str">
        <f>'06'!FW54</f>
        <v/>
      </c>
      <c r="FY55" s="424" t="str">
        <f>'06'!FX54</f>
        <v/>
      </c>
      <c r="FZ55" s="424" t="str">
        <f>'06'!FY54</f>
        <v/>
      </c>
      <c r="GA55" s="424" t="str">
        <f>'06'!FZ54</f>
        <v/>
      </c>
      <c r="GB55" s="424" t="str">
        <f>'06'!GA54</f>
        <v/>
      </c>
      <c r="GC55" s="424" t="str">
        <f>'06'!GB54</f>
        <v/>
      </c>
      <c r="GD55" s="424" t="str">
        <f>'06'!GD54</f>
        <v/>
      </c>
      <c r="GE55" s="424" t="str">
        <f>'06'!GE54</f>
        <v/>
      </c>
      <c r="GF55" s="188"/>
      <c r="GG55" s="173"/>
      <c r="GH55" s="173"/>
      <c r="GI55" s="173"/>
      <c r="GJ55" s="173"/>
      <c r="GK55" s="173"/>
      <c r="GL55" s="173"/>
      <c r="GM55" s="173"/>
    </row>
    <row r="56" spans="1:195" s="29" customFormat="1" ht="15.95" customHeight="1">
      <c r="A56" s="173"/>
      <c r="B56" s="426">
        <v>50</v>
      </c>
      <c r="C56" s="26" t="str">
        <f>IF(คะแนนสอบ!C55="","",คะแนนสอบ!C55)</f>
        <v/>
      </c>
      <c r="D56" s="41" t="str">
        <f>IF(คะแนนสอบ!D55="","",คะแนนสอบ!D55)</f>
        <v/>
      </c>
      <c r="E56" s="424" t="str">
        <f>'06'!D55</f>
        <v/>
      </c>
      <c r="F56" s="424" t="str">
        <f>'06'!E55</f>
        <v/>
      </c>
      <c r="G56" s="424" t="str">
        <f>'06'!F55</f>
        <v/>
      </c>
      <c r="H56" s="424" t="str">
        <f>'06'!G55</f>
        <v/>
      </c>
      <c r="I56" s="424" t="str">
        <f>'06'!H55</f>
        <v/>
      </c>
      <c r="J56" s="424" t="str">
        <f>'06'!I55</f>
        <v/>
      </c>
      <c r="K56" s="424" t="str">
        <f>'06'!J55</f>
        <v/>
      </c>
      <c r="L56" s="424" t="str">
        <f>'06'!K55</f>
        <v/>
      </c>
      <c r="M56" s="424" t="str">
        <f>'06'!L55</f>
        <v/>
      </c>
      <c r="N56" s="424" t="str">
        <f>'06'!M55</f>
        <v/>
      </c>
      <c r="O56" s="424" t="str">
        <f>'06'!N55</f>
        <v/>
      </c>
      <c r="P56" s="424" t="str">
        <f>'06'!O55</f>
        <v/>
      </c>
      <c r="Q56" s="424" t="str">
        <f>'06'!P55</f>
        <v/>
      </c>
      <c r="R56" s="424" t="str">
        <f>'06'!Q55</f>
        <v/>
      </c>
      <c r="S56" s="424" t="str">
        <f>'06'!R55</f>
        <v/>
      </c>
      <c r="T56" s="424" t="str">
        <f>'06'!S55</f>
        <v/>
      </c>
      <c r="U56" s="424" t="str">
        <f>'06'!T55</f>
        <v/>
      </c>
      <c r="V56" s="424" t="str">
        <f>'06'!U55</f>
        <v/>
      </c>
      <c r="W56" s="424" t="str">
        <f>'06'!V55</f>
        <v/>
      </c>
      <c r="X56" s="424" t="str">
        <f>'06'!W55</f>
        <v/>
      </c>
      <c r="Y56" s="424" t="str">
        <f>'06'!X55</f>
        <v/>
      </c>
      <c r="Z56" s="424" t="str">
        <f>'06'!Y55</f>
        <v/>
      </c>
      <c r="AA56" s="424" t="str">
        <f>'06'!Z55</f>
        <v/>
      </c>
      <c r="AB56" s="424" t="str">
        <f>'06'!AA55</f>
        <v/>
      </c>
      <c r="AC56" s="424" t="str">
        <f>'06'!AB55</f>
        <v/>
      </c>
      <c r="AD56" s="424" t="str">
        <f>'06'!AC55</f>
        <v/>
      </c>
      <c r="AE56" s="424" t="str">
        <f>'06'!AD55</f>
        <v/>
      </c>
      <c r="AF56" s="424" t="str">
        <f>'06'!AE55</f>
        <v/>
      </c>
      <c r="AG56" s="424" t="str">
        <f>'06'!AF55</f>
        <v/>
      </c>
      <c r="AH56" s="424" t="str">
        <f>'06'!AG55</f>
        <v/>
      </c>
      <c r="AI56" s="424" t="str">
        <f>'06'!AH55</f>
        <v/>
      </c>
      <c r="AJ56" s="424" t="str">
        <f>'06'!AI55</f>
        <v/>
      </c>
      <c r="AK56" s="424" t="str">
        <f>'06'!AJ55</f>
        <v/>
      </c>
      <c r="AL56" s="424" t="str">
        <f>'06'!AK55</f>
        <v/>
      </c>
      <c r="AM56" s="424" t="str">
        <f>'06'!AL55</f>
        <v/>
      </c>
      <c r="AN56" s="424" t="str">
        <f>'06'!AM55</f>
        <v/>
      </c>
      <c r="AO56" s="424" t="str">
        <f>'06'!AN55</f>
        <v/>
      </c>
      <c r="AP56" s="424" t="str">
        <f>'06'!AO55</f>
        <v/>
      </c>
      <c r="AQ56" s="424" t="str">
        <f>'06'!AP55</f>
        <v/>
      </c>
      <c r="AR56" s="424" t="str">
        <f>'06'!AQ55</f>
        <v/>
      </c>
      <c r="AS56" s="424" t="str">
        <f>'06'!AR55</f>
        <v/>
      </c>
      <c r="AT56" s="424" t="str">
        <f>'06'!AS55</f>
        <v/>
      </c>
      <c r="AU56" s="424" t="str">
        <f>'06'!AT55</f>
        <v/>
      </c>
      <c r="AV56" s="424" t="str">
        <f>'06'!AU55</f>
        <v/>
      </c>
      <c r="AW56" s="424" t="str">
        <f>'06'!AV55</f>
        <v/>
      </c>
      <c r="AX56" s="424" t="str">
        <f>'06'!AW55</f>
        <v/>
      </c>
      <c r="AY56" s="424" t="str">
        <f>'06'!AX55</f>
        <v/>
      </c>
      <c r="AZ56" s="424" t="str">
        <f>'06'!AY55</f>
        <v/>
      </c>
      <c r="BA56" s="424" t="str">
        <f>'06'!AZ55</f>
        <v/>
      </c>
      <c r="BB56" s="424" t="str">
        <f>'06'!BA55</f>
        <v/>
      </c>
      <c r="BC56" s="424" t="str">
        <f>'06'!BB55</f>
        <v/>
      </c>
      <c r="BD56" s="424" t="str">
        <f>'06'!BC55</f>
        <v/>
      </c>
      <c r="BE56" s="424" t="str">
        <f>'06'!BD55</f>
        <v/>
      </c>
      <c r="BF56" s="424" t="str">
        <f>'06'!BE55</f>
        <v/>
      </c>
      <c r="BG56" s="424" t="str">
        <f>'06'!BF55</f>
        <v/>
      </c>
      <c r="BH56" s="424" t="str">
        <f>'06'!BG55</f>
        <v/>
      </c>
      <c r="BI56" s="424" t="str">
        <f>'06'!BH55</f>
        <v/>
      </c>
      <c r="BJ56" s="424" t="str">
        <f>'06'!BI55</f>
        <v/>
      </c>
      <c r="BK56" s="424" t="str">
        <f>'06'!BJ55</f>
        <v/>
      </c>
      <c r="BL56" s="424" t="str">
        <f>'06'!BK55</f>
        <v/>
      </c>
      <c r="BM56" s="424" t="str">
        <f>'06'!BL55</f>
        <v/>
      </c>
      <c r="BN56" s="424" t="str">
        <f>'06'!BM55</f>
        <v/>
      </c>
      <c r="BO56" s="424" t="str">
        <f>'06'!BN55</f>
        <v/>
      </c>
      <c r="BP56" s="424" t="str">
        <f>'06'!BO55</f>
        <v/>
      </c>
      <c r="BQ56" s="424" t="str">
        <f>'06'!BP55</f>
        <v/>
      </c>
      <c r="BR56" s="424" t="str">
        <f>'06'!BQ55</f>
        <v/>
      </c>
      <c r="BS56" s="424" t="str">
        <f>'06'!BR55</f>
        <v/>
      </c>
      <c r="BT56" s="424" t="str">
        <f>'06'!BS55</f>
        <v/>
      </c>
      <c r="BU56" s="424" t="str">
        <f>'06'!BT55</f>
        <v/>
      </c>
      <c r="BV56" s="424" t="str">
        <f>'06'!BU55</f>
        <v/>
      </c>
      <c r="BW56" s="424" t="str">
        <f>'06'!BV55</f>
        <v/>
      </c>
      <c r="BX56" s="424" t="str">
        <f>'06'!BW55</f>
        <v/>
      </c>
      <c r="BY56" s="424" t="str">
        <f>'06'!BX55</f>
        <v/>
      </c>
      <c r="BZ56" s="424" t="str">
        <f>'06'!BY55</f>
        <v/>
      </c>
      <c r="CA56" s="424" t="str">
        <f>'06'!BZ55</f>
        <v/>
      </c>
      <c r="CB56" s="424" t="str">
        <f>'06'!CA55</f>
        <v/>
      </c>
      <c r="CC56" s="424" t="str">
        <f>'06'!CB55</f>
        <v/>
      </c>
      <c r="CD56" s="424" t="str">
        <f>'06'!CC55</f>
        <v/>
      </c>
      <c r="CE56" s="424" t="str">
        <f>'06'!CD55</f>
        <v/>
      </c>
      <c r="CF56" s="424" t="str">
        <f>'06'!CE55</f>
        <v/>
      </c>
      <c r="CG56" s="424" t="str">
        <f>'06'!CF55</f>
        <v/>
      </c>
      <c r="CH56" s="424" t="str">
        <f>'06'!CG55</f>
        <v/>
      </c>
      <c r="CI56" s="424" t="str">
        <f>'06'!CH55</f>
        <v/>
      </c>
      <c r="CJ56" s="424" t="str">
        <f>'06'!CI55</f>
        <v/>
      </c>
      <c r="CK56" s="424" t="str">
        <f>'06'!CJ55</f>
        <v/>
      </c>
      <c r="CL56" s="424" t="str">
        <f>'06'!CK55</f>
        <v/>
      </c>
      <c r="CM56" s="424" t="str">
        <f>'06'!CL55</f>
        <v/>
      </c>
      <c r="CN56" s="424" t="str">
        <f>'06'!CM55</f>
        <v/>
      </c>
      <c r="CO56" s="424" t="str">
        <f>'06'!CN55</f>
        <v/>
      </c>
      <c r="CP56" s="424" t="str">
        <f>'06'!CO55</f>
        <v/>
      </c>
      <c r="CQ56" s="424" t="str">
        <f>'06'!CP55</f>
        <v/>
      </c>
      <c r="CR56" s="424" t="str">
        <f>'06'!CQ55</f>
        <v/>
      </c>
      <c r="CS56" s="424" t="str">
        <f>'06'!CR55</f>
        <v/>
      </c>
      <c r="CT56" s="424" t="str">
        <f>'06'!CS55</f>
        <v/>
      </c>
      <c r="CU56" s="424" t="str">
        <f>'06'!CT55</f>
        <v/>
      </c>
      <c r="CV56" s="424" t="str">
        <f>'06'!CU55</f>
        <v/>
      </c>
      <c r="CW56" s="424" t="str">
        <f>'06'!CV55</f>
        <v/>
      </c>
      <c r="CX56" s="424" t="str">
        <f>'06'!CW55</f>
        <v/>
      </c>
      <c r="CY56" s="424" t="str">
        <f>'06'!CX55</f>
        <v/>
      </c>
      <c r="CZ56" s="424" t="str">
        <f>'06'!CY55</f>
        <v/>
      </c>
      <c r="DA56" s="424" t="str">
        <f>'06'!CZ55</f>
        <v/>
      </c>
      <c r="DB56" s="424" t="str">
        <f>'06'!DA55</f>
        <v/>
      </c>
      <c r="DC56" s="424" t="str">
        <f>'06'!DB55</f>
        <v/>
      </c>
      <c r="DD56" s="424" t="str">
        <f>'06'!DC55</f>
        <v/>
      </c>
      <c r="DE56" s="424" t="str">
        <f>'06'!DD55</f>
        <v/>
      </c>
      <c r="DF56" s="424" t="str">
        <f>'06'!DE55</f>
        <v/>
      </c>
      <c r="DG56" s="424" t="str">
        <f>'06'!DF55</f>
        <v/>
      </c>
      <c r="DH56" s="424" t="str">
        <f>'06'!DG55</f>
        <v/>
      </c>
      <c r="DI56" s="424" t="str">
        <f>'06'!DH55</f>
        <v/>
      </c>
      <c r="DJ56" s="424" t="str">
        <f>'06'!DI55</f>
        <v/>
      </c>
      <c r="DK56" s="457" t="str">
        <f>'06'!DJ55</f>
        <v/>
      </c>
      <c r="DL56" s="457" t="str">
        <f>'06'!DK55</f>
        <v/>
      </c>
      <c r="DM56" s="457" t="str">
        <f>'06'!DL55</f>
        <v/>
      </c>
      <c r="DN56" s="457" t="str">
        <f>'06'!DM55</f>
        <v/>
      </c>
      <c r="DO56" s="457" t="str">
        <f>'06'!DN55</f>
        <v/>
      </c>
      <c r="DP56" s="457" t="str">
        <f>'06'!DO55</f>
        <v/>
      </c>
      <c r="DQ56" s="457" t="str">
        <f>'06'!DP55</f>
        <v/>
      </c>
      <c r="DR56" s="457" t="str">
        <f>'06'!DQ55</f>
        <v/>
      </c>
      <c r="DS56" s="457" t="str">
        <f>'06'!DR55</f>
        <v/>
      </c>
      <c r="DT56" s="457" t="str">
        <f>'06'!DS55</f>
        <v/>
      </c>
      <c r="DU56" s="457" t="str">
        <f>'06'!DT55</f>
        <v/>
      </c>
      <c r="DV56" s="457" t="str">
        <f>'06'!DU55</f>
        <v/>
      </c>
      <c r="DW56" s="457" t="str">
        <f>'06'!DV55</f>
        <v/>
      </c>
      <c r="DX56" s="457" t="str">
        <f>'06'!DW55</f>
        <v/>
      </c>
      <c r="DY56" s="457" t="str">
        <f>'06'!DX55</f>
        <v/>
      </c>
      <c r="DZ56" s="457" t="str">
        <f>'06'!DY55</f>
        <v/>
      </c>
      <c r="EA56" s="457" t="str">
        <f>'06'!DZ55</f>
        <v/>
      </c>
      <c r="EB56" s="457" t="str">
        <f>'06'!EA55</f>
        <v/>
      </c>
      <c r="EC56" s="457" t="str">
        <f>'06'!EB55</f>
        <v/>
      </c>
      <c r="ED56" s="457" t="str">
        <f>'06'!EC55</f>
        <v/>
      </c>
      <c r="EE56" s="457" t="str">
        <f>'06'!ED55</f>
        <v/>
      </c>
      <c r="EF56" s="457" t="str">
        <f>'06'!EE55</f>
        <v/>
      </c>
      <c r="EG56" s="457" t="str">
        <f>'06'!EF55</f>
        <v/>
      </c>
      <c r="EH56" s="457" t="str">
        <f>'06'!EG55</f>
        <v/>
      </c>
      <c r="EI56" s="457" t="str">
        <f>'06'!EH55</f>
        <v/>
      </c>
      <c r="EJ56" s="457" t="str">
        <f>'06'!EI55</f>
        <v/>
      </c>
      <c r="EK56" s="457" t="str">
        <f>'06'!EJ55</f>
        <v/>
      </c>
      <c r="EL56" s="457" t="str">
        <f>'06'!EK55</f>
        <v/>
      </c>
      <c r="EM56" s="457" t="str">
        <f>'06'!EL55</f>
        <v/>
      </c>
      <c r="EN56" s="457" t="str">
        <f>'06'!EM55</f>
        <v/>
      </c>
      <c r="EO56" s="457" t="str">
        <f>'06'!EN55</f>
        <v/>
      </c>
      <c r="EP56" s="457" t="str">
        <f>'06'!EO55</f>
        <v/>
      </c>
      <c r="EQ56" s="457" t="str">
        <f>'06'!EP55</f>
        <v/>
      </c>
      <c r="ER56" s="457" t="str">
        <f>'06'!EQ55</f>
        <v/>
      </c>
      <c r="ES56" s="457" t="str">
        <f>'06'!ER55</f>
        <v/>
      </c>
      <c r="ET56" s="457" t="str">
        <f>'06'!ES55</f>
        <v/>
      </c>
      <c r="EU56" s="457" t="str">
        <f>'06'!ET55</f>
        <v/>
      </c>
      <c r="EV56" s="457" t="str">
        <f>'06'!EU55</f>
        <v/>
      </c>
      <c r="EW56" s="457" t="str">
        <f>'06'!EV55</f>
        <v/>
      </c>
      <c r="EX56" s="457" t="str">
        <f>'06'!EW55</f>
        <v/>
      </c>
      <c r="EY56" s="457" t="str">
        <f>'06'!EX55</f>
        <v/>
      </c>
      <c r="EZ56" s="457" t="str">
        <f>'06'!EY55</f>
        <v/>
      </c>
      <c r="FA56" s="457" t="str">
        <f>'06'!EZ55</f>
        <v/>
      </c>
      <c r="FB56" s="457" t="str">
        <f>'06'!FA55</f>
        <v/>
      </c>
      <c r="FC56" s="424" t="str">
        <f>'06'!FB55</f>
        <v/>
      </c>
      <c r="FD56" s="424" t="str">
        <f>'06'!FC55</f>
        <v/>
      </c>
      <c r="FE56" s="424" t="str">
        <f>'06'!FD55</f>
        <v/>
      </c>
      <c r="FF56" s="424" t="str">
        <f>'06'!FE55</f>
        <v/>
      </c>
      <c r="FG56" s="424" t="str">
        <f>'06'!FF55</f>
        <v/>
      </c>
      <c r="FH56" s="424" t="str">
        <f>'06'!FG55</f>
        <v/>
      </c>
      <c r="FI56" s="424" t="str">
        <f>'06'!FH55</f>
        <v/>
      </c>
      <c r="FJ56" s="424" t="str">
        <f>'06'!FI55</f>
        <v/>
      </c>
      <c r="FK56" s="424" t="str">
        <f>'06'!FJ55</f>
        <v/>
      </c>
      <c r="FL56" s="424" t="str">
        <f>'06'!FK55</f>
        <v/>
      </c>
      <c r="FM56" s="424" t="str">
        <f>'06'!FL55</f>
        <v/>
      </c>
      <c r="FN56" s="424" t="str">
        <f>'06'!FM55</f>
        <v/>
      </c>
      <c r="FO56" s="424" t="str">
        <f>'06'!FN55</f>
        <v/>
      </c>
      <c r="FP56" s="424" t="str">
        <f>'06'!FO55</f>
        <v/>
      </c>
      <c r="FQ56" s="424" t="str">
        <f>'06'!FP55</f>
        <v/>
      </c>
      <c r="FR56" s="424" t="str">
        <f>'06'!FQ55</f>
        <v/>
      </c>
      <c r="FS56" s="424" t="str">
        <f>'06'!FR55</f>
        <v/>
      </c>
      <c r="FT56" s="424" t="str">
        <f>'06'!FS55</f>
        <v/>
      </c>
      <c r="FU56" s="424" t="str">
        <f>'06'!FT55</f>
        <v/>
      </c>
      <c r="FV56" s="424" t="str">
        <f>'06'!FU55</f>
        <v/>
      </c>
      <c r="FW56" s="424" t="str">
        <f>'06'!FV55</f>
        <v/>
      </c>
      <c r="FX56" s="424" t="str">
        <f>'06'!FW55</f>
        <v/>
      </c>
      <c r="FY56" s="424" t="str">
        <f>'06'!FX55</f>
        <v/>
      </c>
      <c r="FZ56" s="424" t="str">
        <f>'06'!FY55</f>
        <v/>
      </c>
      <c r="GA56" s="424" t="str">
        <f>'06'!FZ55</f>
        <v/>
      </c>
      <c r="GB56" s="424" t="str">
        <f>'06'!GA55</f>
        <v/>
      </c>
      <c r="GC56" s="424" t="str">
        <f>'06'!GB55</f>
        <v/>
      </c>
      <c r="GD56" s="424" t="str">
        <f>'06'!GD55</f>
        <v/>
      </c>
      <c r="GE56" s="424" t="str">
        <f>'06'!GE55</f>
        <v/>
      </c>
      <c r="GF56" s="188"/>
      <c r="GG56" s="173"/>
      <c r="GH56" s="173"/>
      <c r="GI56" s="173"/>
      <c r="GJ56" s="173"/>
      <c r="GK56" s="173"/>
      <c r="GL56" s="173"/>
      <c r="GM56" s="173"/>
    </row>
    <row r="57" spans="1:195" s="54" customFormat="1" ht="15.75" customHeight="1">
      <c r="A57" s="172"/>
      <c r="B57" s="172"/>
      <c r="C57" s="172"/>
      <c r="D57" s="172"/>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M57" s="175"/>
      <c r="EN57" s="175"/>
      <c r="EO57" s="175"/>
      <c r="EP57" s="175"/>
      <c r="EQ57" s="175"/>
      <c r="ER57" s="175"/>
      <c r="ES57" s="175"/>
      <c r="ET57" s="175"/>
      <c r="EU57" s="175"/>
      <c r="EV57" s="175"/>
      <c r="EW57" s="175"/>
      <c r="EX57" s="175"/>
      <c r="EY57" s="175"/>
      <c r="EZ57" s="175"/>
      <c r="FA57" s="175"/>
      <c r="FB57" s="175"/>
      <c r="FC57" s="175"/>
      <c r="FD57" s="175"/>
      <c r="FE57" s="175"/>
      <c r="FF57" s="175"/>
      <c r="FG57" s="175"/>
      <c r="FH57" s="175"/>
      <c r="FI57" s="175"/>
      <c r="FJ57" s="175"/>
      <c r="FK57" s="175"/>
      <c r="FL57" s="175"/>
      <c r="FM57" s="175"/>
      <c r="FN57" s="175"/>
      <c r="FO57" s="175"/>
      <c r="FP57" s="175"/>
      <c r="FQ57" s="175"/>
      <c r="FR57" s="175"/>
      <c r="FS57" s="175"/>
      <c r="FT57" s="175"/>
      <c r="FU57" s="175"/>
      <c r="FV57" s="175"/>
      <c r="FW57" s="175"/>
      <c r="FX57" s="175"/>
      <c r="FY57" s="175"/>
      <c r="FZ57" s="175"/>
      <c r="GA57" s="175"/>
      <c r="GB57" s="175"/>
      <c r="GC57" s="175"/>
      <c r="GD57" s="175"/>
      <c r="GE57" s="175"/>
      <c r="GF57" s="172"/>
      <c r="GG57" s="172"/>
      <c r="GH57" s="172"/>
      <c r="GI57" s="172"/>
      <c r="GJ57" s="172"/>
      <c r="GK57" s="172"/>
      <c r="GL57" s="172"/>
      <c r="GM57" s="172"/>
    </row>
    <row r="58" spans="1:195" s="54" customFormat="1">
      <c r="A58" s="172"/>
      <c r="B58" s="172"/>
      <c r="C58" s="172"/>
      <c r="D58" s="172"/>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175"/>
      <c r="DO58" s="175"/>
      <c r="DP58" s="175"/>
      <c r="DQ58" s="175"/>
      <c r="DR58" s="175"/>
      <c r="DS58" s="175"/>
      <c r="DT58" s="175"/>
      <c r="DU58" s="175"/>
      <c r="DV58" s="175"/>
      <c r="DW58" s="175"/>
      <c r="DX58" s="175"/>
      <c r="DY58" s="175"/>
      <c r="DZ58" s="175"/>
      <c r="EA58" s="175"/>
      <c r="EB58" s="175"/>
      <c r="EC58" s="175"/>
      <c r="ED58" s="175"/>
      <c r="EE58" s="175"/>
      <c r="EF58" s="175"/>
      <c r="EG58" s="175"/>
      <c r="EH58" s="175"/>
      <c r="EI58" s="175"/>
      <c r="EJ58" s="175"/>
      <c r="EK58" s="175"/>
      <c r="EL58" s="175"/>
      <c r="EM58" s="175"/>
      <c r="EN58" s="175"/>
      <c r="EO58" s="175"/>
      <c r="EP58" s="175"/>
      <c r="EQ58" s="175"/>
      <c r="ER58" s="175"/>
      <c r="ES58" s="175"/>
      <c r="ET58" s="175"/>
      <c r="EU58" s="175"/>
      <c r="EV58" s="175"/>
      <c r="EW58" s="175"/>
      <c r="EX58" s="175"/>
      <c r="EY58" s="175"/>
      <c r="EZ58" s="175"/>
      <c r="FA58" s="175"/>
      <c r="FB58" s="175"/>
      <c r="FC58" s="175"/>
      <c r="FD58" s="175"/>
      <c r="FE58" s="175"/>
      <c r="FF58" s="175"/>
      <c r="FG58" s="175"/>
      <c r="FH58" s="175"/>
      <c r="FI58" s="175"/>
      <c r="FJ58" s="175"/>
      <c r="FK58" s="175"/>
      <c r="FL58" s="175"/>
      <c r="FM58" s="175"/>
      <c r="FN58" s="175"/>
      <c r="FO58" s="175"/>
      <c r="FP58" s="175"/>
      <c r="FQ58" s="175"/>
      <c r="FR58" s="175"/>
      <c r="FS58" s="175"/>
      <c r="FT58" s="175"/>
      <c r="FU58" s="175"/>
      <c r="FV58" s="175"/>
      <c r="FW58" s="175"/>
      <c r="FX58" s="175"/>
      <c r="FY58" s="175"/>
      <c r="FZ58" s="175"/>
      <c r="GA58" s="175"/>
      <c r="GB58" s="175"/>
      <c r="GC58" s="175"/>
      <c r="GD58" s="175"/>
      <c r="GE58" s="175"/>
      <c r="GF58" s="172"/>
      <c r="GG58" s="172"/>
      <c r="GH58" s="172"/>
      <c r="GI58" s="172"/>
      <c r="GJ58" s="172"/>
      <c r="GK58" s="172"/>
      <c r="GL58" s="172"/>
      <c r="GM58" s="172"/>
    </row>
    <row r="59" spans="1:195">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4"/>
      <c r="DT59" s="174"/>
      <c r="DU59" s="174"/>
      <c r="DV59" s="174"/>
      <c r="DW59" s="174"/>
      <c r="DX59" s="174"/>
      <c r="DY59" s="174"/>
      <c r="DZ59" s="174"/>
      <c r="EA59" s="174"/>
      <c r="EB59" s="174"/>
      <c r="EC59" s="174"/>
      <c r="ED59" s="174"/>
      <c r="EE59" s="174"/>
      <c r="EF59" s="174"/>
      <c r="EG59" s="174"/>
      <c r="EH59" s="174"/>
      <c r="EI59" s="174"/>
      <c r="EJ59" s="174"/>
      <c r="EK59" s="174"/>
      <c r="EL59" s="174"/>
      <c r="EM59" s="174"/>
      <c r="EN59" s="174"/>
      <c r="EO59" s="174"/>
      <c r="EP59" s="174"/>
      <c r="EQ59" s="174"/>
      <c r="ER59" s="174"/>
      <c r="ES59" s="174"/>
      <c r="ET59" s="174"/>
      <c r="EU59" s="174"/>
      <c r="EV59" s="174"/>
      <c r="EW59" s="174"/>
      <c r="EX59" s="174"/>
      <c r="EY59" s="174"/>
      <c r="EZ59" s="174"/>
      <c r="FA59" s="174"/>
      <c r="FB59" s="174"/>
      <c r="FC59" s="174"/>
      <c r="FD59" s="174"/>
      <c r="FE59" s="174"/>
      <c r="FF59" s="174"/>
      <c r="FG59" s="174"/>
      <c r="FH59" s="174"/>
      <c r="FI59" s="174"/>
      <c r="FJ59" s="174"/>
      <c r="FK59" s="174"/>
      <c r="FL59" s="174"/>
      <c r="FM59" s="174"/>
      <c r="FN59" s="174"/>
      <c r="FO59" s="174"/>
      <c r="FP59" s="174"/>
      <c r="FQ59" s="174"/>
      <c r="FR59" s="174"/>
      <c r="FS59" s="174"/>
      <c r="FT59" s="174"/>
      <c r="FU59" s="174"/>
      <c r="FV59" s="174"/>
      <c r="FW59" s="174"/>
      <c r="FX59" s="174"/>
      <c r="FY59" s="174"/>
      <c r="FZ59" s="174"/>
      <c r="GA59" s="174"/>
      <c r="GB59" s="174"/>
      <c r="GC59" s="174"/>
      <c r="GD59" s="174"/>
      <c r="GE59" s="174"/>
      <c r="GF59" s="172"/>
      <c r="GG59" s="172"/>
      <c r="GH59" s="172"/>
      <c r="GI59" s="172"/>
      <c r="GJ59" s="172"/>
      <c r="GK59" s="172"/>
      <c r="GL59" s="172"/>
      <c r="GM59" s="172"/>
    </row>
    <row r="60" spans="1:195">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5"/>
      <c r="DV60" s="175"/>
      <c r="DW60" s="175"/>
      <c r="DX60" s="175"/>
      <c r="DY60" s="175"/>
      <c r="DZ60" s="175"/>
      <c r="EA60" s="175"/>
      <c r="EB60" s="175"/>
      <c r="EC60" s="175"/>
      <c r="ED60" s="175"/>
      <c r="EE60" s="175"/>
      <c r="EF60" s="175"/>
      <c r="EG60" s="175"/>
      <c r="EH60" s="175"/>
      <c r="EI60" s="175"/>
      <c r="EJ60" s="175"/>
      <c r="EK60" s="175"/>
      <c r="EL60" s="175"/>
      <c r="EM60" s="175"/>
      <c r="EN60" s="175"/>
      <c r="EO60" s="175"/>
      <c r="EP60" s="175"/>
      <c r="EQ60" s="175"/>
      <c r="ER60" s="175"/>
      <c r="ES60" s="175"/>
      <c r="ET60" s="175"/>
      <c r="EU60" s="175"/>
      <c r="EV60" s="175"/>
      <c r="EW60" s="175"/>
      <c r="EX60" s="175"/>
      <c r="EY60" s="175"/>
      <c r="EZ60" s="175"/>
      <c r="FA60" s="175"/>
      <c r="FB60" s="175"/>
      <c r="FC60" s="175"/>
      <c r="FD60" s="175"/>
      <c r="FE60" s="175"/>
      <c r="FF60" s="175"/>
      <c r="FG60" s="175"/>
      <c r="FH60" s="175"/>
      <c r="FI60" s="175"/>
      <c r="FJ60" s="175"/>
      <c r="FK60" s="175"/>
      <c r="FL60" s="175"/>
      <c r="FM60" s="175"/>
      <c r="FN60" s="175"/>
      <c r="FO60" s="175"/>
      <c r="FP60" s="175"/>
      <c r="FQ60" s="175"/>
      <c r="FR60" s="175"/>
      <c r="FS60" s="175"/>
      <c r="FT60" s="175"/>
      <c r="FU60" s="175"/>
      <c r="FV60" s="175"/>
      <c r="FW60" s="175"/>
      <c r="FX60" s="175"/>
      <c r="FY60" s="175"/>
      <c r="FZ60" s="175"/>
      <c r="GA60" s="175"/>
      <c r="GB60" s="175"/>
      <c r="GC60" s="175"/>
      <c r="GD60" s="175"/>
      <c r="GE60" s="175"/>
      <c r="GF60" s="172"/>
      <c r="GG60" s="172"/>
      <c r="GH60" s="172"/>
      <c r="GI60" s="172"/>
      <c r="GJ60" s="172"/>
      <c r="GK60" s="172"/>
      <c r="GL60" s="172"/>
      <c r="GM60" s="172"/>
    </row>
    <row r="61" spans="1:19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172"/>
      <c r="EA61" s="172"/>
      <c r="EB61" s="172"/>
      <c r="EC61" s="172"/>
      <c r="ED61" s="172"/>
      <c r="EE61" s="172"/>
      <c r="EF61" s="172"/>
      <c r="EG61" s="172"/>
      <c r="EH61" s="172"/>
      <c r="EI61" s="172"/>
      <c r="EJ61" s="172"/>
      <c r="EK61" s="172"/>
      <c r="EL61" s="172"/>
      <c r="EM61" s="172"/>
      <c r="EN61" s="172"/>
      <c r="EO61" s="172"/>
      <c r="EP61" s="172"/>
      <c r="EQ61" s="172"/>
      <c r="ER61" s="172"/>
      <c r="ES61" s="172"/>
      <c r="ET61" s="172"/>
      <c r="EU61" s="172"/>
      <c r="EV61" s="172"/>
      <c r="EW61" s="172"/>
      <c r="EX61" s="172"/>
      <c r="EY61" s="172"/>
      <c r="EZ61" s="172"/>
      <c r="FA61" s="172"/>
      <c r="FB61" s="172"/>
      <c r="FC61" s="172"/>
      <c r="FD61" s="172"/>
      <c r="FE61" s="172"/>
      <c r="FF61" s="172"/>
      <c r="FG61" s="172"/>
      <c r="FH61" s="172"/>
      <c r="FI61" s="172"/>
      <c r="FJ61" s="172"/>
      <c r="FK61" s="172"/>
      <c r="FL61" s="172"/>
      <c r="FM61" s="172"/>
      <c r="FN61" s="172"/>
      <c r="FO61" s="172"/>
      <c r="FP61" s="172"/>
      <c r="FQ61" s="172"/>
      <c r="FR61" s="172"/>
      <c r="FS61" s="172"/>
      <c r="FT61" s="172"/>
      <c r="FU61" s="172"/>
      <c r="FV61" s="172"/>
      <c r="FW61" s="172"/>
      <c r="FX61" s="172"/>
      <c r="FY61" s="172"/>
      <c r="FZ61" s="172"/>
      <c r="GA61" s="172"/>
      <c r="GB61" s="172"/>
      <c r="GC61" s="172"/>
      <c r="GD61" s="172"/>
      <c r="GE61" s="172"/>
      <c r="GF61" s="172"/>
      <c r="GG61" s="172"/>
      <c r="GH61" s="172"/>
      <c r="GI61" s="172"/>
      <c r="GJ61" s="172"/>
      <c r="GK61" s="172"/>
      <c r="GL61" s="172"/>
      <c r="GM61" s="172"/>
    </row>
    <row r="62" spans="1:19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172"/>
      <c r="DI62" s="172"/>
      <c r="DJ62" s="172"/>
      <c r="DK62" s="172"/>
      <c r="DL62" s="172"/>
      <c r="DM62" s="172"/>
      <c r="DN62" s="172"/>
      <c r="DO62" s="172"/>
      <c r="DP62" s="172"/>
      <c r="DQ62" s="172"/>
      <c r="DR62" s="172"/>
      <c r="DS62" s="172"/>
      <c r="DT62" s="172"/>
      <c r="DU62" s="172"/>
      <c r="DV62" s="172"/>
      <c r="DW62" s="172"/>
      <c r="DX62" s="172"/>
      <c r="DY62" s="172"/>
      <c r="DZ62" s="172"/>
      <c r="EA62" s="172"/>
      <c r="EB62" s="172"/>
      <c r="EC62" s="172"/>
      <c r="ED62" s="172"/>
      <c r="EE62" s="172"/>
      <c r="EF62" s="172"/>
      <c r="EG62" s="172"/>
      <c r="EH62" s="172"/>
      <c r="EI62" s="172"/>
      <c r="EJ62" s="172"/>
      <c r="EK62" s="172"/>
      <c r="EL62" s="172"/>
      <c r="EM62" s="172"/>
      <c r="EN62" s="172"/>
      <c r="EO62" s="172"/>
      <c r="EP62" s="172"/>
      <c r="EQ62" s="172"/>
      <c r="ER62" s="172"/>
      <c r="ES62" s="172"/>
      <c r="ET62" s="172"/>
      <c r="EU62" s="172"/>
      <c r="EV62" s="172"/>
      <c r="EW62" s="172"/>
      <c r="EX62" s="172"/>
      <c r="EY62" s="172"/>
      <c r="EZ62" s="172"/>
      <c r="FA62" s="172"/>
      <c r="FB62" s="172"/>
      <c r="FC62" s="172"/>
      <c r="FD62" s="172"/>
      <c r="FE62" s="172"/>
      <c r="FF62" s="172"/>
      <c r="FG62" s="172"/>
      <c r="FH62" s="172"/>
      <c r="FI62" s="172"/>
      <c r="FJ62" s="172"/>
      <c r="FK62" s="172"/>
      <c r="FL62" s="172"/>
      <c r="FM62" s="172"/>
      <c r="FN62" s="172"/>
      <c r="FO62" s="172"/>
      <c r="FP62" s="172"/>
      <c r="FQ62" s="172"/>
      <c r="FR62" s="172"/>
      <c r="FS62" s="172"/>
      <c r="FT62" s="172"/>
      <c r="FU62" s="172"/>
      <c r="FV62" s="172"/>
      <c r="FW62" s="172"/>
      <c r="FX62" s="172"/>
      <c r="FY62" s="172"/>
      <c r="FZ62" s="172"/>
      <c r="GA62" s="172"/>
      <c r="GB62" s="172"/>
      <c r="GC62" s="172"/>
      <c r="GD62" s="172"/>
      <c r="GE62" s="172"/>
      <c r="GF62" s="172"/>
      <c r="GG62" s="172"/>
      <c r="GH62" s="172"/>
      <c r="GI62" s="172"/>
      <c r="GJ62" s="172"/>
      <c r="GK62" s="172"/>
      <c r="GL62" s="172"/>
      <c r="GM62" s="172"/>
    </row>
    <row r="63" spans="1:19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172"/>
      <c r="EA63" s="172"/>
      <c r="EB63" s="172"/>
      <c r="EC63" s="172"/>
      <c r="ED63" s="172"/>
      <c r="EE63" s="172"/>
      <c r="EF63" s="172"/>
      <c r="EG63" s="172"/>
      <c r="EH63" s="172"/>
      <c r="EI63" s="172"/>
      <c r="EJ63" s="172"/>
      <c r="EK63" s="172"/>
      <c r="EL63" s="172"/>
      <c r="EM63" s="172"/>
      <c r="EN63" s="172"/>
      <c r="EO63" s="172"/>
      <c r="EP63" s="172"/>
      <c r="EQ63" s="172"/>
      <c r="ER63" s="172"/>
      <c r="ES63" s="172"/>
      <c r="ET63" s="172"/>
      <c r="EU63" s="172"/>
      <c r="EV63" s="172"/>
      <c r="EW63" s="172"/>
      <c r="EX63" s="172"/>
      <c r="EY63" s="172"/>
      <c r="EZ63" s="172"/>
      <c r="FA63" s="172"/>
      <c r="FB63" s="172"/>
      <c r="FC63" s="172"/>
      <c r="FD63" s="172"/>
      <c r="FE63" s="172"/>
      <c r="FF63" s="172"/>
      <c r="FG63" s="172"/>
      <c r="FH63" s="172"/>
      <c r="FI63" s="172"/>
      <c r="FJ63" s="172"/>
      <c r="FK63" s="172"/>
      <c r="FL63" s="172"/>
      <c r="FM63" s="172"/>
      <c r="FN63" s="172"/>
      <c r="FO63" s="172"/>
      <c r="FP63" s="172"/>
      <c r="FQ63" s="172"/>
      <c r="FR63" s="172"/>
      <c r="FS63" s="172"/>
      <c r="FT63" s="172"/>
      <c r="FU63" s="172"/>
      <c r="FV63" s="172"/>
      <c r="FW63" s="172"/>
      <c r="FX63" s="172"/>
      <c r="FY63" s="172"/>
      <c r="FZ63" s="172"/>
      <c r="GA63" s="172"/>
      <c r="GB63" s="172"/>
      <c r="GC63" s="172"/>
      <c r="GD63" s="172"/>
      <c r="GE63" s="172"/>
      <c r="GF63" s="172"/>
      <c r="GG63" s="172"/>
      <c r="GH63" s="172"/>
      <c r="GI63" s="172"/>
      <c r="GJ63" s="172"/>
      <c r="GK63" s="172"/>
      <c r="GL63" s="172"/>
      <c r="GM63" s="172"/>
    </row>
    <row r="64" spans="1:19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c r="DF64" s="172"/>
      <c r="DG64" s="172"/>
      <c r="DH64" s="172"/>
      <c r="DI64" s="172"/>
      <c r="DJ64" s="172"/>
      <c r="DK64" s="172"/>
      <c r="DL64" s="172"/>
      <c r="DM64" s="172"/>
      <c r="DN64" s="172"/>
      <c r="DO64" s="172"/>
      <c r="DP64" s="172"/>
      <c r="DQ64" s="172"/>
      <c r="DR64" s="172"/>
      <c r="DS64" s="172"/>
      <c r="DT64" s="172"/>
      <c r="DU64" s="172"/>
      <c r="DV64" s="172"/>
      <c r="DW64" s="172"/>
      <c r="DX64" s="172"/>
      <c r="DY64" s="172"/>
      <c r="DZ64" s="172"/>
      <c r="EA64" s="172"/>
      <c r="EB64" s="172"/>
      <c r="EC64" s="172"/>
      <c r="ED64" s="172"/>
      <c r="EE64" s="172"/>
      <c r="EF64" s="172"/>
      <c r="EG64" s="172"/>
      <c r="EH64" s="172"/>
      <c r="EI64" s="172"/>
      <c r="EJ64" s="172"/>
      <c r="EK64" s="172"/>
      <c r="EL64" s="172"/>
      <c r="EM64" s="172"/>
      <c r="EN64" s="172"/>
      <c r="EO64" s="172"/>
      <c r="EP64" s="172"/>
      <c r="EQ64" s="172"/>
      <c r="ER64" s="172"/>
      <c r="ES64" s="172"/>
      <c r="ET64" s="172"/>
      <c r="EU64" s="172"/>
      <c r="EV64" s="172"/>
      <c r="EW64" s="172"/>
      <c r="EX64" s="172"/>
      <c r="EY64" s="172"/>
      <c r="EZ64" s="172"/>
      <c r="FA64" s="172"/>
      <c r="FB64" s="172"/>
      <c r="FC64" s="172"/>
      <c r="FD64" s="172"/>
      <c r="FE64" s="172"/>
      <c r="FF64" s="172"/>
      <c r="FG64" s="172"/>
      <c r="FH64" s="172"/>
      <c r="FI64" s="172"/>
      <c r="FJ64" s="172"/>
      <c r="FK64" s="172"/>
      <c r="FL64" s="172"/>
      <c r="FM64" s="172"/>
      <c r="FN64" s="172"/>
      <c r="FO64" s="172"/>
      <c r="FP64" s="172"/>
      <c r="FQ64" s="172"/>
      <c r="FR64" s="172"/>
      <c r="FS64" s="172"/>
      <c r="FT64" s="172"/>
      <c r="FU64" s="172"/>
      <c r="FV64" s="172"/>
      <c r="FW64" s="172"/>
      <c r="FX64" s="172"/>
      <c r="FY64" s="172"/>
      <c r="FZ64" s="172"/>
      <c r="GA64" s="172"/>
      <c r="GB64" s="172"/>
      <c r="GC64" s="172"/>
      <c r="GD64" s="172"/>
      <c r="GE64" s="172"/>
      <c r="GF64" s="172"/>
      <c r="GG64" s="172"/>
      <c r="GH64" s="172"/>
      <c r="GI64" s="172"/>
      <c r="GJ64" s="172"/>
      <c r="GK64" s="172"/>
      <c r="GL64" s="172"/>
      <c r="GM64" s="172"/>
    </row>
    <row r="65" spans="1:19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c r="DF65" s="172"/>
      <c r="DG65" s="172"/>
      <c r="DH65" s="172"/>
      <c r="DI65" s="172"/>
      <c r="DJ65" s="172"/>
      <c r="DK65" s="172"/>
      <c r="DL65" s="172"/>
      <c r="DM65" s="172"/>
      <c r="DN65" s="172"/>
      <c r="DO65" s="172"/>
      <c r="DP65" s="172"/>
      <c r="DQ65" s="172"/>
      <c r="DR65" s="172"/>
      <c r="DS65" s="172"/>
      <c r="DT65" s="172"/>
      <c r="DU65" s="172"/>
      <c r="DV65" s="172"/>
      <c r="DW65" s="172"/>
      <c r="DX65" s="172"/>
      <c r="DY65" s="172"/>
      <c r="DZ65" s="172"/>
      <c r="EA65" s="172"/>
      <c r="EB65" s="172"/>
      <c r="EC65" s="172"/>
      <c r="ED65" s="172"/>
      <c r="EE65" s="172"/>
      <c r="EF65" s="172"/>
      <c r="EG65" s="172"/>
      <c r="EH65" s="172"/>
      <c r="EI65" s="172"/>
      <c r="EJ65" s="172"/>
      <c r="EK65" s="172"/>
      <c r="EL65" s="172"/>
      <c r="EM65" s="172"/>
      <c r="EN65" s="172"/>
      <c r="EO65" s="172"/>
      <c r="EP65" s="172"/>
      <c r="EQ65" s="172"/>
      <c r="ER65" s="172"/>
      <c r="ES65" s="172"/>
      <c r="ET65" s="172"/>
      <c r="EU65" s="172"/>
      <c r="EV65" s="172"/>
      <c r="EW65" s="172"/>
      <c r="EX65" s="172"/>
      <c r="EY65" s="172"/>
      <c r="EZ65" s="172"/>
      <c r="FA65" s="172"/>
      <c r="FB65" s="172"/>
      <c r="FC65" s="172"/>
      <c r="FD65" s="172"/>
      <c r="FE65" s="172"/>
      <c r="FF65" s="172"/>
      <c r="FG65" s="172"/>
      <c r="FH65" s="172"/>
      <c r="FI65" s="172"/>
      <c r="FJ65" s="172"/>
      <c r="FK65" s="172"/>
      <c r="FL65" s="172"/>
      <c r="FM65" s="172"/>
      <c r="FN65" s="172"/>
      <c r="FO65" s="172"/>
      <c r="FP65" s="172"/>
      <c r="FQ65" s="172"/>
      <c r="FR65" s="172"/>
      <c r="FS65" s="172"/>
      <c r="FT65" s="172"/>
      <c r="FU65" s="172"/>
      <c r="FV65" s="172"/>
      <c r="FW65" s="172"/>
      <c r="FX65" s="172"/>
      <c r="FY65" s="172"/>
      <c r="FZ65" s="172"/>
      <c r="GA65" s="172"/>
      <c r="GB65" s="172"/>
      <c r="GC65" s="172"/>
      <c r="GD65" s="172"/>
      <c r="GE65" s="172"/>
      <c r="GF65" s="172"/>
      <c r="GG65" s="172"/>
      <c r="GH65" s="172"/>
      <c r="GI65" s="172"/>
      <c r="GJ65" s="172"/>
      <c r="GK65" s="172"/>
      <c r="GL65" s="172"/>
      <c r="GM65" s="172"/>
    </row>
  </sheetData>
  <sheetProtection password="CCE8" sheet="1" objects="1" scenarios="1"/>
  <mergeCells count="74">
    <mergeCell ref="EG4:EQ4"/>
    <mergeCell ref="EO5:EO6"/>
    <mergeCell ref="EP5:EP6"/>
    <mergeCell ref="EQ5:EQ6"/>
    <mergeCell ref="ER4:FB4"/>
    <mergeCell ref="EZ5:EZ6"/>
    <mergeCell ref="FA5:FA6"/>
    <mergeCell ref="FB5:FB6"/>
    <mergeCell ref="DK4:DU4"/>
    <mergeCell ref="DS5:DS6"/>
    <mergeCell ref="DT5:DT6"/>
    <mergeCell ref="DU5:DU6"/>
    <mergeCell ref="DV4:EF4"/>
    <mergeCell ref="ED5:ED6"/>
    <mergeCell ref="EE5:EE6"/>
    <mergeCell ref="EF5:EF6"/>
    <mergeCell ref="GE5:GE6"/>
    <mergeCell ref="FX5:FY5"/>
    <mergeCell ref="FZ5:GA5"/>
    <mergeCell ref="CX5:CX6"/>
    <mergeCell ref="CY5:CY6"/>
    <mergeCell ref="FK5:FK6"/>
    <mergeCell ref="FL5:FL6"/>
    <mergeCell ref="FM5:FM6"/>
    <mergeCell ref="GB5:GC5"/>
    <mergeCell ref="FN5:FO5"/>
    <mergeCell ref="FP5:FQ5"/>
    <mergeCell ref="FR5:FS5"/>
    <mergeCell ref="FT5:FU5"/>
    <mergeCell ref="FV5:FW5"/>
    <mergeCell ref="GD5:GD6"/>
    <mergeCell ref="CW5:CW6"/>
    <mergeCell ref="BE5:BE6"/>
    <mergeCell ref="BF5:BF6"/>
    <mergeCell ref="BG5:BG6"/>
    <mergeCell ref="BP5:BP6"/>
    <mergeCell ref="BQ5:BQ6"/>
    <mergeCell ref="BR5:BR6"/>
    <mergeCell ref="CA5:CA6"/>
    <mergeCell ref="CB5:CB6"/>
    <mergeCell ref="CC5:CC6"/>
    <mergeCell ref="CL5:CL6"/>
    <mergeCell ref="B4:B6"/>
    <mergeCell ref="CD4:CN4"/>
    <mergeCell ref="FN4:GE4"/>
    <mergeCell ref="D4:D5"/>
    <mergeCell ref="E4:O4"/>
    <mergeCell ref="P4:Z4"/>
    <mergeCell ref="AA4:AK4"/>
    <mergeCell ref="AL4:AV4"/>
    <mergeCell ref="AW4:BG4"/>
    <mergeCell ref="BH4:BR4"/>
    <mergeCell ref="BS4:CC4"/>
    <mergeCell ref="CO4:CY4"/>
    <mergeCell ref="FC4:FM4"/>
    <mergeCell ref="M5:M6"/>
    <mergeCell ref="N5:N6"/>
    <mergeCell ref="O5:O6"/>
    <mergeCell ref="CZ4:DJ4"/>
    <mergeCell ref="DH5:DH6"/>
    <mergeCell ref="DI5:DI6"/>
    <mergeCell ref="DJ5:DJ6"/>
    <mergeCell ref="C4:C6"/>
    <mergeCell ref="X5:X6"/>
    <mergeCell ref="Y5:Y6"/>
    <mergeCell ref="Z5:Z6"/>
    <mergeCell ref="AI5:AI6"/>
    <mergeCell ref="AJ5:AJ6"/>
    <mergeCell ref="AK5:AK6"/>
    <mergeCell ref="AT5:AT6"/>
    <mergeCell ref="AU5:AU6"/>
    <mergeCell ref="AV5:AV6"/>
    <mergeCell ref="CM5:CM6"/>
    <mergeCell ref="CN5:CN6"/>
  </mergeCells>
  <phoneticPr fontId="12" type="noConversion"/>
  <conditionalFormatting sqref="GD7:GD56">
    <cfRule type="cellIs" dxfId="214" priority="6" operator="equal">
      <formula>0</formula>
    </cfRule>
  </conditionalFormatting>
  <conditionalFormatting sqref="GC7:GC56">
    <cfRule type="cellIs" dxfId="213" priority="5" operator="equal">
      <formula>0</formula>
    </cfRule>
  </conditionalFormatting>
  <conditionalFormatting sqref="GA7:GA56">
    <cfRule type="cellIs" dxfId="212" priority="4" operator="equal">
      <formula>0</formula>
    </cfRule>
  </conditionalFormatting>
  <conditionalFormatting sqref="FY7:FY56 FW7:FW56 FU7:FU56 FS7:FS56 FQ7:FQ56 FO7:FO56">
    <cfRule type="cellIs" dxfId="211" priority="3" operator="equal">
      <formula>0</formula>
    </cfRule>
  </conditionalFormatting>
  <conditionalFormatting sqref="FN7:FN56 FP7:FP56 FR7:FR56 FT7:FT56 FV7:FV56 FX7:FX56 FZ7:FZ56 GB7:GB56">
    <cfRule type="cellIs" dxfId="210" priority="2" operator="lessThan">
      <formula>50</formula>
    </cfRule>
  </conditionalFormatting>
  <conditionalFormatting sqref="GE7:GE56">
    <cfRule type="containsText" dxfId="209" priority="1" operator="containsText" text="ไม่ผ่าน">
      <formula>NOT(ISERROR(SEARCH("ไม่ผ่าน",GE7)))</formula>
    </cfRule>
  </conditionalFormatting>
  <pageMargins left="0.35433070866141736" right="0" top="0.19685039370078741" bottom="0" header="0.51181102362204722" footer="0.11811023622047245"/>
  <pageSetup paperSize="9" scale="95" orientation="portrait" r:id="rId1"/>
  <headerFooter alignWithMargins="0">
    <oddFooter>&amp;R&amp;F   &amp;D</oddFooter>
  </headerFooter>
  <colBreaks count="10" manualBreakCount="10">
    <brk id="15" min="1" max="50" man="1"/>
    <brk id="26" min="1" max="50" man="1"/>
    <brk id="37" min="1" max="50" man="1"/>
    <brk id="48" min="1" max="50" man="1"/>
    <brk id="59" min="1" max="50" man="1"/>
    <brk id="70" min="1" max="50" man="1"/>
    <brk id="81" min="1" max="50" man="1"/>
    <brk id="92" min="1" max="50" man="1"/>
    <brk id="158" min="1" max="50" man="1"/>
    <brk id="169" min="1" max="5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R41"/>
  <sheetViews>
    <sheetView showGridLines="0" showRowColHeaders="0" showZeros="0" topLeftCell="A7" zoomScaleSheetLayoutView="120" workbookViewId="0">
      <selection activeCell="T6" sqref="T6"/>
    </sheetView>
  </sheetViews>
  <sheetFormatPr defaultColWidth="9.140625" defaultRowHeight="21.75"/>
  <cols>
    <col min="1" max="1" width="6.42578125" style="322" customWidth="1"/>
    <col min="2" max="2" width="19.85546875" style="322" customWidth="1"/>
    <col min="3" max="3" width="8.28515625" style="322" customWidth="1"/>
    <col min="4" max="4" width="9" style="322" customWidth="1"/>
    <col min="5" max="12" width="7.7109375" style="322" customWidth="1"/>
    <col min="13" max="13" width="2.140625" style="322" customWidth="1"/>
    <col min="14" max="14" width="4.7109375" style="322" customWidth="1"/>
    <col min="15" max="16384" width="9.140625" style="322"/>
  </cols>
  <sheetData>
    <row r="1" spans="1:18" ht="33" customHeight="1">
      <c r="A1" s="321"/>
      <c r="B1" s="321"/>
      <c r="C1" s="321"/>
      <c r="D1" s="321"/>
      <c r="E1" s="321"/>
      <c r="F1" s="321"/>
      <c r="G1" s="321"/>
      <c r="H1" s="321"/>
      <c r="I1" s="321"/>
      <c r="J1" s="321"/>
      <c r="K1" s="321"/>
      <c r="L1" s="321"/>
      <c r="M1" s="321"/>
      <c r="N1" s="321"/>
      <c r="O1" s="321"/>
      <c r="P1" s="321"/>
      <c r="Q1" s="321"/>
    </row>
    <row r="2" spans="1:18" ht="52.5" customHeight="1">
      <c r="A2" s="321"/>
      <c r="N2" s="321"/>
      <c r="O2" s="321"/>
      <c r="P2" s="321"/>
      <c r="Q2" s="321"/>
    </row>
    <row r="3" spans="1:18" ht="24">
      <c r="A3" s="321"/>
      <c r="B3" s="320" t="s">
        <v>41</v>
      </c>
      <c r="C3" s="319" t="str">
        <f>'ข้อมูลพื้นฐาน  '!D3  &amp;"   " &amp;'ข้อมูลพื้นฐาน  '!D4</f>
        <v>โรงเรียนวัดโฆสิตาราม   สำนักงานเขตพื้นที่การศึกษาประถมศึกษาชัยนาท</v>
      </c>
      <c r="D3" s="318"/>
      <c r="E3" s="318"/>
      <c r="F3" s="318"/>
      <c r="G3" s="318"/>
      <c r="H3" s="318"/>
      <c r="I3" s="318"/>
      <c r="J3" s="318"/>
      <c r="K3" s="318"/>
      <c r="L3" s="318"/>
      <c r="M3" s="318"/>
      <c r="N3" s="321"/>
      <c r="O3" s="323"/>
      <c r="P3" s="323"/>
      <c r="Q3" s="323"/>
      <c r="R3" s="318"/>
    </row>
    <row r="4" spans="1:18" ht="24">
      <c r="A4" s="321"/>
      <c r="B4" s="319" t="str">
        <f>"ที่             / " &amp;'ข้อมูลพื้นฐาน  '!G7</f>
        <v>ที่             / 2568</v>
      </c>
      <c r="C4" s="319" t="str">
        <f>"วันที่     "  &amp;'ข้อมูลพื้นฐาน  '!G5  &amp;"      "  &amp;'ข้อมูลพื้นฐาน  '!G6  &amp;"      พ.ศ.   "  &amp;'ข้อมูลพื้นฐาน  '!G7</f>
        <v>วันที่     10      ตุลาคม      พ.ศ.   2568</v>
      </c>
      <c r="D4" s="318"/>
      <c r="E4" s="324"/>
      <c r="F4" s="318"/>
      <c r="G4" s="318"/>
      <c r="H4" s="318"/>
      <c r="I4" s="318"/>
      <c r="J4" s="318"/>
      <c r="K4" s="318"/>
      <c r="L4" s="318"/>
      <c r="M4" s="318"/>
      <c r="N4" s="321"/>
      <c r="O4" s="323"/>
      <c r="P4" s="323"/>
      <c r="Q4" s="323"/>
      <c r="R4" s="318"/>
    </row>
    <row r="5" spans="1:18" ht="24">
      <c r="A5" s="321"/>
      <c r="B5" s="329" t="str">
        <f>"เรื่อง  รายงานผลการประเมินสมรรถนะสำคัญของผู้เรียน "&amp;"ปีการศึกษา " &amp;'ข้อมูลพื้นฐาน  '!F9</f>
        <v>เรื่อง  รายงานผลการประเมินสมรรถนะสำคัญของผู้เรียน ปีการศึกษา 2568</v>
      </c>
      <c r="C5" s="330"/>
      <c r="D5" s="330"/>
      <c r="E5" s="330"/>
      <c r="F5" s="330"/>
      <c r="G5" s="330"/>
      <c r="H5" s="330"/>
      <c r="I5" s="330"/>
      <c r="J5" s="330"/>
      <c r="K5" s="330"/>
      <c r="L5" s="330"/>
      <c r="M5" s="318"/>
      <c r="N5" s="321"/>
      <c r="O5" s="323"/>
      <c r="P5" s="323"/>
      <c r="Q5" s="323"/>
      <c r="R5" s="318"/>
    </row>
    <row r="6" spans="1:18" ht="33" customHeight="1">
      <c r="A6" s="321"/>
      <c r="B6" s="319" t="str">
        <f>"เรียน   ผู้อำนวยการ"&amp;'ข้อมูลพื้นฐาน  '!D3</f>
        <v>เรียน   ผู้อำนวยการโรงเรียนวัดโฆสิตาราม</v>
      </c>
      <c r="C6" s="318"/>
      <c r="D6" s="318"/>
      <c r="E6" s="318"/>
      <c r="F6" s="318"/>
      <c r="G6" s="318"/>
      <c r="H6" s="318"/>
      <c r="I6" s="318"/>
      <c r="J6" s="318"/>
      <c r="K6" s="318"/>
      <c r="L6" s="318"/>
      <c r="M6" s="318"/>
      <c r="N6" s="321"/>
      <c r="O6" s="323"/>
      <c r="P6" s="323"/>
      <c r="Q6" s="323"/>
      <c r="R6" s="318"/>
    </row>
    <row r="7" spans="1:18" ht="30" customHeight="1">
      <c r="A7" s="321"/>
      <c r="B7" s="319" t="str">
        <f>"         ด้วย  ข้าพเจ้า     "&amp;'ข้อมูลพื้นฐาน  '!E8  &amp;"                ตำแหน่ง  " &amp;'ข้อมูลพื้นฐาน  '!G8  &amp;"  "&amp;'ข้อมูลพื้นฐาน  '!D3</f>
        <v xml:space="preserve">         ด้วย  ข้าพเจ้า     นางปาวณีย์  อยู่ปรางค์                ตำแหน่ง  ครูชำนาญการพิเศษ  โรงเรียนวัดโฆสิตาราม</v>
      </c>
      <c r="C7" s="318"/>
      <c r="D7" s="318"/>
      <c r="E7" s="318"/>
      <c r="F7" s="318"/>
      <c r="G7" s="318"/>
      <c r="H7" s="318"/>
      <c r="I7" s="318"/>
      <c r="J7" s="318"/>
      <c r="K7" s="318"/>
      <c r="L7" s="318"/>
      <c r="M7" s="318"/>
      <c r="N7" s="321"/>
      <c r="O7" s="323"/>
      <c r="P7" s="323"/>
      <c r="Q7" s="323"/>
      <c r="R7" s="318"/>
    </row>
    <row r="8" spans="1:18" ht="20.25" customHeight="1">
      <c r="A8" s="321"/>
      <c r="B8" s="319" t="str">
        <f>'ข้อมูลพื้นฐาน  '!D8&amp;'ข้อมูลพื้นฐาน  '!D10  &amp;"  ได้ดำเนินการประเมินผลสมรรถนะสำคัญของผู้เรียน "  &amp;'ข้อมูลพื้นฐาน  '!D9 &amp;"  ปีการศึกษา  " &amp;'ข้อมูลพื้นฐาน  '!F9</f>
        <v>ครูประจำชั้นมัธยมศึกษาปีที่ 1  ได้ดำเนินการประเมินผลสมรรถนะสำคัญของผู้เรียน ภาคเรียนที่ 2  ปีการศึกษา  2568</v>
      </c>
      <c r="C8" s="318"/>
      <c r="D8" s="318"/>
      <c r="E8" s="318"/>
      <c r="F8" s="318"/>
      <c r="G8" s="318"/>
      <c r="H8" s="318"/>
      <c r="I8" s="318"/>
      <c r="J8" s="318"/>
      <c r="K8" s="318"/>
      <c r="L8" s="318"/>
      <c r="M8" s="318"/>
      <c r="N8" s="321"/>
      <c r="O8" s="323"/>
      <c r="P8" s="323"/>
      <c r="Q8" s="323"/>
      <c r="R8" s="318"/>
    </row>
    <row r="9" spans="1:18" ht="20.25" customHeight="1">
      <c r="A9" s="321"/>
      <c r="B9" s="319" t="s">
        <v>445</v>
      </c>
      <c r="C9" s="318"/>
      <c r="D9" s="318"/>
      <c r="E9" s="318"/>
      <c r="F9" s="318"/>
      <c r="G9" s="318"/>
      <c r="H9" s="318"/>
      <c r="I9" s="318"/>
      <c r="J9" s="318"/>
      <c r="K9" s="318"/>
      <c r="L9" s="318"/>
      <c r="M9" s="318"/>
      <c r="N9" s="321"/>
      <c r="O9" s="323"/>
      <c r="P9" s="323"/>
      <c r="Q9" s="323"/>
      <c r="R9" s="318"/>
    </row>
    <row r="10" spans="1:18" ht="20.25" customHeight="1" thickBot="1">
      <c r="A10" s="321"/>
      <c r="B10" s="319"/>
      <c r="C10" s="318"/>
      <c r="D10" s="318"/>
      <c r="E10" s="318"/>
      <c r="F10" s="318"/>
      <c r="G10" s="318"/>
      <c r="H10" s="318"/>
      <c r="I10" s="318"/>
      <c r="J10" s="318"/>
      <c r="K10" s="318"/>
      <c r="L10" s="318"/>
      <c r="M10" s="318"/>
      <c r="N10" s="321"/>
      <c r="O10" s="323"/>
      <c r="P10" s="323"/>
      <c r="Q10" s="323"/>
      <c r="R10" s="318"/>
    </row>
    <row r="11" spans="1:18" ht="21.75" customHeight="1">
      <c r="A11" s="321"/>
      <c r="B11" s="716" t="s">
        <v>359</v>
      </c>
      <c r="C11" s="717"/>
      <c r="D11" s="714" t="s">
        <v>330</v>
      </c>
      <c r="E11" s="711" t="s">
        <v>316</v>
      </c>
      <c r="F11" s="712"/>
      <c r="G11" s="712"/>
      <c r="H11" s="712"/>
      <c r="I11" s="712"/>
      <c r="J11" s="712"/>
      <c r="K11" s="712"/>
      <c r="L11" s="713"/>
      <c r="M11" s="318"/>
      <c r="N11" s="321"/>
      <c r="O11" s="323"/>
      <c r="P11" s="323"/>
      <c r="Q11" s="323"/>
      <c r="R11" s="318"/>
    </row>
    <row r="12" spans="1:18" ht="21.75" customHeight="1">
      <c r="A12" s="321"/>
      <c r="B12" s="718"/>
      <c r="C12" s="719"/>
      <c r="D12" s="678"/>
      <c r="E12" s="680" t="str">
        <f>เกณฑ์!T5</f>
        <v>ปรับปรุง</v>
      </c>
      <c r="F12" s="681"/>
      <c r="G12" s="680" t="str">
        <f>เกณฑ์!T6</f>
        <v>พอใช้</v>
      </c>
      <c r="H12" s="681"/>
      <c r="I12" s="680" t="str">
        <f>เกณฑ์!T7</f>
        <v>ดี</v>
      </c>
      <c r="J12" s="681"/>
      <c r="K12" s="680" t="str">
        <f>เกณฑ์!T8</f>
        <v>ดีเยี่ยม</v>
      </c>
      <c r="L12" s="681"/>
      <c r="M12" s="318"/>
      <c r="N12" s="321"/>
      <c r="O12" s="323"/>
      <c r="P12" s="323"/>
      <c r="Q12" s="323"/>
      <c r="R12" s="318"/>
    </row>
    <row r="13" spans="1:18" ht="25.5" customHeight="1" thickBot="1">
      <c r="A13" s="321"/>
      <c r="B13" s="720"/>
      <c r="C13" s="721"/>
      <c r="D13" s="715"/>
      <c r="E13" s="375" t="s">
        <v>318</v>
      </c>
      <c r="F13" s="375" t="s">
        <v>4</v>
      </c>
      <c r="G13" s="375" t="s">
        <v>318</v>
      </c>
      <c r="H13" s="375" t="s">
        <v>4</v>
      </c>
      <c r="I13" s="375" t="s">
        <v>318</v>
      </c>
      <c r="J13" s="375" t="s">
        <v>4</v>
      </c>
      <c r="K13" s="375" t="s">
        <v>318</v>
      </c>
      <c r="L13" s="375" t="s">
        <v>4</v>
      </c>
      <c r="M13" s="318"/>
      <c r="N13" s="321"/>
      <c r="O13" s="323"/>
      <c r="P13" s="323"/>
      <c r="Q13" s="323"/>
      <c r="R13" s="318"/>
    </row>
    <row r="14" spans="1:18" ht="21.75" customHeight="1">
      <c r="A14" s="321"/>
      <c r="B14" s="748" t="str">
        <f>"1."&amp;'ข้อมูลพื้นฐาน  '!I23</f>
        <v>1.ความสามารถในการสื่อสาร</v>
      </c>
      <c r="C14" s="749"/>
      <c r="D14" s="342">
        <f t="shared" ref="D14:D19" si="0">SUM(E14,G14,I14,K14)</f>
        <v>0</v>
      </c>
      <c r="E14" s="342">
        <f>'รายงาน 7'!EJ57</f>
        <v>0</v>
      </c>
      <c r="F14" s="343">
        <f t="shared" ref="F14:F19" si="1">IFERROR(E14*100/D14,0)</f>
        <v>0</v>
      </c>
      <c r="G14" s="342">
        <f>'รายงาน 7'!EJ58</f>
        <v>0</v>
      </c>
      <c r="H14" s="343">
        <f t="shared" ref="H14:H19" si="2">IFERROR(G14*100/D14,0)</f>
        <v>0</v>
      </c>
      <c r="I14" s="342">
        <f>'รายงาน 7'!EJ59</f>
        <v>0</v>
      </c>
      <c r="J14" s="343">
        <f t="shared" ref="J14:J19" si="3">IFERROR(I14*100/D14,0)</f>
        <v>0</v>
      </c>
      <c r="K14" s="342">
        <f>'รายงาน 7'!EJ60</f>
        <v>0</v>
      </c>
      <c r="L14" s="343">
        <f t="shared" ref="L14:L19" si="4">IFERROR(K14*100/D14,0)</f>
        <v>0</v>
      </c>
      <c r="M14" s="318"/>
      <c r="N14" s="321"/>
      <c r="O14" s="323"/>
      <c r="P14" s="323"/>
      <c r="Q14" s="323"/>
      <c r="R14" s="318"/>
    </row>
    <row r="15" spans="1:18" ht="21.75" customHeight="1">
      <c r="A15" s="321"/>
      <c r="B15" s="750" t="str">
        <f>"2."&amp;'ข้อมูลพื้นฐาน  '!I24</f>
        <v>2.ความสามารถในการคิด</v>
      </c>
      <c r="C15" s="751"/>
      <c r="D15" s="342">
        <f t="shared" si="0"/>
        <v>0</v>
      </c>
      <c r="E15" s="332">
        <f>'รายงาน 7'!EK57</f>
        <v>0</v>
      </c>
      <c r="F15" s="343">
        <f t="shared" si="1"/>
        <v>0</v>
      </c>
      <c r="G15" s="332">
        <f>'รายงาน 7'!EK58</f>
        <v>0</v>
      </c>
      <c r="H15" s="343">
        <f t="shared" si="2"/>
        <v>0</v>
      </c>
      <c r="I15" s="332">
        <f>'รายงาน 7'!EK59</f>
        <v>0</v>
      </c>
      <c r="J15" s="343">
        <f t="shared" si="3"/>
        <v>0</v>
      </c>
      <c r="K15" s="332">
        <f>'รายงาน 7'!EK60</f>
        <v>0</v>
      </c>
      <c r="L15" s="343">
        <f t="shared" si="4"/>
        <v>0</v>
      </c>
      <c r="M15" s="318"/>
      <c r="N15" s="321"/>
      <c r="O15" s="323"/>
      <c r="P15" s="323"/>
      <c r="Q15" s="323"/>
      <c r="R15" s="318"/>
    </row>
    <row r="16" spans="1:18" ht="21.75" customHeight="1">
      <c r="A16" s="321"/>
      <c r="B16" s="750" t="str">
        <f>"3."&amp;'ข้อมูลพื้นฐาน  '!I25</f>
        <v>3.ความสามารถในการแก้ปัญหา</v>
      </c>
      <c r="C16" s="751"/>
      <c r="D16" s="342">
        <f t="shared" si="0"/>
        <v>0</v>
      </c>
      <c r="E16" s="332">
        <f>'รายงาน 7'!EL57</f>
        <v>0</v>
      </c>
      <c r="F16" s="343">
        <f t="shared" si="1"/>
        <v>0</v>
      </c>
      <c r="G16" s="332">
        <f>'รายงาน 7'!EL58</f>
        <v>0</v>
      </c>
      <c r="H16" s="343">
        <f t="shared" si="2"/>
        <v>0</v>
      </c>
      <c r="I16" s="332">
        <f>'รายงาน 7'!EL59</f>
        <v>0</v>
      </c>
      <c r="J16" s="343">
        <f t="shared" si="3"/>
        <v>0</v>
      </c>
      <c r="K16" s="332">
        <f>'รายงาน 7'!EL60</f>
        <v>0</v>
      </c>
      <c r="L16" s="343">
        <f t="shared" si="4"/>
        <v>0</v>
      </c>
      <c r="M16" s="318"/>
      <c r="N16" s="321"/>
      <c r="O16" s="323"/>
      <c r="P16" s="323"/>
      <c r="Q16" s="323"/>
      <c r="R16" s="318"/>
    </row>
    <row r="17" spans="1:18" ht="21.75" customHeight="1">
      <c r="A17" s="321"/>
      <c r="B17" s="750" t="str">
        <f>"4."&amp;'ข้อมูลพื้นฐาน  '!I26</f>
        <v>4.ความสามารถในการใช้ทักษะชีวิต</v>
      </c>
      <c r="C17" s="751"/>
      <c r="D17" s="342">
        <f t="shared" si="0"/>
        <v>0</v>
      </c>
      <c r="E17" s="332">
        <f>'รายงาน 7'!EM57</f>
        <v>0</v>
      </c>
      <c r="F17" s="343">
        <f t="shared" si="1"/>
        <v>0</v>
      </c>
      <c r="G17" s="332">
        <f>'รายงาน 7'!EM58</f>
        <v>0</v>
      </c>
      <c r="H17" s="343">
        <f t="shared" si="2"/>
        <v>0</v>
      </c>
      <c r="I17" s="332">
        <f>'รายงาน 7'!EM59</f>
        <v>0</v>
      </c>
      <c r="J17" s="343">
        <f t="shared" si="3"/>
        <v>0</v>
      </c>
      <c r="K17" s="332">
        <f>'รายงาน 7'!EM60</f>
        <v>0</v>
      </c>
      <c r="L17" s="343">
        <f t="shared" si="4"/>
        <v>0</v>
      </c>
      <c r="M17" s="318"/>
      <c r="N17" s="321"/>
      <c r="O17" s="323"/>
      <c r="P17" s="323"/>
      <c r="Q17" s="323"/>
      <c r="R17" s="318"/>
    </row>
    <row r="18" spans="1:18" ht="21.75" customHeight="1" thickBot="1">
      <c r="A18" s="321"/>
      <c r="B18" s="752" t="str">
        <f>"5."&amp;'ข้อมูลพื้นฐาน  '!I27</f>
        <v>5.ความสามารถในการใช้เทคโนโลยี</v>
      </c>
      <c r="C18" s="753"/>
      <c r="D18" s="562">
        <f t="shared" si="0"/>
        <v>0</v>
      </c>
      <c r="E18" s="346">
        <f>'รายงาน 7'!EN57</f>
        <v>0</v>
      </c>
      <c r="F18" s="563">
        <f t="shared" si="1"/>
        <v>0</v>
      </c>
      <c r="G18" s="346">
        <f>'รายงาน 7'!EN58</f>
        <v>0</v>
      </c>
      <c r="H18" s="563">
        <f t="shared" si="2"/>
        <v>0</v>
      </c>
      <c r="I18" s="346">
        <f>'รายงาน 7'!EN59</f>
        <v>0</v>
      </c>
      <c r="J18" s="563">
        <f t="shared" si="3"/>
        <v>0</v>
      </c>
      <c r="K18" s="346">
        <f>'รายงาน 7'!EN60</f>
        <v>0</v>
      </c>
      <c r="L18" s="563">
        <f t="shared" si="4"/>
        <v>0</v>
      </c>
      <c r="M18" s="318"/>
      <c r="N18" s="321"/>
      <c r="O18" s="323"/>
      <c r="P18" s="323"/>
      <c r="Q18" s="323"/>
      <c r="R18" s="318"/>
    </row>
    <row r="19" spans="1:18" ht="21.75" customHeight="1" thickBot="1">
      <c r="A19" s="321"/>
      <c r="B19" s="697" t="s">
        <v>436</v>
      </c>
      <c r="C19" s="698"/>
      <c r="D19" s="564">
        <f t="shared" si="0"/>
        <v>0</v>
      </c>
      <c r="E19" s="348">
        <f>'รายงาน 7'!EO57</f>
        <v>0</v>
      </c>
      <c r="F19" s="349">
        <f t="shared" si="1"/>
        <v>0</v>
      </c>
      <c r="G19" s="348">
        <f>'รายงาน 7'!EO58</f>
        <v>0</v>
      </c>
      <c r="H19" s="349">
        <f t="shared" si="2"/>
        <v>0</v>
      </c>
      <c r="I19" s="348">
        <f>'รายงาน 7'!EO59</f>
        <v>0</v>
      </c>
      <c r="J19" s="349">
        <f t="shared" si="3"/>
        <v>0</v>
      </c>
      <c r="K19" s="348">
        <f>'รายงาน 7'!EO60</f>
        <v>0</v>
      </c>
      <c r="L19" s="349">
        <f t="shared" si="4"/>
        <v>0</v>
      </c>
      <c r="M19" s="318"/>
      <c r="N19" s="321"/>
      <c r="O19" s="323"/>
      <c r="P19" s="323"/>
      <c r="Q19" s="323"/>
      <c r="R19" s="318"/>
    </row>
    <row r="20" spans="1:18" ht="21.75" customHeight="1" thickBot="1">
      <c r="A20" s="321"/>
      <c r="B20" s="722" t="s">
        <v>328</v>
      </c>
      <c r="C20" s="723"/>
      <c r="D20" s="723"/>
      <c r="E20" s="723"/>
      <c r="F20" s="723"/>
      <c r="G20" s="723"/>
      <c r="H20" s="724"/>
      <c r="I20" s="725">
        <f>SUM(J19,L19)</f>
        <v>0</v>
      </c>
      <c r="J20" s="726"/>
      <c r="K20" s="726"/>
      <c r="L20" s="727"/>
      <c r="M20" s="318"/>
      <c r="N20" s="321"/>
      <c r="O20" s="323"/>
      <c r="P20" s="323"/>
      <c r="Q20" s="323"/>
      <c r="R20" s="318"/>
    </row>
    <row r="21" spans="1:18" ht="7.5" customHeight="1">
      <c r="A21" s="321"/>
      <c r="B21" s="354"/>
      <c r="C21" s="354"/>
      <c r="D21" s="354"/>
      <c r="E21" s="354"/>
      <c r="F21" s="354"/>
      <c r="G21" s="354"/>
      <c r="H21" s="354"/>
      <c r="I21" s="355"/>
      <c r="J21" s="355"/>
      <c r="K21" s="355"/>
      <c r="L21" s="355"/>
      <c r="M21" s="318"/>
      <c r="N21" s="321"/>
      <c r="O21" s="323"/>
      <c r="P21" s="323"/>
      <c r="Q21" s="323"/>
      <c r="R21" s="318"/>
    </row>
    <row r="22" spans="1:18" ht="9" customHeight="1">
      <c r="A22" s="321"/>
      <c r="B22" s="325"/>
      <c r="C22" s="325"/>
      <c r="D22" s="326"/>
      <c r="E22" s="325"/>
      <c r="F22" s="325"/>
      <c r="G22" s="325"/>
      <c r="H22" s="325"/>
      <c r="I22" s="325"/>
      <c r="J22" s="326"/>
      <c r="K22" s="326"/>
      <c r="L22" s="326"/>
      <c r="M22" s="318"/>
      <c r="N22" s="321"/>
      <c r="O22" s="323"/>
      <c r="P22" s="323"/>
      <c r="Q22" s="323"/>
      <c r="R22" s="318"/>
    </row>
    <row r="23" spans="1:18" ht="9" customHeight="1">
      <c r="A23" s="321"/>
      <c r="B23" s="325"/>
      <c r="C23" s="325"/>
      <c r="D23" s="326"/>
      <c r="E23" s="325"/>
      <c r="F23" s="325"/>
      <c r="G23" s="325"/>
      <c r="H23" s="325"/>
      <c r="I23" s="325"/>
      <c r="J23" s="326"/>
      <c r="K23" s="326"/>
      <c r="L23" s="326"/>
      <c r="M23" s="318"/>
      <c r="N23" s="321"/>
      <c r="O23" s="323"/>
      <c r="P23" s="323"/>
      <c r="Q23" s="323"/>
      <c r="R23" s="318"/>
    </row>
    <row r="24" spans="1:18" ht="9" customHeight="1">
      <c r="A24" s="321"/>
      <c r="B24" s="325"/>
      <c r="C24" s="325"/>
      <c r="D24" s="326"/>
      <c r="E24" s="325"/>
      <c r="F24" s="325"/>
      <c r="G24" s="325"/>
      <c r="H24" s="325"/>
      <c r="I24" s="325"/>
      <c r="J24" s="326"/>
      <c r="K24" s="326"/>
      <c r="L24" s="326"/>
      <c r="M24" s="318"/>
      <c r="N24" s="321"/>
      <c r="O24" s="323"/>
      <c r="P24" s="323"/>
      <c r="Q24" s="323"/>
      <c r="R24" s="318"/>
    </row>
    <row r="25" spans="1:18" ht="20.25" customHeight="1">
      <c r="A25" s="321"/>
      <c r="B25" s="319" t="s">
        <v>42</v>
      </c>
      <c r="C25" s="318"/>
      <c r="D25" s="318"/>
      <c r="E25" s="318"/>
      <c r="F25" s="318"/>
      <c r="G25" s="318"/>
      <c r="H25" s="318"/>
      <c r="I25" s="318"/>
      <c r="J25" s="318"/>
      <c r="K25" s="318"/>
      <c r="L25" s="318"/>
      <c r="M25" s="318"/>
      <c r="N25" s="321"/>
      <c r="O25" s="323"/>
      <c r="P25" s="323"/>
      <c r="Q25" s="323"/>
      <c r="R25" s="318"/>
    </row>
    <row r="26" spans="1:18" ht="20.25" customHeight="1">
      <c r="A26" s="321"/>
      <c r="B26" s="319"/>
      <c r="C26" s="318"/>
      <c r="D26" s="318"/>
      <c r="E26" s="318"/>
      <c r="F26" s="318"/>
      <c r="G26" s="318"/>
      <c r="H26" s="318"/>
      <c r="I26" s="318"/>
      <c r="J26" s="318"/>
      <c r="K26" s="318"/>
      <c r="L26" s="318"/>
      <c r="M26" s="318"/>
      <c r="N26" s="321"/>
      <c r="O26" s="323"/>
      <c r="P26" s="323"/>
      <c r="Q26" s="323"/>
      <c r="R26" s="318"/>
    </row>
    <row r="27" spans="1:18" ht="20.25" customHeight="1">
      <c r="A27" s="321"/>
      <c r="B27" s="319"/>
      <c r="C27" s="318"/>
      <c r="D27" s="318"/>
      <c r="E27" s="318"/>
      <c r="F27" s="318"/>
      <c r="G27" s="318"/>
      <c r="H27" s="318"/>
      <c r="I27" s="318"/>
      <c r="J27" s="318"/>
      <c r="K27" s="318"/>
      <c r="L27" s="318"/>
      <c r="M27" s="318"/>
      <c r="N27" s="321"/>
      <c r="O27" s="323"/>
      <c r="P27" s="323"/>
      <c r="Q27" s="323"/>
      <c r="R27" s="318"/>
    </row>
    <row r="28" spans="1:18" ht="19.5" customHeight="1">
      <c r="A28" s="321"/>
      <c r="B28" s="318"/>
      <c r="C28" s="318"/>
      <c r="D28" s="318"/>
      <c r="E28" s="318"/>
      <c r="F28" s="318"/>
      <c r="G28" s="318"/>
      <c r="H28" s="318"/>
      <c r="I28" s="318"/>
      <c r="J28" s="318"/>
      <c r="K28" s="318"/>
      <c r="L28" s="318"/>
      <c r="M28" s="318"/>
      <c r="N28" s="321"/>
      <c r="O28" s="323"/>
      <c r="P28" s="323"/>
      <c r="Q28" s="323"/>
      <c r="R28" s="318"/>
    </row>
    <row r="29" spans="1:18" ht="19.5" customHeight="1">
      <c r="A29" s="321"/>
      <c r="B29" s="318"/>
      <c r="C29" s="318"/>
      <c r="D29" s="318"/>
      <c r="E29" s="318"/>
      <c r="F29" s="318"/>
      <c r="G29" s="318"/>
      <c r="H29" s="318"/>
      <c r="I29" s="318"/>
      <c r="J29" s="318"/>
      <c r="K29" s="318"/>
      <c r="L29" s="318"/>
      <c r="M29" s="318"/>
      <c r="N29" s="321"/>
      <c r="O29" s="323"/>
      <c r="P29" s="323"/>
      <c r="Q29" s="323"/>
      <c r="R29" s="318"/>
    </row>
    <row r="30" spans="1:18" ht="21.75" customHeight="1">
      <c r="A30" s="321"/>
      <c r="B30" s="318"/>
      <c r="C30" s="318"/>
      <c r="D30" s="318"/>
      <c r="E30" s="318"/>
      <c r="F30" s="554"/>
      <c r="G30" s="554"/>
      <c r="H30" s="554" t="str">
        <f>'03'!F60</f>
        <v>(นางปาวณีย์  อยู่ปรางค์)</v>
      </c>
      <c r="I30" s="554"/>
      <c r="J30" s="554"/>
      <c r="K30" s="318"/>
      <c r="L30" s="318"/>
      <c r="M30" s="318"/>
      <c r="N30" s="321"/>
      <c r="O30" s="323"/>
      <c r="P30" s="323"/>
      <c r="Q30" s="323"/>
      <c r="R30" s="318"/>
    </row>
    <row r="31" spans="1:18" ht="21.75" customHeight="1">
      <c r="A31" s="321"/>
      <c r="B31" s="318"/>
      <c r="C31" s="318"/>
      <c r="D31" s="318"/>
      <c r="E31" s="318"/>
      <c r="F31" s="554"/>
      <c r="G31" s="554"/>
      <c r="H31" s="554" t="str">
        <f>'ข้อมูลพื้นฐาน  '!D8&amp;'ข้อมูลพื้นฐาน  '!D10</f>
        <v>ครูประจำชั้นมัธยมศึกษาปีที่ 1</v>
      </c>
      <c r="I31" s="554"/>
      <c r="J31" s="554"/>
      <c r="K31" s="324"/>
      <c r="L31" s="318"/>
      <c r="M31" s="318"/>
      <c r="N31" s="321"/>
      <c r="O31" s="323"/>
      <c r="P31" s="323"/>
      <c r="Q31" s="323"/>
      <c r="R31" s="318"/>
    </row>
    <row r="32" spans="1:18">
      <c r="A32" s="321"/>
      <c r="B32" s="323"/>
      <c r="C32" s="323"/>
      <c r="D32" s="323"/>
      <c r="E32" s="323"/>
      <c r="F32" s="323"/>
      <c r="G32" s="323"/>
      <c r="H32" s="323"/>
      <c r="I32" s="323"/>
      <c r="J32" s="323"/>
      <c r="K32" s="323"/>
      <c r="L32" s="323"/>
      <c r="M32" s="323"/>
      <c r="N32" s="321"/>
      <c r="O32" s="323"/>
      <c r="P32" s="323"/>
      <c r="Q32" s="323"/>
      <c r="R32" s="318"/>
    </row>
    <row r="33" spans="1:18">
      <c r="A33" s="321"/>
      <c r="B33" s="323"/>
      <c r="C33" s="323"/>
      <c r="D33" s="323"/>
      <c r="E33" s="323"/>
      <c r="F33" s="323"/>
      <c r="G33" s="323"/>
      <c r="H33" s="323"/>
      <c r="I33" s="323"/>
      <c r="J33" s="323"/>
      <c r="K33" s="323"/>
      <c r="L33" s="323"/>
      <c r="M33" s="323"/>
      <c r="N33" s="321"/>
      <c r="O33" s="323"/>
      <c r="P33" s="323"/>
      <c r="Q33" s="323"/>
      <c r="R33" s="318"/>
    </row>
    <row r="34" spans="1:18">
      <c r="A34" s="321"/>
      <c r="B34" s="323"/>
      <c r="C34" s="323"/>
      <c r="D34" s="323"/>
      <c r="E34" s="323"/>
      <c r="F34" s="323"/>
      <c r="G34" s="323"/>
      <c r="H34" s="323"/>
      <c r="I34" s="323"/>
      <c r="J34" s="323"/>
      <c r="K34" s="323"/>
      <c r="L34" s="323"/>
      <c r="M34" s="323"/>
      <c r="N34" s="321"/>
      <c r="O34" s="323"/>
      <c r="P34" s="323"/>
      <c r="Q34" s="323"/>
      <c r="R34" s="318"/>
    </row>
    <row r="35" spans="1:18">
      <c r="A35" s="321"/>
      <c r="B35" s="323"/>
      <c r="C35" s="323"/>
      <c r="D35" s="323"/>
      <c r="E35" s="323"/>
      <c r="F35" s="323"/>
      <c r="G35" s="323"/>
      <c r="H35" s="323"/>
      <c r="I35" s="323"/>
      <c r="J35" s="323"/>
      <c r="K35" s="323"/>
      <c r="L35" s="323"/>
      <c r="M35" s="323"/>
      <c r="N35" s="321"/>
      <c r="O35" s="323"/>
      <c r="P35" s="323"/>
      <c r="Q35" s="323"/>
      <c r="R35" s="318"/>
    </row>
    <row r="36" spans="1:18">
      <c r="A36" s="321"/>
      <c r="B36" s="323"/>
      <c r="C36" s="323"/>
      <c r="D36" s="323"/>
      <c r="E36" s="323"/>
      <c r="F36" s="323"/>
      <c r="G36" s="323"/>
      <c r="H36" s="323"/>
      <c r="I36" s="323"/>
      <c r="J36" s="323"/>
      <c r="K36" s="323"/>
      <c r="L36" s="323"/>
      <c r="M36" s="323"/>
      <c r="N36" s="321"/>
      <c r="O36" s="323"/>
      <c r="P36" s="323"/>
      <c r="Q36" s="323"/>
      <c r="R36" s="318"/>
    </row>
    <row r="37" spans="1:18">
      <c r="A37" s="321"/>
      <c r="B37" s="323"/>
      <c r="C37" s="323"/>
      <c r="D37" s="323"/>
      <c r="E37" s="323"/>
      <c r="F37" s="323"/>
      <c r="G37" s="323"/>
      <c r="H37" s="323"/>
      <c r="I37" s="323"/>
      <c r="J37" s="323"/>
      <c r="K37" s="323"/>
      <c r="L37" s="323"/>
      <c r="M37" s="323"/>
      <c r="N37" s="323"/>
      <c r="O37" s="323"/>
      <c r="P37" s="323"/>
      <c r="Q37" s="323"/>
      <c r="R37" s="318"/>
    </row>
    <row r="38" spans="1:18">
      <c r="A38" s="321"/>
      <c r="B38" s="323"/>
      <c r="C38" s="323"/>
      <c r="D38" s="323"/>
      <c r="E38" s="323"/>
      <c r="F38" s="323"/>
      <c r="G38" s="323"/>
      <c r="H38" s="323"/>
      <c r="I38" s="323"/>
      <c r="J38" s="323"/>
      <c r="K38" s="323"/>
      <c r="L38" s="323"/>
      <c r="M38" s="323"/>
      <c r="N38" s="323"/>
      <c r="O38" s="323"/>
      <c r="P38" s="323"/>
      <c r="Q38" s="323"/>
      <c r="R38" s="318"/>
    </row>
    <row r="39" spans="1:18">
      <c r="A39" s="321"/>
      <c r="B39" s="323"/>
      <c r="C39" s="323"/>
      <c r="D39" s="323"/>
      <c r="E39" s="323"/>
      <c r="F39" s="323"/>
      <c r="G39" s="323"/>
      <c r="H39" s="323"/>
      <c r="I39" s="323"/>
      <c r="J39" s="323"/>
      <c r="K39" s="323"/>
      <c r="L39" s="323"/>
      <c r="M39" s="323"/>
      <c r="N39" s="323"/>
      <c r="O39" s="323"/>
      <c r="P39" s="323"/>
      <c r="Q39" s="323"/>
      <c r="R39" s="318"/>
    </row>
    <row r="40" spans="1:18">
      <c r="B40" s="318"/>
      <c r="C40" s="318"/>
      <c r="D40" s="318"/>
      <c r="E40" s="318"/>
      <c r="F40" s="318"/>
      <c r="G40" s="318"/>
      <c r="H40" s="318"/>
      <c r="I40" s="318"/>
      <c r="J40" s="318"/>
      <c r="K40" s="318"/>
      <c r="L40" s="318"/>
      <c r="M40" s="318"/>
      <c r="N40" s="318"/>
      <c r="O40" s="318"/>
      <c r="P40" s="318"/>
      <c r="Q40" s="318"/>
      <c r="R40" s="318"/>
    </row>
    <row r="41" spans="1:18">
      <c r="B41" s="318"/>
      <c r="C41" s="318"/>
      <c r="D41" s="318"/>
      <c r="E41" s="318"/>
      <c r="F41" s="318"/>
      <c r="G41" s="318"/>
      <c r="H41" s="318"/>
      <c r="I41" s="318"/>
      <c r="J41" s="318"/>
      <c r="K41" s="318"/>
      <c r="L41" s="318"/>
      <c r="M41" s="318"/>
      <c r="N41" s="318"/>
      <c r="O41" s="318"/>
      <c r="P41" s="318"/>
      <c r="Q41" s="318"/>
      <c r="R41" s="318"/>
    </row>
  </sheetData>
  <sheetProtection password="CCC5" sheet="1" objects="1" scenarios="1"/>
  <mergeCells count="15">
    <mergeCell ref="B19:C19"/>
    <mergeCell ref="B20:H20"/>
    <mergeCell ref="I20:L20"/>
    <mergeCell ref="B11:C13"/>
    <mergeCell ref="D11:D13"/>
    <mergeCell ref="E11:L11"/>
    <mergeCell ref="E12:F12"/>
    <mergeCell ref="G12:H12"/>
    <mergeCell ref="I12:J12"/>
    <mergeCell ref="K12:L12"/>
    <mergeCell ref="B14:C14"/>
    <mergeCell ref="B15:C15"/>
    <mergeCell ref="B16:C16"/>
    <mergeCell ref="B17:C17"/>
    <mergeCell ref="B18:C18"/>
  </mergeCells>
  <pageMargins left="0.74803149606299213" right="0" top="0.19685039370078741" bottom="0.19685039370078741"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60"/>
  <sheetViews>
    <sheetView showGridLines="0" workbookViewId="0">
      <selection activeCell="M7" sqref="M7"/>
    </sheetView>
  </sheetViews>
  <sheetFormatPr defaultColWidth="9.140625" defaultRowHeight="21.75"/>
  <cols>
    <col min="1" max="5" width="8.140625" style="565" customWidth="1"/>
    <col min="6" max="6" width="9.28515625" style="565" customWidth="1"/>
    <col min="7" max="7" width="9.42578125" style="23" customWidth="1"/>
    <col min="8" max="8" width="5.42578125" style="23" customWidth="1"/>
    <col min="9" max="16384" width="9.140625" style="23"/>
  </cols>
  <sheetData>
    <row r="1" spans="1:13" s="54" customFormat="1" ht="18.95" customHeight="1">
      <c r="A1" s="567"/>
      <c r="B1" s="567"/>
      <c r="C1" s="567"/>
      <c r="D1" s="567"/>
      <c r="E1" s="567"/>
      <c r="F1" s="567"/>
    </row>
    <row r="2" spans="1:13" s="54" customFormat="1" ht="18.95" customHeight="1">
      <c r="A2" s="80" t="str">
        <f>"บันทึกคะแนนสมรรถนะสำคัญของผู้เรียน  "  &amp;"ปีการศึกษา"   &amp;'ข้อมูลพื้นฐาน  '!$F$9</f>
        <v>บันทึกคะแนนสมรรถนะสำคัญของผู้เรียน  ปีการศึกษา2568</v>
      </c>
      <c r="B2" s="567"/>
      <c r="C2" s="567"/>
      <c r="D2" s="567"/>
      <c r="E2" s="567"/>
      <c r="F2" s="567"/>
    </row>
    <row r="3" spans="1:13" s="54" customFormat="1" ht="21" customHeight="1">
      <c r="A3" s="80" t="str">
        <f>'ข้อมูลพื้นฐาน  '!$C$10 &amp;'ข้อมูลพื้นฐาน  '!$D$10      &amp;"  "&amp;'ข้อมูลพื้นฐาน  '!$D$3</f>
        <v>ระดับชั้นมัธยมศึกษาปีที่ 1  โรงเรียนวัดโฆสิตาราม</v>
      </c>
      <c r="B3" s="567"/>
      <c r="C3" s="567"/>
      <c r="D3" s="567"/>
      <c r="E3" s="169"/>
      <c r="F3" s="567"/>
      <c r="I3" s="567"/>
      <c r="J3" s="567"/>
      <c r="K3" s="567"/>
      <c r="L3" s="567"/>
      <c r="M3" s="567"/>
    </row>
    <row r="4" spans="1:13" s="54" customFormat="1" ht="30.75" customHeight="1">
      <c r="A4" s="80" t="s">
        <v>294</v>
      </c>
      <c r="B4" s="567"/>
      <c r="C4" s="567"/>
      <c r="D4" s="567"/>
      <c r="E4" s="567"/>
      <c r="F4" s="567"/>
      <c r="I4" s="567"/>
      <c r="J4" s="567"/>
      <c r="K4" s="567"/>
      <c r="L4" s="567"/>
      <c r="M4" s="567"/>
    </row>
    <row r="5" spans="1:13" s="54" customFormat="1" ht="20.25" customHeight="1">
      <c r="A5" s="570" t="s">
        <v>365</v>
      </c>
      <c r="B5" s="570" t="s">
        <v>366</v>
      </c>
      <c r="C5" s="570" t="s">
        <v>367</v>
      </c>
      <c r="D5" s="570" t="s">
        <v>368</v>
      </c>
      <c r="E5" s="570" t="s">
        <v>369</v>
      </c>
      <c r="F5" s="570" t="s">
        <v>293</v>
      </c>
    </row>
    <row r="6" spans="1:13" s="29" customFormat="1" ht="15.95" customHeight="1">
      <c r="A6" s="316" t="str">
        <f>'รายงาน 7'!EJ6</f>
        <v/>
      </c>
      <c r="B6" s="316" t="str">
        <f>'รายงาน 7'!EK6</f>
        <v/>
      </c>
      <c r="C6" s="316" t="str">
        <f>'รายงาน 7'!EL6</f>
        <v/>
      </c>
      <c r="D6" s="316" t="str">
        <f>'รายงาน 7'!EM6</f>
        <v/>
      </c>
      <c r="E6" s="316" t="str">
        <f>'รายงาน 7'!EN6</f>
        <v/>
      </c>
      <c r="F6" s="316" t="str">
        <f>IF(A6="","",MODE(LARGE(A6:E6,COLUMN(A6:E6))))</f>
        <v/>
      </c>
    </row>
    <row r="7" spans="1:13" s="29" customFormat="1" ht="15.95" customHeight="1">
      <c r="A7" s="316" t="str">
        <f>'รายงาน 7'!EJ7</f>
        <v/>
      </c>
      <c r="B7" s="316" t="str">
        <f>'รายงาน 7'!EK7</f>
        <v/>
      </c>
      <c r="C7" s="316" t="str">
        <f>'รายงาน 7'!EL7</f>
        <v/>
      </c>
      <c r="D7" s="316" t="str">
        <f>'รายงาน 7'!EM7</f>
        <v/>
      </c>
      <c r="E7" s="316" t="str">
        <f>'รายงาน 7'!EN7</f>
        <v/>
      </c>
      <c r="F7" s="316" t="str">
        <f t="shared" ref="F7:F55" si="0">IF(A7="","",MODE(LARGE(A7:E7,COLUMN(A7:E7))))</f>
        <v/>
      </c>
    </row>
    <row r="8" spans="1:13" s="29" customFormat="1" ht="15.95" customHeight="1">
      <c r="A8" s="316" t="str">
        <f>'รายงาน 7'!EJ8</f>
        <v/>
      </c>
      <c r="B8" s="316" t="str">
        <f>'รายงาน 7'!EK8</f>
        <v/>
      </c>
      <c r="C8" s="316" t="str">
        <f>'รายงาน 7'!EL8</f>
        <v/>
      </c>
      <c r="D8" s="316" t="str">
        <f>'รายงาน 7'!EM8</f>
        <v/>
      </c>
      <c r="E8" s="316" t="str">
        <f>'รายงาน 7'!EN8</f>
        <v/>
      </c>
      <c r="F8" s="316" t="str">
        <f t="shared" si="0"/>
        <v/>
      </c>
    </row>
    <row r="9" spans="1:13" s="29" customFormat="1" ht="15.95" customHeight="1">
      <c r="A9" s="316" t="str">
        <f>'รายงาน 7'!EJ9</f>
        <v/>
      </c>
      <c r="B9" s="316" t="str">
        <f>'รายงาน 7'!EK9</f>
        <v/>
      </c>
      <c r="C9" s="316" t="str">
        <f>'รายงาน 7'!EL9</f>
        <v/>
      </c>
      <c r="D9" s="316" t="str">
        <f>'รายงาน 7'!EM9</f>
        <v/>
      </c>
      <c r="E9" s="316" t="str">
        <f>'รายงาน 7'!EN9</f>
        <v/>
      </c>
      <c r="F9" s="316" t="str">
        <f t="shared" si="0"/>
        <v/>
      </c>
    </row>
    <row r="10" spans="1:13" s="29" customFormat="1" ht="15.95" customHeight="1">
      <c r="A10" s="316" t="str">
        <f>'รายงาน 7'!EJ10</f>
        <v/>
      </c>
      <c r="B10" s="316" t="str">
        <f>'รายงาน 7'!EK10</f>
        <v/>
      </c>
      <c r="C10" s="316" t="str">
        <f>'รายงาน 7'!EL10</f>
        <v/>
      </c>
      <c r="D10" s="316" t="str">
        <f>'รายงาน 7'!EM10</f>
        <v/>
      </c>
      <c r="E10" s="316" t="str">
        <f>'รายงาน 7'!EN10</f>
        <v/>
      </c>
      <c r="F10" s="316" t="str">
        <f t="shared" si="0"/>
        <v/>
      </c>
    </row>
    <row r="11" spans="1:13" s="29" customFormat="1" ht="15.95" customHeight="1">
      <c r="A11" s="316" t="str">
        <f>'รายงาน 7'!EJ11</f>
        <v/>
      </c>
      <c r="B11" s="316" t="str">
        <f>'รายงาน 7'!EK11</f>
        <v/>
      </c>
      <c r="C11" s="316" t="str">
        <f>'รายงาน 7'!EL11</f>
        <v/>
      </c>
      <c r="D11" s="316" t="str">
        <f>'รายงาน 7'!EM11</f>
        <v/>
      </c>
      <c r="E11" s="316" t="str">
        <f>'รายงาน 7'!EN11</f>
        <v/>
      </c>
      <c r="F11" s="316" t="str">
        <f t="shared" si="0"/>
        <v/>
      </c>
    </row>
    <row r="12" spans="1:13" s="29" customFormat="1" ht="15.95" customHeight="1">
      <c r="A12" s="316" t="str">
        <f>'รายงาน 7'!EJ12</f>
        <v/>
      </c>
      <c r="B12" s="316" t="str">
        <f>'รายงาน 7'!EK12</f>
        <v/>
      </c>
      <c r="C12" s="316" t="str">
        <f>'รายงาน 7'!EL12</f>
        <v/>
      </c>
      <c r="D12" s="316" t="str">
        <f>'รายงาน 7'!EM12</f>
        <v/>
      </c>
      <c r="E12" s="316" t="str">
        <f>'รายงาน 7'!EN12</f>
        <v/>
      </c>
      <c r="F12" s="316" t="str">
        <f t="shared" si="0"/>
        <v/>
      </c>
    </row>
    <row r="13" spans="1:13" s="29" customFormat="1" ht="15.95" customHeight="1">
      <c r="A13" s="316" t="str">
        <f>'รายงาน 7'!EJ13</f>
        <v/>
      </c>
      <c r="B13" s="316" t="str">
        <f>'รายงาน 7'!EK13</f>
        <v/>
      </c>
      <c r="C13" s="316" t="str">
        <f>'รายงาน 7'!EL13</f>
        <v/>
      </c>
      <c r="D13" s="316" t="str">
        <f>'รายงาน 7'!EM13</f>
        <v/>
      </c>
      <c r="E13" s="316" t="str">
        <f>'รายงาน 7'!EN13</f>
        <v/>
      </c>
      <c r="F13" s="316" t="str">
        <f t="shared" si="0"/>
        <v/>
      </c>
    </row>
    <row r="14" spans="1:13" s="29" customFormat="1" ht="15.95" customHeight="1">
      <c r="A14" s="316" t="str">
        <f>'รายงาน 7'!EJ14</f>
        <v/>
      </c>
      <c r="B14" s="316" t="str">
        <f>'รายงาน 7'!EK14</f>
        <v/>
      </c>
      <c r="C14" s="316" t="str">
        <f>'รายงาน 7'!EL14</f>
        <v/>
      </c>
      <c r="D14" s="316" t="str">
        <f>'รายงาน 7'!EM14</f>
        <v/>
      </c>
      <c r="E14" s="316" t="str">
        <f>'รายงาน 7'!EN14</f>
        <v/>
      </c>
      <c r="F14" s="316" t="str">
        <f t="shared" si="0"/>
        <v/>
      </c>
    </row>
    <row r="15" spans="1:13" s="29" customFormat="1" ht="15.95" customHeight="1">
      <c r="A15" s="316" t="str">
        <f>'รายงาน 7'!EJ15</f>
        <v/>
      </c>
      <c r="B15" s="316" t="str">
        <f>'รายงาน 7'!EK15</f>
        <v/>
      </c>
      <c r="C15" s="316" t="str">
        <f>'รายงาน 7'!EL15</f>
        <v/>
      </c>
      <c r="D15" s="316" t="str">
        <f>'รายงาน 7'!EM15</f>
        <v/>
      </c>
      <c r="E15" s="316" t="str">
        <f>'รายงาน 7'!EN15</f>
        <v/>
      </c>
      <c r="F15" s="316" t="str">
        <f t="shared" si="0"/>
        <v/>
      </c>
    </row>
    <row r="16" spans="1:13" s="29" customFormat="1" ht="15.95" customHeight="1">
      <c r="A16" s="316" t="str">
        <f>'รายงาน 7'!EJ16</f>
        <v/>
      </c>
      <c r="B16" s="316" t="str">
        <f>'รายงาน 7'!EK16</f>
        <v/>
      </c>
      <c r="C16" s="316" t="str">
        <f>'รายงาน 7'!EL16</f>
        <v/>
      </c>
      <c r="D16" s="316" t="str">
        <f>'รายงาน 7'!EM16</f>
        <v/>
      </c>
      <c r="E16" s="316" t="str">
        <f>'รายงาน 7'!EN16</f>
        <v/>
      </c>
      <c r="F16" s="316" t="str">
        <f t="shared" si="0"/>
        <v/>
      </c>
    </row>
    <row r="17" spans="1:6" s="29" customFormat="1" ht="15.95" customHeight="1">
      <c r="A17" s="316" t="str">
        <f>'รายงาน 7'!EJ17</f>
        <v/>
      </c>
      <c r="B17" s="316" t="str">
        <f>'รายงาน 7'!EK17</f>
        <v/>
      </c>
      <c r="C17" s="316" t="str">
        <f>'รายงาน 7'!EL17</f>
        <v/>
      </c>
      <c r="D17" s="316" t="str">
        <f>'รายงาน 7'!EM17</f>
        <v/>
      </c>
      <c r="E17" s="316" t="str">
        <f>'รายงาน 7'!EN17</f>
        <v/>
      </c>
      <c r="F17" s="316" t="str">
        <f t="shared" si="0"/>
        <v/>
      </c>
    </row>
    <row r="18" spans="1:6" s="29" customFormat="1" ht="15.95" customHeight="1">
      <c r="A18" s="316" t="str">
        <f>'รายงาน 7'!EJ18</f>
        <v/>
      </c>
      <c r="B18" s="316" t="str">
        <f>'รายงาน 7'!EK18</f>
        <v/>
      </c>
      <c r="C18" s="316" t="str">
        <f>'รายงาน 7'!EL18</f>
        <v/>
      </c>
      <c r="D18" s="316" t="str">
        <f>'รายงาน 7'!EM18</f>
        <v/>
      </c>
      <c r="E18" s="316" t="str">
        <f>'รายงาน 7'!EN18</f>
        <v/>
      </c>
      <c r="F18" s="316" t="str">
        <f t="shared" si="0"/>
        <v/>
      </c>
    </row>
    <row r="19" spans="1:6" s="29" customFormat="1" ht="15.95" customHeight="1">
      <c r="A19" s="316" t="str">
        <f>'รายงาน 7'!EJ19</f>
        <v/>
      </c>
      <c r="B19" s="316" t="str">
        <f>'รายงาน 7'!EK19</f>
        <v/>
      </c>
      <c r="C19" s="316" t="str">
        <f>'รายงาน 7'!EL19</f>
        <v/>
      </c>
      <c r="D19" s="316" t="str">
        <f>'รายงาน 7'!EM19</f>
        <v/>
      </c>
      <c r="E19" s="316" t="str">
        <f>'รายงาน 7'!EN19</f>
        <v/>
      </c>
      <c r="F19" s="316" t="str">
        <f t="shared" si="0"/>
        <v/>
      </c>
    </row>
    <row r="20" spans="1:6" s="29" customFormat="1" ht="15.95" customHeight="1">
      <c r="A20" s="316" t="str">
        <f>'รายงาน 7'!EJ20</f>
        <v/>
      </c>
      <c r="B20" s="316" t="str">
        <f>'รายงาน 7'!EK20</f>
        <v/>
      </c>
      <c r="C20" s="316" t="str">
        <f>'รายงาน 7'!EL20</f>
        <v/>
      </c>
      <c r="D20" s="316" t="str">
        <f>'รายงาน 7'!EM20</f>
        <v/>
      </c>
      <c r="E20" s="316" t="str">
        <f>'รายงาน 7'!EN20</f>
        <v/>
      </c>
      <c r="F20" s="316" t="str">
        <f t="shared" si="0"/>
        <v/>
      </c>
    </row>
    <row r="21" spans="1:6" s="29" customFormat="1" ht="15.95" customHeight="1">
      <c r="A21" s="316" t="str">
        <f>'รายงาน 7'!EJ21</f>
        <v/>
      </c>
      <c r="B21" s="316" t="str">
        <f>'รายงาน 7'!EK21</f>
        <v/>
      </c>
      <c r="C21" s="316" t="str">
        <f>'รายงาน 7'!EL21</f>
        <v/>
      </c>
      <c r="D21" s="316" t="str">
        <f>'รายงาน 7'!EM21</f>
        <v/>
      </c>
      <c r="E21" s="316" t="str">
        <f>'รายงาน 7'!EN21</f>
        <v/>
      </c>
      <c r="F21" s="316" t="str">
        <f t="shared" si="0"/>
        <v/>
      </c>
    </row>
    <row r="22" spans="1:6" s="29" customFormat="1" ht="15.95" customHeight="1">
      <c r="A22" s="316" t="str">
        <f>'รายงาน 7'!EJ22</f>
        <v/>
      </c>
      <c r="B22" s="316" t="str">
        <f>'รายงาน 7'!EK22</f>
        <v/>
      </c>
      <c r="C22" s="316" t="str">
        <f>'รายงาน 7'!EL22</f>
        <v/>
      </c>
      <c r="D22" s="316" t="str">
        <f>'รายงาน 7'!EM22</f>
        <v/>
      </c>
      <c r="E22" s="316" t="str">
        <f>'รายงาน 7'!EN22</f>
        <v/>
      </c>
      <c r="F22" s="316" t="str">
        <f t="shared" si="0"/>
        <v/>
      </c>
    </row>
    <row r="23" spans="1:6" s="29" customFormat="1" ht="15.95" customHeight="1">
      <c r="A23" s="316" t="str">
        <f>'รายงาน 7'!EJ23</f>
        <v/>
      </c>
      <c r="B23" s="316" t="str">
        <f>'รายงาน 7'!EK23</f>
        <v/>
      </c>
      <c r="C23" s="316" t="str">
        <f>'รายงาน 7'!EL23</f>
        <v/>
      </c>
      <c r="D23" s="316" t="str">
        <f>'รายงาน 7'!EM23</f>
        <v/>
      </c>
      <c r="E23" s="316" t="str">
        <f>'รายงาน 7'!EN23</f>
        <v/>
      </c>
      <c r="F23" s="316" t="str">
        <f t="shared" si="0"/>
        <v/>
      </c>
    </row>
    <row r="24" spans="1:6" s="29" customFormat="1" ht="15.95" customHeight="1">
      <c r="A24" s="316" t="str">
        <f>'รายงาน 7'!EJ24</f>
        <v/>
      </c>
      <c r="B24" s="316" t="str">
        <f>'รายงาน 7'!EK24</f>
        <v/>
      </c>
      <c r="C24" s="316" t="str">
        <f>'รายงาน 7'!EL24</f>
        <v/>
      </c>
      <c r="D24" s="316" t="str">
        <f>'รายงาน 7'!EM24</f>
        <v/>
      </c>
      <c r="E24" s="316" t="str">
        <f>'รายงาน 7'!EN24</f>
        <v/>
      </c>
      <c r="F24" s="316" t="str">
        <f t="shared" si="0"/>
        <v/>
      </c>
    </row>
    <row r="25" spans="1:6" s="29" customFormat="1" ht="15.95" customHeight="1">
      <c r="A25" s="316" t="str">
        <f>'รายงาน 7'!EJ25</f>
        <v/>
      </c>
      <c r="B25" s="316" t="str">
        <f>'รายงาน 7'!EK25</f>
        <v/>
      </c>
      <c r="C25" s="316" t="str">
        <f>'รายงาน 7'!EL25</f>
        <v/>
      </c>
      <c r="D25" s="316" t="str">
        <f>'รายงาน 7'!EM25</f>
        <v/>
      </c>
      <c r="E25" s="316" t="str">
        <f>'รายงาน 7'!EN25</f>
        <v/>
      </c>
      <c r="F25" s="316" t="str">
        <f t="shared" si="0"/>
        <v/>
      </c>
    </row>
    <row r="26" spans="1:6" s="29" customFormat="1" ht="15.95" customHeight="1">
      <c r="A26" s="316" t="str">
        <f>'รายงาน 7'!EJ26</f>
        <v/>
      </c>
      <c r="B26" s="316" t="str">
        <f>'รายงาน 7'!EK26</f>
        <v/>
      </c>
      <c r="C26" s="316" t="str">
        <f>'รายงาน 7'!EL26</f>
        <v/>
      </c>
      <c r="D26" s="316" t="str">
        <f>'รายงาน 7'!EM26</f>
        <v/>
      </c>
      <c r="E26" s="316" t="str">
        <f>'รายงาน 7'!EN26</f>
        <v/>
      </c>
      <c r="F26" s="316" t="str">
        <f t="shared" si="0"/>
        <v/>
      </c>
    </row>
    <row r="27" spans="1:6" s="29" customFormat="1" ht="15.95" customHeight="1">
      <c r="A27" s="316" t="str">
        <f>'รายงาน 7'!EJ27</f>
        <v/>
      </c>
      <c r="B27" s="316" t="str">
        <f>'รายงาน 7'!EK27</f>
        <v/>
      </c>
      <c r="C27" s="316" t="str">
        <f>'รายงาน 7'!EL27</f>
        <v/>
      </c>
      <c r="D27" s="316" t="str">
        <f>'รายงาน 7'!EM27</f>
        <v/>
      </c>
      <c r="E27" s="316" t="str">
        <f>'รายงาน 7'!EN27</f>
        <v/>
      </c>
      <c r="F27" s="316" t="str">
        <f t="shared" si="0"/>
        <v/>
      </c>
    </row>
    <row r="28" spans="1:6" s="29" customFormat="1" ht="15.95" customHeight="1">
      <c r="A28" s="316" t="str">
        <f>'รายงาน 7'!EJ28</f>
        <v/>
      </c>
      <c r="B28" s="316" t="str">
        <f>'รายงาน 7'!EK28</f>
        <v/>
      </c>
      <c r="C28" s="316" t="str">
        <f>'รายงาน 7'!EL28</f>
        <v/>
      </c>
      <c r="D28" s="316" t="str">
        <f>'รายงาน 7'!EM28</f>
        <v/>
      </c>
      <c r="E28" s="316" t="str">
        <f>'รายงาน 7'!EN28</f>
        <v/>
      </c>
      <c r="F28" s="316" t="str">
        <f t="shared" si="0"/>
        <v/>
      </c>
    </row>
    <row r="29" spans="1:6" s="29" customFormat="1" ht="15.95" customHeight="1">
      <c r="A29" s="316" t="str">
        <f>'รายงาน 7'!EJ29</f>
        <v/>
      </c>
      <c r="B29" s="316" t="str">
        <f>'รายงาน 7'!EK29</f>
        <v/>
      </c>
      <c r="C29" s="316" t="str">
        <f>'รายงาน 7'!EL29</f>
        <v/>
      </c>
      <c r="D29" s="316" t="str">
        <f>'รายงาน 7'!EM29</f>
        <v/>
      </c>
      <c r="E29" s="316" t="str">
        <f>'รายงาน 7'!EN29</f>
        <v/>
      </c>
      <c r="F29" s="316" t="str">
        <f t="shared" si="0"/>
        <v/>
      </c>
    </row>
    <row r="30" spans="1:6" s="29" customFormat="1" ht="15.95" customHeight="1">
      <c r="A30" s="316" t="str">
        <f>'รายงาน 7'!EJ30</f>
        <v/>
      </c>
      <c r="B30" s="316" t="str">
        <f>'รายงาน 7'!EK30</f>
        <v/>
      </c>
      <c r="C30" s="316" t="str">
        <f>'รายงาน 7'!EL30</f>
        <v/>
      </c>
      <c r="D30" s="316" t="str">
        <f>'รายงาน 7'!EM30</f>
        <v/>
      </c>
      <c r="E30" s="316" t="str">
        <f>'รายงาน 7'!EN30</f>
        <v/>
      </c>
      <c r="F30" s="316" t="str">
        <f t="shared" si="0"/>
        <v/>
      </c>
    </row>
    <row r="31" spans="1:6" s="29" customFormat="1" ht="15.95" customHeight="1">
      <c r="A31" s="316" t="str">
        <f>'รายงาน 7'!EJ31</f>
        <v/>
      </c>
      <c r="B31" s="316" t="str">
        <f>'รายงาน 7'!EK31</f>
        <v/>
      </c>
      <c r="C31" s="316" t="str">
        <f>'รายงาน 7'!EL31</f>
        <v/>
      </c>
      <c r="D31" s="316" t="str">
        <f>'รายงาน 7'!EM31</f>
        <v/>
      </c>
      <c r="E31" s="316" t="str">
        <f>'รายงาน 7'!EN31</f>
        <v/>
      </c>
      <c r="F31" s="316" t="str">
        <f t="shared" si="0"/>
        <v/>
      </c>
    </row>
    <row r="32" spans="1:6" s="29" customFormat="1" ht="15.95" customHeight="1">
      <c r="A32" s="316" t="str">
        <f>'รายงาน 7'!EJ32</f>
        <v/>
      </c>
      <c r="B32" s="316" t="str">
        <f>'รายงาน 7'!EK32</f>
        <v/>
      </c>
      <c r="C32" s="316" t="str">
        <f>'รายงาน 7'!EL32</f>
        <v/>
      </c>
      <c r="D32" s="316" t="str">
        <f>'รายงาน 7'!EM32</f>
        <v/>
      </c>
      <c r="E32" s="316" t="str">
        <f>'รายงาน 7'!EN32</f>
        <v/>
      </c>
      <c r="F32" s="316" t="str">
        <f t="shared" si="0"/>
        <v/>
      </c>
    </row>
    <row r="33" spans="1:6" s="29" customFormat="1" ht="15.95" customHeight="1">
      <c r="A33" s="316" t="str">
        <f>'รายงาน 7'!EJ33</f>
        <v/>
      </c>
      <c r="B33" s="316" t="str">
        <f>'รายงาน 7'!EK33</f>
        <v/>
      </c>
      <c r="C33" s="316" t="str">
        <f>'รายงาน 7'!EL33</f>
        <v/>
      </c>
      <c r="D33" s="316" t="str">
        <f>'รายงาน 7'!EM33</f>
        <v/>
      </c>
      <c r="E33" s="316" t="str">
        <f>'รายงาน 7'!EN33</f>
        <v/>
      </c>
      <c r="F33" s="316" t="str">
        <f t="shared" si="0"/>
        <v/>
      </c>
    </row>
    <row r="34" spans="1:6" s="29" customFormat="1" ht="15.95" customHeight="1">
      <c r="A34" s="316" t="str">
        <f>'รายงาน 7'!EJ34</f>
        <v/>
      </c>
      <c r="B34" s="316" t="str">
        <f>'รายงาน 7'!EK34</f>
        <v/>
      </c>
      <c r="C34" s="316" t="str">
        <f>'รายงาน 7'!EL34</f>
        <v/>
      </c>
      <c r="D34" s="316" t="str">
        <f>'รายงาน 7'!EM34</f>
        <v/>
      </c>
      <c r="E34" s="316" t="str">
        <f>'รายงาน 7'!EN34</f>
        <v/>
      </c>
      <c r="F34" s="316" t="str">
        <f t="shared" si="0"/>
        <v/>
      </c>
    </row>
    <row r="35" spans="1:6" s="29" customFormat="1" ht="15.95" customHeight="1">
      <c r="A35" s="316" t="str">
        <f>'รายงาน 7'!EJ35</f>
        <v/>
      </c>
      <c r="B35" s="316" t="str">
        <f>'รายงาน 7'!EK35</f>
        <v/>
      </c>
      <c r="C35" s="316" t="str">
        <f>'รายงาน 7'!EL35</f>
        <v/>
      </c>
      <c r="D35" s="316" t="str">
        <f>'รายงาน 7'!EM35</f>
        <v/>
      </c>
      <c r="E35" s="316" t="str">
        <f>'รายงาน 7'!EN35</f>
        <v/>
      </c>
      <c r="F35" s="316" t="str">
        <f t="shared" si="0"/>
        <v/>
      </c>
    </row>
    <row r="36" spans="1:6" s="29" customFormat="1" ht="15.95" customHeight="1">
      <c r="A36" s="316" t="str">
        <f>'รายงาน 7'!EJ36</f>
        <v/>
      </c>
      <c r="B36" s="316" t="str">
        <f>'รายงาน 7'!EK36</f>
        <v/>
      </c>
      <c r="C36" s="316" t="str">
        <f>'รายงาน 7'!EL36</f>
        <v/>
      </c>
      <c r="D36" s="316" t="str">
        <f>'รายงาน 7'!EM36</f>
        <v/>
      </c>
      <c r="E36" s="316" t="str">
        <f>'รายงาน 7'!EN36</f>
        <v/>
      </c>
      <c r="F36" s="316" t="str">
        <f t="shared" si="0"/>
        <v/>
      </c>
    </row>
    <row r="37" spans="1:6" s="29" customFormat="1" ht="15.95" customHeight="1">
      <c r="A37" s="316" t="str">
        <f>'รายงาน 7'!EJ37</f>
        <v/>
      </c>
      <c r="B37" s="316" t="str">
        <f>'รายงาน 7'!EK37</f>
        <v/>
      </c>
      <c r="C37" s="316" t="str">
        <f>'รายงาน 7'!EL37</f>
        <v/>
      </c>
      <c r="D37" s="316" t="str">
        <f>'รายงาน 7'!EM37</f>
        <v/>
      </c>
      <c r="E37" s="316" t="str">
        <f>'รายงาน 7'!EN37</f>
        <v/>
      </c>
      <c r="F37" s="316" t="str">
        <f t="shared" si="0"/>
        <v/>
      </c>
    </row>
    <row r="38" spans="1:6" s="29" customFormat="1" ht="15.95" customHeight="1">
      <c r="A38" s="316" t="str">
        <f>'รายงาน 7'!EJ38</f>
        <v/>
      </c>
      <c r="B38" s="316" t="str">
        <f>'รายงาน 7'!EK38</f>
        <v/>
      </c>
      <c r="C38" s="316" t="str">
        <f>'รายงาน 7'!EL38</f>
        <v/>
      </c>
      <c r="D38" s="316" t="str">
        <f>'รายงาน 7'!EM38</f>
        <v/>
      </c>
      <c r="E38" s="316" t="str">
        <f>'รายงาน 7'!EN38</f>
        <v/>
      </c>
      <c r="F38" s="316" t="str">
        <f t="shared" si="0"/>
        <v/>
      </c>
    </row>
    <row r="39" spans="1:6" s="29" customFormat="1" ht="15.95" customHeight="1">
      <c r="A39" s="316" t="str">
        <f>'รายงาน 7'!EJ39</f>
        <v/>
      </c>
      <c r="B39" s="316" t="str">
        <f>'รายงาน 7'!EK39</f>
        <v/>
      </c>
      <c r="C39" s="316" t="str">
        <f>'รายงาน 7'!EL39</f>
        <v/>
      </c>
      <c r="D39" s="316" t="str">
        <f>'รายงาน 7'!EM39</f>
        <v/>
      </c>
      <c r="E39" s="316" t="str">
        <f>'รายงาน 7'!EN39</f>
        <v/>
      </c>
      <c r="F39" s="316" t="str">
        <f t="shared" si="0"/>
        <v/>
      </c>
    </row>
    <row r="40" spans="1:6" s="29" customFormat="1" ht="15.95" customHeight="1">
      <c r="A40" s="316" t="str">
        <f>'รายงาน 7'!EJ40</f>
        <v/>
      </c>
      <c r="B40" s="316" t="str">
        <f>'รายงาน 7'!EK40</f>
        <v/>
      </c>
      <c r="C40" s="316" t="str">
        <f>'รายงาน 7'!EL40</f>
        <v/>
      </c>
      <c r="D40" s="316" t="str">
        <f>'รายงาน 7'!EM40</f>
        <v/>
      </c>
      <c r="E40" s="316" t="str">
        <f>'รายงาน 7'!EN40</f>
        <v/>
      </c>
      <c r="F40" s="316" t="str">
        <f t="shared" si="0"/>
        <v/>
      </c>
    </row>
    <row r="41" spans="1:6" s="29" customFormat="1" ht="15.95" customHeight="1">
      <c r="A41" s="316" t="str">
        <f>'รายงาน 7'!EJ41</f>
        <v/>
      </c>
      <c r="B41" s="316" t="str">
        <f>'รายงาน 7'!EK41</f>
        <v/>
      </c>
      <c r="C41" s="316" t="str">
        <f>'รายงาน 7'!EL41</f>
        <v/>
      </c>
      <c r="D41" s="316" t="str">
        <f>'รายงาน 7'!EM41</f>
        <v/>
      </c>
      <c r="E41" s="316" t="str">
        <f>'รายงาน 7'!EN41</f>
        <v/>
      </c>
      <c r="F41" s="316" t="str">
        <f t="shared" si="0"/>
        <v/>
      </c>
    </row>
    <row r="42" spans="1:6" s="29" customFormat="1" ht="15.95" customHeight="1">
      <c r="A42" s="316" t="str">
        <f>'รายงาน 7'!EJ42</f>
        <v/>
      </c>
      <c r="B42" s="316" t="str">
        <f>'รายงาน 7'!EK42</f>
        <v/>
      </c>
      <c r="C42" s="316" t="str">
        <f>'รายงาน 7'!EL42</f>
        <v/>
      </c>
      <c r="D42" s="316" t="str">
        <f>'รายงาน 7'!EM42</f>
        <v/>
      </c>
      <c r="E42" s="316" t="str">
        <f>'รายงาน 7'!EN42</f>
        <v/>
      </c>
      <c r="F42" s="316" t="str">
        <f t="shared" si="0"/>
        <v/>
      </c>
    </row>
    <row r="43" spans="1:6" s="29" customFormat="1" ht="15.95" customHeight="1">
      <c r="A43" s="316" t="str">
        <f>'รายงาน 7'!EJ43</f>
        <v/>
      </c>
      <c r="B43" s="316" t="str">
        <f>'รายงาน 7'!EK43</f>
        <v/>
      </c>
      <c r="C43" s="316" t="str">
        <f>'รายงาน 7'!EL43</f>
        <v/>
      </c>
      <c r="D43" s="316" t="str">
        <f>'รายงาน 7'!EM43</f>
        <v/>
      </c>
      <c r="E43" s="316" t="str">
        <f>'รายงาน 7'!EN43</f>
        <v/>
      </c>
      <c r="F43" s="316" t="str">
        <f t="shared" si="0"/>
        <v/>
      </c>
    </row>
    <row r="44" spans="1:6" s="29" customFormat="1" ht="15.95" customHeight="1">
      <c r="A44" s="316" t="str">
        <f>'รายงาน 7'!EJ44</f>
        <v/>
      </c>
      <c r="B44" s="316" t="str">
        <f>'รายงาน 7'!EK44</f>
        <v/>
      </c>
      <c r="C44" s="316" t="str">
        <f>'รายงาน 7'!EL44</f>
        <v/>
      </c>
      <c r="D44" s="316" t="str">
        <f>'รายงาน 7'!EM44</f>
        <v/>
      </c>
      <c r="E44" s="316" t="str">
        <f>'รายงาน 7'!EN44</f>
        <v/>
      </c>
      <c r="F44" s="316" t="str">
        <f t="shared" si="0"/>
        <v/>
      </c>
    </row>
    <row r="45" spans="1:6" s="29" customFormat="1" ht="15.95" customHeight="1">
      <c r="A45" s="316" t="str">
        <f>'รายงาน 7'!EJ45</f>
        <v/>
      </c>
      <c r="B45" s="316" t="str">
        <f>'รายงาน 7'!EK45</f>
        <v/>
      </c>
      <c r="C45" s="316" t="str">
        <f>'รายงาน 7'!EL45</f>
        <v/>
      </c>
      <c r="D45" s="316" t="str">
        <f>'รายงาน 7'!EM45</f>
        <v/>
      </c>
      <c r="E45" s="316" t="str">
        <f>'รายงาน 7'!EN45</f>
        <v/>
      </c>
      <c r="F45" s="316" t="str">
        <f t="shared" si="0"/>
        <v/>
      </c>
    </row>
    <row r="46" spans="1:6" s="29" customFormat="1" ht="15.95" customHeight="1">
      <c r="A46" s="316" t="str">
        <f>'รายงาน 7'!EJ46</f>
        <v/>
      </c>
      <c r="B46" s="316" t="str">
        <f>'รายงาน 7'!EK46</f>
        <v/>
      </c>
      <c r="C46" s="316" t="str">
        <f>'รายงาน 7'!EL46</f>
        <v/>
      </c>
      <c r="D46" s="316" t="str">
        <f>'รายงาน 7'!EM46</f>
        <v/>
      </c>
      <c r="E46" s="316" t="str">
        <f>'รายงาน 7'!EN46</f>
        <v/>
      </c>
      <c r="F46" s="316" t="str">
        <f t="shared" si="0"/>
        <v/>
      </c>
    </row>
    <row r="47" spans="1:6" s="29" customFormat="1" ht="15.95" customHeight="1">
      <c r="A47" s="316" t="str">
        <f>'รายงาน 7'!EJ47</f>
        <v/>
      </c>
      <c r="B47" s="316" t="str">
        <f>'รายงาน 7'!EK47</f>
        <v/>
      </c>
      <c r="C47" s="316" t="str">
        <f>'รายงาน 7'!EL47</f>
        <v/>
      </c>
      <c r="D47" s="316" t="str">
        <f>'รายงาน 7'!EM47</f>
        <v/>
      </c>
      <c r="E47" s="316" t="str">
        <f>'รายงาน 7'!EN47</f>
        <v/>
      </c>
      <c r="F47" s="316" t="str">
        <f t="shared" si="0"/>
        <v/>
      </c>
    </row>
    <row r="48" spans="1:6" s="29" customFormat="1" ht="15.95" customHeight="1">
      <c r="A48" s="316" t="str">
        <f>'รายงาน 7'!EJ48</f>
        <v/>
      </c>
      <c r="B48" s="316" t="str">
        <f>'รายงาน 7'!EK48</f>
        <v/>
      </c>
      <c r="C48" s="316" t="str">
        <f>'รายงาน 7'!EL48</f>
        <v/>
      </c>
      <c r="D48" s="316" t="str">
        <f>'รายงาน 7'!EM48</f>
        <v/>
      </c>
      <c r="E48" s="316" t="str">
        <f>'รายงาน 7'!EN48</f>
        <v/>
      </c>
      <c r="F48" s="316" t="str">
        <f t="shared" si="0"/>
        <v/>
      </c>
    </row>
    <row r="49" spans="1:6" s="29" customFormat="1" ht="15.95" customHeight="1">
      <c r="A49" s="316" t="str">
        <f>'รายงาน 7'!EJ49</f>
        <v/>
      </c>
      <c r="B49" s="316" t="str">
        <f>'รายงาน 7'!EK49</f>
        <v/>
      </c>
      <c r="C49" s="316" t="str">
        <f>'รายงาน 7'!EL49</f>
        <v/>
      </c>
      <c r="D49" s="316" t="str">
        <f>'รายงาน 7'!EM49</f>
        <v/>
      </c>
      <c r="E49" s="316" t="str">
        <f>'รายงาน 7'!EN49</f>
        <v/>
      </c>
      <c r="F49" s="316" t="str">
        <f t="shared" si="0"/>
        <v/>
      </c>
    </row>
    <row r="50" spans="1:6" s="29" customFormat="1" ht="15.95" customHeight="1">
      <c r="A50" s="316" t="str">
        <f>'รายงาน 7'!EJ50</f>
        <v/>
      </c>
      <c r="B50" s="316" t="str">
        <f>'รายงาน 7'!EK50</f>
        <v/>
      </c>
      <c r="C50" s="316" t="str">
        <f>'รายงาน 7'!EL50</f>
        <v/>
      </c>
      <c r="D50" s="316" t="str">
        <f>'รายงาน 7'!EM50</f>
        <v/>
      </c>
      <c r="E50" s="316" t="str">
        <f>'รายงาน 7'!EN50</f>
        <v/>
      </c>
      <c r="F50" s="316" t="str">
        <f t="shared" si="0"/>
        <v/>
      </c>
    </row>
    <row r="51" spans="1:6" s="29" customFormat="1" ht="15.95" customHeight="1">
      <c r="A51" s="316" t="str">
        <f>'รายงาน 7'!EJ51</f>
        <v/>
      </c>
      <c r="B51" s="316" t="str">
        <f>'รายงาน 7'!EK51</f>
        <v/>
      </c>
      <c r="C51" s="316" t="str">
        <f>'รายงาน 7'!EL51</f>
        <v/>
      </c>
      <c r="D51" s="316" t="str">
        <f>'รายงาน 7'!EM51</f>
        <v/>
      </c>
      <c r="E51" s="316" t="str">
        <f>'รายงาน 7'!EN51</f>
        <v/>
      </c>
      <c r="F51" s="316" t="str">
        <f t="shared" si="0"/>
        <v/>
      </c>
    </row>
    <row r="52" spans="1:6" s="29" customFormat="1" ht="15.95" customHeight="1">
      <c r="A52" s="316" t="str">
        <f>'รายงาน 7'!EJ52</f>
        <v/>
      </c>
      <c r="B52" s="316" t="str">
        <f>'รายงาน 7'!EK52</f>
        <v/>
      </c>
      <c r="C52" s="316" t="str">
        <f>'รายงาน 7'!EL52</f>
        <v/>
      </c>
      <c r="D52" s="316" t="str">
        <f>'รายงาน 7'!EM52</f>
        <v/>
      </c>
      <c r="E52" s="316" t="str">
        <f>'รายงาน 7'!EN52</f>
        <v/>
      </c>
      <c r="F52" s="316" t="str">
        <f t="shared" si="0"/>
        <v/>
      </c>
    </row>
    <row r="53" spans="1:6" s="29" customFormat="1" ht="15.95" customHeight="1">
      <c r="A53" s="316" t="str">
        <f>'รายงาน 7'!EJ53</f>
        <v/>
      </c>
      <c r="B53" s="316" t="str">
        <f>'รายงาน 7'!EK53</f>
        <v/>
      </c>
      <c r="C53" s="316" t="str">
        <f>'รายงาน 7'!EL53</f>
        <v/>
      </c>
      <c r="D53" s="316" t="str">
        <f>'รายงาน 7'!EM53</f>
        <v/>
      </c>
      <c r="E53" s="316" t="str">
        <f>'รายงาน 7'!EN53</f>
        <v/>
      </c>
      <c r="F53" s="316" t="str">
        <f t="shared" si="0"/>
        <v/>
      </c>
    </row>
    <row r="54" spans="1:6" s="29" customFormat="1" ht="15.95" customHeight="1">
      <c r="A54" s="316" t="str">
        <f>'รายงาน 7'!EJ54</f>
        <v/>
      </c>
      <c r="B54" s="316" t="str">
        <f>'รายงาน 7'!EK54</f>
        <v/>
      </c>
      <c r="C54" s="316" t="str">
        <f>'รายงาน 7'!EL54</f>
        <v/>
      </c>
      <c r="D54" s="316" t="str">
        <f>'รายงาน 7'!EM54</f>
        <v/>
      </c>
      <c r="E54" s="316" t="str">
        <f>'รายงาน 7'!EN54</f>
        <v/>
      </c>
      <c r="F54" s="316" t="str">
        <f t="shared" si="0"/>
        <v/>
      </c>
    </row>
    <row r="55" spans="1:6" s="29" customFormat="1" ht="15.95" customHeight="1">
      <c r="A55" s="316" t="str">
        <f>'รายงาน 7'!EJ55</f>
        <v/>
      </c>
      <c r="B55" s="316" t="str">
        <f>'รายงาน 7'!EK55</f>
        <v/>
      </c>
      <c r="C55" s="316" t="str">
        <f>'รายงาน 7'!EL55</f>
        <v/>
      </c>
      <c r="D55" s="316" t="str">
        <f>'รายงาน 7'!EM55</f>
        <v/>
      </c>
      <c r="E55" s="316" t="str">
        <f>'รายงาน 7'!EN55</f>
        <v/>
      </c>
      <c r="F55" s="316" t="str">
        <f t="shared" si="0"/>
        <v/>
      </c>
    </row>
    <row r="56" spans="1:6" s="54" customFormat="1" ht="15.75" customHeight="1">
      <c r="A56" s="561">
        <v>1</v>
      </c>
      <c r="B56" s="561">
        <v>2</v>
      </c>
      <c r="C56" s="561">
        <v>3</v>
      </c>
      <c r="D56" s="561">
        <v>4</v>
      </c>
      <c r="E56" s="561">
        <v>5</v>
      </c>
      <c r="F56" s="561" t="s">
        <v>437</v>
      </c>
    </row>
    <row r="57" spans="1:6" s="54" customFormat="1">
      <c r="A57" s="570">
        <f t="shared" ref="A57:F57" si="1">COUNTIF(A6:A55,"0")</f>
        <v>0</v>
      </c>
      <c r="B57" s="570">
        <f t="shared" si="1"/>
        <v>0</v>
      </c>
      <c r="C57" s="570">
        <f t="shared" si="1"/>
        <v>0</v>
      </c>
      <c r="D57" s="570">
        <f t="shared" si="1"/>
        <v>0</v>
      </c>
      <c r="E57" s="570">
        <f t="shared" si="1"/>
        <v>0</v>
      </c>
      <c r="F57" s="570">
        <f t="shared" si="1"/>
        <v>0</v>
      </c>
    </row>
    <row r="58" spans="1:6">
      <c r="A58" s="559">
        <f t="shared" ref="A58:F58" si="2">COUNTIF(A6:A55,"1")</f>
        <v>0</v>
      </c>
      <c r="B58" s="559">
        <f t="shared" si="2"/>
        <v>0</v>
      </c>
      <c r="C58" s="559">
        <f t="shared" si="2"/>
        <v>0</v>
      </c>
      <c r="D58" s="559">
        <f t="shared" si="2"/>
        <v>0</v>
      </c>
      <c r="E58" s="559">
        <f t="shared" si="2"/>
        <v>0</v>
      </c>
      <c r="F58" s="559">
        <f t="shared" si="2"/>
        <v>0</v>
      </c>
    </row>
    <row r="59" spans="1:6">
      <c r="A59" s="559">
        <f t="shared" ref="A59:F59" si="3">COUNTIF(A6:A55,"2")</f>
        <v>0</v>
      </c>
      <c r="B59" s="559">
        <f t="shared" si="3"/>
        <v>0</v>
      </c>
      <c r="C59" s="559">
        <f t="shared" si="3"/>
        <v>0</v>
      </c>
      <c r="D59" s="559">
        <f t="shared" si="3"/>
        <v>0</v>
      </c>
      <c r="E59" s="559">
        <f t="shared" si="3"/>
        <v>0</v>
      </c>
      <c r="F59" s="559">
        <f t="shared" si="3"/>
        <v>0</v>
      </c>
    </row>
    <row r="60" spans="1:6">
      <c r="A60" s="559">
        <f t="shared" ref="A60:F60" si="4">COUNTIF(A6:A55,"3")</f>
        <v>0</v>
      </c>
      <c r="B60" s="559">
        <f t="shared" si="4"/>
        <v>0</v>
      </c>
      <c r="C60" s="559">
        <f t="shared" si="4"/>
        <v>0</v>
      </c>
      <c r="D60" s="559">
        <f t="shared" si="4"/>
        <v>0</v>
      </c>
      <c r="E60" s="559">
        <f t="shared" si="4"/>
        <v>0</v>
      </c>
      <c r="F60" s="559">
        <f t="shared" si="4"/>
        <v>0</v>
      </c>
    </row>
  </sheetData>
  <sheetProtection password="CCC5" sheet="1" objects="1" scenarios="1" selectLockedCells="1"/>
  <pageMargins left="0.35433070866141736" right="0" top="0.19685039370078741" bottom="0" header="0.51181102362204722" footer="0.11811023622047245"/>
  <pageSetup paperSize="9" scale="95" orientation="portrait" horizontalDpi="4294967293" r:id="rId1"/>
  <headerFooter alignWithMargins="0">
    <oddFooter>&amp;R&amp;F   &amp;D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EV60"/>
  <sheetViews>
    <sheetView showGridLines="0" topLeftCell="DU1" workbookViewId="0">
      <selection activeCell="C1" sqref="C1"/>
    </sheetView>
  </sheetViews>
  <sheetFormatPr defaultColWidth="9.140625" defaultRowHeight="21.75"/>
  <cols>
    <col min="1" max="1" width="4.140625" style="54" customWidth="1"/>
    <col min="2" max="2" width="9.28515625" style="23" customWidth="1"/>
    <col min="3" max="3" width="26.7109375" style="23" customWidth="1"/>
    <col min="4" max="8" width="8.140625" style="23" customWidth="1"/>
    <col min="9" max="10" width="8.7109375" style="23" customWidth="1"/>
    <col min="11" max="11" width="12.7109375" style="23" customWidth="1"/>
    <col min="12" max="16" width="8.140625" style="23" customWidth="1"/>
    <col min="17" max="18" width="8.7109375" style="23" customWidth="1"/>
    <col min="19" max="19" width="12.7109375" style="23" customWidth="1"/>
    <col min="20" max="24" width="8.140625" style="23" customWidth="1"/>
    <col min="25" max="26" width="8.7109375" style="23" customWidth="1"/>
    <col min="27" max="27" width="12.7109375" style="23" customWidth="1"/>
    <col min="28" max="32" width="8.140625" style="23" customWidth="1"/>
    <col min="33" max="34" width="8.7109375" style="23" customWidth="1"/>
    <col min="35" max="35" width="12.7109375" style="23" customWidth="1"/>
    <col min="36" max="40" width="8.140625" style="23" customWidth="1"/>
    <col min="41" max="42" width="8.7109375" style="23" customWidth="1"/>
    <col min="43" max="43" width="12.7109375" style="23" customWidth="1"/>
    <col min="44" max="48" width="8.140625" style="23" customWidth="1"/>
    <col min="49" max="50" width="8.7109375" style="23" customWidth="1"/>
    <col min="51" max="51" width="12.7109375" style="23" customWidth="1"/>
    <col min="52" max="56" width="8.140625" style="23" customWidth="1"/>
    <col min="57" max="58" width="8.7109375" style="23" customWidth="1"/>
    <col min="59" max="59" width="12.7109375" style="23" customWidth="1"/>
    <col min="60" max="64" width="8.140625" style="23" customWidth="1"/>
    <col min="65" max="66" width="8.7109375" style="23" customWidth="1"/>
    <col min="67" max="67" width="12.7109375" style="23" customWidth="1"/>
    <col min="68" max="72" width="8.140625" style="23" customWidth="1"/>
    <col min="73" max="74" width="8.7109375" style="23" customWidth="1"/>
    <col min="75" max="75" width="12.7109375" style="23" customWidth="1"/>
    <col min="76" max="80" width="8.140625" style="23" customWidth="1"/>
    <col min="81" max="82" width="8.7109375" style="23" customWidth="1"/>
    <col min="83" max="83" width="12.7109375" style="23" customWidth="1"/>
    <col min="84" max="88" width="8.140625" style="23" customWidth="1"/>
    <col min="89" max="90" width="8.7109375" style="23" customWidth="1"/>
    <col min="91" max="91" width="12.7109375" style="23" customWidth="1"/>
    <col min="92" max="96" width="8.140625" style="23" customWidth="1"/>
    <col min="97" max="98" width="8.7109375" style="23" customWidth="1"/>
    <col min="99" max="99" width="12.7109375" style="23" customWidth="1"/>
    <col min="100" max="104" width="8.140625" style="23" customWidth="1"/>
    <col min="105" max="106" width="8.7109375" style="23" customWidth="1"/>
    <col min="107" max="107" width="12.7109375" style="23" customWidth="1"/>
    <col min="108" max="112" width="8.140625" style="23" customWidth="1"/>
    <col min="113" max="114" width="8.7109375" style="23" customWidth="1"/>
    <col min="115" max="115" width="12.7109375" style="23" customWidth="1"/>
    <col min="116" max="120" width="8.140625" style="23" customWidth="1"/>
    <col min="121" max="122" width="8.7109375" style="23" customWidth="1"/>
    <col min="123" max="123" width="12.7109375" style="23" customWidth="1"/>
    <col min="124" max="133" width="4.85546875" style="23" customWidth="1"/>
    <col min="134" max="134" width="7.28515625" style="23" hidden="1" customWidth="1"/>
    <col min="135" max="135" width="10.28515625" style="23" customWidth="1"/>
    <col min="136" max="136" width="11.140625" style="23" customWidth="1"/>
    <col min="137" max="137" width="1.42578125" style="54" customWidth="1"/>
    <col min="138" max="138" width="1.85546875" style="23" customWidth="1"/>
    <col min="139" max="139" width="9.140625" style="23"/>
    <col min="140" max="144" width="8.140625" style="402" customWidth="1"/>
    <col min="145" max="145" width="9.28515625" style="402" customWidth="1"/>
    <col min="146" max="146" width="9.42578125" style="23" customWidth="1"/>
    <col min="147" max="147" width="5.42578125" style="23" customWidth="1"/>
    <col min="148" max="16384" width="9.140625" style="23"/>
  </cols>
  <sheetData>
    <row r="1" spans="1:152" s="54" customFormat="1" ht="18.95" customHeight="1">
      <c r="A1" s="79"/>
      <c r="C1" s="80"/>
      <c r="D1" s="79" t="str">
        <f>"บันทึกคะแนนสมรรถนะสำคัญของผู้เรียน  "  &amp;"ปีการศึกษา "   &amp;'ข้อมูลพื้นฐาน  '!$F$9</f>
        <v>บันทึกคะแนนสมรรถนะสำคัญของผู้เรียน  ปีการศึกษา 2568</v>
      </c>
      <c r="E1" s="80"/>
      <c r="F1" s="80"/>
      <c r="G1" s="80"/>
      <c r="H1" s="80"/>
      <c r="I1" s="80"/>
      <c r="J1" s="80"/>
      <c r="K1" s="80"/>
      <c r="L1" s="79" t="str">
        <f>D1</f>
        <v>บันทึกคะแนนสมรรถนะสำคัญของผู้เรียน  ปีการศึกษา 2568</v>
      </c>
      <c r="M1" s="80"/>
      <c r="N1" s="80"/>
      <c r="O1" s="80"/>
      <c r="P1" s="80"/>
      <c r="Q1" s="80"/>
      <c r="R1" s="80"/>
      <c r="S1" s="80"/>
      <c r="T1" s="79" t="str">
        <f>L1</f>
        <v>บันทึกคะแนนสมรรถนะสำคัญของผู้เรียน  ปีการศึกษา 2568</v>
      </c>
      <c r="U1" s="80"/>
      <c r="V1" s="80"/>
      <c r="W1" s="80"/>
      <c r="X1" s="80"/>
      <c r="Y1" s="80"/>
      <c r="Z1" s="80"/>
      <c r="AA1" s="80"/>
      <c r="AB1" s="79" t="str">
        <f>T1</f>
        <v>บันทึกคะแนนสมรรถนะสำคัญของผู้เรียน  ปีการศึกษา 2568</v>
      </c>
      <c r="AC1" s="80"/>
      <c r="AD1" s="80"/>
      <c r="AE1" s="80"/>
      <c r="AF1" s="80"/>
      <c r="AG1" s="80"/>
      <c r="AH1" s="80"/>
      <c r="AI1" s="80"/>
      <c r="AJ1" s="79" t="str">
        <f>AB1</f>
        <v>บันทึกคะแนนสมรรถนะสำคัญของผู้เรียน  ปีการศึกษา 2568</v>
      </c>
      <c r="AK1" s="80"/>
      <c r="AL1" s="80"/>
      <c r="AM1" s="80"/>
      <c r="AN1" s="80"/>
      <c r="AO1" s="80"/>
      <c r="AP1" s="80"/>
      <c r="AQ1" s="80"/>
      <c r="AR1" s="79" t="str">
        <f>AJ1</f>
        <v>บันทึกคะแนนสมรรถนะสำคัญของผู้เรียน  ปีการศึกษา 2568</v>
      </c>
      <c r="AS1" s="80"/>
      <c r="AT1" s="80"/>
      <c r="AU1" s="80"/>
      <c r="AV1" s="80"/>
      <c r="AW1" s="80"/>
      <c r="AX1" s="80"/>
      <c r="AY1" s="80"/>
      <c r="AZ1" s="79" t="str">
        <f>AR1</f>
        <v>บันทึกคะแนนสมรรถนะสำคัญของผู้เรียน  ปีการศึกษา 2568</v>
      </c>
      <c r="BA1" s="80"/>
      <c r="BB1" s="80"/>
      <c r="BC1" s="80"/>
      <c r="BD1" s="80"/>
      <c r="BE1" s="80"/>
      <c r="BF1" s="80"/>
      <c r="BG1" s="80"/>
      <c r="BH1" s="79" t="str">
        <f>AZ1</f>
        <v>บันทึกคะแนนสมรรถนะสำคัญของผู้เรียน  ปีการศึกษา 2568</v>
      </c>
      <c r="BI1" s="80"/>
      <c r="BJ1" s="80"/>
      <c r="BK1" s="80"/>
      <c r="BL1" s="80"/>
      <c r="BM1" s="80"/>
      <c r="BN1" s="80"/>
      <c r="BO1" s="80"/>
      <c r="BP1" s="79" t="str">
        <f>BH1</f>
        <v>บันทึกคะแนนสมรรถนะสำคัญของผู้เรียน  ปีการศึกษา 2568</v>
      </c>
      <c r="BQ1" s="80"/>
      <c r="BR1" s="80"/>
      <c r="BS1" s="80"/>
      <c r="BT1" s="80"/>
      <c r="BU1" s="80"/>
      <c r="BV1" s="80"/>
      <c r="BW1" s="80"/>
      <c r="BX1" s="79" t="str">
        <f>BP1</f>
        <v>บันทึกคะแนนสมรรถนะสำคัญของผู้เรียน  ปีการศึกษา 2568</v>
      </c>
      <c r="BY1" s="80"/>
      <c r="BZ1" s="80"/>
      <c r="CA1" s="80"/>
      <c r="CB1" s="80"/>
      <c r="CC1" s="80"/>
      <c r="CD1" s="80"/>
      <c r="CE1" s="80"/>
      <c r="CF1" s="79" t="str">
        <f>BX1</f>
        <v>บันทึกคะแนนสมรรถนะสำคัญของผู้เรียน  ปีการศึกษา 2568</v>
      </c>
      <c r="CG1" s="80"/>
      <c r="CH1" s="80"/>
      <c r="CI1" s="80"/>
      <c r="CJ1" s="80"/>
      <c r="CK1" s="80"/>
      <c r="CL1" s="80"/>
      <c r="CM1" s="80"/>
      <c r="CN1" s="79" t="str">
        <f>CF1</f>
        <v>บันทึกคะแนนสมรรถนะสำคัญของผู้เรียน  ปีการศึกษา 2568</v>
      </c>
      <c r="CO1" s="80"/>
      <c r="CP1" s="80"/>
      <c r="CQ1" s="80"/>
      <c r="CR1" s="80"/>
      <c r="CS1" s="80"/>
      <c r="CT1" s="80"/>
      <c r="CU1" s="80"/>
      <c r="CV1" s="79" t="str">
        <f>CN1</f>
        <v>บันทึกคะแนนสมรรถนะสำคัญของผู้เรียน  ปีการศึกษา 2568</v>
      </c>
      <c r="CW1" s="80"/>
      <c r="CX1" s="80"/>
      <c r="CY1" s="80"/>
      <c r="CZ1" s="80"/>
      <c r="DA1" s="80"/>
      <c r="DB1" s="80"/>
      <c r="DC1" s="80"/>
      <c r="DD1" s="79" t="str">
        <f>CV1</f>
        <v>บันทึกคะแนนสมรรถนะสำคัญของผู้เรียน  ปีการศึกษา 2568</v>
      </c>
      <c r="DE1" s="80"/>
      <c r="DF1" s="80"/>
      <c r="DG1" s="80"/>
      <c r="DH1" s="80"/>
      <c r="DI1" s="80"/>
      <c r="DJ1" s="80"/>
      <c r="DK1" s="80"/>
      <c r="DL1" s="79" t="str">
        <f>BP1</f>
        <v>บันทึกคะแนนสมรรถนะสำคัญของผู้เรียน  ปีการศึกษา 2568</v>
      </c>
      <c r="DM1" s="80"/>
      <c r="DN1" s="80"/>
      <c r="DO1" s="80"/>
      <c r="DP1" s="80"/>
      <c r="DQ1" s="80"/>
      <c r="DR1" s="80"/>
      <c r="DS1" s="80"/>
      <c r="DT1" s="79" t="str">
        <f>BH1</f>
        <v>บันทึกคะแนนสมรรถนะสำคัญของผู้เรียน  ปีการศึกษา 2568</v>
      </c>
      <c r="DU1" s="80"/>
      <c r="DV1" s="80"/>
      <c r="DW1" s="80"/>
      <c r="DX1" s="80"/>
      <c r="DY1" s="80"/>
      <c r="DZ1" s="80"/>
      <c r="EA1" s="80"/>
      <c r="EB1" s="80"/>
      <c r="EC1" s="80"/>
      <c r="ED1" s="80"/>
      <c r="EE1" s="80"/>
      <c r="EF1" s="80"/>
      <c r="EJ1" s="401"/>
      <c r="EK1" s="401"/>
      <c r="EL1" s="401"/>
      <c r="EM1" s="401"/>
      <c r="EN1" s="401"/>
      <c r="EO1" s="401"/>
    </row>
    <row r="2" spans="1:152" s="54" customFormat="1" ht="18.95" customHeight="1">
      <c r="A2" s="79"/>
      <c r="C2" s="81"/>
      <c r="D2" s="79" t="str">
        <f>'ข้อมูลพื้นฐาน  '!$C$10 &amp;'ข้อมูลพื้นฐาน  '!$D$10      &amp;"  "&amp;'ข้อมูลพื้นฐาน  '!$D$3</f>
        <v>ระดับชั้นมัธยมศึกษาปีที่ 1  โรงเรียนวัดโฆสิตาราม</v>
      </c>
      <c r="E2" s="81"/>
      <c r="F2" s="81"/>
      <c r="G2" s="81"/>
      <c r="H2" s="81"/>
      <c r="I2" s="81"/>
      <c r="J2" s="81"/>
      <c r="K2" s="81"/>
      <c r="L2" s="79" t="str">
        <f>D2</f>
        <v>ระดับชั้นมัธยมศึกษาปีที่ 1  โรงเรียนวัดโฆสิตาราม</v>
      </c>
      <c r="M2" s="81"/>
      <c r="N2" s="81"/>
      <c r="O2" s="81"/>
      <c r="P2" s="81"/>
      <c r="Q2" s="81"/>
      <c r="R2" s="81"/>
      <c r="S2" s="81"/>
      <c r="T2" s="79" t="str">
        <f>L2</f>
        <v>ระดับชั้นมัธยมศึกษาปีที่ 1  โรงเรียนวัดโฆสิตาราม</v>
      </c>
      <c r="U2" s="81"/>
      <c r="V2" s="81"/>
      <c r="W2" s="81"/>
      <c r="X2" s="81"/>
      <c r="Y2" s="81"/>
      <c r="Z2" s="81"/>
      <c r="AA2" s="81"/>
      <c r="AB2" s="79" t="str">
        <f>T2</f>
        <v>ระดับชั้นมัธยมศึกษาปีที่ 1  โรงเรียนวัดโฆสิตาราม</v>
      </c>
      <c r="AC2" s="81"/>
      <c r="AD2" s="81"/>
      <c r="AE2" s="81"/>
      <c r="AF2" s="81"/>
      <c r="AG2" s="81"/>
      <c r="AH2" s="81"/>
      <c r="AI2" s="81"/>
      <c r="AJ2" s="79" t="str">
        <f>AB2</f>
        <v>ระดับชั้นมัธยมศึกษาปีที่ 1  โรงเรียนวัดโฆสิตาราม</v>
      </c>
      <c r="AK2" s="81"/>
      <c r="AL2" s="81"/>
      <c r="AM2" s="81"/>
      <c r="AN2" s="81"/>
      <c r="AO2" s="81"/>
      <c r="AP2" s="81"/>
      <c r="AQ2" s="81"/>
      <c r="AR2" s="79" t="str">
        <f>AJ2</f>
        <v>ระดับชั้นมัธยมศึกษาปีที่ 1  โรงเรียนวัดโฆสิตาราม</v>
      </c>
      <c r="AS2" s="81"/>
      <c r="AT2" s="81"/>
      <c r="AU2" s="81"/>
      <c r="AV2" s="81"/>
      <c r="AW2" s="81"/>
      <c r="AX2" s="81"/>
      <c r="AY2" s="81"/>
      <c r="AZ2" s="79" t="str">
        <f>AR2</f>
        <v>ระดับชั้นมัธยมศึกษาปีที่ 1  โรงเรียนวัดโฆสิตาราม</v>
      </c>
      <c r="BA2" s="81"/>
      <c r="BB2" s="81"/>
      <c r="BC2" s="81"/>
      <c r="BD2" s="81"/>
      <c r="BE2" s="81"/>
      <c r="BF2" s="81"/>
      <c r="BG2" s="81"/>
      <c r="BH2" s="79" t="str">
        <f>AZ2</f>
        <v>ระดับชั้นมัธยมศึกษาปีที่ 1  โรงเรียนวัดโฆสิตาราม</v>
      </c>
      <c r="BI2" s="81"/>
      <c r="BJ2" s="81"/>
      <c r="BK2" s="81"/>
      <c r="BL2" s="81"/>
      <c r="BM2" s="81"/>
      <c r="BN2" s="81"/>
      <c r="BO2" s="81"/>
      <c r="BP2" s="79" t="str">
        <f>BH2</f>
        <v>ระดับชั้นมัธยมศึกษาปีที่ 1  โรงเรียนวัดโฆสิตาราม</v>
      </c>
      <c r="BQ2" s="81"/>
      <c r="BR2" s="81"/>
      <c r="BS2" s="81"/>
      <c r="BT2" s="81"/>
      <c r="BU2" s="81"/>
      <c r="BV2" s="81"/>
      <c r="BW2" s="81"/>
      <c r="BX2" s="79" t="str">
        <f>BP2</f>
        <v>ระดับชั้นมัธยมศึกษาปีที่ 1  โรงเรียนวัดโฆสิตาราม</v>
      </c>
      <c r="BY2" s="81"/>
      <c r="BZ2" s="81"/>
      <c r="CA2" s="81"/>
      <c r="CB2" s="81"/>
      <c r="CC2" s="81"/>
      <c r="CD2" s="81"/>
      <c r="CE2" s="81"/>
      <c r="CF2" s="79" t="str">
        <f>BX2</f>
        <v>ระดับชั้นมัธยมศึกษาปีที่ 1  โรงเรียนวัดโฆสิตาราม</v>
      </c>
      <c r="CG2" s="81"/>
      <c r="CH2" s="81"/>
      <c r="CI2" s="81"/>
      <c r="CJ2" s="81"/>
      <c r="CK2" s="81"/>
      <c r="CL2" s="81"/>
      <c r="CM2" s="81"/>
      <c r="CN2" s="79" t="str">
        <f>CF2</f>
        <v>ระดับชั้นมัธยมศึกษาปีที่ 1  โรงเรียนวัดโฆสิตาราม</v>
      </c>
      <c r="CO2" s="81"/>
      <c r="CP2" s="81"/>
      <c r="CQ2" s="81"/>
      <c r="CR2" s="81"/>
      <c r="CS2" s="81"/>
      <c r="CT2" s="81"/>
      <c r="CU2" s="81"/>
      <c r="CV2" s="79" t="str">
        <f>CN2</f>
        <v>ระดับชั้นมัธยมศึกษาปีที่ 1  โรงเรียนวัดโฆสิตาราม</v>
      </c>
      <c r="CW2" s="81"/>
      <c r="CX2" s="81"/>
      <c r="CY2" s="81"/>
      <c r="CZ2" s="81"/>
      <c r="DA2" s="81"/>
      <c r="DB2" s="81"/>
      <c r="DC2" s="81"/>
      <c r="DD2" s="79" t="str">
        <f>CV2</f>
        <v>ระดับชั้นมัธยมศึกษาปีที่ 1  โรงเรียนวัดโฆสิตาราม</v>
      </c>
      <c r="DE2" s="81"/>
      <c r="DF2" s="81"/>
      <c r="DG2" s="81"/>
      <c r="DH2" s="81"/>
      <c r="DI2" s="81"/>
      <c r="DJ2" s="81"/>
      <c r="DK2" s="81"/>
      <c r="DL2" s="79" t="str">
        <f>BP2</f>
        <v>ระดับชั้นมัธยมศึกษาปีที่ 1  โรงเรียนวัดโฆสิตาราม</v>
      </c>
      <c r="DM2" s="81"/>
      <c r="DN2" s="81"/>
      <c r="DO2" s="81"/>
      <c r="DP2" s="81"/>
      <c r="DQ2" s="81"/>
      <c r="DR2" s="81"/>
      <c r="DS2" s="81"/>
      <c r="DT2" s="79" t="str">
        <f>BH2</f>
        <v>ระดับชั้นมัธยมศึกษาปีที่ 1  โรงเรียนวัดโฆสิตาราม</v>
      </c>
      <c r="DU2" s="81"/>
      <c r="DV2" s="81"/>
      <c r="DW2" s="81"/>
      <c r="DX2" s="81"/>
      <c r="DY2" s="81"/>
      <c r="DZ2" s="81"/>
      <c r="EA2" s="81"/>
      <c r="EB2" s="81"/>
      <c r="EC2" s="81"/>
      <c r="ED2" s="81"/>
      <c r="EE2" s="81"/>
      <c r="EF2" s="81"/>
      <c r="EJ2" s="401"/>
      <c r="EK2" s="401"/>
      <c r="EL2" s="401"/>
      <c r="EM2" s="401"/>
      <c r="EN2" s="401"/>
      <c r="EO2" s="401"/>
    </row>
    <row r="3" spans="1:152" s="54" customFormat="1" ht="21" customHeight="1">
      <c r="A3" s="655" t="s">
        <v>2</v>
      </c>
      <c r="B3" s="663" t="s">
        <v>28</v>
      </c>
      <c r="C3" s="655" t="s">
        <v>6</v>
      </c>
      <c r="D3" s="650" t="str">
        <f>'ข้อมูลพื้นฐาน  '!$E13</f>
        <v>ภาษาไทย</v>
      </c>
      <c r="E3" s="651"/>
      <c r="F3" s="651"/>
      <c r="G3" s="651"/>
      <c r="H3" s="651"/>
      <c r="I3" s="651"/>
      <c r="J3" s="651"/>
      <c r="K3" s="652"/>
      <c r="L3" s="650" t="str">
        <f>'ข้อมูลพื้นฐาน  '!$E14</f>
        <v>คณิตศาสตร์</v>
      </c>
      <c r="M3" s="651"/>
      <c r="N3" s="651"/>
      <c r="O3" s="651"/>
      <c r="P3" s="651"/>
      <c r="Q3" s="651"/>
      <c r="R3" s="651"/>
      <c r="S3" s="652"/>
      <c r="T3" s="650" t="str">
        <f>'ข้อมูลพื้นฐาน  '!$E15</f>
        <v>วิทยาศาสตร์และเทคโนโลยี</v>
      </c>
      <c r="U3" s="651"/>
      <c r="V3" s="651"/>
      <c r="W3" s="651"/>
      <c r="X3" s="651"/>
      <c r="Y3" s="651"/>
      <c r="Z3" s="651"/>
      <c r="AA3" s="652"/>
      <c r="AB3" s="650" t="str">
        <f>'ข้อมูลพื้นฐาน  '!$E16</f>
        <v>การออกแบบและเทคโนโลยี</v>
      </c>
      <c r="AC3" s="651"/>
      <c r="AD3" s="651"/>
      <c r="AE3" s="651"/>
      <c r="AF3" s="651"/>
      <c r="AG3" s="651"/>
      <c r="AH3" s="651"/>
      <c r="AI3" s="652"/>
      <c r="AJ3" s="650" t="str">
        <f>'ข้อมูลพื้นฐาน  '!$E17</f>
        <v>สังคมศึกษา ศาสนาและ วัฒนธรรม</v>
      </c>
      <c r="AK3" s="651"/>
      <c r="AL3" s="651"/>
      <c r="AM3" s="651"/>
      <c r="AN3" s="651"/>
      <c r="AO3" s="651"/>
      <c r="AP3" s="651"/>
      <c r="AQ3" s="652"/>
      <c r="AR3" s="650" t="str">
        <f>'ข้อมูลพื้นฐาน  '!$E18</f>
        <v>ประวัติศาสตร์</v>
      </c>
      <c r="AS3" s="651"/>
      <c r="AT3" s="651"/>
      <c r="AU3" s="651"/>
      <c r="AV3" s="651"/>
      <c r="AW3" s="651"/>
      <c r="AX3" s="651"/>
      <c r="AY3" s="652"/>
      <c r="AZ3" s="650" t="str">
        <f>'ข้อมูลพื้นฐาน  '!$E19</f>
        <v>สุขศึกษาและพลศึกษา</v>
      </c>
      <c r="BA3" s="651"/>
      <c r="BB3" s="651"/>
      <c r="BC3" s="651"/>
      <c r="BD3" s="651"/>
      <c r="BE3" s="651"/>
      <c r="BF3" s="651"/>
      <c r="BG3" s="652"/>
      <c r="BH3" s="650" t="str">
        <f>'ข้อมูลพื้นฐาน  '!$E20</f>
        <v>ศิลปะ</v>
      </c>
      <c r="BI3" s="651"/>
      <c r="BJ3" s="651"/>
      <c r="BK3" s="651"/>
      <c r="BL3" s="651"/>
      <c r="BM3" s="651"/>
      <c r="BN3" s="651"/>
      <c r="BO3" s="652"/>
      <c r="BP3" s="650" t="str">
        <f>'ข้อมูลพื้นฐาน  '!$E21</f>
        <v>การงานอาชีพ</v>
      </c>
      <c r="BQ3" s="651"/>
      <c r="BR3" s="651"/>
      <c r="BS3" s="651"/>
      <c r="BT3" s="651"/>
      <c r="BU3" s="651"/>
      <c r="BV3" s="651"/>
      <c r="BW3" s="652"/>
      <c r="BX3" s="650" t="str">
        <f>'ข้อมูลพื้นฐาน  '!$E22</f>
        <v>ภาษาอังกฤษพื้นฐาน</v>
      </c>
      <c r="BY3" s="651"/>
      <c r="BZ3" s="651"/>
      <c r="CA3" s="651"/>
      <c r="CB3" s="651"/>
      <c r="CC3" s="651"/>
      <c r="CD3" s="651"/>
      <c r="CE3" s="652"/>
      <c r="CF3" s="650" t="str">
        <f>'ข้อมูลพื้นฐาน  '!$E23</f>
        <v>คอมพิวเตอร์</v>
      </c>
      <c r="CG3" s="651"/>
      <c r="CH3" s="651"/>
      <c r="CI3" s="651"/>
      <c r="CJ3" s="651"/>
      <c r="CK3" s="651"/>
      <c r="CL3" s="651"/>
      <c r="CM3" s="652"/>
      <c r="CN3" s="650" t="str">
        <f>'ข้อมูลพื้นฐาน  '!$E24</f>
        <v>ภาษาจีน</v>
      </c>
      <c r="CO3" s="651"/>
      <c r="CP3" s="651"/>
      <c r="CQ3" s="651"/>
      <c r="CR3" s="651"/>
      <c r="CS3" s="651"/>
      <c r="CT3" s="651"/>
      <c r="CU3" s="652"/>
      <c r="CV3" s="650" t="str">
        <f>'ข้อมูลพื้นฐาน  '!$E25</f>
        <v>การป้องกันการทุจริต</v>
      </c>
      <c r="CW3" s="651"/>
      <c r="CX3" s="651"/>
      <c r="CY3" s="651"/>
      <c r="CZ3" s="651"/>
      <c r="DA3" s="651"/>
      <c r="DB3" s="651"/>
      <c r="DC3" s="652"/>
      <c r="DD3" s="650" t="str">
        <f>'ข้อมูลพื้นฐาน  '!$E26</f>
        <v>โครงงานอาชีพ</v>
      </c>
      <c r="DE3" s="651"/>
      <c r="DF3" s="651"/>
      <c r="DG3" s="651"/>
      <c r="DH3" s="651"/>
      <c r="DI3" s="651"/>
      <c r="DJ3" s="651"/>
      <c r="DK3" s="652"/>
      <c r="DL3" s="650" t="str">
        <f>'ข้อมูลพื้นฐาน  '!$E27</f>
        <v>การว่ายน้ำเพื่อการเอาชีวิตรอด</v>
      </c>
      <c r="DM3" s="651"/>
      <c r="DN3" s="651"/>
      <c r="DO3" s="651"/>
      <c r="DP3" s="651"/>
      <c r="DQ3" s="651"/>
      <c r="DR3" s="651"/>
      <c r="DS3" s="652"/>
      <c r="DT3" s="650" t="s">
        <v>438</v>
      </c>
      <c r="DU3" s="651"/>
      <c r="DV3" s="651"/>
      <c r="DW3" s="651"/>
      <c r="DX3" s="651"/>
      <c r="DY3" s="651"/>
      <c r="DZ3" s="651"/>
      <c r="EA3" s="651"/>
      <c r="EB3" s="651"/>
      <c r="EC3" s="651"/>
      <c r="ED3" s="651"/>
      <c r="EE3" s="651"/>
      <c r="EF3" s="652"/>
      <c r="EJ3" s="401"/>
      <c r="EK3" s="401"/>
      <c r="EL3" s="401"/>
      <c r="EM3" s="401"/>
      <c r="EN3" s="169"/>
      <c r="EO3" s="401"/>
      <c r="ER3" s="567"/>
      <c r="ES3" s="567"/>
      <c r="ET3" s="567"/>
      <c r="EU3" s="567"/>
      <c r="EV3" s="567"/>
    </row>
    <row r="4" spans="1:152" s="54" customFormat="1" ht="30.75" customHeight="1">
      <c r="A4" s="660"/>
      <c r="B4" s="664"/>
      <c r="C4" s="660"/>
      <c r="D4" s="405" t="s">
        <v>365</v>
      </c>
      <c r="E4" s="405" t="s">
        <v>366</v>
      </c>
      <c r="F4" s="405" t="s">
        <v>367</v>
      </c>
      <c r="G4" s="405" t="s">
        <v>368</v>
      </c>
      <c r="H4" s="405" t="s">
        <v>369</v>
      </c>
      <c r="I4" s="96" t="s">
        <v>3</v>
      </c>
      <c r="J4" s="666" t="s">
        <v>64</v>
      </c>
      <c r="K4" s="672" t="s">
        <v>66</v>
      </c>
      <c r="L4" s="405" t="s">
        <v>365</v>
      </c>
      <c r="M4" s="405" t="s">
        <v>366</v>
      </c>
      <c r="N4" s="405" t="s">
        <v>367</v>
      </c>
      <c r="O4" s="405" t="s">
        <v>368</v>
      </c>
      <c r="P4" s="405" t="s">
        <v>369</v>
      </c>
      <c r="Q4" s="96" t="s">
        <v>3</v>
      </c>
      <c r="R4" s="666" t="s">
        <v>64</v>
      </c>
      <c r="S4" s="672" t="s">
        <v>66</v>
      </c>
      <c r="T4" s="405" t="s">
        <v>365</v>
      </c>
      <c r="U4" s="405" t="s">
        <v>366</v>
      </c>
      <c r="V4" s="405" t="s">
        <v>367</v>
      </c>
      <c r="W4" s="405" t="s">
        <v>368</v>
      </c>
      <c r="X4" s="405" t="s">
        <v>369</v>
      </c>
      <c r="Y4" s="96" t="s">
        <v>3</v>
      </c>
      <c r="Z4" s="666" t="s">
        <v>64</v>
      </c>
      <c r="AA4" s="672" t="s">
        <v>66</v>
      </c>
      <c r="AB4" s="405" t="s">
        <v>365</v>
      </c>
      <c r="AC4" s="405" t="s">
        <v>366</v>
      </c>
      <c r="AD4" s="405" t="s">
        <v>367</v>
      </c>
      <c r="AE4" s="405" t="s">
        <v>368</v>
      </c>
      <c r="AF4" s="405" t="s">
        <v>369</v>
      </c>
      <c r="AG4" s="96" t="s">
        <v>3</v>
      </c>
      <c r="AH4" s="666" t="s">
        <v>64</v>
      </c>
      <c r="AI4" s="672" t="s">
        <v>66</v>
      </c>
      <c r="AJ4" s="405" t="s">
        <v>365</v>
      </c>
      <c r="AK4" s="405" t="s">
        <v>366</v>
      </c>
      <c r="AL4" s="405" t="s">
        <v>367</v>
      </c>
      <c r="AM4" s="405" t="s">
        <v>368</v>
      </c>
      <c r="AN4" s="405" t="s">
        <v>369</v>
      </c>
      <c r="AO4" s="96" t="s">
        <v>3</v>
      </c>
      <c r="AP4" s="672" t="s">
        <v>64</v>
      </c>
      <c r="AQ4" s="672" t="s">
        <v>66</v>
      </c>
      <c r="AR4" s="405" t="s">
        <v>365</v>
      </c>
      <c r="AS4" s="405" t="s">
        <v>366</v>
      </c>
      <c r="AT4" s="405" t="s">
        <v>367</v>
      </c>
      <c r="AU4" s="405" t="s">
        <v>368</v>
      </c>
      <c r="AV4" s="405" t="s">
        <v>369</v>
      </c>
      <c r="AW4" s="96" t="s">
        <v>3</v>
      </c>
      <c r="AX4" s="666" t="s">
        <v>64</v>
      </c>
      <c r="AY4" s="672" t="s">
        <v>66</v>
      </c>
      <c r="AZ4" s="405" t="s">
        <v>365</v>
      </c>
      <c r="BA4" s="405" t="s">
        <v>366</v>
      </c>
      <c r="BB4" s="405" t="s">
        <v>367</v>
      </c>
      <c r="BC4" s="405" t="s">
        <v>368</v>
      </c>
      <c r="BD4" s="405" t="s">
        <v>369</v>
      </c>
      <c r="BE4" s="96" t="s">
        <v>3</v>
      </c>
      <c r="BF4" s="666" t="s">
        <v>64</v>
      </c>
      <c r="BG4" s="672" t="s">
        <v>66</v>
      </c>
      <c r="BH4" s="405" t="s">
        <v>365</v>
      </c>
      <c r="BI4" s="405" t="s">
        <v>366</v>
      </c>
      <c r="BJ4" s="405" t="s">
        <v>367</v>
      </c>
      <c r="BK4" s="405" t="s">
        <v>368</v>
      </c>
      <c r="BL4" s="405" t="s">
        <v>369</v>
      </c>
      <c r="BM4" s="96" t="s">
        <v>3</v>
      </c>
      <c r="BN4" s="666" t="s">
        <v>64</v>
      </c>
      <c r="BO4" s="672" t="s">
        <v>66</v>
      </c>
      <c r="BP4" s="405" t="s">
        <v>365</v>
      </c>
      <c r="BQ4" s="405" t="s">
        <v>366</v>
      </c>
      <c r="BR4" s="405" t="s">
        <v>367</v>
      </c>
      <c r="BS4" s="405" t="s">
        <v>368</v>
      </c>
      <c r="BT4" s="405" t="s">
        <v>369</v>
      </c>
      <c r="BU4" s="96" t="s">
        <v>3</v>
      </c>
      <c r="BV4" s="666" t="s">
        <v>64</v>
      </c>
      <c r="BW4" s="672" t="s">
        <v>66</v>
      </c>
      <c r="BX4" s="405" t="s">
        <v>365</v>
      </c>
      <c r="BY4" s="405" t="s">
        <v>366</v>
      </c>
      <c r="BZ4" s="405" t="s">
        <v>367</v>
      </c>
      <c r="CA4" s="405" t="s">
        <v>368</v>
      </c>
      <c r="CB4" s="405" t="s">
        <v>369</v>
      </c>
      <c r="CC4" s="96" t="s">
        <v>3</v>
      </c>
      <c r="CD4" s="666" t="s">
        <v>64</v>
      </c>
      <c r="CE4" s="672" t="s">
        <v>66</v>
      </c>
      <c r="CF4" s="459" t="s">
        <v>365</v>
      </c>
      <c r="CG4" s="459" t="s">
        <v>366</v>
      </c>
      <c r="CH4" s="459" t="s">
        <v>367</v>
      </c>
      <c r="CI4" s="459" t="s">
        <v>368</v>
      </c>
      <c r="CJ4" s="459" t="s">
        <v>369</v>
      </c>
      <c r="CK4" s="96" t="s">
        <v>3</v>
      </c>
      <c r="CL4" s="666" t="s">
        <v>64</v>
      </c>
      <c r="CM4" s="672" t="s">
        <v>66</v>
      </c>
      <c r="CN4" s="459" t="s">
        <v>365</v>
      </c>
      <c r="CO4" s="459" t="s">
        <v>366</v>
      </c>
      <c r="CP4" s="459" t="s">
        <v>367</v>
      </c>
      <c r="CQ4" s="459" t="s">
        <v>368</v>
      </c>
      <c r="CR4" s="459" t="s">
        <v>369</v>
      </c>
      <c r="CS4" s="96" t="s">
        <v>3</v>
      </c>
      <c r="CT4" s="666" t="s">
        <v>64</v>
      </c>
      <c r="CU4" s="672" t="s">
        <v>66</v>
      </c>
      <c r="CV4" s="459" t="s">
        <v>365</v>
      </c>
      <c r="CW4" s="459" t="s">
        <v>366</v>
      </c>
      <c r="CX4" s="459" t="s">
        <v>367</v>
      </c>
      <c r="CY4" s="459" t="s">
        <v>368</v>
      </c>
      <c r="CZ4" s="459" t="s">
        <v>369</v>
      </c>
      <c r="DA4" s="96" t="s">
        <v>3</v>
      </c>
      <c r="DB4" s="666" t="s">
        <v>64</v>
      </c>
      <c r="DC4" s="672" t="s">
        <v>66</v>
      </c>
      <c r="DD4" s="459" t="s">
        <v>365</v>
      </c>
      <c r="DE4" s="459" t="s">
        <v>366</v>
      </c>
      <c r="DF4" s="459" t="s">
        <v>367</v>
      </c>
      <c r="DG4" s="459" t="s">
        <v>368</v>
      </c>
      <c r="DH4" s="459" t="s">
        <v>369</v>
      </c>
      <c r="DI4" s="96" t="s">
        <v>3</v>
      </c>
      <c r="DJ4" s="666" t="s">
        <v>64</v>
      </c>
      <c r="DK4" s="672" t="s">
        <v>66</v>
      </c>
      <c r="DL4" s="405" t="s">
        <v>365</v>
      </c>
      <c r="DM4" s="405" t="s">
        <v>366</v>
      </c>
      <c r="DN4" s="405" t="s">
        <v>367</v>
      </c>
      <c r="DO4" s="405" t="s">
        <v>368</v>
      </c>
      <c r="DP4" s="405" t="s">
        <v>369</v>
      </c>
      <c r="DQ4" s="96" t="s">
        <v>3</v>
      </c>
      <c r="DR4" s="666" t="s">
        <v>64</v>
      </c>
      <c r="DS4" s="672" t="s">
        <v>66</v>
      </c>
      <c r="DT4" s="404" t="s">
        <v>76</v>
      </c>
      <c r="DU4" s="404" t="s">
        <v>64</v>
      </c>
      <c r="DV4" s="404" t="s">
        <v>77</v>
      </c>
      <c r="DW4" s="404" t="s">
        <v>64</v>
      </c>
      <c r="DX4" s="404" t="s">
        <v>78</v>
      </c>
      <c r="DY4" s="404" t="s">
        <v>64</v>
      </c>
      <c r="DZ4" s="404" t="s">
        <v>79</v>
      </c>
      <c r="EA4" s="404" t="s">
        <v>64</v>
      </c>
      <c r="EB4" s="404" t="s">
        <v>80</v>
      </c>
      <c r="EC4" s="404" t="s">
        <v>64</v>
      </c>
      <c r="ED4" s="136" t="s">
        <v>65</v>
      </c>
      <c r="EE4" s="736" t="s">
        <v>439</v>
      </c>
      <c r="EF4" s="672" t="s">
        <v>66</v>
      </c>
      <c r="EJ4" s="80" t="s">
        <v>294</v>
      </c>
      <c r="EK4" s="401"/>
      <c r="EL4" s="401"/>
      <c r="EM4" s="401"/>
      <c r="EN4" s="401"/>
      <c r="EO4" s="401"/>
      <c r="ER4" s="567"/>
      <c r="ES4" s="567"/>
      <c r="ET4" s="567"/>
      <c r="EU4" s="567"/>
      <c r="EV4" s="567"/>
    </row>
    <row r="5" spans="1:152" s="54" customFormat="1" ht="20.25" customHeight="1">
      <c r="A5" s="656"/>
      <c r="B5" s="665"/>
      <c r="C5" s="187" t="s">
        <v>25</v>
      </c>
      <c r="D5" s="406">
        <f>IF(คะแนนสมรรถนะ!E6="","",คะแนนสมรรถนะ!E6)</f>
        <v>10</v>
      </c>
      <c r="E5" s="406">
        <f>IF(คะแนนสมรรถนะ!F6="","",คะแนนสมรรถนะ!F6)</f>
        <v>10</v>
      </c>
      <c r="F5" s="406">
        <f>IF(คะแนนสมรรถนะ!G6="","",คะแนนสมรรถนะ!G6)</f>
        <v>10</v>
      </c>
      <c r="G5" s="406">
        <f>IF(คะแนนสมรรถนะ!H6="","",คะแนนสมรรถนะ!H6)</f>
        <v>10</v>
      </c>
      <c r="H5" s="406">
        <f>IF(คะแนนสมรรถนะ!I6="","",คะแนนสมรรถนะ!I6)</f>
        <v>10</v>
      </c>
      <c r="I5" s="96">
        <f>IF(SUM(D5:H5),SUM(D5:H5),"")</f>
        <v>50</v>
      </c>
      <c r="J5" s="667"/>
      <c r="K5" s="673"/>
      <c r="L5" s="407">
        <f>IF(คะแนนสมรรถนะ!J6="","",คะแนนสมรรถนะ!J6)</f>
        <v>10</v>
      </c>
      <c r="M5" s="407">
        <f>IF(คะแนนสมรรถนะ!K6="","",คะแนนสมรรถนะ!K6)</f>
        <v>10</v>
      </c>
      <c r="N5" s="407">
        <f>IF(คะแนนสมรรถนะ!L6="","",คะแนนสมรรถนะ!L6)</f>
        <v>10</v>
      </c>
      <c r="O5" s="407">
        <f>IF(คะแนนสมรรถนะ!M6="","",คะแนนสมรรถนะ!M6)</f>
        <v>10</v>
      </c>
      <c r="P5" s="407">
        <f>IF(คะแนนสมรรถนะ!N6="","",คะแนนสมรรถนะ!N6)</f>
        <v>10</v>
      </c>
      <c r="Q5" s="96">
        <f>IF(SUM(L5:P5),SUM(L5:P5),"")</f>
        <v>50</v>
      </c>
      <c r="R5" s="667"/>
      <c r="S5" s="673"/>
      <c r="T5" s="407">
        <f>IF(คะแนนสมรรถนะ!O6="","",คะแนนสมรรถนะ!O6)</f>
        <v>10</v>
      </c>
      <c r="U5" s="407">
        <f>IF(คะแนนสมรรถนะ!P6="","",คะแนนสมรรถนะ!P6)</f>
        <v>10</v>
      </c>
      <c r="V5" s="407">
        <f>IF(คะแนนสมรรถนะ!Q6="","",คะแนนสมรรถนะ!Q6)</f>
        <v>10</v>
      </c>
      <c r="W5" s="407">
        <f>IF(คะแนนสมรรถนะ!R6="","",คะแนนสมรรถนะ!R6)</f>
        <v>10</v>
      </c>
      <c r="X5" s="407">
        <f>IF(คะแนนสมรรถนะ!S6="","",คะแนนสมรรถนะ!S6)</f>
        <v>10</v>
      </c>
      <c r="Y5" s="96">
        <f>IF(SUM(T5:X5),SUM(T5:X5),"")</f>
        <v>50</v>
      </c>
      <c r="Z5" s="667"/>
      <c r="AA5" s="673"/>
      <c r="AB5" s="407">
        <f>IF(คะแนนสมรรถนะ!T6="","",คะแนนสมรรถนะ!T6)</f>
        <v>10</v>
      </c>
      <c r="AC5" s="407">
        <f>IF(คะแนนสมรรถนะ!U6="","",คะแนนสมรรถนะ!U6)</f>
        <v>10</v>
      </c>
      <c r="AD5" s="407">
        <f>IF(คะแนนสมรรถนะ!V6="","",คะแนนสมรรถนะ!V6)</f>
        <v>10</v>
      </c>
      <c r="AE5" s="407">
        <f>IF(คะแนนสมรรถนะ!W6="","",คะแนนสมรรถนะ!W6)</f>
        <v>10</v>
      </c>
      <c r="AF5" s="407">
        <f>IF(คะแนนสมรรถนะ!X6="","",คะแนนสมรรถนะ!X6)</f>
        <v>10</v>
      </c>
      <c r="AG5" s="96">
        <f>IF(SUM(AB5:AF5),SUM(AB5:AF5),"")</f>
        <v>50</v>
      </c>
      <c r="AH5" s="667"/>
      <c r="AI5" s="673"/>
      <c r="AJ5" s="407">
        <f>IF(คะแนนสมรรถนะ!Y6="","",คะแนนสมรรถนะ!Y6)</f>
        <v>10</v>
      </c>
      <c r="AK5" s="407">
        <f>IF(คะแนนสมรรถนะ!Z6="","",คะแนนสมรรถนะ!Z6)</f>
        <v>10</v>
      </c>
      <c r="AL5" s="407">
        <f>IF(คะแนนสมรรถนะ!AA6="","",คะแนนสมรรถนะ!AA6)</f>
        <v>10</v>
      </c>
      <c r="AM5" s="407">
        <f>IF(คะแนนสมรรถนะ!AB6="","",คะแนนสมรรถนะ!AB6)</f>
        <v>10</v>
      </c>
      <c r="AN5" s="407">
        <f>IF(คะแนนสมรรถนะ!AC6="","",คะแนนสมรรถนะ!AC6)</f>
        <v>10</v>
      </c>
      <c r="AO5" s="96">
        <f>IF(SUM(AJ5:AN5),SUM(AJ5:AN5),"")</f>
        <v>50</v>
      </c>
      <c r="AP5" s="673"/>
      <c r="AQ5" s="673"/>
      <c r="AR5" s="407">
        <f>IF(คะแนนสมรรถนะ!AD6="","",คะแนนสมรรถนะ!AD6)</f>
        <v>10</v>
      </c>
      <c r="AS5" s="407">
        <f>IF(คะแนนสมรรถนะ!AE6="","",คะแนนสมรรถนะ!AE6)</f>
        <v>10</v>
      </c>
      <c r="AT5" s="407">
        <f>IF(คะแนนสมรรถนะ!AF6="","",คะแนนสมรรถนะ!AF6)</f>
        <v>10</v>
      </c>
      <c r="AU5" s="407">
        <f>IF(คะแนนสมรรถนะ!AG6="","",คะแนนสมรรถนะ!AG6)</f>
        <v>10</v>
      </c>
      <c r="AV5" s="407">
        <f>IF(คะแนนสมรรถนะ!AH6="","",คะแนนสมรรถนะ!AH6)</f>
        <v>10</v>
      </c>
      <c r="AW5" s="96">
        <f>IF(SUM(AR5:AV5),SUM(AR5:AV5),"")</f>
        <v>50</v>
      </c>
      <c r="AX5" s="667"/>
      <c r="AY5" s="673"/>
      <c r="AZ5" s="407">
        <f>IF(คะแนนสมรรถนะ!AI6="","",คะแนนสมรรถนะ!AI6)</f>
        <v>10</v>
      </c>
      <c r="BA5" s="407">
        <f>IF(คะแนนสมรรถนะ!AJ6="","",คะแนนสมรรถนะ!AJ6)</f>
        <v>10</v>
      </c>
      <c r="BB5" s="407">
        <f>IF(คะแนนสมรรถนะ!AK6="","",คะแนนสมรรถนะ!AK6)</f>
        <v>10</v>
      </c>
      <c r="BC5" s="407">
        <f>IF(คะแนนสมรรถนะ!AL6="","",คะแนนสมรรถนะ!AL6)</f>
        <v>10</v>
      </c>
      <c r="BD5" s="407">
        <f>IF(คะแนนสมรรถนะ!AM6="","",คะแนนสมรรถนะ!AM6)</f>
        <v>10</v>
      </c>
      <c r="BE5" s="96">
        <f>IF(SUM(AZ5:BD5),SUM(AZ5:BD5),"")</f>
        <v>50</v>
      </c>
      <c r="BF5" s="667"/>
      <c r="BG5" s="673"/>
      <c r="BH5" s="407">
        <f>IF(คะแนนสมรรถนะ!AN6="","",คะแนนสมรรถนะ!AN6)</f>
        <v>10</v>
      </c>
      <c r="BI5" s="407">
        <f>IF(คะแนนสมรรถนะ!AO6="","",คะแนนสมรรถนะ!AO6)</f>
        <v>10</v>
      </c>
      <c r="BJ5" s="407">
        <f>IF(คะแนนสมรรถนะ!AP6="","",คะแนนสมรรถนะ!AP6)</f>
        <v>10</v>
      </c>
      <c r="BK5" s="407">
        <f>IF(คะแนนสมรรถนะ!AQ6="","",คะแนนสมรรถนะ!AQ6)</f>
        <v>10</v>
      </c>
      <c r="BL5" s="407">
        <f>IF(คะแนนสมรรถนะ!AR6="","",คะแนนสมรรถนะ!AR6)</f>
        <v>10</v>
      </c>
      <c r="BM5" s="96">
        <f>IF(SUM(BH5:BL5),SUM(BH5:BL5),"")</f>
        <v>50</v>
      </c>
      <c r="BN5" s="667"/>
      <c r="BO5" s="673"/>
      <c r="BP5" s="407">
        <f>IF(คะแนนสมรรถนะ!AS6="","",คะแนนสมรรถนะ!AS6)</f>
        <v>10</v>
      </c>
      <c r="BQ5" s="407">
        <f>IF(คะแนนสมรรถนะ!AT6="","",คะแนนสมรรถนะ!AT6)</f>
        <v>10</v>
      </c>
      <c r="BR5" s="407">
        <f>IF(คะแนนสมรรถนะ!AU6="","",คะแนนสมรรถนะ!AU6)</f>
        <v>10</v>
      </c>
      <c r="BS5" s="407">
        <f>IF(คะแนนสมรรถนะ!AV6="","",คะแนนสมรรถนะ!AV6)</f>
        <v>10</v>
      </c>
      <c r="BT5" s="407">
        <f>IF(คะแนนสมรรถนะ!AW6="","",คะแนนสมรรถนะ!AW6)</f>
        <v>10</v>
      </c>
      <c r="BU5" s="96">
        <f>IF(SUM(BP5:BT5),SUM(BP5:BT5),"")</f>
        <v>50</v>
      </c>
      <c r="BV5" s="667"/>
      <c r="BW5" s="673"/>
      <c r="BX5" s="407">
        <f>IF(คะแนนสมรรถนะ!AX6="","",คะแนนสมรรถนะ!AX6)</f>
        <v>10</v>
      </c>
      <c r="BY5" s="407">
        <f>IF(คะแนนสมรรถนะ!AY6="","",คะแนนสมรรถนะ!AY6)</f>
        <v>10</v>
      </c>
      <c r="BZ5" s="407">
        <f>IF(คะแนนสมรรถนะ!AZ6="","",คะแนนสมรรถนะ!AZ6)</f>
        <v>10</v>
      </c>
      <c r="CA5" s="407">
        <f>IF(คะแนนสมรรถนะ!BA6="","",คะแนนสมรรถนะ!BA6)</f>
        <v>10</v>
      </c>
      <c r="CB5" s="407">
        <f>IF(คะแนนสมรรถนะ!BB6="","",คะแนนสมรรถนะ!BB6)</f>
        <v>10</v>
      </c>
      <c r="CC5" s="96">
        <f>IF(SUM(BX5:CB5),SUM(BX5:CB5),"")</f>
        <v>50</v>
      </c>
      <c r="CD5" s="667"/>
      <c r="CE5" s="673"/>
      <c r="CF5" s="457">
        <f>IF(คะแนนสมรรถนะ!BC6="","",คะแนนสมรรถนะ!BC6)</f>
        <v>10</v>
      </c>
      <c r="CG5" s="457">
        <f>IF(คะแนนสมรรถนะ!BD6="","",คะแนนสมรรถนะ!BD6)</f>
        <v>10</v>
      </c>
      <c r="CH5" s="457">
        <f>IF(คะแนนสมรรถนะ!BE6="","",คะแนนสมรรถนะ!BE6)</f>
        <v>10</v>
      </c>
      <c r="CI5" s="457">
        <f>IF(คะแนนสมรรถนะ!BF6="","",คะแนนสมรรถนะ!BF6)</f>
        <v>10</v>
      </c>
      <c r="CJ5" s="457">
        <f>IF(คะแนนสมรรถนะ!BG6="","",คะแนนสมรรถนะ!BG6)</f>
        <v>10</v>
      </c>
      <c r="CK5" s="96">
        <f>IF(SUM(CF5:CJ5),SUM(CF5:CJ5),"")</f>
        <v>50</v>
      </c>
      <c r="CL5" s="667"/>
      <c r="CM5" s="673"/>
      <c r="CN5" s="457">
        <f>IF(คะแนนสมรรถนะ!BH6="","",คะแนนสมรรถนะ!BH6)</f>
        <v>10</v>
      </c>
      <c r="CO5" s="457">
        <f>IF(คะแนนสมรรถนะ!BI6="","",คะแนนสมรรถนะ!BI6)</f>
        <v>10</v>
      </c>
      <c r="CP5" s="457">
        <f>IF(คะแนนสมรรถนะ!BJ6="","",คะแนนสมรรถนะ!BJ6)</f>
        <v>10</v>
      </c>
      <c r="CQ5" s="457">
        <f>IF(คะแนนสมรรถนะ!BK6="","",คะแนนสมรรถนะ!BK6)</f>
        <v>10</v>
      </c>
      <c r="CR5" s="457">
        <f>IF(คะแนนสมรรถนะ!BL6="","",คะแนนสมรรถนะ!BL6)</f>
        <v>10</v>
      </c>
      <c r="CS5" s="96">
        <f>IF(SUM(CN5:CR5),SUM(CN5:CR5),"")</f>
        <v>50</v>
      </c>
      <c r="CT5" s="667"/>
      <c r="CU5" s="673"/>
      <c r="CV5" s="457">
        <f>IF(คะแนนสมรรถนะ!BM6="","",คะแนนสมรรถนะ!BM6)</f>
        <v>10</v>
      </c>
      <c r="CW5" s="457">
        <f>IF(คะแนนสมรรถนะ!BN6="","",คะแนนสมรรถนะ!BN6)</f>
        <v>10</v>
      </c>
      <c r="CX5" s="457">
        <f>IF(คะแนนสมรรถนะ!BO6="","",คะแนนสมรรถนะ!BO6)</f>
        <v>10</v>
      </c>
      <c r="CY5" s="457">
        <f>IF(คะแนนสมรรถนะ!BP6="","",คะแนนสมรรถนะ!BP6)</f>
        <v>10</v>
      </c>
      <c r="CZ5" s="457">
        <f>IF(คะแนนสมรรถนะ!BQ6="","",คะแนนสมรรถนะ!BQ6)</f>
        <v>10</v>
      </c>
      <c r="DA5" s="96">
        <f>IF(SUM(CV5:CZ5),SUM(CV5:CZ5),"")</f>
        <v>50</v>
      </c>
      <c r="DB5" s="667"/>
      <c r="DC5" s="673"/>
      <c r="DD5" s="457">
        <f>IF(คะแนนสมรรถนะ!BR6="","",คะแนนสมรรถนะ!BR6)</f>
        <v>10</v>
      </c>
      <c r="DE5" s="457">
        <f>IF(คะแนนสมรรถนะ!BS6="","",คะแนนสมรรถนะ!BS6)</f>
        <v>10</v>
      </c>
      <c r="DF5" s="457">
        <f>IF(คะแนนสมรรถนะ!BT6="","",คะแนนสมรรถนะ!BT6)</f>
        <v>10</v>
      </c>
      <c r="DG5" s="457">
        <f>IF(คะแนนสมรรถนะ!BU6="","",คะแนนสมรรถนะ!BU6)</f>
        <v>10</v>
      </c>
      <c r="DH5" s="457">
        <f>IF(คะแนนสมรรถนะ!BV6="","",คะแนนสมรรถนะ!BV6)</f>
        <v>10</v>
      </c>
      <c r="DI5" s="96">
        <f>IF(SUM(DD5:DH5),SUM(DD5:DH5),"")</f>
        <v>50</v>
      </c>
      <c r="DJ5" s="667"/>
      <c r="DK5" s="673"/>
      <c r="DL5" s="407">
        <f>IF(คะแนนสมรรถนะ!BW6="","",คะแนนสมรรถนะ!BW6)</f>
        <v>10</v>
      </c>
      <c r="DM5" s="407">
        <f>IF(คะแนนสมรรถนะ!BX6="","",คะแนนสมรรถนะ!BX6)</f>
        <v>10</v>
      </c>
      <c r="DN5" s="407">
        <f>IF(คะแนนสมรรถนะ!BY6="","",คะแนนสมรรถนะ!BY6)</f>
        <v>10</v>
      </c>
      <c r="DO5" s="407">
        <f>IF(คะแนนสมรรถนะ!BZ6="","",คะแนนสมรรถนะ!BZ6)</f>
        <v>10</v>
      </c>
      <c r="DP5" s="407">
        <f>IF(คะแนนสมรรถนะ!CA6="","",คะแนนสมรรถนะ!CA6)</f>
        <v>10</v>
      </c>
      <c r="DQ5" s="96">
        <f>IF(SUM(DL5:DP5),SUM(DL5:DP5),"")</f>
        <v>50</v>
      </c>
      <c r="DR5" s="667"/>
      <c r="DS5" s="673"/>
      <c r="DT5" s="404">
        <f>SUM(D5,L5,T5,AB5,AJ5,AR5,AZ5,BH5,BP5,BX5,CF5,CN5,CV5,DD5,DL5)</f>
        <v>150</v>
      </c>
      <c r="DU5" s="404"/>
      <c r="DV5" s="404">
        <f>SUM(E5,M5,U5,AC5,AK5,AS5,BA5,BI5,BQ5,BY5,CG5,CO5,CW5,DE5,DM5)</f>
        <v>150</v>
      </c>
      <c r="DW5" s="404"/>
      <c r="DX5" s="404">
        <f>SUM(F5,N5,V5,AD5,AL5,AT5,BB5,BJ5,BR5,BZ5,CH5,CP5,CX5,DF5,DN5)</f>
        <v>150</v>
      </c>
      <c r="DY5" s="404"/>
      <c r="DZ5" s="404">
        <f>SUM(G5,O5,W5,AE5,AM5,AU5,BC5,BK5,BS5,CA5,CI5,CQ5,CY5,DG5,DO5)</f>
        <v>150</v>
      </c>
      <c r="EA5" s="404"/>
      <c r="EB5" s="404">
        <f>SUM(H5,P5,X5,AF5,AN5,AV5,BD5,BL5,BT5,CB5,CJ5,CR5,CZ5,DH5,DP5)</f>
        <v>150</v>
      </c>
      <c r="EC5" s="404"/>
      <c r="ED5" s="136">
        <f>COUNT(DT6,DV6,DX6,DZ6,EB6)</f>
        <v>0</v>
      </c>
      <c r="EE5" s="754"/>
      <c r="EF5" s="673"/>
      <c r="EJ5" s="315" t="s">
        <v>365</v>
      </c>
      <c r="EK5" s="315" t="s">
        <v>366</v>
      </c>
      <c r="EL5" s="315" t="s">
        <v>367</v>
      </c>
      <c r="EM5" s="315" t="s">
        <v>368</v>
      </c>
      <c r="EN5" s="315" t="s">
        <v>369</v>
      </c>
      <c r="EO5" s="315" t="s">
        <v>293</v>
      </c>
    </row>
    <row r="6" spans="1:152" s="29" customFormat="1" ht="15.95" customHeight="1">
      <c r="A6" s="403">
        <v>1</v>
      </c>
      <c r="B6" s="26">
        <f>IF(คะแนนสอบ!C6="","",คะแนนสอบ!C6)</f>
        <v>2284</v>
      </c>
      <c r="C6" s="41" t="str">
        <f>IF(คะแนนสอบ!D6="","",คะแนนสอบ!D6)</f>
        <v>เด็กชายทนากรณ์   แย้มพรม</v>
      </c>
      <c r="D6" s="406" t="str">
        <f>IF(คะแนนสมรรถนะ!E7="","",คะแนนสมรรถนะ!E7)</f>
        <v/>
      </c>
      <c r="E6" s="406" t="str">
        <f>IF(คะแนนสมรรถนะ!F7="","",คะแนนสมรรถนะ!F7)</f>
        <v/>
      </c>
      <c r="F6" s="406" t="str">
        <f>IF(คะแนนสมรรถนะ!G7="","",คะแนนสมรรถนะ!G7)</f>
        <v/>
      </c>
      <c r="G6" s="406" t="str">
        <f>IF(คะแนนสมรรถนะ!H7="","",คะแนนสมรรถนะ!H7)</f>
        <v/>
      </c>
      <c r="H6" s="406" t="str">
        <f>IF(คะแนนสมรรถนะ!I7="","",คะแนนสมรรถนะ!I7)</f>
        <v/>
      </c>
      <c r="I6" s="87" t="str">
        <f t="shared" ref="I6:I49" si="0">IF(SUM(D6:H6),ROUND(SUM(D6:H6)*100/$I$5,0),"")</f>
        <v/>
      </c>
      <c r="J6" s="136" t="str">
        <f t="shared" ref="J6:J49" si="1">IF(I6="","",VLOOKUP(I6,grad04,5,TRUE))</f>
        <v/>
      </c>
      <c r="K6" s="136" t="str">
        <f t="shared" ref="K6:K49" si="2">IF(I6="","",VLOOKUP(I6,grad04,4,TRUE))</f>
        <v/>
      </c>
      <c r="L6" s="407" t="str">
        <f>IF(คะแนนสมรรถนะ!J7="","",คะแนนสมรรถนะ!J7)</f>
        <v/>
      </c>
      <c r="M6" s="407" t="str">
        <f>IF(คะแนนสมรรถนะ!K7="","",คะแนนสมรรถนะ!K7)</f>
        <v/>
      </c>
      <c r="N6" s="407" t="str">
        <f>IF(คะแนนสมรรถนะ!L7="","",คะแนนสมรรถนะ!L7)</f>
        <v/>
      </c>
      <c r="O6" s="407" t="str">
        <f>IF(คะแนนสมรรถนะ!M7="","",คะแนนสมรรถนะ!M7)</f>
        <v/>
      </c>
      <c r="P6" s="407" t="str">
        <f>IF(คะแนนสมรรถนะ!N7="","",คะแนนสมรรถนะ!N7)</f>
        <v/>
      </c>
      <c r="Q6" s="87" t="str">
        <f t="shared" ref="Q6:Q49" si="3">IF(SUM(L6:P6),ROUND(SUM(L6:P6)*100/$Q$5,0),"")</f>
        <v/>
      </c>
      <c r="R6" s="136" t="str">
        <f t="shared" ref="R6:R49" si="4">IF(Q6="","",VLOOKUP(Q6,grad04,5,TRUE))</f>
        <v/>
      </c>
      <c r="S6" s="136" t="str">
        <f t="shared" ref="S6:S49" si="5">IF(Q6="","",VLOOKUP(Q6,grad04,4,TRUE))</f>
        <v/>
      </c>
      <c r="T6" s="407" t="str">
        <f>IF(คะแนนสมรรถนะ!O7="","",คะแนนสมรรถนะ!O7)</f>
        <v/>
      </c>
      <c r="U6" s="407" t="str">
        <f>IF(คะแนนสมรรถนะ!P7="","",คะแนนสมรรถนะ!P7)</f>
        <v/>
      </c>
      <c r="V6" s="407" t="str">
        <f>IF(คะแนนสมรรถนะ!Q7="","",คะแนนสมรรถนะ!Q7)</f>
        <v/>
      </c>
      <c r="W6" s="407" t="str">
        <f>IF(คะแนนสมรรถนะ!R7="","",คะแนนสมรรถนะ!R7)</f>
        <v/>
      </c>
      <c r="X6" s="407" t="str">
        <f>IF(คะแนนสมรรถนะ!S7="","",คะแนนสมรรถนะ!S7)</f>
        <v/>
      </c>
      <c r="Y6" s="87" t="str">
        <f t="shared" ref="Y6:Y49" si="6">IF(SUM(T6:X6),ROUND(SUM(T6:X6)*100/$Y$5,0),"")</f>
        <v/>
      </c>
      <c r="Z6" s="136" t="str">
        <f t="shared" ref="Z6:Z49" si="7">IF(Y6="","",VLOOKUP(Y6,grad04,5,TRUE))</f>
        <v/>
      </c>
      <c r="AA6" s="136" t="str">
        <f t="shared" ref="AA6:AA49" si="8">IF(Y6="","",VLOOKUP(Y6,grad04,4,TRUE))</f>
        <v/>
      </c>
      <c r="AB6" s="407" t="str">
        <f>IF(คะแนนสมรรถนะ!T7="","",คะแนนสมรรถนะ!T7)</f>
        <v/>
      </c>
      <c r="AC6" s="407" t="str">
        <f>IF(คะแนนสมรรถนะ!U7="","",คะแนนสมรรถนะ!U7)</f>
        <v/>
      </c>
      <c r="AD6" s="407" t="str">
        <f>IF(คะแนนสมรรถนะ!V7="","",คะแนนสมรรถนะ!V7)</f>
        <v/>
      </c>
      <c r="AE6" s="407" t="str">
        <f>IF(คะแนนสมรรถนะ!W7="","",คะแนนสมรรถนะ!W7)</f>
        <v/>
      </c>
      <c r="AF6" s="407" t="str">
        <f>IF(คะแนนสมรรถนะ!X7="","",คะแนนสมรรถนะ!X7)</f>
        <v/>
      </c>
      <c r="AG6" s="87" t="str">
        <f t="shared" ref="AG6:AG49" si="9">IF(SUM(AB6:AF6),ROUND(SUM(AB6:AF6)*100/$AG$5,0),"")</f>
        <v/>
      </c>
      <c r="AH6" s="136" t="str">
        <f t="shared" ref="AH6:AH49" si="10">IF(AG6="","",VLOOKUP(AG6,grad04,5,TRUE))</f>
        <v/>
      </c>
      <c r="AI6" s="136" t="str">
        <f t="shared" ref="AI6:AI49" si="11">IF(AG6="","",VLOOKUP(AG6,grad04,4,TRUE))</f>
        <v/>
      </c>
      <c r="AJ6" s="407" t="str">
        <f>IF(คะแนนสมรรถนะ!Y7="","",คะแนนสมรรถนะ!Y7)</f>
        <v/>
      </c>
      <c r="AK6" s="407" t="str">
        <f>IF(คะแนนสมรรถนะ!Z7="","",คะแนนสมรรถนะ!Z7)</f>
        <v/>
      </c>
      <c r="AL6" s="407" t="str">
        <f>IF(คะแนนสมรรถนะ!AA7="","",คะแนนสมรรถนะ!AA7)</f>
        <v/>
      </c>
      <c r="AM6" s="407" t="str">
        <f>IF(คะแนนสมรรถนะ!AB7="","",คะแนนสมรรถนะ!AB7)</f>
        <v/>
      </c>
      <c r="AN6" s="407" t="str">
        <f>IF(คะแนนสมรรถนะ!AC7="","",คะแนนสมรรถนะ!AC7)</f>
        <v/>
      </c>
      <c r="AO6" s="87" t="str">
        <f t="shared" ref="AO6:AO49" si="12">IF(SUM(AJ6:AN6),ROUND(SUM(AJ6:AN6)*100/$AO$5,0),"")</f>
        <v/>
      </c>
      <c r="AP6" s="136" t="str">
        <f t="shared" ref="AP6:AP49" si="13">IF(AO6="","",VLOOKUP(AO6,grad04,5,TRUE))</f>
        <v/>
      </c>
      <c r="AQ6" s="136" t="str">
        <f t="shared" ref="AQ6:AQ49" si="14">IF(AO6="","",VLOOKUP(AO6,grad04,4,TRUE))</f>
        <v/>
      </c>
      <c r="AR6" s="407" t="str">
        <f>IF(คะแนนสมรรถนะ!AD7="","",คะแนนสมรรถนะ!AD7)</f>
        <v/>
      </c>
      <c r="AS6" s="407" t="str">
        <f>IF(คะแนนสมรรถนะ!AE7="","",คะแนนสมรรถนะ!AE7)</f>
        <v/>
      </c>
      <c r="AT6" s="407" t="str">
        <f>IF(คะแนนสมรรถนะ!AF7="","",คะแนนสมรรถนะ!AF7)</f>
        <v/>
      </c>
      <c r="AU6" s="407" t="str">
        <f>IF(คะแนนสมรรถนะ!AG7="","",คะแนนสมรรถนะ!AG7)</f>
        <v/>
      </c>
      <c r="AV6" s="407" t="str">
        <f>IF(คะแนนสมรรถนะ!AH7="","",คะแนนสมรรถนะ!AH7)</f>
        <v/>
      </c>
      <c r="AW6" s="87" t="str">
        <f t="shared" ref="AW6:AW49" si="15">IF(SUM(AR6:AV6),ROUND(SUM(AR6:AV6)*100/$AW$5,0),"")</f>
        <v/>
      </c>
      <c r="AX6" s="136" t="str">
        <f t="shared" ref="AX6:AX49" si="16">IF(AW6="","",VLOOKUP(AW6,grad04,5,TRUE))</f>
        <v/>
      </c>
      <c r="AY6" s="136" t="str">
        <f t="shared" ref="AY6:AY49" si="17">IF(AW6="","",VLOOKUP(AW6,grad04,4,TRUE))</f>
        <v/>
      </c>
      <c r="AZ6" s="407" t="str">
        <f>IF(คะแนนสมรรถนะ!AI7="","",คะแนนสมรรถนะ!AI7)</f>
        <v/>
      </c>
      <c r="BA6" s="407" t="str">
        <f>IF(คะแนนสมรรถนะ!AJ7="","",คะแนนสมรรถนะ!AJ7)</f>
        <v/>
      </c>
      <c r="BB6" s="407" t="str">
        <f>IF(คะแนนสมรรถนะ!AK7="","",คะแนนสมรรถนะ!AK7)</f>
        <v/>
      </c>
      <c r="BC6" s="407" t="str">
        <f>IF(คะแนนสมรรถนะ!AL7="","",คะแนนสมรรถนะ!AL7)</f>
        <v/>
      </c>
      <c r="BD6" s="407" t="str">
        <f>IF(คะแนนสมรรถนะ!AM7="","",คะแนนสมรรถนะ!AM7)</f>
        <v/>
      </c>
      <c r="BE6" s="87" t="str">
        <f t="shared" ref="BE6:BE49" si="18">IF(SUM(AZ6:BD6),ROUND(SUM(AZ6:BD6)*100/$BE$5,0),"")</f>
        <v/>
      </c>
      <c r="BF6" s="136" t="str">
        <f t="shared" ref="BF6:BF49" si="19">IF(BE6="","",VLOOKUP(BE6,grad04,5,TRUE))</f>
        <v/>
      </c>
      <c r="BG6" s="136" t="str">
        <f t="shared" ref="BG6:BG49" si="20">IF(BE6="","",VLOOKUP(BE6,grad04,4,TRUE))</f>
        <v/>
      </c>
      <c r="BH6" s="407" t="str">
        <f>IF(คะแนนสมรรถนะ!AN7="","",คะแนนสมรรถนะ!AN7)</f>
        <v/>
      </c>
      <c r="BI6" s="407" t="str">
        <f>IF(คะแนนสมรรถนะ!AO7="","",คะแนนสมรรถนะ!AO7)</f>
        <v/>
      </c>
      <c r="BJ6" s="407" t="str">
        <f>IF(คะแนนสมรรถนะ!AP7="","",คะแนนสมรรถนะ!AP7)</f>
        <v/>
      </c>
      <c r="BK6" s="407" t="str">
        <f>IF(คะแนนสมรรถนะ!AQ7="","",คะแนนสมรรถนะ!AQ7)</f>
        <v/>
      </c>
      <c r="BL6" s="407" t="str">
        <f>IF(คะแนนสมรรถนะ!AR7="","",คะแนนสมรรถนะ!AR7)</f>
        <v/>
      </c>
      <c r="BM6" s="87" t="str">
        <f t="shared" ref="BM6:BM49" si="21">IF(SUM(BH6:BL6),ROUND(SUM(BH6:BL6)*100/$BM$5,0),"")</f>
        <v/>
      </c>
      <c r="BN6" s="136" t="str">
        <f t="shared" ref="BN6:BN49" si="22">IF(BM6="","",VLOOKUP(BM6,grad04,5,TRUE))</f>
        <v/>
      </c>
      <c r="BO6" s="136" t="str">
        <f t="shared" ref="BO6:BO49" si="23">IF(BM6="","",VLOOKUP(BM6,grad04,4,TRUE))</f>
        <v/>
      </c>
      <c r="BP6" s="407" t="str">
        <f>IF(คะแนนสมรรถนะ!AS7="","",คะแนนสมรรถนะ!AS7)</f>
        <v/>
      </c>
      <c r="BQ6" s="407" t="str">
        <f>IF(คะแนนสมรรถนะ!AT7="","",คะแนนสมรรถนะ!AT7)</f>
        <v/>
      </c>
      <c r="BR6" s="407" t="str">
        <f>IF(คะแนนสมรรถนะ!AU7="","",คะแนนสมรรถนะ!AU7)</f>
        <v/>
      </c>
      <c r="BS6" s="407" t="str">
        <f>IF(คะแนนสมรรถนะ!AV7="","",คะแนนสมรรถนะ!AV7)</f>
        <v/>
      </c>
      <c r="BT6" s="407" t="str">
        <f>IF(คะแนนสมรรถนะ!AW7="","",คะแนนสมรรถนะ!AW7)</f>
        <v/>
      </c>
      <c r="BU6" s="87" t="str">
        <f t="shared" ref="BU6:BU49" si="24">IF(SUM(BP6:BT6),ROUND(SUM(BP6:BT6)*100/$BU$5,0),"")</f>
        <v/>
      </c>
      <c r="BV6" s="136" t="str">
        <f t="shared" ref="BV6:BV49" si="25">IF(BU6="","",VLOOKUP(BU6,grad04,5,TRUE))</f>
        <v/>
      </c>
      <c r="BW6" s="136" t="str">
        <f t="shared" ref="BW6:BW49" si="26">IF(BU6="","",VLOOKUP(BU6,grad04,4,TRUE))</f>
        <v/>
      </c>
      <c r="BX6" s="407" t="str">
        <f>IF(คะแนนสมรรถนะ!AX7="","",คะแนนสมรรถนะ!AX7)</f>
        <v/>
      </c>
      <c r="BY6" s="407" t="str">
        <f>IF(คะแนนสมรรถนะ!AY7="","",คะแนนสมรรถนะ!AY7)</f>
        <v/>
      </c>
      <c r="BZ6" s="407" t="str">
        <f>IF(คะแนนสมรรถนะ!AZ7="","",คะแนนสมรรถนะ!AZ7)</f>
        <v/>
      </c>
      <c r="CA6" s="407" t="str">
        <f>IF(คะแนนสมรรถนะ!BA7="","",คะแนนสมรรถนะ!BA7)</f>
        <v/>
      </c>
      <c r="CB6" s="407" t="str">
        <f>IF(คะแนนสมรรถนะ!BB7="","",คะแนนสมรรถนะ!BB7)</f>
        <v/>
      </c>
      <c r="CC6" s="87" t="str">
        <f>IF(SUM(BX6:CB6),ROUND(SUM(BX6:CB6)*100/$CC$5,0),"")</f>
        <v/>
      </c>
      <c r="CD6" s="136" t="str">
        <f t="shared" ref="CD6:CD49" si="27">IF(CC6="","",VLOOKUP(CC6,grad04,5,TRUE))</f>
        <v/>
      </c>
      <c r="CE6" s="136" t="str">
        <f t="shared" ref="CE6:CE49" si="28">IF(CC6="","",VLOOKUP(CC6,grad04,4,TRUE))</f>
        <v/>
      </c>
      <c r="CF6" s="457" t="str">
        <f>IF(คะแนนสมรรถนะ!BC7="","",คะแนนสมรรถนะ!BC7)</f>
        <v/>
      </c>
      <c r="CG6" s="457" t="str">
        <f>IF(คะแนนสมรรถนะ!BD7="","",คะแนนสมรรถนะ!BD7)</f>
        <v/>
      </c>
      <c r="CH6" s="457" t="str">
        <f>IF(คะแนนสมรรถนะ!BE7="","",คะแนนสมรรถนะ!BE7)</f>
        <v/>
      </c>
      <c r="CI6" s="457" t="str">
        <f>IF(คะแนนสมรรถนะ!BF7="","",คะแนนสมรรถนะ!BF7)</f>
        <v/>
      </c>
      <c r="CJ6" s="457" t="str">
        <f>IF(คะแนนสมรรถนะ!BG7="","",คะแนนสมรรถนะ!BG7)</f>
        <v/>
      </c>
      <c r="CK6" s="87" t="str">
        <f>IF(SUM(CF6:CJ6),ROUND(SUM(CF6:CJ6)*100/$CK$5,0),"")</f>
        <v/>
      </c>
      <c r="CL6" s="136" t="str">
        <f t="shared" ref="CL6:CL55" si="29">IF(CK6="","",VLOOKUP(CK6,grad04,5,TRUE))</f>
        <v/>
      </c>
      <c r="CM6" s="136" t="str">
        <f t="shared" ref="CM6:CM55" si="30">IF(CK6="","",VLOOKUP(CK6,grad04,4,TRUE))</f>
        <v/>
      </c>
      <c r="CN6" s="457" t="str">
        <f>IF(คะแนนสมรรถนะ!BH7="","",คะแนนสมรรถนะ!BH7)</f>
        <v/>
      </c>
      <c r="CO6" s="457" t="str">
        <f>IF(คะแนนสมรรถนะ!BI7="","",คะแนนสมรรถนะ!BI7)</f>
        <v/>
      </c>
      <c r="CP6" s="457" t="str">
        <f>IF(คะแนนสมรรถนะ!BJ7="","",คะแนนสมรรถนะ!BJ7)</f>
        <v/>
      </c>
      <c r="CQ6" s="457" t="str">
        <f>IF(คะแนนสมรรถนะ!BK7="","",คะแนนสมรรถนะ!BK7)</f>
        <v/>
      </c>
      <c r="CR6" s="457" t="str">
        <f>IF(คะแนนสมรรถนะ!BL7="","",คะแนนสมรรถนะ!BL7)</f>
        <v/>
      </c>
      <c r="CS6" s="87" t="str">
        <f>IF(SUM(CN6:CR6),ROUND(SUM(CN6:CR6)*100/$CS$5,0),"")</f>
        <v/>
      </c>
      <c r="CT6" s="136" t="str">
        <f t="shared" ref="CT6:CT55" si="31">IF(CS6="","",VLOOKUP(CS6,grad04,5,TRUE))</f>
        <v/>
      </c>
      <c r="CU6" s="136" t="str">
        <f t="shared" ref="CU6:CU55" si="32">IF(CS6="","",VLOOKUP(CS6,grad04,4,TRUE))</f>
        <v/>
      </c>
      <c r="CV6" s="457" t="str">
        <f>IF(คะแนนสมรรถนะ!BM7="","",คะแนนสมรรถนะ!BM7)</f>
        <v/>
      </c>
      <c r="CW6" s="457" t="str">
        <f>IF(คะแนนสมรรถนะ!BN7="","",คะแนนสมรรถนะ!BN7)</f>
        <v/>
      </c>
      <c r="CX6" s="457" t="str">
        <f>IF(คะแนนสมรรถนะ!BO7="","",คะแนนสมรรถนะ!BO7)</f>
        <v/>
      </c>
      <c r="CY6" s="457" t="str">
        <f>IF(คะแนนสมรรถนะ!BP7="","",คะแนนสมรรถนะ!BP7)</f>
        <v/>
      </c>
      <c r="CZ6" s="457" t="str">
        <f>IF(คะแนนสมรรถนะ!BQ7="","",คะแนนสมรรถนะ!BQ7)</f>
        <v/>
      </c>
      <c r="DA6" s="87" t="str">
        <f>IF(SUM(CV6:CZ6),ROUND(SUM(CV6:CZ6)*100/$DA$5,0),"")</f>
        <v/>
      </c>
      <c r="DB6" s="136" t="str">
        <f t="shared" ref="DB6:DB55" si="33">IF(DA6="","",VLOOKUP(DA6,grad04,5,TRUE))</f>
        <v/>
      </c>
      <c r="DC6" s="136" t="str">
        <f t="shared" ref="DC6:DC55" si="34">IF(DA6="","",VLOOKUP(DA6,grad04,4,TRUE))</f>
        <v/>
      </c>
      <c r="DD6" s="457" t="str">
        <f>IF(คะแนนสมรรถนะ!BR7="","",คะแนนสมรรถนะ!BR7)</f>
        <v/>
      </c>
      <c r="DE6" s="457" t="str">
        <f>IF(คะแนนสมรรถนะ!BS7="","",คะแนนสมรรถนะ!BS7)</f>
        <v/>
      </c>
      <c r="DF6" s="457" t="str">
        <f>IF(คะแนนสมรรถนะ!BT7="","",คะแนนสมรรถนะ!BT7)</f>
        <v/>
      </c>
      <c r="DG6" s="457" t="str">
        <f>IF(คะแนนสมรรถนะ!BU7="","",คะแนนสมรรถนะ!BU7)</f>
        <v/>
      </c>
      <c r="DH6" s="457" t="str">
        <f>IF(คะแนนสมรรถนะ!BV7="","",คะแนนสมรรถนะ!BV7)</f>
        <v/>
      </c>
      <c r="DI6" s="87" t="str">
        <f>IF(SUM(DD6:DH6),ROUND(SUM(DD6:DH6)*100/$DI$5,0),"")</f>
        <v/>
      </c>
      <c r="DJ6" s="136" t="str">
        <f t="shared" ref="DJ6:DJ55" si="35">IF(DI6="","",VLOOKUP(DI6,grad04,5,TRUE))</f>
        <v/>
      </c>
      <c r="DK6" s="136" t="str">
        <f t="shared" ref="DK6:DK55" si="36">IF(DI6="","",VLOOKUP(DI6,grad04,4,TRUE))</f>
        <v/>
      </c>
      <c r="DL6" s="407" t="str">
        <f>IF(คะแนนสมรรถนะ!BW7="","",คะแนนสมรรถนะ!BW7)</f>
        <v/>
      </c>
      <c r="DM6" s="407" t="str">
        <f>IF(คะแนนสมรรถนะ!BX7="","",คะแนนสมรรถนะ!BX7)</f>
        <v/>
      </c>
      <c r="DN6" s="407" t="str">
        <f>IF(คะแนนสมรรถนะ!BY7="","",คะแนนสมรรถนะ!BY7)</f>
        <v/>
      </c>
      <c r="DO6" s="407" t="str">
        <f>IF(คะแนนสมรรถนะ!BZ7="","",คะแนนสมรรถนะ!BZ7)</f>
        <v/>
      </c>
      <c r="DP6" s="407" t="str">
        <f>IF(คะแนนสมรรถนะ!CA7="","",คะแนนสมรรถนะ!CA7)</f>
        <v/>
      </c>
      <c r="DQ6" s="87" t="str">
        <f t="shared" ref="DQ6:DQ49" si="37">IF(SUM(DL6:DP6),ROUND(SUM(DL6:DP6)*100/$DQ$5,0),"")</f>
        <v/>
      </c>
      <c r="DR6" s="136" t="str">
        <f t="shared" ref="DR6:DR49" si="38">IF(DQ6="","",VLOOKUP(DQ6,grad04,5,TRUE))</f>
        <v/>
      </c>
      <c r="DS6" s="136" t="str">
        <f t="shared" ref="DS6:DS49" si="39">IF(DQ6="","",VLOOKUP(DQ6,grad04,4,TRUE))</f>
        <v/>
      </c>
      <c r="DT6" s="407" t="str">
        <f>IF(SUM(D6,L6,T6,AB6,AJ6,AR6,AZ6,BH6,BP6,DL6,BX6,CF6,CN6,CV6,DD6),ROUND(SUM(D6,L6,T6,AB6,AJ6,AR6,AZ6,BH6,BP6,DL6,BX6,CF6,CN6,CV6,DD6)*100/$DT$5,0),"")</f>
        <v/>
      </c>
      <c r="DU6" s="136" t="str">
        <f t="shared" ref="DU6:DU49" si="40">IF(DT6="","",VLOOKUP(DT6,grad04,5,TRUE))</f>
        <v/>
      </c>
      <c r="DV6" s="407" t="str">
        <f>IF(SUM(E6,M6,U6,AC6,AK6,AS6,BA6,BI6,BQ6,BY6,CG6,CO6,CW6,DE6,DM6),ROUND(SUM(E6,M6,U6,AC6,AK6,AS6,BA6,BI6,BQ6,BY6,CG6,CO6,CW6,DE6,DM6)*100/$DV$5,0),"")</f>
        <v/>
      </c>
      <c r="DW6" s="136" t="str">
        <f t="shared" ref="DW6:DW49" si="41">IF(DV6="","",VLOOKUP(DV6,grad04,5,TRUE))</f>
        <v/>
      </c>
      <c r="DX6" s="407" t="str">
        <f>IF(SUM(F6,N6,V6,AD6,AL6,AT6,BB6,BJ6,BR6,BZ6,CH6,CP6,CX6,DF6,DN6),ROUND(SUM(F6,N6,V6,AD6,AL6,AT6,BB6,BJ6,BR6,BZ6,CH6,CP6,CX6,DF6,DN6)*100/$DX$5,0),"")</f>
        <v/>
      </c>
      <c r="DY6" s="136" t="str">
        <f t="shared" ref="DY6:DY49" si="42">IF(DX6="","",VLOOKUP(DX6,grad04,5,TRUE))</f>
        <v/>
      </c>
      <c r="DZ6" s="407" t="str">
        <f>IF(SUM(G6,O6,W6,AE6,AM6,AU6,BC6,BK6,BS6,CA6,CI6,CQ6,CX6,DG6,DO6),ROUND(SUM(G6,O6,W6,AE6,AM6,AU6,BC6,BK6,BS6,CA6,CI6,CQ6,CX6,DG6,DO6)*100/$DZ$5,0),"")</f>
        <v/>
      </c>
      <c r="EA6" s="136" t="str">
        <f t="shared" ref="EA6:EA49" si="43">IF(DZ6="","",VLOOKUP(DZ6,grad04,5,TRUE))</f>
        <v/>
      </c>
      <c r="EB6" s="407" t="str">
        <f>IF(SUM(H6,P6,X6,AF6,AN6,AV6,BD6,BL6,BT6,CB6,CJ6,CR6,CZ6,DH6,DP6),ROUND(SUM(H6,P6,X6,AF6,AN6,AV6,BD6,BL6,BT6,CB6,CJ6,CR6,CZ6,DH6,DP6)*100/$EB$5,0),"")</f>
        <v/>
      </c>
      <c r="EC6" s="136" t="str">
        <f t="shared" ref="EC6:EC49" si="44">IF(EB6="","",VLOOKUP(EB6,grad04,5,TRUE))</f>
        <v/>
      </c>
      <c r="ED6" s="87" t="str">
        <f>IF(SUM(DT6,DV6,DX6,DZ6,EB6),ROUND(SUM(DT6,DV6,DX6,DZ6,EB6)/$ED$5,0),"")</f>
        <v/>
      </c>
      <c r="EE6" s="136" t="str">
        <f>EO6</f>
        <v/>
      </c>
      <c r="EF6" s="136" t="str">
        <f>IF(EE6="","",IF(EE6=0,"ปรับปรุง",IF(EE6=1,"พอใช้",IF(EE6=2,"ดี","ดีเยี่ยม"))))</f>
        <v/>
      </c>
      <c r="EG6" s="85"/>
      <c r="EJ6" s="316" t="str">
        <f>DU6</f>
        <v/>
      </c>
      <c r="EK6" s="316" t="str">
        <f>DW6</f>
        <v/>
      </c>
      <c r="EL6" s="316" t="str">
        <f>DY6</f>
        <v/>
      </c>
      <c r="EM6" s="316" t="str">
        <f>EA6</f>
        <v/>
      </c>
      <c r="EN6" s="316" t="str">
        <f>EC6</f>
        <v/>
      </c>
      <c r="EO6" s="316" t="str">
        <f>'07-2'!F6</f>
        <v/>
      </c>
    </row>
    <row r="7" spans="1:152" s="29" customFormat="1" ht="15.95" customHeight="1">
      <c r="A7" s="399">
        <v>2</v>
      </c>
      <c r="B7" s="26">
        <f>IF(คะแนนสอบ!C7="","",คะแนนสอบ!C7)</f>
        <v>2285</v>
      </c>
      <c r="C7" s="41" t="str">
        <f>IF(คะแนนสอบ!D7="","",คะแนนสอบ!D7)</f>
        <v>เด็กชายนครินทร์  จุ้ยทองหลาง</v>
      </c>
      <c r="D7" s="406" t="str">
        <f>IF(คะแนนสมรรถนะ!E8="","",คะแนนสมรรถนะ!E8)</f>
        <v/>
      </c>
      <c r="E7" s="406" t="str">
        <f>IF(คะแนนสมรรถนะ!F8="","",คะแนนสมรรถนะ!F8)</f>
        <v/>
      </c>
      <c r="F7" s="406" t="str">
        <f>IF(คะแนนสมรรถนะ!G8="","",คะแนนสมรรถนะ!G8)</f>
        <v/>
      </c>
      <c r="G7" s="406" t="str">
        <f>IF(คะแนนสมรรถนะ!H8="","",คะแนนสมรรถนะ!H8)</f>
        <v/>
      </c>
      <c r="H7" s="406" t="str">
        <f>IF(คะแนนสมรรถนะ!I8="","",คะแนนสมรรถนะ!I8)</f>
        <v/>
      </c>
      <c r="I7" s="87" t="str">
        <f t="shared" si="0"/>
        <v/>
      </c>
      <c r="J7" s="136" t="str">
        <f t="shared" si="1"/>
        <v/>
      </c>
      <c r="K7" s="136" t="str">
        <f t="shared" si="2"/>
        <v/>
      </c>
      <c r="L7" s="407" t="str">
        <f>IF(คะแนนสมรรถนะ!J8="","",คะแนนสมรรถนะ!J8)</f>
        <v/>
      </c>
      <c r="M7" s="407" t="str">
        <f>IF(คะแนนสมรรถนะ!K8="","",คะแนนสมรรถนะ!K8)</f>
        <v/>
      </c>
      <c r="N7" s="407" t="str">
        <f>IF(คะแนนสมรรถนะ!L8="","",คะแนนสมรรถนะ!L8)</f>
        <v/>
      </c>
      <c r="O7" s="407" t="str">
        <f>IF(คะแนนสมรรถนะ!M8="","",คะแนนสมรรถนะ!M8)</f>
        <v/>
      </c>
      <c r="P7" s="407" t="str">
        <f>IF(คะแนนสมรรถนะ!N8="","",คะแนนสมรรถนะ!N8)</f>
        <v/>
      </c>
      <c r="Q7" s="87" t="str">
        <f t="shared" si="3"/>
        <v/>
      </c>
      <c r="R7" s="136" t="str">
        <f t="shared" si="4"/>
        <v/>
      </c>
      <c r="S7" s="136" t="str">
        <f t="shared" si="5"/>
        <v/>
      </c>
      <c r="T7" s="407" t="str">
        <f>IF(คะแนนสมรรถนะ!O8="","",คะแนนสมรรถนะ!O8)</f>
        <v/>
      </c>
      <c r="U7" s="407" t="str">
        <f>IF(คะแนนสมรรถนะ!P8="","",คะแนนสมรรถนะ!P8)</f>
        <v/>
      </c>
      <c r="V7" s="407" t="str">
        <f>IF(คะแนนสมรรถนะ!Q8="","",คะแนนสมรรถนะ!Q8)</f>
        <v/>
      </c>
      <c r="W7" s="407" t="str">
        <f>IF(คะแนนสมรรถนะ!R8="","",คะแนนสมรรถนะ!R8)</f>
        <v/>
      </c>
      <c r="X7" s="407" t="str">
        <f>IF(คะแนนสมรรถนะ!S8="","",คะแนนสมรรถนะ!S8)</f>
        <v/>
      </c>
      <c r="Y7" s="87" t="str">
        <f t="shared" si="6"/>
        <v/>
      </c>
      <c r="Z7" s="136" t="str">
        <f t="shared" si="7"/>
        <v/>
      </c>
      <c r="AA7" s="136" t="str">
        <f t="shared" si="8"/>
        <v/>
      </c>
      <c r="AB7" s="407" t="str">
        <f>IF(คะแนนสมรรถนะ!T8="","",คะแนนสมรรถนะ!T8)</f>
        <v/>
      </c>
      <c r="AC7" s="407" t="str">
        <f>IF(คะแนนสมรรถนะ!U8="","",คะแนนสมรรถนะ!U8)</f>
        <v/>
      </c>
      <c r="AD7" s="407" t="str">
        <f>IF(คะแนนสมรรถนะ!V8="","",คะแนนสมรรถนะ!V8)</f>
        <v/>
      </c>
      <c r="AE7" s="407" t="str">
        <f>IF(คะแนนสมรรถนะ!W8="","",คะแนนสมรรถนะ!W8)</f>
        <v/>
      </c>
      <c r="AF7" s="407" t="str">
        <f>IF(คะแนนสมรรถนะ!X8="","",คะแนนสมรรถนะ!X8)</f>
        <v/>
      </c>
      <c r="AG7" s="87" t="str">
        <f t="shared" si="9"/>
        <v/>
      </c>
      <c r="AH7" s="136" t="str">
        <f t="shared" si="10"/>
        <v/>
      </c>
      <c r="AI7" s="136" t="str">
        <f t="shared" si="11"/>
        <v/>
      </c>
      <c r="AJ7" s="407" t="str">
        <f>IF(คะแนนสมรรถนะ!Y8="","",คะแนนสมรรถนะ!Y8)</f>
        <v/>
      </c>
      <c r="AK7" s="407" t="str">
        <f>IF(คะแนนสมรรถนะ!Z8="","",คะแนนสมรรถนะ!Z8)</f>
        <v/>
      </c>
      <c r="AL7" s="407" t="str">
        <f>IF(คะแนนสมรรถนะ!AA8="","",คะแนนสมรรถนะ!AA8)</f>
        <v/>
      </c>
      <c r="AM7" s="407" t="str">
        <f>IF(คะแนนสมรรถนะ!AB8="","",คะแนนสมรรถนะ!AB8)</f>
        <v/>
      </c>
      <c r="AN7" s="407" t="str">
        <f>IF(คะแนนสมรรถนะ!AC8="","",คะแนนสมรรถนะ!AC8)</f>
        <v/>
      </c>
      <c r="AO7" s="87" t="str">
        <f t="shared" si="12"/>
        <v/>
      </c>
      <c r="AP7" s="136" t="str">
        <f t="shared" si="13"/>
        <v/>
      </c>
      <c r="AQ7" s="136" t="str">
        <f t="shared" si="14"/>
        <v/>
      </c>
      <c r="AR7" s="407" t="str">
        <f>IF(คะแนนสมรรถนะ!AD8="","",คะแนนสมรรถนะ!AD8)</f>
        <v/>
      </c>
      <c r="AS7" s="407" t="str">
        <f>IF(คะแนนสมรรถนะ!AE8="","",คะแนนสมรรถนะ!AE8)</f>
        <v/>
      </c>
      <c r="AT7" s="407" t="str">
        <f>IF(คะแนนสมรรถนะ!AF8="","",คะแนนสมรรถนะ!AF8)</f>
        <v/>
      </c>
      <c r="AU7" s="407" t="str">
        <f>IF(คะแนนสมรรถนะ!AG8="","",คะแนนสมรรถนะ!AG8)</f>
        <v/>
      </c>
      <c r="AV7" s="407" t="str">
        <f>IF(คะแนนสมรรถนะ!AH8="","",คะแนนสมรรถนะ!AH8)</f>
        <v/>
      </c>
      <c r="AW7" s="87" t="str">
        <f t="shared" si="15"/>
        <v/>
      </c>
      <c r="AX7" s="136" t="str">
        <f t="shared" si="16"/>
        <v/>
      </c>
      <c r="AY7" s="136" t="str">
        <f t="shared" si="17"/>
        <v/>
      </c>
      <c r="AZ7" s="407" t="str">
        <f>IF(คะแนนสมรรถนะ!AI8="","",คะแนนสมรรถนะ!AI8)</f>
        <v/>
      </c>
      <c r="BA7" s="407" t="str">
        <f>IF(คะแนนสมรรถนะ!AJ8="","",คะแนนสมรรถนะ!AJ8)</f>
        <v/>
      </c>
      <c r="BB7" s="407" t="str">
        <f>IF(คะแนนสมรรถนะ!AK8="","",คะแนนสมรรถนะ!AK8)</f>
        <v/>
      </c>
      <c r="BC7" s="407" t="str">
        <f>IF(คะแนนสมรรถนะ!AL8="","",คะแนนสมรรถนะ!AL8)</f>
        <v/>
      </c>
      <c r="BD7" s="407" t="str">
        <f>IF(คะแนนสมรรถนะ!AM8="","",คะแนนสมรรถนะ!AM8)</f>
        <v/>
      </c>
      <c r="BE7" s="87" t="str">
        <f t="shared" si="18"/>
        <v/>
      </c>
      <c r="BF7" s="136" t="str">
        <f t="shared" si="19"/>
        <v/>
      </c>
      <c r="BG7" s="136" t="str">
        <f t="shared" si="20"/>
        <v/>
      </c>
      <c r="BH7" s="407" t="str">
        <f>IF(คะแนนสมรรถนะ!AN8="","",คะแนนสมรรถนะ!AN8)</f>
        <v/>
      </c>
      <c r="BI7" s="407" t="str">
        <f>IF(คะแนนสมรรถนะ!AO8="","",คะแนนสมรรถนะ!AO8)</f>
        <v/>
      </c>
      <c r="BJ7" s="407" t="str">
        <f>IF(คะแนนสมรรถนะ!AP8="","",คะแนนสมรรถนะ!AP8)</f>
        <v/>
      </c>
      <c r="BK7" s="407" t="str">
        <f>IF(คะแนนสมรรถนะ!AQ8="","",คะแนนสมรรถนะ!AQ8)</f>
        <v/>
      </c>
      <c r="BL7" s="407" t="str">
        <f>IF(คะแนนสมรรถนะ!AR8="","",คะแนนสมรรถนะ!AR8)</f>
        <v/>
      </c>
      <c r="BM7" s="87" t="str">
        <f t="shared" si="21"/>
        <v/>
      </c>
      <c r="BN7" s="136" t="str">
        <f t="shared" si="22"/>
        <v/>
      </c>
      <c r="BO7" s="136" t="str">
        <f t="shared" si="23"/>
        <v/>
      </c>
      <c r="BP7" s="407" t="str">
        <f>IF(คะแนนสมรรถนะ!AS8="","",คะแนนสมรรถนะ!AS8)</f>
        <v/>
      </c>
      <c r="BQ7" s="407" t="str">
        <f>IF(คะแนนสมรรถนะ!AT8="","",คะแนนสมรรถนะ!AT8)</f>
        <v/>
      </c>
      <c r="BR7" s="407" t="str">
        <f>IF(คะแนนสมรรถนะ!AU8="","",คะแนนสมรรถนะ!AU8)</f>
        <v/>
      </c>
      <c r="BS7" s="407" t="str">
        <f>IF(คะแนนสมรรถนะ!AV8="","",คะแนนสมรรถนะ!AV8)</f>
        <v/>
      </c>
      <c r="BT7" s="407" t="str">
        <f>IF(คะแนนสมรรถนะ!AW8="","",คะแนนสมรรถนะ!AW8)</f>
        <v/>
      </c>
      <c r="BU7" s="87" t="str">
        <f t="shared" si="24"/>
        <v/>
      </c>
      <c r="BV7" s="136" t="str">
        <f t="shared" si="25"/>
        <v/>
      </c>
      <c r="BW7" s="136" t="str">
        <f t="shared" si="26"/>
        <v/>
      </c>
      <c r="BX7" s="407" t="str">
        <f>IF(คะแนนสมรรถนะ!AX8="","",คะแนนสมรรถนะ!AX8)</f>
        <v/>
      </c>
      <c r="BY7" s="407" t="str">
        <f>IF(คะแนนสมรรถนะ!AY8="","",คะแนนสมรรถนะ!AY8)</f>
        <v/>
      </c>
      <c r="BZ7" s="407" t="str">
        <f>IF(คะแนนสมรรถนะ!AZ8="","",คะแนนสมรรถนะ!AZ8)</f>
        <v/>
      </c>
      <c r="CA7" s="407" t="str">
        <f>IF(คะแนนสมรรถนะ!BA8="","",คะแนนสมรรถนะ!BA8)</f>
        <v/>
      </c>
      <c r="CB7" s="407" t="str">
        <f>IF(คะแนนสมรรถนะ!BB8="","",คะแนนสมรรถนะ!BB8)</f>
        <v/>
      </c>
      <c r="CC7" s="87" t="str">
        <f t="shared" ref="CC7:CC49" si="45">IF(SUM(BX7:CB7),ROUND(SUM(BX7:CB7)*100/$CC$5,0),"")</f>
        <v/>
      </c>
      <c r="CD7" s="136" t="str">
        <f t="shared" si="27"/>
        <v/>
      </c>
      <c r="CE7" s="136" t="str">
        <f t="shared" si="28"/>
        <v/>
      </c>
      <c r="CF7" s="457" t="str">
        <f>IF(คะแนนสมรรถนะ!BC8="","",คะแนนสมรรถนะ!BC8)</f>
        <v/>
      </c>
      <c r="CG7" s="457" t="str">
        <f>IF(คะแนนสมรรถนะ!BD8="","",คะแนนสมรรถนะ!BD8)</f>
        <v/>
      </c>
      <c r="CH7" s="457" t="str">
        <f>IF(คะแนนสมรรถนะ!BE8="","",คะแนนสมรรถนะ!BE8)</f>
        <v/>
      </c>
      <c r="CI7" s="457" t="str">
        <f>IF(คะแนนสมรรถนะ!BF8="","",คะแนนสมรรถนะ!BF8)</f>
        <v/>
      </c>
      <c r="CJ7" s="457" t="str">
        <f>IF(คะแนนสมรรถนะ!BG8="","",คะแนนสมรรถนะ!BG8)</f>
        <v/>
      </c>
      <c r="CK7" s="87" t="str">
        <f t="shared" ref="CK7:CK55" si="46">IF(SUM(CF7:CJ7),ROUND(SUM(CF7:CJ7)*100/$CK$5,0),"")</f>
        <v/>
      </c>
      <c r="CL7" s="136" t="str">
        <f t="shared" si="29"/>
        <v/>
      </c>
      <c r="CM7" s="136" t="str">
        <f t="shared" si="30"/>
        <v/>
      </c>
      <c r="CN7" s="457" t="str">
        <f>IF(คะแนนสมรรถนะ!BH8="","",คะแนนสมรรถนะ!BH8)</f>
        <v/>
      </c>
      <c r="CO7" s="457" t="str">
        <f>IF(คะแนนสมรรถนะ!BI8="","",คะแนนสมรรถนะ!BI8)</f>
        <v/>
      </c>
      <c r="CP7" s="457" t="str">
        <f>IF(คะแนนสมรรถนะ!BJ8="","",คะแนนสมรรถนะ!BJ8)</f>
        <v/>
      </c>
      <c r="CQ7" s="457" t="str">
        <f>IF(คะแนนสมรรถนะ!BK8="","",คะแนนสมรรถนะ!BK8)</f>
        <v/>
      </c>
      <c r="CR7" s="457" t="str">
        <f>IF(คะแนนสมรรถนะ!BL8="","",คะแนนสมรรถนะ!BL8)</f>
        <v/>
      </c>
      <c r="CS7" s="87" t="str">
        <f t="shared" ref="CS7:CS55" si="47">IF(SUM(CN7:CR7),ROUND(SUM(CN7:CR7)*100/$CS$5,0),"")</f>
        <v/>
      </c>
      <c r="CT7" s="136" t="str">
        <f t="shared" si="31"/>
        <v/>
      </c>
      <c r="CU7" s="136" t="str">
        <f t="shared" si="32"/>
        <v/>
      </c>
      <c r="CV7" s="457" t="str">
        <f>IF(คะแนนสมรรถนะ!BM8="","",คะแนนสมรรถนะ!BM8)</f>
        <v/>
      </c>
      <c r="CW7" s="457" t="str">
        <f>IF(คะแนนสมรรถนะ!BN8="","",คะแนนสมรรถนะ!BN8)</f>
        <v/>
      </c>
      <c r="CX7" s="457" t="str">
        <f>IF(คะแนนสมรรถนะ!BO8="","",คะแนนสมรรถนะ!BO8)</f>
        <v/>
      </c>
      <c r="CY7" s="457" t="str">
        <f>IF(คะแนนสมรรถนะ!BP8="","",คะแนนสมรรถนะ!BP8)</f>
        <v/>
      </c>
      <c r="CZ7" s="457" t="str">
        <f>IF(คะแนนสมรรถนะ!BQ8="","",คะแนนสมรรถนะ!BQ8)</f>
        <v/>
      </c>
      <c r="DA7" s="87" t="str">
        <f t="shared" ref="DA7:DA55" si="48">IF(SUM(CV7:CZ7),ROUND(SUM(CV7:CZ7)*100/$DA$5,0),"")</f>
        <v/>
      </c>
      <c r="DB7" s="136" t="str">
        <f t="shared" si="33"/>
        <v/>
      </c>
      <c r="DC7" s="136" t="str">
        <f t="shared" si="34"/>
        <v/>
      </c>
      <c r="DD7" s="457" t="str">
        <f>IF(คะแนนสมรรถนะ!BR8="","",คะแนนสมรรถนะ!BR8)</f>
        <v/>
      </c>
      <c r="DE7" s="457" t="str">
        <f>IF(คะแนนสมรรถนะ!BS8="","",คะแนนสมรรถนะ!BS8)</f>
        <v/>
      </c>
      <c r="DF7" s="457" t="str">
        <f>IF(คะแนนสมรรถนะ!BT8="","",คะแนนสมรรถนะ!BT8)</f>
        <v/>
      </c>
      <c r="DG7" s="457" t="str">
        <f>IF(คะแนนสมรรถนะ!BU8="","",คะแนนสมรรถนะ!BU8)</f>
        <v/>
      </c>
      <c r="DH7" s="457" t="str">
        <f>IF(คะแนนสมรรถนะ!BV8="","",คะแนนสมรรถนะ!BV8)</f>
        <v/>
      </c>
      <c r="DI7" s="87" t="str">
        <f t="shared" ref="DI7:DI55" si="49">IF(SUM(DD7:DH7),ROUND(SUM(DD7:DH7)*100/$DI$5,0),"")</f>
        <v/>
      </c>
      <c r="DJ7" s="136" t="str">
        <f t="shared" si="35"/>
        <v/>
      </c>
      <c r="DK7" s="136" t="str">
        <f t="shared" si="36"/>
        <v/>
      </c>
      <c r="DL7" s="407" t="str">
        <f>IF(คะแนนสมรรถนะ!BW8="","",คะแนนสมรรถนะ!BW8)</f>
        <v/>
      </c>
      <c r="DM7" s="407" t="str">
        <f>IF(คะแนนสมรรถนะ!BX8="","",คะแนนสมรรถนะ!BX8)</f>
        <v/>
      </c>
      <c r="DN7" s="407" t="str">
        <f>IF(คะแนนสมรรถนะ!BY8="","",คะแนนสมรรถนะ!BY8)</f>
        <v/>
      </c>
      <c r="DO7" s="407" t="str">
        <f>IF(คะแนนสมรรถนะ!BZ8="","",คะแนนสมรรถนะ!BZ8)</f>
        <v/>
      </c>
      <c r="DP7" s="407" t="str">
        <f>IF(คะแนนสมรรถนะ!CA8="","",คะแนนสมรรถนะ!CA8)</f>
        <v/>
      </c>
      <c r="DQ7" s="87" t="str">
        <f t="shared" si="37"/>
        <v/>
      </c>
      <c r="DR7" s="136" t="str">
        <f t="shared" si="38"/>
        <v/>
      </c>
      <c r="DS7" s="136" t="str">
        <f t="shared" si="39"/>
        <v/>
      </c>
      <c r="DT7" s="457" t="str">
        <f t="shared" ref="DT7:DT55" si="50">IF(SUM(D7,L7,T7,AB7,AJ7,AR7,AZ7,BH7,BP7,DL7,BX7,CF7,CN7,CV7,DD7),ROUND(SUM(D7,L7,T7,AB7,AJ7,AR7,AZ7,BH7,BP7,DL7,BX7,CF7,CN7,CV7,DD7)*100/$DT$5,0),"")</f>
        <v/>
      </c>
      <c r="DU7" s="136" t="str">
        <f t="shared" si="40"/>
        <v/>
      </c>
      <c r="DV7" s="457" t="str">
        <f t="shared" ref="DV7:DV55" si="51">IF(SUM(E7,M7,U7,AC7,AK7,AS7,BA7,BI7,BQ7,BY7,CG7,CO7,CW7,DE7,DM7),ROUND(SUM(E7,M7,U7,AC7,AK7,AS7,BA7,BI7,BQ7,BY7,CG7,CO7,CW7,DE7,DM7)*100/$DV$5,0),"")</f>
        <v/>
      </c>
      <c r="DW7" s="136" t="str">
        <f t="shared" si="41"/>
        <v/>
      </c>
      <c r="DX7" s="457" t="str">
        <f t="shared" ref="DX7:DX55" si="52">IF(SUM(F7,N7,V7,AD7,AL7,AT7,BB7,BJ7,BR7,BZ7,CH7,CP7,CX7,DF7,DN7),ROUND(SUM(F7,N7,V7,AD7,AL7,AT7,BB7,BJ7,BR7,BZ7,CH7,CP7,CX7,DF7,DN7)*100/$DX$5,0),"")</f>
        <v/>
      </c>
      <c r="DY7" s="136" t="str">
        <f t="shared" si="42"/>
        <v/>
      </c>
      <c r="DZ7" s="457" t="str">
        <f t="shared" ref="DZ7:DZ55" si="53">IF(SUM(G7,O7,W7,AE7,AM7,AU7,BC7,BK7,BS7,CA7,CI7,CQ7,CX7,DG7,DO7),ROUND(SUM(G7,O7,W7,AE7,AM7,AU7,BC7,BK7,BS7,CA7,CI7,CQ7,CX7,DG7,DO7)*100/$DZ$5,0),"")</f>
        <v/>
      </c>
      <c r="EA7" s="136" t="str">
        <f t="shared" si="43"/>
        <v/>
      </c>
      <c r="EB7" s="457" t="str">
        <f t="shared" ref="EB7:EB55" si="54">IF(SUM(H7,P7,X7,AF7,AN7,AV7,BD7,BL7,BT7,CB7,CJ7,CR7,CZ7,DH7,DP7),ROUND(SUM(H7,P7,X7,AF7,AN7,AV7,BD7,BL7,BT7,CB7,CJ7,CR7,CZ7,DH7,DP7)*100/$EB$5,0),"")</f>
        <v/>
      </c>
      <c r="EC7" s="136" t="str">
        <f t="shared" si="44"/>
        <v/>
      </c>
      <c r="ED7" s="87" t="str">
        <f t="shared" ref="ED7:ED49" si="55">IF(SUM(DT7,DV7,DX7,DZ7,EB7),ROUND(SUM(DT7,DV7,DX7,DZ7,EB7)/$ED$5,0),"")</f>
        <v/>
      </c>
      <c r="EE7" s="136" t="str">
        <f t="shared" ref="EE7:EE49" si="56">EO7</f>
        <v/>
      </c>
      <c r="EF7" s="136" t="str">
        <f t="shared" ref="EF7:EF49" si="57">IF(EE7="","",IF(EE7=0,"ปรับปรุง",IF(EE7=1,"พอใช้",IF(EE7=2,"ดี","ดีเยี่ยม"))))</f>
        <v/>
      </c>
      <c r="EG7" s="85"/>
      <c r="EJ7" s="316" t="str">
        <f t="shared" ref="EJ7:EJ49" si="58">DU7</f>
        <v/>
      </c>
      <c r="EK7" s="316" t="str">
        <f t="shared" ref="EK7:EK49" si="59">DW7</f>
        <v/>
      </c>
      <c r="EL7" s="316" t="str">
        <f t="shared" ref="EL7:EL49" si="60">DY7</f>
        <v/>
      </c>
      <c r="EM7" s="316" t="str">
        <f t="shared" ref="EM7:EM49" si="61">EA7</f>
        <v/>
      </c>
      <c r="EN7" s="316" t="str">
        <f t="shared" ref="EN7:EN49" si="62">EC7</f>
        <v/>
      </c>
      <c r="EO7" s="316" t="str">
        <f>'07-2'!F7</f>
        <v/>
      </c>
    </row>
    <row r="8" spans="1:152" s="29" customFormat="1" ht="15.95" customHeight="1">
      <c r="A8" s="399">
        <v>3</v>
      </c>
      <c r="B8" s="26">
        <f>IF(คะแนนสอบ!C8="","",คะแนนสอบ!C8)</f>
        <v>2288</v>
      </c>
      <c r="C8" s="41" t="str">
        <f>IF(คะแนนสอบ!D8="","",คะแนนสอบ!D8)</f>
        <v>เด็กหญิงลลิตาพร   อ่อนเจริญ</v>
      </c>
      <c r="D8" s="406" t="str">
        <f>IF(คะแนนสมรรถนะ!E9="","",คะแนนสมรรถนะ!E9)</f>
        <v/>
      </c>
      <c r="E8" s="406" t="str">
        <f>IF(คะแนนสมรรถนะ!F9="","",คะแนนสมรรถนะ!F9)</f>
        <v/>
      </c>
      <c r="F8" s="406" t="str">
        <f>IF(คะแนนสมรรถนะ!G9="","",คะแนนสมรรถนะ!G9)</f>
        <v/>
      </c>
      <c r="G8" s="406" t="str">
        <f>IF(คะแนนสมรรถนะ!H9="","",คะแนนสมรรถนะ!H9)</f>
        <v/>
      </c>
      <c r="H8" s="406" t="str">
        <f>IF(คะแนนสมรรถนะ!I9="","",คะแนนสมรรถนะ!I9)</f>
        <v/>
      </c>
      <c r="I8" s="87" t="str">
        <f t="shared" si="0"/>
        <v/>
      </c>
      <c r="J8" s="136" t="str">
        <f t="shared" si="1"/>
        <v/>
      </c>
      <c r="K8" s="136" t="str">
        <f t="shared" si="2"/>
        <v/>
      </c>
      <c r="L8" s="407" t="str">
        <f>IF(คะแนนสมรรถนะ!J9="","",คะแนนสมรรถนะ!J9)</f>
        <v/>
      </c>
      <c r="M8" s="407" t="str">
        <f>IF(คะแนนสมรรถนะ!K9="","",คะแนนสมรรถนะ!K9)</f>
        <v/>
      </c>
      <c r="N8" s="407" t="str">
        <f>IF(คะแนนสมรรถนะ!L9="","",คะแนนสมรรถนะ!L9)</f>
        <v/>
      </c>
      <c r="O8" s="407" t="str">
        <f>IF(คะแนนสมรรถนะ!M9="","",คะแนนสมรรถนะ!M9)</f>
        <v/>
      </c>
      <c r="P8" s="407" t="str">
        <f>IF(คะแนนสมรรถนะ!N9="","",คะแนนสมรรถนะ!N9)</f>
        <v/>
      </c>
      <c r="Q8" s="87" t="str">
        <f t="shared" si="3"/>
        <v/>
      </c>
      <c r="R8" s="136" t="str">
        <f t="shared" si="4"/>
        <v/>
      </c>
      <c r="S8" s="136" t="str">
        <f t="shared" si="5"/>
        <v/>
      </c>
      <c r="T8" s="407" t="str">
        <f>IF(คะแนนสมรรถนะ!O9="","",คะแนนสมรรถนะ!O9)</f>
        <v/>
      </c>
      <c r="U8" s="407" t="str">
        <f>IF(คะแนนสมรรถนะ!P9="","",คะแนนสมรรถนะ!P9)</f>
        <v/>
      </c>
      <c r="V8" s="407" t="str">
        <f>IF(คะแนนสมรรถนะ!Q9="","",คะแนนสมรรถนะ!Q9)</f>
        <v/>
      </c>
      <c r="W8" s="407" t="str">
        <f>IF(คะแนนสมรรถนะ!R9="","",คะแนนสมรรถนะ!R9)</f>
        <v/>
      </c>
      <c r="X8" s="407" t="str">
        <f>IF(คะแนนสมรรถนะ!S9="","",คะแนนสมรรถนะ!S9)</f>
        <v/>
      </c>
      <c r="Y8" s="87" t="str">
        <f t="shared" si="6"/>
        <v/>
      </c>
      <c r="Z8" s="136" t="str">
        <f t="shared" si="7"/>
        <v/>
      </c>
      <c r="AA8" s="136" t="str">
        <f t="shared" si="8"/>
        <v/>
      </c>
      <c r="AB8" s="407" t="str">
        <f>IF(คะแนนสมรรถนะ!T9="","",คะแนนสมรรถนะ!T9)</f>
        <v/>
      </c>
      <c r="AC8" s="407" t="str">
        <f>IF(คะแนนสมรรถนะ!U9="","",คะแนนสมรรถนะ!U9)</f>
        <v/>
      </c>
      <c r="AD8" s="407" t="str">
        <f>IF(คะแนนสมรรถนะ!V9="","",คะแนนสมรรถนะ!V9)</f>
        <v/>
      </c>
      <c r="AE8" s="407" t="str">
        <f>IF(คะแนนสมรรถนะ!W9="","",คะแนนสมรรถนะ!W9)</f>
        <v/>
      </c>
      <c r="AF8" s="407" t="str">
        <f>IF(คะแนนสมรรถนะ!X9="","",คะแนนสมรรถนะ!X9)</f>
        <v/>
      </c>
      <c r="AG8" s="87" t="str">
        <f t="shared" si="9"/>
        <v/>
      </c>
      <c r="AH8" s="136" t="str">
        <f t="shared" si="10"/>
        <v/>
      </c>
      <c r="AI8" s="136" t="str">
        <f t="shared" si="11"/>
        <v/>
      </c>
      <c r="AJ8" s="407" t="str">
        <f>IF(คะแนนสมรรถนะ!Y9="","",คะแนนสมรรถนะ!Y9)</f>
        <v/>
      </c>
      <c r="AK8" s="407" t="str">
        <f>IF(คะแนนสมรรถนะ!Z9="","",คะแนนสมรรถนะ!Z9)</f>
        <v/>
      </c>
      <c r="AL8" s="407" t="str">
        <f>IF(คะแนนสมรรถนะ!AA9="","",คะแนนสมรรถนะ!AA9)</f>
        <v/>
      </c>
      <c r="AM8" s="407" t="str">
        <f>IF(คะแนนสมรรถนะ!AB9="","",คะแนนสมรรถนะ!AB9)</f>
        <v/>
      </c>
      <c r="AN8" s="407" t="str">
        <f>IF(คะแนนสมรรถนะ!AC9="","",คะแนนสมรรถนะ!AC9)</f>
        <v/>
      </c>
      <c r="AO8" s="87" t="str">
        <f t="shared" si="12"/>
        <v/>
      </c>
      <c r="AP8" s="136" t="str">
        <f t="shared" si="13"/>
        <v/>
      </c>
      <c r="AQ8" s="136" t="str">
        <f t="shared" si="14"/>
        <v/>
      </c>
      <c r="AR8" s="407" t="str">
        <f>IF(คะแนนสมรรถนะ!AD9="","",คะแนนสมรรถนะ!AD9)</f>
        <v/>
      </c>
      <c r="AS8" s="407" t="str">
        <f>IF(คะแนนสมรรถนะ!AE9="","",คะแนนสมรรถนะ!AE9)</f>
        <v/>
      </c>
      <c r="AT8" s="407" t="str">
        <f>IF(คะแนนสมรรถนะ!AF9="","",คะแนนสมรรถนะ!AF9)</f>
        <v/>
      </c>
      <c r="AU8" s="407" t="str">
        <f>IF(คะแนนสมรรถนะ!AG9="","",คะแนนสมรรถนะ!AG9)</f>
        <v/>
      </c>
      <c r="AV8" s="407" t="str">
        <f>IF(คะแนนสมรรถนะ!AH9="","",คะแนนสมรรถนะ!AH9)</f>
        <v/>
      </c>
      <c r="AW8" s="87" t="str">
        <f t="shared" si="15"/>
        <v/>
      </c>
      <c r="AX8" s="136" t="str">
        <f t="shared" si="16"/>
        <v/>
      </c>
      <c r="AY8" s="136" t="str">
        <f t="shared" si="17"/>
        <v/>
      </c>
      <c r="AZ8" s="407" t="str">
        <f>IF(คะแนนสมรรถนะ!AI9="","",คะแนนสมรรถนะ!AI9)</f>
        <v/>
      </c>
      <c r="BA8" s="407" t="str">
        <f>IF(คะแนนสมรรถนะ!AJ9="","",คะแนนสมรรถนะ!AJ9)</f>
        <v/>
      </c>
      <c r="BB8" s="407" t="str">
        <f>IF(คะแนนสมรรถนะ!AK9="","",คะแนนสมรรถนะ!AK9)</f>
        <v/>
      </c>
      <c r="BC8" s="407" t="str">
        <f>IF(คะแนนสมรรถนะ!AL9="","",คะแนนสมรรถนะ!AL9)</f>
        <v/>
      </c>
      <c r="BD8" s="407" t="str">
        <f>IF(คะแนนสมรรถนะ!AM9="","",คะแนนสมรรถนะ!AM9)</f>
        <v/>
      </c>
      <c r="BE8" s="87" t="str">
        <f t="shared" si="18"/>
        <v/>
      </c>
      <c r="BF8" s="136" t="str">
        <f t="shared" si="19"/>
        <v/>
      </c>
      <c r="BG8" s="136" t="str">
        <f t="shared" si="20"/>
        <v/>
      </c>
      <c r="BH8" s="407" t="str">
        <f>IF(คะแนนสมรรถนะ!AN9="","",คะแนนสมรรถนะ!AN9)</f>
        <v/>
      </c>
      <c r="BI8" s="407" t="str">
        <f>IF(คะแนนสมรรถนะ!AO9="","",คะแนนสมรรถนะ!AO9)</f>
        <v/>
      </c>
      <c r="BJ8" s="407" t="str">
        <f>IF(คะแนนสมรรถนะ!AP9="","",คะแนนสมรรถนะ!AP9)</f>
        <v/>
      </c>
      <c r="BK8" s="407" t="str">
        <f>IF(คะแนนสมรรถนะ!AQ9="","",คะแนนสมรรถนะ!AQ9)</f>
        <v/>
      </c>
      <c r="BL8" s="407" t="str">
        <f>IF(คะแนนสมรรถนะ!AR9="","",คะแนนสมรรถนะ!AR9)</f>
        <v/>
      </c>
      <c r="BM8" s="87" t="str">
        <f t="shared" si="21"/>
        <v/>
      </c>
      <c r="BN8" s="136" t="str">
        <f t="shared" si="22"/>
        <v/>
      </c>
      <c r="BO8" s="136" t="str">
        <f t="shared" si="23"/>
        <v/>
      </c>
      <c r="BP8" s="407" t="str">
        <f>IF(คะแนนสมรรถนะ!AS9="","",คะแนนสมรรถนะ!AS9)</f>
        <v/>
      </c>
      <c r="BQ8" s="407" t="str">
        <f>IF(คะแนนสมรรถนะ!AT9="","",คะแนนสมรรถนะ!AT9)</f>
        <v/>
      </c>
      <c r="BR8" s="407" t="str">
        <f>IF(คะแนนสมรรถนะ!AU9="","",คะแนนสมรรถนะ!AU9)</f>
        <v/>
      </c>
      <c r="BS8" s="407" t="str">
        <f>IF(คะแนนสมรรถนะ!AV9="","",คะแนนสมรรถนะ!AV9)</f>
        <v/>
      </c>
      <c r="BT8" s="407" t="str">
        <f>IF(คะแนนสมรรถนะ!AW9="","",คะแนนสมรรถนะ!AW9)</f>
        <v/>
      </c>
      <c r="BU8" s="87" t="str">
        <f t="shared" si="24"/>
        <v/>
      </c>
      <c r="BV8" s="136" t="str">
        <f t="shared" si="25"/>
        <v/>
      </c>
      <c r="BW8" s="136" t="str">
        <f t="shared" si="26"/>
        <v/>
      </c>
      <c r="BX8" s="407" t="str">
        <f>IF(คะแนนสมรรถนะ!AX9="","",คะแนนสมรรถนะ!AX9)</f>
        <v/>
      </c>
      <c r="BY8" s="407" t="str">
        <f>IF(คะแนนสมรรถนะ!AY9="","",คะแนนสมรรถนะ!AY9)</f>
        <v/>
      </c>
      <c r="BZ8" s="407" t="str">
        <f>IF(คะแนนสมรรถนะ!AZ9="","",คะแนนสมรรถนะ!AZ9)</f>
        <v/>
      </c>
      <c r="CA8" s="407" t="str">
        <f>IF(คะแนนสมรรถนะ!BA9="","",คะแนนสมรรถนะ!BA9)</f>
        <v/>
      </c>
      <c r="CB8" s="407" t="str">
        <f>IF(คะแนนสมรรถนะ!BB9="","",คะแนนสมรรถนะ!BB9)</f>
        <v/>
      </c>
      <c r="CC8" s="87" t="str">
        <f t="shared" si="45"/>
        <v/>
      </c>
      <c r="CD8" s="136" t="str">
        <f t="shared" si="27"/>
        <v/>
      </c>
      <c r="CE8" s="136" t="str">
        <f t="shared" si="28"/>
        <v/>
      </c>
      <c r="CF8" s="457" t="str">
        <f>IF(คะแนนสมรรถนะ!BC9="","",คะแนนสมรรถนะ!BC9)</f>
        <v/>
      </c>
      <c r="CG8" s="457" t="str">
        <f>IF(คะแนนสมรรถนะ!BD9="","",คะแนนสมรรถนะ!BD9)</f>
        <v/>
      </c>
      <c r="CH8" s="457" t="str">
        <f>IF(คะแนนสมรรถนะ!BE9="","",คะแนนสมรรถนะ!BE9)</f>
        <v/>
      </c>
      <c r="CI8" s="457" t="str">
        <f>IF(คะแนนสมรรถนะ!BF9="","",คะแนนสมรรถนะ!BF9)</f>
        <v/>
      </c>
      <c r="CJ8" s="457" t="str">
        <f>IF(คะแนนสมรรถนะ!BG9="","",คะแนนสมรรถนะ!BG9)</f>
        <v/>
      </c>
      <c r="CK8" s="87" t="str">
        <f t="shared" si="46"/>
        <v/>
      </c>
      <c r="CL8" s="136" t="str">
        <f t="shared" si="29"/>
        <v/>
      </c>
      <c r="CM8" s="136" t="str">
        <f t="shared" si="30"/>
        <v/>
      </c>
      <c r="CN8" s="457" t="str">
        <f>IF(คะแนนสมรรถนะ!BH9="","",คะแนนสมรรถนะ!BH9)</f>
        <v/>
      </c>
      <c r="CO8" s="457" t="str">
        <f>IF(คะแนนสมรรถนะ!BI9="","",คะแนนสมรรถนะ!BI9)</f>
        <v/>
      </c>
      <c r="CP8" s="457" t="str">
        <f>IF(คะแนนสมรรถนะ!BJ9="","",คะแนนสมรรถนะ!BJ9)</f>
        <v/>
      </c>
      <c r="CQ8" s="457" t="str">
        <f>IF(คะแนนสมรรถนะ!BK9="","",คะแนนสมรรถนะ!BK9)</f>
        <v/>
      </c>
      <c r="CR8" s="457" t="str">
        <f>IF(คะแนนสมรรถนะ!BL9="","",คะแนนสมรรถนะ!BL9)</f>
        <v/>
      </c>
      <c r="CS8" s="87" t="str">
        <f t="shared" si="47"/>
        <v/>
      </c>
      <c r="CT8" s="136" t="str">
        <f t="shared" si="31"/>
        <v/>
      </c>
      <c r="CU8" s="136" t="str">
        <f t="shared" si="32"/>
        <v/>
      </c>
      <c r="CV8" s="457" t="str">
        <f>IF(คะแนนสมรรถนะ!BM9="","",คะแนนสมรรถนะ!BM9)</f>
        <v/>
      </c>
      <c r="CW8" s="457" t="str">
        <f>IF(คะแนนสมรรถนะ!BN9="","",คะแนนสมรรถนะ!BN9)</f>
        <v/>
      </c>
      <c r="CX8" s="457" t="str">
        <f>IF(คะแนนสมรรถนะ!BO9="","",คะแนนสมรรถนะ!BO9)</f>
        <v/>
      </c>
      <c r="CY8" s="457" t="str">
        <f>IF(คะแนนสมรรถนะ!BP9="","",คะแนนสมรรถนะ!BP9)</f>
        <v/>
      </c>
      <c r="CZ8" s="457" t="str">
        <f>IF(คะแนนสมรรถนะ!BQ9="","",คะแนนสมรรถนะ!BQ9)</f>
        <v/>
      </c>
      <c r="DA8" s="87" t="str">
        <f t="shared" si="48"/>
        <v/>
      </c>
      <c r="DB8" s="136" t="str">
        <f t="shared" si="33"/>
        <v/>
      </c>
      <c r="DC8" s="136" t="str">
        <f t="shared" si="34"/>
        <v/>
      </c>
      <c r="DD8" s="457" t="str">
        <f>IF(คะแนนสมรรถนะ!BR9="","",คะแนนสมรรถนะ!BR9)</f>
        <v/>
      </c>
      <c r="DE8" s="457" t="str">
        <f>IF(คะแนนสมรรถนะ!BS9="","",คะแนนสมรรถนะ!BS9)</f>
        <v/>
      </c>
      <c r="DF8" s="457" t="str">
        <f>IF(คะแนนสมรรถนะ!BT9="","",คะแนนสมรรถนะ!BT9)</f>
        <v/>
      </c>
      <c r="DG8" s="457" t="str">
        <f>IF(คะแนนสมรรถนะ!BU9="","",คะแนนสมรรถนะ!BU9)</f>
        <v/>
      </c>
      <c r="DH8" s="457" t="str">
        <f>IF(คะแนนสมรรถนะ!BV9="","",คะแนนสมรรถนะ!BV9)</f>
        <v/>
      </c>
      <c r="DI8" s="87" t="str">
        <f t="shared" si="49"/>
        <v/>
      </c>
      <c r="DJ8" s="136" t="str">
        <f t="shared" si="35"/>
        <v/>
      </c>
      <c r="DK8" s="136" t="str">
        <f t="shared" si="36"/>
        <v/>
      </c>
      <c r="DL8" s="407" t="str">
        <f>IF(คะแนนสมรรถนะ!BW9="","",คะแนนสมรรถนะ!BW9)</f>
        <v/>
      </c>
      <c r="DM8" s="407" t="str">
        <f>IF(คะแนนสมรรถนะ!BX9="","",คะแนนสมรรถนะ!BX9)</f>
        <v/>
      </c>
      <c r="DN8" s="407" t="str">
        <f>IF(คะแนนสมรรถนะ!BY9="","",คะแนนสมรรถนะ!BY9)</f>
        <v/>
      </c>
      <c r="DO8" s="407" t="str">
        <f>IF(คะแนนสมรรถนะ!BZ9="","",คะแนนสมรรถนะ!BZ9)</f>
        <v/>
      </c>
      <c r="DP8" s="407" t="str">
        <f>IF(คะแนนสมรรถนะ!CA9="","",คะแนนสมรรถนะ!CA9)</f>
        <v/>
      </c>
      <c r="DQ8" s="87" t="str">
        <f t="shared" si="37"/>
        <v/>
      </c>
      <c r="DR8" s="136" t="str">
        <f t="shared" si="38"/>
        <v/>
      </c>
      <c r="DS8" s="136" t="str">
        <f t="shared" si="39"/>
        <v/>
      </c>
      <c r="DT8" s="457" t="str">
        <f t="shared" si="50"/>
        <v/>
      </c>
      <c r="DU8" s="136" t="str">
        <f t="shared" si="40"/>
        <v/>
      </c>
      <c r="DV8" s="457" t="str">
        <f t="shared" si="51"/>
        <v/>
      </c>
      <c r="DW8" s="136" t="str">
        <f t="shared" si="41"/>
        <v/>
      </c>
      <c r="DX8" s="457" t="str">
        <f t="shared" si="52"/>
        <v/>
      </c>
      <c r="DY8" s="136" t="str">
        <f t="shared" si="42"/>
        <v/>
      </c>
      <c r="DZ8" s="457" t="str">
        <f t="shared" si="53"/>
        <v/>
      </c>
      <c r="EA8" s="136" t="str">
        <f t="shared" si="43"/>
        <v/>
      </c>
      <c r="EB8" s="457" t="str">
        <f t="shared" si="54"/>
        <v/>
      </c>
      <c r="EC8" s="136" t="str">
        <f t="shared" si="44"/>
        <v/>
      </c>
      <c r="ED8" s="87" t="str">
        <f t="shared" si="55"/>
        <v/>
      </c>
      <c r="EE8" s="136" t="str">
        <f t="shared" si="56"/>
        <v/>
      </c>
      <c r="EF8" s="136" t="str">
        <f t="shared" si="57"/>
        <v/>
      </c>
      <c r="EG8" s="85"/>
      <c r="EJ8" s="316" t="str">
        <f t="shared" si="58"/>
        <v/>
      </c>
      <c r="EK8" s="316" t="str">
        <f t="shared" si="59"/>
        <v/>
      </c>
      <c r="EL8" s="316" t="str">
        <f t="shared" si="60"/>
        <v/>
      </c>
      <c r="EM8" s="316" t="str">
        <f t="shared" si="61"/>
        <v/>
      </c>
      <c r="EN8" s="316" t="str">
        <f t="shared" si="62"/>
        <v/>
      </c>
      <c r="EO8" s="316" t="str">
        <f>'07-2'!F8</f>
        <v/>
      </c>
    </row>
    <row r="9" spans="1:152" s="29" customFormat="1" ht="15.95" customHeight="1">
      <c r="A9" s="399">
        <v>4</v>
      </c>
      <c r="B9" s="26">
        <f>IF(คะแนนสอบ!C9="","",คะแนนสอบ!C9)</f>
        <v>2290</v>
      </c>
      <c r="C9" s="41" t="str">
        <f>IF(คะแนนสอบ!D9="","",คะแนนสอบ!D9)</f>
        <v>เด็กหญิงอรุณวรรณ  ทองเสม</v>
      </c>
      <c r="D9" s="406" t="str">
        <f>IF(คะแนนสมรรถนะ!E10="","",คะแนนสมรรถนะ!E10)</f>
        <v/>
      </c>
      <c r="E9" s="406" t="str">
        <f>IF(คะแนนสมรรถนะ!F10="","",คะแนนสมรรถนะ!F10)</f>
        <v/>
      </c>
      <c r="F9" s="406" t="str">
        <f>IF(คะแนนสมรรถนะ!G10="","",คะแนนสมรรถนะ!G10)</f>
        <v/>
      </c>
      <c r="G9" s="406" t="str">
        <f>IF(คะแนนสมรรถนะ!H10="","",คะแนนสมรรถนะ!H10)</f>
        <v/>
      </c>
      <c r="H9" s="406" t="str">
        <f>IF(คะแนนสมรรถนะ!I10="","",คะแนนสมรรถนะ!I10)</f>
        <v/>
      </c>
      <c r="I9" s="87" t="str">
        <f t="shared" si="0"/>
        <v/>
      </c>
      <c r="J9" s="136" t="str">
        <f t="shared" si="1"/>
        <v/>
      </c>
      <c r="K9" s="136" t="str">
        <f t="shared" si="2"/>
        <v/>
      </c>
      <c r="L9" s="407" t="str">
        <f>IF(คะแนนสมรรถนะ!J10="","",คะแนนสมรรถนะ!J10)</f>
        <v/>
      </c>
      <c r="M9" s="407" t="str">
        <f>IF(คะแนนสมรรถนะ!K10="","",คะแนนสมรรถนะ!K10)</f>
        <v/>
      </c>
      <c r="N9" s="407" t="str">
        <f>IF(คะแนนสมรรถนะ!L10="","",คะแนนสมรรถนะ!L10)</f>
        <v/>
      </c>
      <c r="O9" s="407" t="str">
        <f>IF(คะแนนสมรรถนะ!M10="","",คะแนนสมรรถนะ!M10)</f>
        <v/>
      </c>
      <c r="P9" s="407" t="str">
        <f>IF(คะแนนสมรรถนะ!N10="","",คะแนนสมรรถนะ!N10)</f>
        <v/>
      </c>
      <c r="Q9" s="87" t="str">
        <f t="shared" si="3"/>
        <v/>
      </c>
      <c r="R9" s="136" t="str">
        <f t="shared" si="4"/>
        <v/>
      </c>
      <c r="S9" s="136" t="str">
        <f t="shared" si="5"/>
        <v/>
      </c>
      <c r="T9" s="407" t="str">
        <f>IF(คะแนนสมรรถนะ!O10="","",คะแนนสมรรถนะ!O10)</f>
        <v/>
      </c>
      <c r="U9" s="407" t="str">
        <f>IF(คะแนนสมรรถนะ!P10="","",คะแนนสมรรถนะ!P10)</f>
        <v/>
      </c>
      <c r="V9" s="407" t="str">
        <f>IF(คะแนนสมรรถนะ!Q10="","",คะแนนสมรรถนะ!Q10)</f>
        <v/>
      </c>
      <c r="W9" s="407" t="str">
        <f>IF(คะแนนสมรรถนะ!R10="","",คะแนนสมรรถนะ!R10)</f>
        <v/>
      </c>
      <c r="X9" s="407" t="str">
        <f>IF(คะแนนสมรรถนะ!S10="","",คะแนนสมรรถนะ!S10)</f>
        <v/>
      </c>
      <c r="Y9" s="87" t="str">
        <f t="shared" si="6"/>
        <v/>
      </c>
      <c r="Z9" s="136" t="str">
        <f t="shared" si="7"/>
        <v/>
      </c>
      <c r="AA9" s="136" t="str">
        <f t="shared" si="8"/>
        <v/>
      </c>
      <c r="AB9" s="407" t="str">
        <f>IF(คะแนนสมรรถนะ!T10="","",คะแนนสมรรถนะ!T10)</f>
        <v/>
      </c>
      <c r="AC9" s="407" t="str">
        <f>IF(คะแนนสมรรถนะ!U10="","",คะแนนสมรรถนะ!U10)</f>
        <v/>
      </c>
      <c r="AD9" s="407" t="str">
        <f>IF(คะแนนสมรรถนะ!V10="","",คะแนนสมรรถนะ!V10)</f>
        <v/>
      </c>
      <c r="AE9" s="407" t="str">
        <f>IF(คะแนนสมรรถนะ!W10="","",คะแนนสมรรถนะ!W10)</f>
        <v/>
      </c>
      <c r="AF9" s="407" t="str">
        <f>IF(คะแนนสมรรถนะ!X10="","",คะแนนสมรรถนะ!X10)</f>
        <v/>
      </c>
      <c r="AG9" s="87" t="str">
        <f t="shared" si="9"/>
        <v/>
      </c>
      <c r="AH9" s="136" t="str">
        <f t="shared" si="10"/>
        <v/>
      </c>
      <c r="AI9" s="136" t="str">
        <f t="shared" si="11"/>
        <v/>
      </c>
      <c r="AJ9" s="407" t="str">
        <f>IF(คะแนนสมรรถนะ!Y10="","",คะแนนสมรรถนะ!Y10)</f>
        <v/>
      </c>
      <c r="AK9" s="407" t="str">
        <f>IF(คะแนนสมรรถนะ!Z10="","",คะแนนสมรรถนะ!Z10)</f>
        <v/>
      </c>
      <c r="AL9" s="407" t="str">
        <f>IF(คะแนนสมรรถนะ!AA10="","",คะแนนสมรรถนะ!AA10)</f>
        <v/>
      </c>
      <c r="AM9" s="407" t="str">
        <f>IF(คะแนนสมรรถนะ!AB10="","",คะแนนสมรรถนะ!AB10)</f>
        <v/>
      </c>
      <c r="AN9" s="407" t="str">
        <f>IF(คะแนนสมรรถนะ!AC10="","",คะแนนสมรรถนะ!AC10)</f>
        <v/>
      </c>
      <c r="AO9" s="87" t="str">
        <f t="shared" si="12"/>
        <v/>
      </c>
      <c r="AP9" s="136" t="str">
        <f t="shared" si="13"/>
        <v/>
      </c>
      <c r="AQ9" s="136" t="str">
        <f t="shared" si="14"/>
        <v/>
      </c>
      <c r="AR9" s="407" t="str">
        <f>IF(คะแนนสมรรถนะ!AD10="","",คะแนนสมรรถนะ!AD10)</f>
        <v/>
      </c>
      <c r="AS9" s="407" t="str">
        <f>IF(คะแนนสมรรถนะ!AE10="","",คะแนนสมรรถนะ!AE10)</f>
        <v/>
      </c>
      <c r="AT9" s="407" t="str">
        <f>IF(คะแนนสมรรถนะ!AF10="","",คะแนนสมรรถนะ!AF10)</f>
        <v/>
      </c>
      <c r="AU9" s="407" t="str">
        <f>IF(คะแนนสมรรถนะ!AG10="","",คะแนนสมรรถนะ!AG10)</f>
        <v/>
      </c>
      <c r="AV9" s="407" t="str">
        <f>IF(คะแนนสมรรถนะ!AH10="","",คะแนนสมรรถนะ!AH10)</f>
        <v/>
      </c>
      <c r="AW9" s="87" t="str">
        <f t="shared" si="15"/>
        <v/>
      </c>
      <c r="AX9" s="136" t="str">
        <f t="shared" si="16"/>
        <v/>
      </c>
      <c r="AY9" s="136" t="str">
        <f t="shared" si="17"/>
        <v/>
      </c>
      <c r="AZ9" s="407" t="str">
        <f>IF(คะแนนสมรรถนะ!AI10="","",คะแนนสมรรถนะ!AI10)</f>
        <v/>
      </c>
      <c r="BA9" s="407" t="str">
        <f>IF(คะแนนสมรรถนะ!AJ10="","",คะแนนสมรรถนะ!AJ10)</f>
        <v/>
      </c>
      <c r="BB9" s="407" t="str">
        <f>IF(คะแนนสมรรถนะ!AK10="","",คะแนนสมรรถนะ!AK10)</f>
        <v/>
      </c>
      <c r="BC9" s="407" t="str">
        <f>IF(คะแนนสมรรถนะ!AL10="","",คะแนนสมรรถนะ!AL10)</f>
        <v/>
      </c>
      <c r="BD9" s="407" t="str">
        <f>IF(คะแนนสมรรถนะ!AM10="","",คะแนนสมรรถนะ!AM10)</f>
        <v/>
      </c>
      <c r="BE9" s="87" t="str">
        <f t="shared" si="18"/>
        <v/>
      </c>
      <c r="BF9" s="136" t="str">
        <f t="shared" si="19"/>
        <v/>
      </c>
      <c r="BG9" s="136" t="str">
        <f t="shared" si="20"/>
        <v/>
      </c>
      <c r="BH9" s="407" t="str">
        <f>IF(คะแนนสมรรถนะ!AN10="","",คะแนนสมรรถนะ!AN10)</f>
        <v/>
      </c>
      <c r="BI9" s="407" t="str">
        <f>IF(คะแนนสมรรถนะ!AO10="","",คะแนนสมรรถนะ!AO10)</f>
        <v/>
      </c>
      <c r="BJ9" s="407" t="str">
        <f>IF(คะแนนสมรรถนะ!AP10="","",คะแนนสมรรถนะ!AP10)</f>
        <v/>
      </c>
      <c r="BK9" s="407" t="str">
        <f>IF(คะแนนสมรรถนะ!AQ10="","",คะแนนสมรรถนะ!AQ10)</f>
        <v/>
      </c>
      <c r="BL9" s="407" t="str">
        <f>IF(คะแนนสมรรถนะ!AR10="","",คะแนนสมรรถนะ!AR10)</f>
        <v/>
      </c>
      <c r="BM9" s="87" t="str">
        <f t="shared" si="21"/>
        <v/>
      </c>
      <c r="BN9" s="136" t="str">
        <f t="shared" si="22"/>
        <v/>
      </c>
      <c r="BO9" s="136" t="str">
        <f t="shared" si="23"/>
        <v/>
      </c>
      <c r="BP9" s="407" t="str">
        <f>IF(คะแนนสมรรถนะ!AS10="","",คะแนนสมรรถนะ!AS10)</f>
        <v/>
      </c>
      <c r="BQ9" s="407" t="str">
        <f>IF(คะแนนสมรรถนะ!AT10="","",คะแนนสมรรถนะ!AT10)</f>
        <v/>
      </c>
      <c r="BR9" s="407" t="str">
        <f>IF(คะแนนสมรรถนะ!AU10="","",คะแนนสมรรถนะ!AU10)</f>
        <v/>
      </c>
      <c r="BS9" s="407" t="str">
        <f>IF(คะแนนสมรรถนะ!AV10="","",คะแนนสมรรถนะ!AV10)</f>
        <v/>
      </c>
      <c r="BT9" s="407" t="str">
        <f>IF(คะแนนสมรรถนะ!AW10="","",คะแนนสมรรถนะ!AW10)</f>
        <v/>
      </c>
      <c r="BU9" s="87" t="str">
        <f t="shared" si="24"/>
        <v/>
      </c>
      <c r="BV9" s="136" t="str">
        <f t="shared" si="25"/>
        <v/>
      </c>
      <c r="BW9" s="136" t="str">
        <f t="shared" si="26"/>
        <v/>
      </c>
      <c r="BX9" s="407" t="str">
        <f>IF(คะแนนสมรรถนะ!AX10="","",คะแนนสมรรถนะ!AX10)</f>
        <v/>
      </c>
      <c r="BY9" s="407" t="str">
        <f>IF(คะแนนสมรรถนะ!AY10="","",คะแนนสมรรถนะ!AY10)</f>
        <v/>
      </c>
      <c r="BZ9" s="407" t="str">
        <f>IF(คะแนนสมรรถนะ!AZ10="","",คะแนนสมรรถนะ!AZ10)</f>
        <v/>
      </c>
      <c r="CA9" s="407" t="str">
        <f>IF(คะแนนสมรรถนะ!BA10="","",คะแนนสมรรถนะ!BA10)</f>
        <v/>
      </c>
      <c r="CB9" s="407" t="str">
        <f>IF(คะแนนสมรรถนะ!BB10="","",คะแนนสมรรถนะ!BB10)</f>
        <v/>
      </c>
      <c r="CC9" s="87" t="str">
        <f t="shared" si="45"/>
        <v/>
      </c>
      <c r="CD9" s="136" t="str">
        <f t="shared" si="27"/>
        <v/>
      </c>
      <c r="CE9" s="136" t="str">
        <f t="shared" si="28"/>
        <v/>
      </c>
      <c r="CF9" s="457" t="str">
        <f>IF(คะแนนสมรรถนะ!BC10="","",คะแนนสมรรถนะ!BC10)</f>
        <v/>
      </c>
      <c r="CG9" s="457" t="str">
        <f>IF(คะแนนสมรรถนะ!BD10="","",คะแนนสมรรถนะ!BD10)</f>
        <v/>
      </c>
      <c r="CH9" s="457" t="str">
        <f>IF(คะแนนสมรรถนะ!BE10="","",คะแนนสมรรถนะ!BE10)</f>
        <v/>
      </c>
      <c r="CI9" s="457" t="str">
        <f>IF(คะแนนสมรรถนะ!BF10="","",คะแนนสมรรถนะ!BF10)</f>
        <v/>
      </c>
      <c r="CJ9" s="457" t="str">
        <f>IF(คะแนนสมรรถนะ!BG10="","",คะแนนสมรรถนะ!BG10)</f>
        <v/>
      </c>
      <c r="CK9" s="87" t="str">
        <f t="shared" si="46"/>
        <v/>
      </c>
      <c r="CL9" s="136" t="str">
        <f t="shared" si="29"/>
        <v/>
      </c>
      <c r="CM9" s="136" t="str">
        <f t="shared" si="30"/>
        <v/>
      </c>
      <c r="CN9" s="457" t="str">
        <f>IF(คะแนนสมรรถนะ!BH10="","",คะแนนสมรรถนะ!BH10)</f>
        <v/>
      </c>
      <c r="CO9" s="457" t="str">
        <f>IF(คะแนนสมรรถนะ!BI10="","",คะแนนสมรรถนะ!BI10)</f>
        <v/>
      </c>
      <c r="CP9" s="457" t="str">
        <f>IF(คะแนนสมรรถนะ!BJ10="","",คะแนนสมรรถนะ!BJ10)</f>
        <v/>
      </c>
      <c r="CQ9" s="457" t="str">
        <f>IF(คะแนนสมรรถนะ!BK10="","",คะแนนสมรรถนะ!BK10)</f>
        <v/>
      </c>
      <c r="CR9" s="457" t="str">
        <f>IF(คะแนนสมรรถนะ!BL10="","",คะแนนสมรรถนะ!BL10)</f>
        <v/>
      </c>
      <c r="CS9" s="87" t="str">
        <f t="shared" si="47"/>
        <v/>
      </c>
      <c r="CT9" s="136" t="str">
        <f t="shared" si="31"/>
        <v/>
      </c>
      <c r="CU9" s="136" t="str">
        <f t="shared" si="32"/>
        <v/>
      </c>
      <c r="CV9" s="457" t="str">
        <f>IF(คะแนนสมรรถนะ!BM10="","",คะแนนสมรรถนะ!BM10)</f>
        <v/>
      </c>
      <c r="CW9" s="457" t="str">
        <f>IF(คะแนนสมรรถนะ!BN10="","",คะแนนสมรรถนะ!BN10)</f>
        <v/>
      </c>
      <c r="CX9" s="457" t="str">
        <f>IF(คะแนนสมรรถนะ!BO10="","",คะแนนสมรรถนะ!BO10)</f>
        <v/>
      </c>
      <c r="CY9" s="457" t="str">
        <f>IF(คะแนนสมรรถนะ!BP10="","",คะแนนสมรรถนะ!BP10)</f>
        <v/>
      </c>
      <c r="CZ9" s="457" t="str">
        <f>IF(คะแนนสมรรถนะ!BQ10="","",คะแนนสมรรถนะ!BQ10)</f>
        <v/>
      </c>
      <c r="DA9" s="87" t="str">
        <f t="shared" si="48"/>
        <v/>
      </c>
      <c r="DB9" s="136" t="str">
        <f t="shared" si="33"/>
        <v/>
      </c>
      <c r="DC9" s="136" t="str">
        <f t="shared" si="34"/>
        <v/>
      </c>
      <c r="DD9" s="457" t="str">
        <f>IF(คะแนนสมรรถนะ!BR10="","",คะแนนสมรรถนะ!BR10)</f>
        <v/>
      </c>
      <c r="DE9" s="457" t="str">
        <f>IF(คะแนนสมรรถนะ!BS10="","",คะแนนสมรรถนะ!BS10)</f>
        <v/>
      </c>
      <c r="DF9" s="457" t="str">
        <f>IF(คะแนนสมรรถนะ!BT10="","",คะแนนสมรรถนะ!BT10)</f>
        <v/>
      </c>
      <c r="DG9" s="457" t="str">
        <f>IF(คะแนนสมรรถนะ!BU10="","",คะแนนสมรรถนะ!BU10)</f>
        <v/>
      </c>
      <c r="DH9" s="457" t="str">
        <f>IF(คะแนนสมรรถนะ!BV10="","",คะแนนสมรรถนะ!BV10)</f>
        <v/>
      </c>
      <c r="DI9" s="87" t="str">
        <f t="shared" si="49"/>
        <v/>
      </c>
      <c r="DJ9" s="136" t="str">
        <f t="shared" si="35"/>
        <v/>
      </c>
      <c r="DK9" s="136" t="str">
        <f t="shared" si="36"/>
        <v/>
      </c>
      <c r="DL9" s="407" t="str">
        <f>IF(คะแนนสมรรถนะ!BW10="","",คะแนนสมรรถนะ!BW10)</f>
        <v/>
      </c>
      <c r="DM9" s="407" t="str">
        <f>IF(คะแนนสมรรถนะ!BX10="","",คะแนนสมรรถนะ!BX10)</f>
        <v/>
      </c>
      <c r="DN9" s="407" t="str">
        <f>IF(คะแนนสมรรถนะ!BY10="","",คะแนนสมรรถนะ!BY10)</f>
        <v/>
      </c>
      <c r="DO9" s="407" t="str">
        <f>IF(คะแนนสมรรถนะ!BZ10="","",คะแนนสมรรถนะ!BZ10)</f>
        <v/>
      </c>
      <c r="DP9" s="407" t="str">
        <f>IF(คะแนนสมรรถนะ!CA10="","",คะแนนสมรรถนะ!CA10)</f>
        <v/>
      </c>
      <c r="DQ9" s="87" t="str">
        <f t="shared" si="37"/>
        <v/>
      </c>
      <c r="DR9" s="136" t="str">
        <f t="shared" si="38"/>
        <v/>
      </c>
      <c r="DS9" s="136" t="str">
        <f t="shared" si="39"/>
        <v/>
      </c>
      <c r="DT9" s="457" t="str">
        <f t="shared" si="50"/>
        <v/>
      </c>
      <c r="DU9" s="136" t="str">
        <f t="shared" si="40"/>
        <v/>
      </c>
      <c r="DV9" s="457" t="str">
        <f t="shared" si="51"/>
        <v/>
      </c>
      <c r="DW9" s="136" t="str">
        <f t="shared" si="41"/>
        <v/>
      </c>
      <c r="DX9" s="457" t="str">
        <f t="shared" si="52"/>
        <v/>
      </c>
      <c r="DY9" s="136" t="str">
        <f t="shared" si="42"/>
        <v/>
      </c>
      <c r="DZ9" s="457" t="str">
        <f t="shared" si="53"/>
        <v/>
      </c>
      <c r="EA9" s="136" t="str">
        <f t="shared" si="43"/>
        <v/>
      </c>
      <c r="EB9" s="457" t="str">
        <f t="shared" si="54"/>
        <v/>
      </c>
      <c r="EC9" s="136" t="str">
        <f t="shared" si="44"/>
        <v/>
      </c>
      <c r="ED9" s="87" t="str">
        <f t="shared" si="55"/>
        <v/>
      </c>
      <c r="EE9" s="136" t="str">
        <f t="shared" si="56"/>
        <v/>
      </c>
      <c r="EF9" s="136" t="str">
        <f t="shared" si="57"/>
        <v/>
      </c>
      <c r="EG9" s="85"/>
      <c r="EJ9" s="316" t="str">
        <f t="shared" si="58"/>
        <v/>
      </c>
      <c r="EK9" s="316" t="str">
        <f t="shared" si="59"/>
        <v/>
      </c>
      <c r="EL9" s="316" t="str">
        <f t="shared" si="60"/>
        <v/>
      </c>
      <c r="EM9" s="316" t="str">
        <f t="shared" si="61"/>
        <v/>
      </c>
      <c r="EN9" s="316" t="str">
        <f t="shared" si="62"/>
        <v/>
      </c>
      <c r="EO9" s="316" t="str">
        <f>'07-2'!F9</f>
        <v/>
      </c>
    </row>
    <row r="10" spans="1:152" s="29" customFormat="1" ht="15.95" customHeight="1">
      <c r="A10" s="399">
        <v>5</v>
      </c>
      <c r="B10" s="26">
        <f>IF(คะแนนสอบ!C10="","",คะแนนสอบ!C10)</f>
        <v>2353</v>
      </c>
      <c r="C10" s="41" t="str">
        <f>IF(คะแนนสอบ!D10="","",คะแนนสอบ!D10)</f>
        <v>เด็กชายรฐนนท์  มุกสิกพันธ์</v>
      </c>
      <c r="D10" s="406" t="str">
        <f>IF(คะแนนสมรรถนะ!E11="","",คะแนนสมรรถนะ!E11)</f>
        <v/>
      </c>
      <c r="E10" s="406" t="str">
        <f>IF(คะแนนสมรรถนะ!F11="","",คะแนนสมรรถนะ!F11)</f>
        <v/>
      </c>
      <c r="F10" s="406" t="str">
        <f>IF(คะแนนสมรรถนะ!G11="","",คะแนนสมรรถนะ!G11)</f>
        <v/>
      </c>
      <c r="G10" s="406" t="str">
        <f>IF(คะแนนสมรรถนะ!H11="","",คะแนนสมรรถนะ!H11)</f>
        <v/>
      </c>
      <c r="H10" s="406" t="str">
        <f>IF(คะแนนสมรรถนะ!I11="","",คะแนนสมรรถนะ!I11)</f>
        <v/>
      </c>
      <c r="I10" s="87" t="str">
        <f t="shared" si="0"/>
        <v/>
      </c>
      <c r="J10" s="136" t="str">
        <f t="shared" si="1"/>
        <v/>
      </c>
      <c r="K10" s="136" t="str">
        <f t="shared" si="2"/>
        <v/>
      </c>
      <c r="L10" s="407" t="str">
        <f>IF(คะแนนสมรรถนะ!J11="","",คะแนนสมรรถนะ!J11)</f>
        <v/>
      </c>
      <c r="M10" s="407" t="str">
        <f>IF(คะแนนสมรรถนะ!K11="","",คะแนนสมรรถนะ!K11)</f>
        <v/>
      </c>
      <c r="N10" s="407" t="str">
        <f>IF(คะแนนสมรรถนะ!L11="","",คะแนนสมรรถนะ!L11)</f>
        <v/>
      </c>
      <c r="O10" s="407" t="str">
        <f>IF(คะแนนสมรรถนะ!M11="","",คะแนนสมรรถนะ!M11)</f>
        <v/>
      </c>
      <c r="P10" s="407" t="str">
        <f>IF(คะแนนสมรรถนะ!N11="","",คะแนนสมรรถนะ!N11)</f>
        <v/>
      </c>
      <c r="Q10" s="87" t="str">
        <f t="shared" si="3"/>
        <v/>
      </c>
      <c r="R10" s="136" t="str">
        <f t="shared" si="4"/>
        <v/>
      </c>
      <c r="S10" s="136" t="str">
        <f t="shared" si="5"/>
        <v/>
      </c>
      <c r="T10" s="407" t="str">
        <f>IF(คะแนนสมรรถนะ!O11="","",คะแนนสมรรถนะ!O11)</f>
        <v/>
      </c>
      <c r="U10" s="407" t="str">
        <f>IF(คะแนนสมรรถนะ!P11="","",คะแนนสมรรถนะ!P11)</f>
        <v/>
      </c>
      <c r="V10" s="407" t="str">
        <f>IF(คะแนนสมรรถนะ!Q11="","",คะแนนสมรรถนะ!Q11)</f>
        <v/>
      </c>
      <c r="W10" s="407" t="str">
        <f>IF(คะแนนสมรรถนะ!R11="","",คะแนนสมรรถนะ!R11)</f>
        <v/>
      </c>
      <c r="X10" s="407" t="str">
        <f>IF(คะแนนสมรรถนะ!S11="","",คะแนนสมรรถนะ!S11)</f>
        <v/>
      </c>
      <c r="Y10" s="87" t="str">
        <f t="shared" si="6"/>
        <v/>
      </c>
      <c r="Z10" s="136" t="str">
        <f t="shared" si="7"/>
        <v/>
      </c>
      <c r="AA10" s="136" t="str">
        <f t="shared" si="8"/>
        <v/>
      </c>
      <c r="AB10" s="407" t="str">
        <f>IF(คะแนนสมรรถนะ!T11="","",คะแนนสมรรถนะ!T11)</f>
        <v/>
      </c>
      <c r="AC10" s="407" t="str">
        <f>IF(คะแนนสมรรถนะ!U11="","",คะแนนสมรรถนะ!U11)</f>
        <v/>
      </c>
      <c r="AD10" s="407" t="str">
        <f>IF(คะแนนสมรรถนะ!V11="","",คะแนนสมรรถนะ!V11)</f>
        <v/>
      </c>
      <c r="AE10" s="407" t="str">
        <f>IF(คะแนนสมรรถนะ!W11="","",คะแนนสมรรถนะ!W11)</f>
        <v/>
      </c>
      <c r="AF10" s="407" t="str">
        <f>IF(คะแนนสมรรถนะ!X11="","",คะแนนสมรรถนะ!X11)</f>
        <v/>
      </c>
      <c r="AG10" s="87" t="str">
        <f t="shared" si="9"/>
        <v/>
      </c>
      <c r="AH10" s="136" t="str">
        <f t="shared" si="10"/>
        <v/>
      </c>
      <c r="AI10" s="136" t="str">
        <f t="shared" si="11"/>
        <v/>
      </c>
      <c r="AJ10" s="407" t="str">
        <f>IF(คะแนนสมรรถนะ!Y11="","",คะแนนสมรรถนะ!Y11)</f>
        <v/>
      </c>
      <c r="AK10" s="407" t="str">
        <f>IF(คะแนนสมรรถนะ!Z11="","",คะแนนสมรรถนะ!Z11)</f>
        <v/>
      </c>
      <c r="AL10" s="407" t="str">
        <f>IF(คะแนนสมรรถนะ!AA11="","",คะแนนสมรรถนะ!AA11)</f>
        <v/>
      </c>
      <c r="AM10" s="407" t="str">
        <f>IF(คะแนนสมรรถนะ!AB11="","",คะแนนสมรรถนะ!AB11)</f>
        <v/>
      </c>
      <c r="AN10" s="407" t="str">
        <f>IF(คะแนนสมรรถนะ!AC11="","",คะแนนสมรรถนะ!AC11)</f>
        <v/>
      </c>
      <c r="AO10" s="87" t="str">
        <f t="shared" si="12"/>
        <v/>
      </c>
      <c r="AP10" s="136" t="str">
        <f t="shared" si="13"/>
        <v/>
      </c>
      <c r="AQ10" s="136" t="str">
        <f t="shared" si="14"/>
        <v/>
      </c>
      <c r="AR10" s="407" t="str">
        <f>IF(คะแนนสมรรถนะ!AD11="","",คะแนนสมรรถนะ!AD11)</f>
        <v/>
      </c>
      <c r="AS10" s="407" t="str">
        <f>IF(คะแนนสมรรถนะ!AE11="","",คะแนนสมรรถนะ!AE11)</f>
        <v/>
      </c>
      <c r="AT10" s="407" t="str">
        <f>IF(คะแนนสมรรถนะ!AF11="","",คะแนนสมรรถนะ!AF11)</f>
        <v/>
      </c>
      <c r="AU10" s="407" t="str">
        <f>IF(คะแนนสมรรถนะ!AG11="","",คะแนนสมรรถนะ!AG11)</f>
        <v/>
      </c>
      <c r="AV10" s="407" t="str">
        <f>IF(คะแนนสมรรถนะ!AH11="","",คะแนนสมรรถนะ!AH11)</f>
        <v/>
      </c>
      <c r="AW10" s="87" t="str">
        <f t="shared" si="15"/>
        <v/>
      </c>
      <c r="AX10" s="136" t="str">
        <f t="shared" si="16"/>
        <v/>
      </c>
      <c r="AY10" s="136" t="str">
        <f t="shared" si="17"/>
        <v/>
      </c>
      <c r="AZ10" s="407" t="str">
        <f>IF(คะแนนสมรรถนะ!AI11="","",คะแนนสมรรถนะ!AI11)</f>
        <v/>
      </c>
      <c r="BA10" s="407" t="str">
        <f>IF(คะแนนสมรรถนะ!AJ11="","",คะแนนสมรรถนะ!AJ11)</f>
        <v/>
      </c>
      <c r="BB10" s="407" t="str">
        <f>IF(คะแนนสมรรถนะ!AK11="","",คะแนนสมรรถนะ!AK11)</f>
        <v/>
      </c>
      <c r="BC10" s="407" t="str">
        <f>IF(คะแนนสมรรถนะ!AL11="","",คะแนนสมรรถนะ!AL11)</f>
        <v/>
      </c>
      <c r="BD10" s="407" t="str">
        <f>IF(คะแนนสมรรถนะ!AM11="","",คะแนนสมรรถนะ!AM11)</f>
        <v/>
      </c>
      <c r="BE10" s="87" t="str">
        <f t="shared" si="18"/>
        <v/>
      </c>
      <c r="BF10" s="136" t="str">
        <f t="shared" si="19"/>
        <v/>
      </c>
      <c r="BG10" s="136" t="str">
        <f t="shared" si="20"/>
        <v/>
      </c>
      <c r="BH10" s="407" t="str">
        <f>IF(คะแนนสมรรถนะ!AN11="","",คะแนนสมรรถนะ!AN11)</f>
        <v/>
      </c>
      <c r="BI10" s="407" t="str">
        <f>IF(คะแนนสมรรถนะ!AO11="","",คะแนนสมรรถนะ!AO11)</f>
        <v/>
      </c>
      <c r="BJ10" s="407" t="str">
        <f>IF(คะแนนสมรรถนะ!AP11="","",คะแนนสมรรถนะ!AP11)</f>
        <v/>
      </c>
      <c r="BK10" s="407" t="str">
        <f>IF(คะแนนสมรรถนะ!AQ11="","",คะแนนสมรรถนะ!AQ11)</f>
        <v/>
      </c>
      <c r="BL10" s="407" t="str">
        <f>IF(คะแนนสมรรถนะ!AR11="","",คะแนนสมรรถนะ!AR11)</f>
        <v/>
      </c>
      <c r="BM10" s="87" t="str">
        <f t="shared" si="21"/>
        <v/>
      </c>
      <c r="BN10" s="136" t="str">
        <f t="shared" si="22"/>
        <v/>
      </c>
      <c r="BO10" s="136" t="str">
        <f t="shared" si="23"/>
        <v/>
      </c>
      <c r="BP10" s="407" t="str">
        <f>IF(คะแนนสมรรถนะ!AS11="","",คะแนนสมรรถนะ!AS11)</f>
        <v/>
      </c>
      <c r="BQ10" s="407" t="str">
        <f>IF(คะแนนสมรรถนะ!AT11="","",คะแนนสมรรถนะ!AT11)</f>
        <v/>
      </c>
      <c r="BR10" s="407" t="str">
        <f>IF(คะแนนสมรรถนะ!AU11="","",คะแนนสมรรถนะ!AU11)</f>
        <v/>
      </c>
      <c r="BS10" s="407" t="str">
        <f>IF(คะแนนสมรรถนะ!AV11="","",คะแนนสมรรถนะ!AV11)</f>
        <v/>
      </c>
      <c r="BT10" s="407" t="str">
        <f>IF(คะแนนสมรรถนะ!AW11="","",คะแนนสมรรถนะ!AW11)</f>
        <v/>
      </c>
      <c r="BU10" s="87" t="str">
        <f t="shared" si="24"/>
        <v/>
      </c>
      <c r="BV10" s="136" t="str">
        <f t="shared" si="25"/>
        <v/>
      </c>
      <c r="BW10" s="136" t="str">
        <f t="shared" si="26"/>
        <v/>
      </c>
      <c r="BX10" s="407" t="str">
        <f>IF(คะแนนสมรรถนะ!AX11="","",คะแนนสมรรถนะ!AX11)</f>
        <v/>
      </c>
      <c r="BY10" s="407" t="str">
        <f>IF(คะแนนสมรรถนะ!AY11="","",คะแนนสมรรถนะ!AY11)</f>
        <v/>
      </c>
      <c r="BZ10" s="407" t="str">
        <f>IF(คะแนนสมรรถนะ!AZ11="","",คะแนนสมรรถนะ!AZ11)</f>
        <v/>
      </c>
      <c r="CA10" s="407" t="str">
        <f>IF(คะแนนสมรรถนะ!BA11="","",คะแนนสมรรถนะ!BA11)</f>
        <v/>
      </c>
      <c r="CB10" s="407" t="str">
        <f>IF(คะแนนสมรรถนะ!BB11="","",คะแนนสมรรถนะ!BB11)</f>
        <v/>
      </c>
      <c r="CC10" s="87" t="str">
        <f t="shared" si="45"/>
        <v/>
      </c>
      <c r="CD10" s="136" t="str">
        <f t="shared" si="27"/>
        <v/>
      </c>
      <c r="CE10" s="136" t="str">
        <f t="shared" si="28"/>
        <v/>
      </c>
      <c r="CF10" s="457" t="str">
        <f>IF(คะแนนสมรรถนะ!BC11="","",คะแนนสมรรถนะ!BC11)</f>
        <v/>
      </c>
      <c r="CG10" s="457" t="str">
        <f>IF(คะแนนสมรรถนะ!BD11="","",คะแนนสมรรถนะ!BD11)</f>
        <v/>
      </c>
      <c r="CH10" s="457" t="str">
        <f>IF(คะแนนสมรรถนะ!BE11="","",คะแนนสมรรถนะ!BE11)</f>
        <v/>
      </c>
      <c r="CI10" s="457" t="str">
        <f>IF(คะแนนสมรรถนะ!BF11="","",คะแนนสมรรถนะ!BF11)</f>
        <v/>
      </c>
      <c r="CJ10" s="457" t="str">
        <f>IF(คะแนนสมรรถนะ!BG11="","",คะแนนสมรรถนะ!BG11)</f>
        <v/>
      </c>
      <c r="CK10" s="87" t="str">
        <f t="shared" si="46"/>
        <v/>
      </c>
      <c r="CL10" s="136" t="str">
        <f t="shared" si="29"/>
        <v/>
      </c>
      <c r="CM10" s="136" t="str">
        <f t="shared" si="30"/>
        <v/>
      </c>
      <c r="CN10" s="457" t="str">
        <f>IF(คะแนนสมรรถนะ!BH11="","",คะแนนสมรรถนะ!BH11)</f>
        <v/>
      </c>
      <c r="CO10" s="457" t="str">
        <f>IF(คะแนนสมรรถนะ!BI11="","",คะแนนสมรรถนะ!BI11)</f>
        <v/>
      </c>
      <c r="CP10" s="457" t="str">
        <f>IF(คะแนนสมรรถนะ!BJ11="","",คะแนนสมรรถนะ!BJ11)</f>
        <v/>
      </c>
      <c r="CQ10" s="457" t="str">
        <f>IF(คะแนนสมรรถนะ!BK11="","",คะแนนสมรรถนะ!BK11)</f>
        <v/>
      </c>
      <c r="CR10" s="457" t="str">
        <f>IF(คะแนนสมรรถนะ!BL11="","",คะแนนสมรรถนะ!BL11)</f>
        <v/>
      </c>
      <c r="CS10" s="87" t="str">
        <f t="shared" si="47"/>
        <v/>
      </c>
      <c r="CT10" s="136" t="str">
        <f t="shared" si="31"/>
        <v/>
      </c>
      <c r="CU10" s="136" t="str">
        <f t="shared" si="32"/>
        <v/>
      </c>
      <c r="CV10" s="457" t="str">
        <f>IF(คะแนนสมรรถนะ!BM11="","",คะแนนสมรรถนะ!BM11)</f>
        <v/>
      </c>
      <c r="CW10" s="457" t="str">
        <f>IF(คะแนนสมรรถนะ!BN11="","",คะแนนสมรรถนะ!BN11)</f>
        <v/>
      </c>
      <c r="CX10" s="457" t="str">
        <f>IF(คะแนนสมรรถนะ!BO11="","",คะแนนสมรรถนะ!BO11)</f>
        <v/>
      </c>
      <c r="CY10" s="457" t="str">
        <f>IF(คะแนนสมรรถนะ!BP11="","",คะแนนสมรรถนะ!BP11)</f>
        <v/>
      </c>
      <c r="CZ10" s="457" t="str">
        <f>IF(คะแนนสมรรถนะ!BQ11="","",คะแนนสมรรถนะ!BQ11)</f>
        <v/>
      </c>
      <c r="DA10" s="87" t="str">
        <f t="shared" si="48"/>
        <v/>
      </c>
      <c r="DB10" s="136" t="str">
        <f t="shared" si="33"/>
        <v/>
      </c>
      <c r="DC10" s="136" t="str">
        <f t="shared" si="34"/>
        <v/>
      </c>
      <c r="DD10" s="457" t="str">
        <f>IF(คะแนนสมรรถนะ!BR11="","",คะแนนสมรรถนะ!BR11)</f>
        <v/>
      </c>
      <c r="DE10" s="457" t="str">
        <f>IF(คะแนนสมรรถนะ!BS11="","",คะแนนสมรรถนะ!BS11)</f>
        <v/>
      </c>
      <c r="DF10" s="457" t="str">
        <f>IF(คะแนนสมรรถนะ!BT11="","",คะแนนสมรรถนะ!BT11)</f>
        <v/>
      </c>
      <c r="DG10" s="457" t="str">
        <f>IF(คะแนนสมรรถนะ!BU11="","",คะแนนสมรรถนะ!BU11)</f>
        <v/>
      </c>
      <c r="DH10" s="457" t="str">
        <f>IF(คะแนนสมรรถนะ!BV11="","",คะแนนสมรรถนะ!BV11)</f>
        <v/>
      </c>
      <c r="DI10" s="87" t="str">
        <f t="shared" si="49"/>
        <v/>
      </c>
      <c r="DJ10" s="136" t="str">
        <f t="shared" si="35"/>
        <v/>
      </c>
      <c r="DK10" s="136" t="str">
        <f t="shared" si="36"/>
        <v/>
      </c>
      <c r="DL10" s="407" t="str">
        <f>IF(คะแนนสมรรถนะ!BW11="","",คะแนนสมรรถนะ!BW11)</f>
        <v/>
      </c>
      <c r="DM10" s="407" t="str">
        <f>IF(คะแนนสมรรถนะ!BX11="","",คะแนนสมรรถนะ!BX11)</f>
        <v/>
      </c>
      <c r="DN10" s="407" t="str">
        <f>IF(คะแนนสมรรถนะ!BY11="","",คะแนนสมรรถนะ!BY11)</f>
        <v/>
      </c>
      <c r="DO10" s="407" t="str">
        <f>IF(คะแนนสมรรถนะ!BZ11="","",คะแนนสมรรถนะ!BZ11)</f>
        <v/>
      </c>
      <c r="DP10" s="407" t="str">
        <f>IF(คะแนนสมรรถนะ!CA11="","",คะแนนสมรรถนะ!CA11)</f>
        <v/>
      </c>
      <c r="DQ10" s="87" t="str">
        <f t="shared" si="37"/>
        <v/>
      </c>
      <c r="DR10" s="136" t="str">
        <f t="shared" si="38"/>
        <v/>
      </c>
      <c r="DS10" s="136" t="str">
        <f t="shared" si="39"/>
        <v/>
      </c>
      <c r="DT10" s="457" t="str">
        <f t="shared" si="50"/>
        <v/>
      </c>
      <c r="DU10" s="136" t="str">
        <f t="shared" si="40"/>
        <v/>
      </c>
      <c r="DV10" s="457" t="str">
        <f t="shared" si="51"/>
        <v/>
      </c>
      <c r="DW10" s="136" t="str">
        <f t="shared" si="41"/>
        <v/>
      </c>
      <c r="DX10" s="457" t="str">
        <f t="shared" si="52"/>
        <v/>
      </c>
      <c r="DY10" s="136" t="str">
        <f t="shared" si="42"/>
        <v/>
      </c>
      <c r="DZ10" s="457" t="str">
        <f t="shared" si="53"/>
        <v/>
      </c>
      <c r="EA10" s="136" t="str">
        <f t="shared" si="43"/>
        <v/>
      </c>
      <c r="EB10" s="457" t="str">
        <f t="shared" si="54"/>
        <v/>
      </c>
      <c r="EC10" s="136" t="str">
        <f t="shared" si="44"/>
        <v/>
      </c>
      <c r="ED10" s="87" t="str">
        <f t="shared" si="55"/>
        <v/>
      </c>
      <c r="EE10" s="136" t="str">
        <f t="shared" si="56"/>
        <v/>
      </c>
      <c r="EF10" s="136" t="str">
        <f t="shared" si="57"/>
        <v/>
      </c>
      <c r="EG10" s="85"/>
      <c r="EJ10" s="316" t="str">
        <f t="shared" si="58"/>
        <v/>
      </c>
      <c r="EK10" s="316" t="str">
        <f t="shared" si="59"/>
        <v/>
      </c>
      <c r="EL10" s="316" t="str">
        <f t="shared" si="60"/>
        <v/>
      </c>
      <c r="EM10" s="316" t="str">
        <f t="shared" si="61"/>
        <v/>
      </c>
      <c r="EN10" s="316" t="str">
        <f t="shared" si="62"/>
        <v/>
      </c>
      <c r="EO10" s="316" t="str">
        <f>'07-2'!F10</f>
        <v/>
      </c>
    </row>
    <row r="11" spans="1:152" s="29" customFormat="1" ht="15.95" customHeight="1">
      <c r="A11" s="399">
        <v>6</v>
      </c>
      <c r="B11" s="26">
        <f>IF(คะแนนสอบ!C11="","",คะแนนสอบ!C11)</f>
        <v>2399</v>
      </c>
      <c r="C11" s="41" t="str">
        <f>IF(คะแนนสอบ!D11="","",คะแนนสอบ!D11)</f>
        <v>เด็กหญิงพรธีรา  บุญผ่อง</v>
      </c>
      <c r="D11" s="406" t="str">
        <f>IF(คะแนนสมรรถนะ!E12="","",คะแนนสมรรถนะ!E12)</f>
        <v/>
      </c>
      <c r="E11" s="406" t="str">
        <f>IF(คะแนนสมรรถนะ!F12="","",คะแนนสมรรถนะ!F12)</f>
        <v/>
      </c>
      <c r="F11" s="406" t="str">
        <f>IF(คะแนนสมรรถนะ!G12="","",คะแนนสมรรถนะ!G12)</f>
        <v/>
      </c>
      <c r="G11" s="406" t="str">
        <f>IF(คะแนนสมรรถนะ!H12="","",คะแนนสมรรถนะ!H12)</f>
        <v/>
      </c>
      <c r="H11" s="406" t="str">
        <f>IF(คะแนนสมรรถนะ!I12="","",คะแนนสมรรถนะ!I12)</f>
        <v/>
      </c>
      <c r="I11" s="87" t="str">
        <f t="shared" si="0"/>
        <v/>
      </c>
      <c r="J11" s="136" t="str">
        <f t="shared" si="1"/>
        <v/>
      </c>
      <c r="K11" s="136" t="str">
        <f t="shared" si="2"/>
        <v/>
      </c>
      <c r="L11" s="407" t="str">
        <f>IF(คะแนนสมรรถนะ!J12="","",คะแนนสมรรถนะ!J12)</f>
        <v/>
      </c>
      <c r="M11" s="407" t="str">
        <f>IF(คะแนนสมรรถนะ!K12="","",คะแนนสมรรถนะ!K12)</f>
        <v/>
      </c>
      <c r="N11" s="407" t="str">
        <f>IF(คะแนนสมรรถนะ!L12="","",คะแนนสมรรถนะ!L12)</f>
        <v/>
      </c>
      <c r="O11" s="407" t="str">
        <f>IF(คะแนนสมรรถนะ!M12="","",คะแนนสมรรถนะ!M12)</f>
        <v/>
      </c>
      <c r="P11" s="407" t="str">
        <f>IF(คะแนนสมรรถนะ!N12="","",คะแนนสมรรถนะ!N12)</f>
        <v/>
      </c>
      <c r="Q11" s="87" t="str">
        <f t="shared" si="3"/>
        <v/>
      </c>
      <c r="R11" s="136" t="str">
        <f t="shared" si="4"/>
        <v/>
      </c>
      <c r="S11" s="136" t="str">
        <f t="shared" si="5"/>
        <v/>
      </c>
      <c r="T11" s="407" t="str">
        <f>IF(คะแนนสมรรถนะ!O12="","",คะแนนสมรรถนะ!O12)</f>
        <v/>
      </c>
      <c r="U11" s="407" t="str">
        <f>IF(คะแนนสมรรถนะ!P12="","",คะแนนสมรรถนะ!P12)</f>
        <v/>
      </c>
      <c r="V11" s="407" t="str">
        <f>IF(คะแนนสมรรถนะ!Q12="","",คะแนนสมรรถนะ!Q12)</f>
        <v/>
      </c>
      <c r="W11" s="407" t="str">
        <f>IF(คะแนนสมรรถนะ!R12="","",คะแนนสมรรถนะ!R12)</f>
        <v/>
      </c>
      <c r="X11" s="407" t="str">
        <f>IF(คะแนนสมรรถนะ!S12="","",คะแนนสมรรถนะ!S12)</f>
        <v/>
      </c>
      <c r="Y11" s="87" t="str">
        <f t="shared" si="6"/>
        <v/>
      </c>
      <c r="Z11" s="136" t="str">
        <f t="shared" si="7"/>
        <v/>
      </c>
      <c r="AA11" s="136" t="str">
        <f t="shared" si="8"/>
        <v/>
      </c>
      <c r="AB11" s="407" t="str">
        <f>IF(คะแนนสมรรถนะ!T12="","",คะแนนสมรรถนะ!T12)</f>
        <v/>
      </c>
      <c r="AC11" s="407" t="str">
        <f>IF(คะแนนสมรรถนะ!U12="","",คะแนนสมรรถนะ!U12)</f>
        <v/>
      </c>
      <c r="AD11" s="407" t="str">
        <f>IF(คะแนนสมรรถนะ!V12="","",คะแนนสมรรถนะ!V12)</f>
        <v/>
      </c>
      <c r="AE11" s="407" t="str">
        <f>IF(คะแนนสมรรถนะ!W12="","",คะแนนสมรรถนะ!W12)</f>
        <v/>
      </c>
      <c r="AF11" s="407" t="str">
        <f>IF(คะแนนสมรรถนะ!X12="","",คะแนนสมรรถนะ!X12)</f>
        <v/>
      </c>
      <c r="AG11" s="87" t="str">
        <f t="shared" si="9"/>
        <v/>
      </c>
      <c r="AH11" s="136" t="str">
        <f t="shared" si="10"/>
        <v/>
      </c>
      <c r="AI11" s="136" t="str">
        <f t="shared" si="11"/>
        <v/>
      </c>
      <c r="AJ11" s="407" t="str">
        <f>IF(คะแนนสมรรถนะ!Y12="","",คะแนนสมรรถนะ!Y12)</f>
        <v/>
      </c>
      <c r="AK11" s="407" t="str">
        <f>IF(คะแนนสมรรถนะ!Z12="","",คะแนนสมรรถนะ!Z12)</f>
        <v/>
      </c>
      <c r="AL11" s="407" t="str">
        <f>IF(คะแนนสมรรถนะ!AA12="","",คะแนนสมรรถนะ!AA12)</f>
        <v/>
      </c>
      <c r="AM11" s="407" t="str">
        <f>IF(คะแนนสมรรถนะ!AB12="","",คะแนนสมรรถนะ!AB12)</f>
        <v/>
      </c>
      <c r="AN11" s="407" t="str">
        <f>IF(คะแนนสมรรถนะ!AC12="","",คะแนนสมรรถนะ!AC12)</f>
        <v/>
      </c>
      <c r="AO11" s="87" t="str">
        <f t="shared" si="12"/>
        <v/>
      </c>
      <c r="AP11" s="136" t="str">
        <f t="shared" si="13"/>
        <v/>
      </c>
      <c r="AQ11" s="136" t="str">
        <f t="shared" si="14"/>
        <v/>
      </c>
      <c r="AR11" s="407" t="str">
        <f>IF(คะแนนสมรรถนะ!AD12="","",คะแนนสมรรถนะ!AD12)</f>
        <v/>
      </c>
      <c r="AS11" s="407" t="str">
        <f>IF(คะแนนสมรรถนะ!AE12="","",คะแนนสมรรถนะ!AE12)</f>
        <v/>
      </c>
      <c r="AT11" s="407" t="str">
        <f>IF(คะแนนสมรรถนะ!AF12="","",คะแนนสมรรถนะ!AF12)</f>
        <v/>
      </c>
      <c r="AU11" s="407" t="str">
        <f>IF(คะแนนสมรรถนะ!AG12="","",คะแนนสมรรถนะ!AG12)</f>
        <v/>
      </c>
      <c r="AV11" s="407" t="str">
        <f>IF(คะแนนสมรรถนะ!AH12="","",คะแนนสมรรถนะ!AH12)</f>
        <v/>
      </c>
      <c r="AW11" s="87" t="str">
        <f t="shared" si="15"/>
        <v/>
      </c>
      <c r="AX11" s="136" t="str">
        <f t="shared" si="16"/>
        <v/>
      </c>
      <c r="AY11" s="136" t="str">
        <f t="shared" si="17"/>
        <v/>
      </c>
      <c r="AZ11" s="407" t="str">
        <f>IF(คะแนนสมรรถนะ!AI12="","",คะแนนสมรรถนะ!AI12)</f>
        <v/>
      </c>
      <c r="BA11" s="407" t="str">
        <f>IF(คะแนนสมรรถนะ!AJ12="","",คะแนนสมรรถนะ!AJ12)</f>
        <v/>
      </c>
      <c r="BB11" s="407" t="str">
        <f>IF(คะแนนสมรรถนะ!AK12="","",คะแนนสมรรถนะ!AK12)</f>
        <v/>
      </c>
      <c r="BC11" s="407" t="str">
        <f>IF(คะแนนสมรรถนะ!AL12="","",คะแนนสมรรถนะ!AL12)</f>
        <v/>
      </c>
      <c r="BD11" s="407" t="str">
        <f>IF(คะแนนสมรรถนะ!AM12="","",คะแนนสมรรถนะ!AM12)</f>
        <v/>
      </c>
      <c r="BE11" s="87" t="str">
        <f t="shared" si="18"/>
        <v/>
      </c>
      <c r="BF11" s="136" t="str">
        <f t="shared" si="19"/>
        <v/>
      </c>
      <c r="BG11" s="136" t="str">
        <f t="shared" si="20"/>
        <v/>
      </c>
      <c r="BH11" s="407" t="str">
        <f>IF(คะแนนสมรรถนะ!AN12="","",คะแนนสมรรถนะ!AN12)</f>
        <v/>
      </c>
      <c r="BI11" s="407" t="str">
        <f>IF(คะแนนสมรรถนะ!AO12="","",คะแนนสมรรถนะ!AO12)</f>
        <v/>
      </c>
      <c r="BJ11" s="407" t="str">
        <f>IF(คะแนนสมรรถนะ!AP12="","",คะแนนสมรรถนะ!AP12)</f>
        <v/>
      </c>
      <c r="BK11" s="407" t="str">
        <f>IF(คะแนนสมรรถนะ!AQ12="","",คะแนนสมรรถนะ!AQ12)</f>
        <v/>
      </c>
      <c r="BL11" s="407" t="str">
        <f>IF(คะแนนสมรรถนะ!AR12="","",คะแนนสมรรถนะ!AR12)</f>
        <v/>
      </c>
      <c r="BM11" s="87" t="str">
        <f t="shared" si="21"/>
        <v/>
      </c>
      <c r="BN11" s="136" t="str">
        <f t="shared" si="22"/>
        <v/>
      </c>
      <c r="BO11" s="136" t="str">
        <f t="shared" si="23"/>
        <v/>
      </c>
      <c r="BP11" s="407" t="str">
        <f>IF(คะแนนสมรรถนะ!AS12="","",คะแนนสมรรถนะ!AS12)</f>
        <v/>
      </c>
      <c r="BQ11" s="407" t="str">
        <f>IF(คะแนนสมรรถนะ!AT12="","",คะแนนสมรรถนะ!AT12)</f>
        <v/>
      </c>
      <c r="BR11" s="407" t="str">
        <f>IF(คะแนนสมรรถนะ!AU12="","",คะแนนสมรรถนะ!AU12)</f>
        <v/>
      </c>
      <c r="BS11" s="407" t="str">
        <f>IF(คะแนนสมรรถนะ!AV12="","",คะแนนสมรรถนะ!AV12)</f>
        <v/>
      </c>
      <c r="BT11" s="407" t="str">
        <f>IF(คะแนนสมรรถนะ!AW12="","",คะแนนสมรรถนะ!AW12)</f>
        <v/>
      </c>
      <c r="BU11" s="87" t="str">
        <f t="shared" si="24"/>
        <v/>
      </c>
      <c r="BV11" s="136" t="str">
        <f t="shared" si="25"/>
        <v/>
      </c>
      <c r="BW11" s="136" t="str">
        <f t="shared" si="26"/>
        <v/>
      </c>
      <c r="BX11" s="407" t="str">
        <f>IF(คะแนนสมรรถนะ!AX12="","",คะแนนสมรรถนะ!AX12)</f>
        <v/>
      </c>
      <c r="BY11" s="407" t="str">
        <f>IF(คะแนนสมรรถนะ!AY12="","",คะแนนสมรรถนะ!AY12)</f>
        <v/>
      </c>
      <c r="BZ11" s="407" t="str">
        <f>IF(คะแนนสมรรถนะ!AZ12="","",คะแนนสมรรถนะ!AZ12)</f>
        <v/>
      </c>
      <c r="CA11" s="407" t="str">
        <f>IF(คะแนนสมรรถนะ!BA12="","",คะแนนสมรรถนะ!BA12)</f>
        <v/>
      </c>
      <c r="CB11" s="407" t="str">
        <f>IF(คะแนนสมรรถนะ!BB12="","",คะแนนสมรรถนะ!BB12)</f>
        <v/>
      </c>
      <c r="CC11" s="87" t="str">
        <f t="shared" si="45"/>
        <v/>
      </c>
      <c r="CD11" s="136" t="str">
        <f t="shared" si="27"/>
        <v/>
      </c>
      <c r="CE11" s="136" t="str">
        <f t="shared" si="28"/>
        <v/>
      </c>
      <c r="CF11" s="457" t="str">
        <f>IF(คะแนนสมรรถนะ!BC12="","",คะแนนสมรรถนะ!BC12)</f>
        <v/>
      </c>
      <c r="CG11" s="457" t="str">
        <f>IF(คะแนนสมรรถนะ!BD12="","",คะแนนสมรรถนะ!BD12)</f>
        <v/>
      </c>
      <c r="CH11" s="457" t="str">
        <f>IF(คะแนนสมรรถนะ!BE12="","",คะแนนสมรรถนะ!BE12)</f>
        <v/>
      </c>
      <c r="CI11" s="457" t="str">
        <f>IF(คะแนนสมรรถนะ!BF12="","",คะแนนสมรรถนะ!BF12)</f>
        <v/>
      </c>
      <c r="CJ11" s="457" t="str">
        <f>IF(คะแนนสมรรถนะ!BG12="","",คะแนนสมรรถนะ!BG12)</f>
        <v/>
      </c>
      <c r="CK11" s="87" t="str">
        <f t="shared" si="46"/>
        <v/>
      </c>
      <c r="CL11" s="136" t="str">
        <f t="shared" si="29"/>
        <v/>
      </c>
      <c r="CM11" s="136" t="str">
        <f t="shared" si="30"/>
        <v/>
      </c>
      <c r="CN11" s="457" t="str">
        <f>IF(คะแนนสมรรถนะ!BH12="","",คะแนนสมรรถนะ!BH12)</f>
        <v/>
      </c>
      <c r="CO11" s="457" t="str">
        <f>IF(คะแนนสมรรถนะ!BI12="","",คะแนนสมรรถนะ!BI12)</f>
        <v/>
      </c>
      <c r="CP11" s="457" t="str">
        <f>IF(คะแนนสมรรถนะ!BJ12="","",คะแนนสมรรถนะ!BJ12)</f>
        <v/>
      </c>
      <c r="CQ11" s="457" t="str">
        <f>IF(คะแนนสมรรถนะ!BK12="","",คะแนนสมรรถนะ!BK12)</f>
        <v/>
      </c>
      <c r="CR11" s="457" t="str">
        <f>IF(คะแนนสมรรถนะ!BL12="","",คะแนนสมรรถนะ!BL12)</f>
        <v/>
      </c>
      <c r="CS11" s="87" t="str">
        <f t="shared" si="47"/>
        <v/>
      </c>
      <c r="CT11" s="136" t="str">
        <f t="shared" si="31"/>
        <v/>
      </c>
      <c r="CU11" s="136" t="str">
        <f t="shared" si="32"/>
        <v/>
      </c>
      <c r="CV11" s="457" t="str">
        <f>IF(คะแนนสมรรถนะ!BM12="","",คะแนนสมรรถนะ!BM12)</f>
        <v/>
      </c>
      <c r="CW11" s="457" t="str">
        <f>IF(คะแนนสมรรถนะ!BN12="","",คะแนนสมรรถนะ!BN12)</f>
        <v/>
      </c>
      <c r="CX11" s="457" t="str">
        <f>IF(คะแนนสมรรถนะ!BO12="","",คะแนนสมรรถนะ!BO12)</f>
        <v/>
      </c>
      <c r="CY11" s="457" t="str">
        <f>IF(คะแนนสมรรถนะ!BP12="","",คะแนนสมรรถนะ!BP12)</f>
        <v/>
      </c>
      <c r="CZ11" s="457" t="str">
        <f>IF(คะแนนสมรรถนะ!BQ12="","",คะแนนสมรรถนะ!BQ12)</f>
        <v/>
      </c>
      <c r="DA11" s="87" t="str">
        <f t="shared" si="48"/>
        <v/>
      </c>
      <c r="DB11" s="136" t="str">
        <f t="shared" si="33"/>
        <v/>
      </c>
      <c r="DC11" s="136" t="str">
        <f t="shared" si="34"/>
        <v/>
      </c>
      <c r="DD11" s="457" t="str">
        <f>IF(คะแนนสมรรถนะ!BR12="","",คะแนนสมรรถนะ!BR12)</f>
        <v/>
      </c>
      <c r="DE11" s="457" t="str">
        <f>IF(คะแนนสมรรถนะ!BS12="","",คะแนนสมรรถนะ!BS12)</f>
        <v/>
      </c>
      <c r="DF11" s="457" t="str">
        <f>IF(คะแนนสมรรถนะ!BT12="","",คะแนนสมรรถนะ!BT12)</f>
        <v/>
      </c>
      <c r="DG11" s="457" t="str">
        <f>IF(คะแนนสมรรถนะ!BU12="","",คะแนนสมรรถนะ!BU12)</f>
        <v/>
      </c>
      <c r="DH11" s="457" t="str">
        <f>IF(คะแนนสมรรถนะ!BV12="","",คะแนนสมรรถนะ!BV12)</f>
        <v/>
      </c>
      <c r="DI11" s="87" t="str">
        <f t="shared" si="49"/>
        <v/>
      </c>
      <c r="DJ11" s="136" t="str">
        <f t="shared" si="35"/>
        <v/>
      </c>
      <c r="DK11" s="136" t="str">
        <f t="shared" si="36"/>
        <v/>
      </c>
      <c r="DL11" s="407" t="str">
        <f>IF(คะแนนสมรรถนะ!BW12="","",คะแนนสมรรถนะ!BW12)</f>
        <v/>
      </c>
      <c r="DM11" s="407" t="str">
        <f>IF(คะแนนสมรรถนะ!BX12="","",คะแนนสมรรถนะ!BX12)</f>
        <v/>
      </c>
      <c r="DN11" s="407" t="str">
        <f>IF(คะแนนสมรรถนะ!BY12="","",คะแนนสมรรถนะ!BY12)</f>
        <v/>
      </c>
      <c r="DO11" s="407" t="str">
        <f>IF(คะแนนสมรรถนะ!BZ12="","",คะแนนสมรรถนะ!BZ12)</f>
        <v/>
      </c>
      <c r="DP11" s="407" t="str">
        <f>IF(คะแนนสมรรถนะ!CA12="","",คะแนนสมรรถนะ!CA12)</f>
        <v/>
      </c>
      <c r="DQ11" s="87" t="str">
        <f t="shared" si="37"/>
        <v/>
      </c>
      <c r="DR11" s="136" t="str">
        <f t="shared" si="38"/>
        <v/>
      </c>
      <c r="DS11" s="136" t="str">
        <f t="shared" si="39"/>
        <v/>
      </c>
      <c r="DT11" s="457" t="str">
        <f t="shared" si="50"/>
        <v/>
      </c>
      <c r="DU11" s="136" t="str">
        <f t="shared" si="40"/>
        <v/>
      </c>
      <c r="DV11" s="457" t="str">
        <f t="shared" si="51"/>
        <v/>
      </c>
      <c r="DW11" s="136" t="str">
        <f t="shared" si="41"/>
        <v/>
      </c>
      <c r="DX11" s="457" t="str">
        <f t="shared" si="52"/>
        <v/>
      </c>
      <c r="DY11" s="136" t="str">
        <f t="shared" si="42"/>
        <v/>
      </c>
      <c r="DZ11" s="457" t="str">
        <f t="shared" si="53"/>
        <v/>
      </c>
      <c r="EA11" s="136" t="str">
        <f t="shared" si="43"/>
        <v/>
      </c>
      <c r="EB11" s="457" t="str">
        <f t="shared" si="54"/>
        <v/>
      </c>
      <c r="EC11" s="136" t="str">
        <f t="shared" si="44"/>
        <v/>
      </c>
      <c r="ED11" s="87" t="str">
        <f t="shared" si="55"/>
        <v/>
      </c>
      <c r="EE11" s="136" t="str">
        <f t="shared" si="56"/>
        <v/>
      </c>
      <c r="EF11" s="136" t="str">
        <f t="shared" si="57"/>
        <v/>
      </c>
      <c r="EG11" s="85"/>
      <c r="EJ11" s="316" t="str">
        <f t="shared" si="58"/>
        <v/>
      </c>
      <c r="EK11" s="316" t="str">
        <f t="shared" si="59"/>
        <v/>
      </c>
      <c r="EL11" s="316" t="str">
        <f t="shared" si="60"/>
        <v/>
      </c>
      <c r="EM11" s="316" t="str">
        <f t="shared" si="61"/>
        <v/>
      </c>
      <c r="EN11" s="316" t="str">
        <f t="shared" si="62"/>
        <v/>
      </c>
      <c r="EO11" s="316" t="str">
        <f>'07-2'!F11</f>
        <v/>
      </c>
    </row>
    <row r="12" spans="1:152" s="29" customFormat="1" ht="15.95" customHeight="1">
      <c r="A12" s="399">
        <v>7</v>
      </c>
      <c r="B12" s="26">
        <f>IF(คะแนนสอบ!C12="","",คะแนนสอบ!C12)</f>
        <v>2438</v>
      </c>
      <c r="C12" s="41" t="str">
        <f>IF(คะแนนสอบ!D12="","",คะแนนสอบ!D12)</f>
        <v>เด็กหญิงพิชชาพา  อินเอม</v>
      </c>
      <c r="D12" s="406" t="str">
        <f>IF(คะแนนสมรรถนะ!E13="","",คะแนนสมรรถนะ!E13)</f>
        <v/>
      </c>
      <c r="E12" s="406" t="str">
        <f>IF(คะแนนสมรรถนะ!F13="","",คะแนนสมรรถนะ!F13)</f>
        <v/>
      </c>
      <c r="F12" s="406" t="str">
        <f>IF(คะแนนสมรรถนะ!G13="","",คะแนนสมรรถนะ!G13)</f>
        <v/>
      </c>
      <c r="G12" s="406" t="str">
        <f>IF(คะแนนสมรรถนะ!H13="","",คะแนนสมรรถนะ!H13)</f>
        <v/>
      </c>
      <c r="H12" s="406" t="str">
        <f>IF(คะแนนสมรรถนะ!I13="","",คะแนนสมรรถนะ!I13)</f>
        <v/>
      </c>
      <c r="I12" s="87" t="str">
        <f t="shared" si="0"/>
        <v/>
      </c>
      <c r="J12" s="136" t="str">
        <f t="shared" si="1"/>
        <v/>
      </c>
      <c r="K12" s="136" t="str">
        <f t="shared" si="2"/>
        <v/>
      </c>
      <c r="L12" s="407" t="str">
        <f>IF(คะแนนสมรรถนะ!J13="","",คะแนนสมรรถนะ!J13)</f>
        <v/>
      </c>
      <c r="M12" s="407" t="str">
        <f>IF(คะแนนสมรรถนะ!K13="","",คะแนนสมรรถนะ!K13)</f>
        <v/>
      </c>
      <c r="N12" s="407" t="str">
        <f>IF(คะแนนสมรรถนะ!L13="","",คะแนนสมรรถนะ!L13)</f>
        <v/>
      </c>
      <c r="O12" s="407" t="str">
        <f>IF(คะแนนสมรรถนะ!M13="","",คะแนนสมรรถนะ!M13)</f>
        <v/>
      </c>
      <c r="P12" s="407" t="str">
        <f>IF(คะแนนสมรรถนะ!N13="","",คะแนนสมรรถนะ!N13)</f>
        <v/>
      </c>
      <c r="Q12" s="87" t="str">
        <f t="shared" si="3"/>
        <v/>
      </c>
      <c r="R12" s="136" t="str">
        <f t="shared" si="4"/>
        <v/>
      </c>
      <c r="S12" s="136" t="str">
        <f t="shared" si="5"/>
        <v/>
      </c>
      <c r="T12" s="407" t="str">
        <f>IF(คะแนนสมรรถนะ!O13="","",คะแนนสมรรถนะ!O13)</f>
        <v/>
      </c>
      <c r="U12" s="407" t="str">
        <f>IF(คะแนนสมรรถนะ!P13="","",คะแนนสมรรถนะ!P13)</f>
        <v/>
      </c>
      <c r="V12" s="407" t="str">
        <f>IF(คะแนนสมรรถนะ!Q13="","",คะแนนสมรรถนะ!Q13)</f>
        <v/>
      </c>
      <c r="W12" s="407" t="str">
        <f>IF(คะแนนสมรรถนะ!R13="","",คะแนนสมรรถนะ!R13)</f>
        <v/>
      </c>
      <c r="X12" s="407" t="str">
        <f>IF(คะแนนสมรรถนะ!S13="","",คะแนนสมรรถนะ!S13)</f>
        <v/>
      </c>
      <c r="Y12" s="87" t="str">
        <f t="shared" si="6"/>
        <v/>
      </c>
      <c r="Z12" s="136" t="str">
        <f t="shared" si="7"/>
        <v/>
      </c>
      <c r="AA12" s="136" t="str">
        <f t="shared" si="8"/>
        <v/>
      </c>
      <c r="AB12" s="407" t="str">
        <f>IF(คะแนนสมรรถนะ!T13="","",คะแนนสมรรถนะ!T13)</f>
        <v/>
      </c>
      <c r="AC12" s="407" t="str">
        <f>IF(คะแนนสมรรถนะ!U13="","",คะแนนสมรรถนะ!U13)</f>
        <v/>
      </c>
      <c r="AD12" s="407" t="str">
        <f>IF(คะแนนสมรรถนะ!V13="","",คะแนนสมรรถนะ!V13)</f>
        <v/>
      </c>
      <c r="AE12" s="407" t="str">
        <f>IF(คะแนนสมรรถนะ!W13="","",คะแนนสมรรถนะ!W13)</f>
        <v/>
      </c>
      <c r="AF12" s="407" t="str">
        <f>IF(คะแนนสมรรถนะ!X13="","",คะแนนสมรรถนะ!X13)</f>
        <v/>
      </c>
      <c r="AG12" s="87" t="str">
        <f t="shared" si="9"/>
        <v/>
      </c>
      <c r="AH12" s="136" t="str">
        <f t="shared" si="10"/>
        <v/>
      </c>
      <c r="AI12" s="136" t="str">
        <f t="shared" si="11"/>
        <v/>
      </c>
      <c r="AJ12" s="407" t="str">
        <f>IF(คะแนนสมรรถนะ!Y13="","",คะแนนสมรรถนะ!Y13)</f>
        <v/>
      </c>
      <c r="AK12" s="407" t="str">
        <f>IF(คะแนนสมรรถนะ!Z13="","",คะแนนสมรรถนะ!Z13)</f>
        <v/>
      </c>
      <c r="AL12" s="407" t="str">
        <f>IF(คะแนนสมรรถนะ!AA13="","",คะแนนสมรรถนะ!AA13)</f>
        <v/>
      </c>
      <c r="AM12" s="407" t="str">
        <f>IF(คะแนนสมรรถนะ!AB13="","",คะแนนสมรรถนะ!AB13)</f>
        <v/>
      </c>
      <c r="AN12" s="407" t="str">
        <f>IF(คะแนนสมรรถนะ!AC13="","",คะแนนสมรรถนะ!AC13)</f>
        <v/>
      </c>
      <c r="AO12" s="87" t="str">
        <f t="shared" si="12"/>
        <v/>
      </c>
      <c r="AP12" s="136" t="str">
        <f t="shared" si="13"/>
        <v/>
      </c>
      <c r="AQ12" s="136" t="str">
        <f t="shared" si="14"/>
        <v/>
      </c>
      <c r="AR12" s="407" t="str">
        <f>IF(คะแนนสมรรถนะ!AD13="","",คะแนนสมรรถนะ!AD13)</f>
        <v/>
      </c>
      <c r="AS12" s="407" t="str">
        <f>IF(คะแนนสมรรถนะ!AE13="","",คะแนนสมรรถนะ!AE13)</f>
        <v/>
      </c>
      <c r="AT12" s="407" t="str">
        <f>IF(คะแนนสมรรถนะ!AF13="","",คะแนนสมรรถนะ!AF13)</f>
        <v/>
      </c>
      <c r="AU12" s="407" t="str">
        <f>IF(คะแนนสมรรถนะ!AG13="","",คะแนนสมรรถนะ!AG13)</f>
        <v/>
      </c>
      <c r="AV12" s="407" t="str">
        <f>IF(คะแนนสมรรถนะ!AH13="","",คะแนนสมรรถนะ!AH13)</f>
        <v/>
      </c>
      <c r="AW12" s="87" t="str">
        <f t="shared" si="15"/>
        <v/>
      </c>
      <c r="AX12" s="136" t="str">
        <f t="shared" si="16"/>
        <v/>
      </c>
      <c r="AY12" s="136" t="str">
        <f t="shared" si="17"/>
        <v/>
      </c>
      <c r="AZ12" s="407" t="str">
        <f>IF(คะแนนสมรรถนะ!AI13="","",คะแนนสมรรถนะ!AI13)</f>
        <v/>
      </c>
      <c r="BA12" s="407" t="str">
        <f>IF(คะแนนสมรรถนะ!AJ13="","",คะแนนสมรรถนะ!AJ13)</f>
        <v/>
      </c>
      <c r="BB12" s="407" t="str">
        <f>IF(คะแนนสมรรถนะ!AK13="","",คะแนนสมรรถนะ!AK13)</f>
        <v/>
      </c>
      <c r="BC12" s="407" t="str">
        <f>IF(คะแนนสมรรถนะ!AL13="","",คะแนนสมรรถนะ!AL13)</f>
        <v/>
      </c>
      <c r="BD12" s="407" t="str">
        <f>IF(คะแนนสมรรถนะ!AM13="","",คะแนนสมรรถนะ!AM13)</f>
        <v/>
      </c>
      <c r="BE12" s="87" t="str">
        <f t="shared" si="18"/>
        <v/>
      </c>
      <c r="BF12" s="136" t="str">
        <f t="shared" si="19"/>
        <v/>
      </c>
      <c r="BG12" s="136" t="str">
        <f t="shared" si="20"/>
        <v/>
      </c>
      <c r="BH12" s="407" t="str">
        <f>IF(คะแนนสมรรถนะ!AN13="","",คะแนนสมรรถนะ!AN13)</f>
        <v/>
      </c>
      <c r="BI12" s="407" t="str">
        <f>IF(คะแนนสมรรถนะ!AO13="","",คะแนนสมรรถนะ!AO13)</f>
        <v/>
      </c>
      <c r="BJ12" s="407" t="str">
        <f>IF(คะแนนสมรรถนะ!AP13="","",คะแนนสมรรถนะ!AP13)</f>
        <v/>
      </c>
      <c r="BK12" s="407" t="str">
        <f>IF(คะแนนสมรรถนะ!AQ13="","",คะแนนสมรรถนะ!AQ13)</f>
        <v/>
      </c>
      <c r="BL12" s="407" t="str">
        <f>IF(คะแนนสมรรถนะ!AR13="","",คะแนนสมรรถนะ!AR13)</f>
        <v/>
      </c>
      <c r="BM12" s="87" t="str">
        <f t="shared" si="21"/>
        <v/>
      </c>
      <c r="BN12" s="136" t="str">
        <f t="shared" si="22"/>
        <v/>
      </c>
      <c r="BO12" s="136" t="str">
        <f t="shared" si="23"/>
        <v/>
      </c>
      <c r="BP12" s="407" t="str">
        <f>IF(คะแนนสมรรถนะ!AS13="","",คะแนนสมรรถนะ!AS13)</f>
        <v/>
      </c>
      <c r="BQ12" s="407" t="str">
        <f>IF(คะแนนสมรรถนะ!AT13="","",คะแนนสมรรถนะ!AT13)</f>
        <v/>
      </c>
      <c r="BR12" s="407" t="str">
        <f>IF(คะแนนสมรรถนะ!AU13="","",คะแนนสมรรถนะ!AU13)</f>
        <v/>
      </c>
      <c r="BS12" s="407" t="str">
        <f>IF(คะแนนสมรรถนะ!AV13="","",คะแนนสมรรถนะ!AV13)</f>
        <v/>
      </c>
      <c r="BT12" s="407" t="str">
        <f>IF(คะแนนสมรรถนะ!AW13="","",คะแนนสมรรถนะ!AW13)</f>
        <v/>
      </c>
      <c r="BU12" s="87" t="str">
        <f t="shared" si="24"/>
        <v/>
      </c>
      <c r="BV12" s="136" t="str">
        <f t="shared" si="25"/>
        <v/>
      </c>
      <c r="BW12" s="136" t="str">
        <f t="shared" si="26"/>
        <v/>
      </c>
      <c r="BX12" s="407" t="str">
        <f>IF(คะแนนสมรรถนะ!AX13="","",คะแนนสมรรถนะ!AX13)</f>
        <v/>
      </c>
      <c r="BY12" s="407" t="str">
        <f>IF(คะแนนสมรรถนะ!AY13="","",คะแนนสมรรถนะ!AY13)</f>
        <v/>
      </c>
      <c r="BZ12" s="407" t="str">
        <f>IF(คะแนนสมรรถนะ!AZ13="","",คะแนนสมรรถนะ!AZ13)</f>
        <v/>
      </c>
      <c r="CA12" s="407" t="str">
        <f>IF(คะแนนสมรรถนะ!BA13="","",คะแนนสมรรถนะ!BA13)</f>
        <v/>
      </c>
      <c r="CB12" s="407" t="str">
        <f>IF(คะแนนสมรรถนะ!BB13="","",คะแนนสมรรถนะ!BB13)</f>
        <v/>
      </c>
      <c r="CC12" s="87" t="str">
        <f t="shared" si="45"/>
        <v/>
      </c>
      <c r="CD12" s="136" t="str">
        <f t="shared" si="27"/>
        <v/>
      </c>
      <c r="CE12" s="136" t="str">
        <f t="shared" si="28"/>
        <v/>
      </c>
      <c r="CF12" s="457" t="str">
        <f>IF(คะแนนสมรรถนะ!BC13="","",คะแนนสมรรถนะ!BC13)</f>
        <v/>
      </c>
      <c r="CG12" s="457" t="str">
        <f>IF(คะแนนสมรรถนะ!BD13="","",คะแนนสมรรถนะ!BD13)</f>
        <v/>
      </c>
      <c r="CH12" s="457" t="str">
        <f>IF(คะแนนสมรรถนะ!BE13="","",คะแนนสมรรถนะ!BE13)</f>
        <v/>
      </c>
      <c r="CI12" s="457" t="str">
        <f>IF(คะแนนสมรรถนะ!BF13="","",คะแนนสมรรถนะ!BF13)</f>
        <v/>
      </c>
      <c r="CJ12" s="457" t="str">
        <f>IF(คะแนนสมรรถนะ!BG13="","",คะแนนสมรรถนะ!BG13)</f>
        <v/>
      </c>
      <c r="CK12" s="87" t="str">
        <f t="shared" si="46"/>
        <v/>
      </c>
      <c r="CL12" s="136" t="str">
        <f t="shared" si="29"/>
        <v/>
      </c>
      <c r="CM12" s="136" t="str">
        <f t="shared" si="30"/>
        <v/>
      </c>
      <c r="CN12" s="457" t="str">
        <f>IF(คะแนนสมรรถนะ!BH13="","",คะแนนสมรรถนะ!BH13)</f>
        <v/>
      </c>
      <c r="CO12" s="457" t="str">
        <f>IF(คะแนนสมรรถนะ!BI13="","",คะแนนสมรรถนะ!BI13)</f>
        <v/>
      </c>
      <c r="CP12" s="457" t="str">
        <f>IF(คะแนนสมรรถนะ!BJ13="","",คะแนนสมรรถนะ!BJ13)</f>
        <v/>
      </c>
      <c r="CQ12" s="457" t="str">
        <f>IF(คะแนนสมรรถนะ!BK13="","",คะแนนสมรรถนะ!BK13)</f>
        <v/>
      </c>
      <c r="CR12" s="457" t="str">
        <f>IF(คะแนนสมรรถนะ!BL13="","",คะแนนสมรรถนะ!BL13)</f>
        <v/>
      </c>
      <c r="CS12" s="87" t="str">
        <f t="shared" si="47"/>
        <v/>
      </c>
      <c r="CT12" s="136" t="str">
        <f t="shared" si="31"/>
        <v/>
      </c>
      <c r="CU12" s="136" t="str">
        <f t="shared" si="32"/>
        <v/>
      </c>
      <c r="CV12" s="457" t="str">
        <f>IF(คะแนนสมรรถนะ!BM13="","",คะแนนสมรรถนะ!BM13)</f>
        <v/>
      </c>
      <c r="CW12" s="457" t="str">
        <f>IF(คะแนนสมรรถนะ!BN13="","",คะแนนสมรรถนะ!BN13)</f>
        <v/>
      </c>
      <c r="CX12" s="457" t="str">
        <f>IF(คะแนนสมรรถนะ!BO13="","",คะแนนสมรรถนะ!BO13)</f>
        <v/>
      </c>
      <c r="CY12" s="457" t="str">
        <f>IF(คะแนนสมรรถนะ!BP13="","",คะแนนสมรรถนะ!BP13)</f>
        <v/>
      </c>
      <c r="CZ12" s="457" t="str">
        <f>IF(คะแนนสมรรถนะ!BQ13="","",คะแนนสมรรถนะ!BQ13)</f>
        <v/>
      </c>
      <c r="DA12" s="87" t="str">
        <f t="shared" si="48"/>
        <v/>
      </c>
      <c r="DB12" s="136" t="str">
        <f t="shared" si="33"/>
        <v/>
      </c>
      <c r="DC12" s="136" t="str">
        <f t="shared" si="34"/>
        <v/>
      </c>
      <c r="DD12" s="457" t="str">
        <f>IF(คะแนนสมรรถนะ!BR13="","",คะแนนสมรรถนะ!BR13)</f>
        <v/>
      </c>
      <c r="DE12" s="457" t="str">
        <f>IF(คะแนนสมรรถนะ!BS13="","",คะแนนสมรรถนะ!BS13)</f>
        <v/>
      </c>
      <c r="DF12" s="457" t="str">
        <f>IF(คะแนนสมรรถนะ!BT13="","",คะแนนสมรรถนะ!BT13)</f>
        <v/>
      </c>
      <c r="DG12" s="457" t="str">
        <f>IF(คะแนนสมรรถนะ!BU13="","",คะแนนสมรรถนะ!BU13)</f>
        <v/>
      </c>
      <c r="DH12" s="457" t="str">
        <f>IF(คะแนนสมรรถนะ!BV13="","",คะแนนสมรรถนะ!BV13)</f>
        <v/>
      </c>
      <c r="DI12" s="87" t="str">
        <f t="shared" si="49"/>
        <v/>
      </c>
      <c r="DJ12" s="136" t="str">
        <f t="shared" si="35"/>
        <v/>
      </c>
      <c r="DK12" s="136" t="str">
        <f t="shared" si="36"/>
        <v/>
      </c>
      <c r="DL12" s="407" t="str">
        <f>IF(คะแนนสมรรถนะ!BW13="","",คะแนนสมรรถนะ!BW13)</f>
        <v/>
      </c>
      <c r="DM12" s="407" t="str">
        <f>IF(คะแนนสมรรถนะ!BX13="","",คะแนนสมรรถนะ!BX13)</f>
        <v/>
      </c>
      <c r="DN12" s="407" t="str">
        <f>IF(คะแนนสมรรถนะ!BY13="","",คะแนนสมรรถนะ!BY13)</f>
        <v/>
      </c>
      <c r="DO12" s="407" t="str">
        <f>IF(คะแนนสมรรถนะ!BZ13="","",คะแนนสมรรถนะ!BZ13)</f>
        <v/>
      </c>
      <c r="DP12" s="407" t="str">
        <f>IF(คะแนนสมรรถนะ!CA13="","",คะแนนสมรรถนะ!CA13)</f>
        <v/>
      </c>
      <c r="DQ12" s="87" t="str">
        <f t="shared" si="37"/>
        <v/>
      </c>
      <c r="DR12" s="136" t="str">
        <f t="shared" si="38"/>
        <v/>
      </c>
      <c r="DS12" s="136" t="str">
        <f t="shared" si="39"/>
        <v/>
      </c>
      <c r="DT12" s="457" t="str">
        <f t="shared" si="50"/>
        <v/>
      </c>
      <c r="DU12" s="136" t="str">
        <f t="shared" si="40"/>
        <v/>
      </c>
      <c r="DV12" s="457" t="str">
        <f t="shared" si="51"/>
        <v/>
      </c>
      <c r="DW12" s="136" t="str">
        <f t="shared" si="41"/>
        <v/>
      </c>
      <c r="DX12" s="457" t="str">
        <f t="shared" si="52"/>
        <v/>
      </c>
      <c r="DY12" s="136" t="str">
        <f t="shared" si="42"/>
        <v/>
      </c>
      <c r="DZ12" s="457" t="str">
        <f t="shared" si="53"/>
        <v/>
      </c>
      <c r="EA12" s="136" t="str">
        <f t="shared" si="43"/>
        <v/>
      </c>
      <c r="EB12" s="457" t="str">
        <f t="shared" si="54"/>
        <v/>
      </c>
      <c r="EC12" s="136" t="str">
        <f t="shared" si="44"/>
        <v/>
      </c>
      <c r="ED12" s="87" t="str">
        <f t="shared" si="55"/>
        <v/>
      </c>
      <c r="EE12" s="136" t="str">
        <f t="shared" si="56"/>
        <v/>
      </c>
      <c r="EF12" s="136" t="str">
        <f t="shared" si="57"/>
        <v/>
      </c>
      <c r="EG12" s="85"/>
      <c r="EJ12" s="316" t="str">
        <f t="shared" si="58"/>
        <v/>
      </c>
      <c r="EK12" s="316" t="str">
        <f t="shared" si="59"/>
        <v/>
      </c>
      <c r="EL12" s="316" t="str">
        <f t="shared" si="60"/>
        <v/>
      </c>
      <c r="EM12" s="316" t="str">
        <f t="shared" si="61"/>
        <v/>
      </c>
      <c r="EN12" s="316" t="str">
        <f t="shared" si="62"/>
        <v/>
      </c>
      <c r="EO12" s="316" t="str">
        <f>'07-2'!F12</f>
        <v/>
      </c>
    </row>
    <row r="13" spans="1:152" s="29" customFormat="1" ht="15.95" customHeight="1">
      <c r="A13" s="399">
        <v>8</v>
      </c>
      <c r="B13" s="26">
        <f>IF(คะแนนสอบ!C13="","",คะแนนสอบ!C13)</f>
        <v>2439</v>
      </c>
      <c r="C13" s="41" t="str">
        <f>IF(คะแนนสอบ!D13="","",คะแนนสอบ!D13)</f>
        <v>เด็กชายณัฐชนน  ศุกประเสริฐ</v>
      </c>
      <c r="D13" s="406" t="str">
        <f>IF(คะแนนสมรรถนะ!E14="","",คะแนนสมรรถนะ!E14)</f>
        <v/>
      </c>
      <c r="E13" s="406" t="str">
        <f>IF(คะแนนสมรรถนะ!F14="","",คะแนนสมรรถนะ!F14)</f>
        <v/>
      </c>
      <c r="F13" s="406" t="str">
        <f>IF(คะแนนสมรรถนะ!G14="","",คะแนนสมรรถนะ!G14)</f>
        <v/>
      </c>
      <c r="G13" s="406" t="str">
        <f>IF(คะแนนสมรรถนะ!H14="","",คะแนนสมรรถนะ!H14)</f>
        <v/>
      </c>
      <c r="H13" s="406" t="str">
        <f>IF(คะแนนสมรรถนะ!I14="","",คะแนนสมรรถนะ!I14)</f>
        <v/>
      </c>
      <c r="I13" s="87" t="str">
        <f t="shared" si="0"/>
        <v/>
      </c>
      <c r="J13" s="136" t="str">
        <f t="shared" si="1"/>
        <v/>
      </c>
      <c r="K13" s="136" t="str">
        <f t="shared" si="2"/>
        <v/>
      </c>
      <c r="L13" s="407" t="str">
        <f>IF(คะแนนสมรรถนะ!J14="","",คะแนนสมรรถนะ!J14)</f>
        <v/>
      </c>
      <c r="M13" s="407" t="str">
        <f>IF(คะแนนสมรรถนะ!K14="","",คะแนนสมรรถนะ!K14)</f>
        <v/>
      </c>
      <c r="N13" s="407" t="str">
        <f>IF(คะแนนสมรรถนะ!L14="","",คะแนนสมรรถนะ!L14)</f>
        <v/>
      </c>
      <c r="O13" s="407" t="str">
        <f>IF(คะแนนสมรรถนะ!M14="","",คะแนนสมรรถนะ!M14)</f>
        <v/>
      </c>
      <c r="P13" s="407" t="str">
        <f>IF(คะแนนสมรรถนะ!N14="","",คะแนนสมรรถนะ!N14)</f>
        <v/>
      </c>
      <c r="Q13" s="87" t="str">
        <f t="shared" si="3"/>
        <v/>
      </c>
      <c r="R13" s="136" t="str">
        <f t="shared" si="4"/>
        <v/>
      </c>
      <c r="S13" s="136" t="str">
        <f t="shared" si="5"/>
        <v/>
      </c>
      <c r="T13" s="407" t="str">
        <f>IF(คะแนนสมรรถนะ!O14="","",คะแนนสมรรถนะ!O14)</f>
        <v/>
      </c>
      <c r="U13" s="407" t="str">
        <f>IF(คะแนนสมรรถนะ!P14="","",คะแนนสมรรถนะ!P14)</f>
        <v/>
      </c>
      <c r="V13" s="407" t="str">
        <f>IF(คะแนนสมรรถนะ!Q14="","",คะแนนสมรรถนะ!Q14)</f>
        <v/>
      </c>
      <c r="W13" s="407" t="str">
        <f>IF(คะแนนสมรรถนะ!R14="","",คะแนนสมรรถนะ!R14)</f>
        <v/>
      </c>
      <c r="X13" s="407" t="str">
        <f>IF(คะแนนสมรรถนะ!S14="","",คะแนนสมรรถนะ!S14)</f>
        <v/>
      </c>
      <c r="Y13" s="87" t="str">
        <f t="shared" si="6"/>
        <v/>
      </c>
      <c r="Z13" s="136" t="str">
        <f t="shared" si="7"/>
        <v/>
      </c>
      <c r="AA13" s="136" t="str">
        <f t="shared" si="8"/>
        <v/>
      </c>
      <c r="AB13" s="407" t="str">
        <f>IF(คะแนนสมรรถนะ!T14="","",คะแนนสมรรถนะ!T14)</f>
        <v/>
      </c>
      <c r="AC13" s="407" t="str">
        <f>IF(คะแนนสมรรถนะ!U14="","",คะแนนสมรรถนะ!U14)</f>
        <v/>
      </c>
      <c r="AD13" s="407" t="str">
        <f>IF(คะแนนสมรรถนะ!V14="","",คะแนนสมรรถนะ!V14)</f>
        <v/>
      </c>
      <c r="AE13" s="407" t="str">
        <f>IF(คะแนนสมรรถนะ!W14="","",คะแนนสมรรถนะ!W14)</f>
        <v/>
      </c>
      <c r="AF13" s="407" t="str">
        <f>IF(คะแนนสมรรถนะ!X14="","",คะแนนสมรรถนะ!X14)</f>
        <v/>
      </c>
      <c r="AG13" s="87" t="str">
        <f t="shared" si="9"/>
        <v/>
      </c>
      <c r="AH13" s="136" t="str">
        <f t="shared" si="10"/>
        <v/>
      </c>
      <c r="AI13" s="136" t="str">
        <f t="shared" si="11"/>
        <v/>
      </c>
      <c r="AJ13" s="407" t="str">
        <f>IF(คะแนนสมรรถนะ!Y14="","",คะแนนสมรรถนะ!Y14)</f>
        <v/>
      </c>
      <c r="AK13" s="407" t="str">
        <f>IF(คะแนนสมรรถนะ!Z14="","",คะแนนสมรรถนะ!Z14)</f>
        <v/>
      </c>
      <c r="AL13" s="407" t="str">
        <f>IF(คะแนนสมรรถนะ!AA14="","",คะแนนสมรรถนะ!AA14)</f>
        <v/>
      </c>
      <c r="AM13" s="407" t="str">
        <f>IF(คะแนนสมรรถนะ!AB14="","",คะแนนสมรรถนะ!AB14)</f>
        <v/>
      </c>
      <c r="AN13" s="407" t="str">
        <f>IF(คะแนนสมรรถนะ!AC14="","",คะแนนสมรรถนะ!AC14)</f>
        <v/>
      </c>
      <c r="AO13" s="87" t="str">
        <f t="shared" si="12"/>
        <v/>
      </c>
      <c r="AP13" s="136" t="str">
        <f t="shared" si="13"/>
        <v/>
      </c>
      <c r="AQ13" s="136" t="str">
        <f t="shared" si="14"/>
        <v/>
      </c>
      <c r="AR13" s="407" t="str">
        <f>IF(คะแนนสมรรถนะ!AD14="","",คะแนนสมรรถนะ!AD14)</f>
        <v/>
      </c>
      <c r="AS13" s="407" t="str">
        <f>IF(คะแนนสมรรถนะ!AE14="","",คะแนนสมรรถนะ!AE14)</f>
        <v/>
      </c>
      <c r="AT13" s="407" t="str">
        <f>IF(คะแนนสมรรถนะ!AF14="","",คะแนนสมรรถนะ!AF14)</f>
        <v/>
      </c>
      <c r="AU13" s="407" t="str">
        <f>IF(คะแนนสมรรถนะ!AG14="","",คะแนนสมรรถนะ!AG14)</f>
        <v/>
      </c>
      <c r="AV13" s="407" t="str">
        <f>IF(คะแนนสมรรถนะ!AH14="","",คะแนนสมรรถนะ!AH14)</f>
        <v/>
      </c>
      <c r="AW13" s="87" t="str">
        <f t="shared" si="15"/>
        <v/>
      </c>
      <c r="AX13" s="136" t="str">
        <f t="shared" si="16"/>
        <v/>
      </c>
      <c r="AY13" s="136" t="str">
        <f t="shared" si="17"/>
        <v/>
      </c>
      <c r="AZ13" s="407" t="str">
        <f>IF(คะแนนสมรรถนะ!AI14="","",คะแนนสมรรถนะ!AI14)</f>
        <v/>
      </c>
      <c r="BA13" s="407" t="str">
        <f>IF(คะแนนสมรรถนะ!AJ14="","",คะแนนสมรรถนะ!AJ14)</f>
        <v/>
      </c>
      <c r="BB13" s="407" t="str">
        <f>IF(คะแนนสมรรถนะ!AK14="","",คะแนนสมรรถนะ!AK14)</f>
        <v/>
      </c>
      <c r="BC13" s="407" t="str">
        <f>IF(คะแนนสมรรถนะ!AL14="","",คะแนนสมรรถนะ!AL14)</f>
        <v/>
      </c>
      <c r="BD13" s="407" t="str">
        <f>IF(คะแนนสมรรถนะ!AM14="","",คะแนนสมรรถนะ!AM14)</f>
        <v/>
      </c>
      <c r="BE13" s="87" t="str">
        <f t="shared" si="18"/>
        <v/>
      </c>
      <c r="BF13" s="136" t="str">
        <f t="shared" si="19"/>
        <v/>
      </c>
      <c r="BG13" s="136" t="str">
        <f t="shared" si="20"/>
        <v/>
      </c>
      <c r="BH13" s="407" t="str">
        <f>IF(คะแนนสมรรถนะ!AN14="","",คะแนนสมรรถนะ!AN14)</f>
        <v/>
      </c>
      <c r="BI13" s="407" t="str">
        <f>IF(คะแนนสมรรถนะ!AO14="","",คะแนนสมรรถนะ!AO14)</f>
        <v/>
      </c>
      <c r="BJ13" s="407" t="str">
        <f>IF(คะแนนสมรรถนะ!AP14="","",คะแนนสมรรถนะ!AP14)</f>
        <v/>
      </c>
      <c r="BK13" s="407" t="str">
        <f>IF(คะแนนสมรรถนะ!AQ14="","",คะแนนสมรรถนะ!AQ14)</f>
        <v/>
      </c>
      <c r="BL13" s="407" t="str">
        <f>IF(คะแนนสมรรถนะ!AR14="","",คะแนนสมรรถนะ!AR14)</f>
        <v/>
      </c>
      <c r="BM13" s="87" t="str">
        <f t="shared" si="21"/>
        <v/>
      </c>
      <c r="BN13" s="136" t="str">
        <f t="shared" si="22"/>
        <v/>
      </c>
      <c r="BO13" s="136" t="str">
        <f t="shared" si="23"/>
        <v/>
      </c>
      <c r="BP13" s="407" t="str">
        <f>IF(คะแนนสมรรถนะ!AS14="","",คะแนนสมรรถนะ!AS14)</f>
        <v/>
      </c>
      <c r="BQ13" s="407" t="str">
        <f>IF(คะแนนสมรรถนะ!AT14="","",คะแนนสมรรถนะ!AT14)</f>
        <v/>
      </c>
      <c r="BR13" s="407" t="str">
        <f>IF(คะแนนสมรรถนะ!AU14="","",คะแนนสมรรถนะ!AU14)</f>
        <v/>
      </c>
      <c r="BS13" s="407" t="str">
        <f>IF(คะแนนสมรรถนะ!AV14="","",คะแนนสมรรถนะ!AV14)</f>
        <v/>
      </c>
      <c r="BT13" s="407" t="str">
        <f>IF(คะแนนสมรรถนะ!AW14="","",คะแนนสมรรถนะ!AW14)</f>
        <v/>
      </c>
      <c r="BU13" s="87" t="str">
        <f t="shared" si="24"/>
        <v/>
      </c>
      <c r="BV13" s="136" t="str">
        <f t="shared" si="25"/>
        <v/>
      </c>
      <c r="BW13" s="136" t="str">
        <f t="shared" si="26"/>
        <v/>
      </c>
      <c r="BX13" s="407" t="str">
        <f>IF(คะแนนสมรรถนะ!AX14="","",คะแนนสมรรถนะ!AX14)</f>
        <v/>
      </c>
      <c r="BY13" s="407" t="str">
        <f>IF(คะแนนสมรรถนะ!AY14="","",คะแนนสมรรถนะ!AY14)</f>
        <v/>
      </c>
      <c r="BZ13" s="407" t="str">
        <f>IF(คะแนนสมรรถนะ!AZ14="","",คะแนนสมรรถนะ!AZ14)</f>
        <v/>
      </c>
      <c r="CA13" s="407" t="str">
        <f>IF(คะแนนสมรรถนะ!BA14="","",คะแนนสมรรถนะ!BA14)</f>
        <v/>
      </c>
      <c r="CB13" s="407" t="str">
        <f>IF(คะแนนสมรรถนะ!BB14="","",คะแนนสมรรถนะ!BB14)</f>
        <v/>
      </c>
      <c r="CC13" s="87" t="str">
        <f t="shared" si="45"/>
        <v/>
      </c>
      <c r="CD13" s="136" t="str">
        <f t="shared" si="27"/>
        <v/>
      </c>
      <c r="CE13" s="136" t="str">
        <f t="shared" si="28"/>
        <v/>
      </c>
      <c r="CF13" s="457" t="str">
        <f>IF(คะแนนสมรรถนะ!BC14="","",คะแนนสมรรถนะ!BC14)</f>
        <v/>
      </c>
      <c r="CG13" s="457" t="str">
        <f>IF(คะแนนสมรรถนะ!BD14="","",คะแนนสมรรถนะ!BD14)</f>
        <v/>
      </c>
      <c r="CH13" s="457" t="str">
        <f>IF(คะแนนสมรรถนะ!BE14="","",คะแนนสมรรถนะ!BE14)</f>
        <v/>
      </c>
      <c r="CI13" s="457" t="str">
        <f>IF(คะแนนสมรรถนะ!BF14="","",คะแนนสมรรถนะ!BF14)</f>
        <v/>
      </c>
      <c r="CJ13" s="457" t="str">
        <f>IF(คะแนนสมรรถนะ!BG14="","",คะแนนสมรรถนะ!BG14)</f>
        <v/>
      </c>
      <c r="CK13" s="87" t="str">
        <f t="shared" si="46"/>
        <v/>
      </c>
      <c r="CL13" s="136" t="str">
        <f t="shared" si="29"/>
        <v/>
      </c>
      <c r="CM13" s="136" t="str">
        <f t="shared" si="30"/>
        <v/>
      </c>
      <c r="CN13" s="457" t="str">
        <f>IF(คะแนนสมรรถนะ!BH14="","",คะแนนสมรรถนะ!BH14)</f>
        <v/>
      </c>
      <c r="CO13" s="457" t="str">
        <f>IF(คะแนนสมรรถนะ!BI14="","",คะแนนสมรรถนะ!BI14)</f>
        <v/>
      </c>
      <c r="CP13" s="457" t="str">
        <f>IF(คะแนนสมรรถนะ!BJ14="","",คะแนนสมรรถนะ!BJ14)</f>
        <v/>
      </c>
      <c r="CQ13" s="457" t="str">
        <f>IF(คะแนนสมรรถนะ!BK14="","",คะแนนสมรรถนะ!BK14)</f>
        <v/>
      </c>
      <c r="CR13" s="457" t="str">
        <f>IF(คะแนนสมรรถนะ!BL14="","",คะแนนสมรรถนะ!BL14)</f>
        <v/>
      </c>
      <c r="CS13" s="87" t="str">
        <f t="shared" si="47"/>
        <v/>
      </c>
      <c r="CT13" s="136" t="str">
        <f t="shared" si="31"/>
        <v/>
      </c>
      <c r="CU13" s="136" t="str">
        <f t="shared" si="32"/>
        <v/>
      </c>
      <c r="CV13" s="457" t="str">
        <f>IF(คะแนนสมรรถนะ!BM14="","",คะแนนสมรรถนะ!BM14)</f>
        <v/>
      </c>
      <c r="CW13" s="457" t="str">
        <f>IF(คะแนนสมรรถนะ!BN14="","",คะแนนสมรรถนะ!BN14)</f>
        <v/>
      </c>
      <c r="CX13" s="457" t="str">
        <f>IF(คะแนนสมรรถนะ!BO14="","",คะแนนสมรรถนะ!BO14)</f>
        <v/>
      </c>
      <c r="CY13" s="457" t="str">
        <f>IF(คะแนนสมรรถนะ!BP14="","",คะแนนสมรรถนะ!BP14)</f>
        <v/>
      </c>
      <c r="CZ13" s="457" t="str">
        <f>IF(คะแนนสมรรถนะ!BQ14="","",คะแนนสมรรถนะ!BQ14)</f>
        <v/>
      </c>
      <c r="DA13" s="87" t="str">
        <f t="shared" si="48"/>
        <v/>
      </c>
      <c r="DB13" s="136" t="str">
        <f t="shared" si="33"/>
        <v/>
      </c>
      <c r="DC13" s="136" t="str">
        <f t="shared" si="34"/>
        <v/>
      </c>
      <c r="DD13" s="457" t="str">
        <f>IF(คะแนนสมรรถนะ!BR14="","",คะแนนสมรรถนะ!BR14)</f>
        <v/>
      </c>
      <c r="DE13" s="457" t="str">
        <f>IF(คะแนนสมรรถนะ!BS14="","",คะแนนสมรรถนะ!BS14)</f>
        <v/>
      </c>
      <c r="DF13" s="457" t="str">
        <f>IF(คะแนนสมรรถนะ!BT14="","",คะแนนสมรรถนะ!BT14)</f>
        <v/>
      </c>
      <c r="DG13" s="457" t="str">
        <f>IF(คะแนนสมรรถนะ!BU14="","",คะแนนสมรรถนะ!BU14)</f>
        <v/>
      </c>
      <c r="DH13" s="457" t="str">
        <f>IF(คะแนนสมรรถนะ!BV14="","",คะแนนสมรรถนะ!BV14)</f>
        <v/>
      </c>
      <c r="DI13" s="87" t="str">
        <f t="shared" si="49"/>
        <v/>
      </c>
      <c r="DJ13" s="136" t="str">
        <f t="shared" si="35"/>
        <v/>
      </c>
      <c r="DK13" s="136" t="str">
        <f t="shared" si="36"/>
        <v/>
      </c>
      <c r="DL13" s="407" t="str">
        <f>IF(คะแนนสมรรถนะ!BW14="","",คะแนนสมรรถนะ!BW14)</f>
        <v/>
      </c>
      <c r="DM13" s="407" t="str">
        <f>IF(คะแนนสมรรถนะ!BX14="","",คะแนนสมรรถนะ!BX14)</f>
        <v/>
      </c>
      <c r="DN13" s="407" t="str">
        <f>IF(คะแนนสมรรถนะ!BY14="","",คะแนนสมรรถนะ!BY14)</f>
        <v/>
      </c>
      <c r="DO13" s="407" t="str">
        <f>IF(คะแนนสมรรถนะ!BZ14="","",คะแนนสมรรถนะ!BZ14)</f>
        <v/>
      </c>
      <c r="DP13" s="407" t="str">
        <f>IF(คะแนนสมรรถนะ!CA14="","",คะแนนสมรรถนะ!CA14)</f>
        <v/>
      </c>
      <c r="DQ13" s="87" t="str">
        <f t="shared" si="37"/>
        <v/>
      </c>
      <c r="DR13" s="136" t="str">
        <f t="shared" si="38"/>
        <v/>
      </c>
      <c r="DS13" s="136" t="str">
        <f t="shared" si="39"/>
        <v/>
      </c>
      <c r="DT13" s="457" t="str">
        <f t="shared" si="50"/>
        <v/>
      </c>
      <c r="DU13" s="136" t="str">
        <f t="shared" si="40"/>
        <v/>
      </c>
      <c r="DV13" s="457" t="str">
        <f t="shared" si="51"/>
        <v/>
      </c>
      <c r="DW13" s="136" t="str">
        <f t="shared" si="41"/>
        <v/>
      </c>
      <c r="DX13" s="457" t="str">
        <f t="shared" si="52"/>
        <v/>
      </c>
      <c r="DY13" s="136" t="str">
        <f t="shared" si="42"/>
        <v/>
      </c>
      <c r="DZ13" s="457" t="str">
        <f t="shared" si="53"/>
        <v/>
      </c>
      <c r="EA13" s="136" t="str">
        <f t="shared" si="43"/>
        <v/>
      </c>
      <c r="EB13" s="457" t="str">
        <f t="shared" si="54"/>
        <v/>
      </c>
      <c r="EC13" s="136" t="str">
        <f t="shared" si="44"/>
        <v/>
      </c>
      <c r="ED13" s="87" t="str">
        <f t="shared" si="55"/>
        <v/>
      </c>
      <c r="EE13" s="136" t="str">
        <f t="shared" si="56"/>
        <v/>
      </c>
      <c r="EF13" s="136" t="str">
        <f t="shared" si="57"/>
        <v/>
      </c>
      <c r="EG13" s="85"/>
      <c r="EJ13" s="316" t="str">
        <f t="shared" si="58"/>
        <v/>
      </c>
      <c r="EK13" s="316" t="str">
        <f t="shared" si="59"/>
        <v/>
      </c>
      <c r="EL13" s="316" t="str">
        <f t="shared" si="60"/>
        <v/>
      </c>
      <c r="EM13" s="316" t="str">
        <f t="shared" si="61"/>
        <v/>
      </c>
      <c r="EN13" s="316" t="str">
        <f t="shared" si="62"/>
        <v/>
      </c>
      <c r="EO13" s="316" t="str">
        <f>'07-2'!F13</f>
        <v/>
      </c>
    </row>
    <row r="14" spans="1:152" s="29" customFormat="1" ht="15.95" customHeight="1">
      <c r="A14" s="399">
        <v>9</v>
      </c>
      <c r="B14" s="26">
        <f>IF(คะแนนสอบ!C14="","",คะแนนสอบ!C14)</f>
        <v>2440</v>
      </c>
      <c r="C14" s="41" t="str">
        <f>IF(คะแนนสอบ!D14="","",คะแนนสอบ!D14)</f>
        <v>เด็กหญิงนิธิมา  เภตรา</v>
      </c>
      <c r="D14" s="406" t="str">
        <f>IF(คะแนนสมรรถนะ!E15="","",คะแนนสมรรถนะ!E15)</f>
        <v/>
      </c>
      <c r="E14" s="406" t="str">
        <f>IF(คะแนนสมรรถนะ!F15="","",คะแนนสมรรถนะ!F15)</f>
        <v/>
      </c>
      <c r="F14" s="406" t="str">
        <f>IF(คะแนนสมรรถนะ!G15="","",คะแนนสมรรถนะ!G15)</f>
        <v/>
      </c>
      <c r="G14" s="406" t="str">
        <f>IF(คะแนนสมรรถนะ!H15="","",คะแนนสมรรถนะ!H15)</f>
        <v/>
      </c>
      <c r="H14" s="406" t="str">
        <f>IF(คะแนนสมรรถนะ!I15="","",คะแนนสมรรถนะ!I15)</f>
        <v/>
      </c>
      <c r="I14" s="87" t="str">
        <f t="shared" si="0"/>
        <v/>
      </c>
      <c r="J14" s="136" t="str">
        <f t="shared" si="1"/>
        <v/>
      </c>
      <c r="K14" s="136" t="str">
        <f t="shared" si="2"/>
        <v/>
      </c>
      <c r="L14" s="407" t="str">
        <f>IF(คะแนนสมรรถนะ!J15="","",คะแนนสมรรถนะ!J15)</f>
        <v/>
      </c>
      <c r="M14" s="407" t="str">
        <f>IF(คะแนนสมรรถนะ!K15="","",คะแนนสมรรถนะ!K15)</f>
        <v/>
      </c>
      <c r="N14" s="407" t="str">
        <f>IF(คะแนนสมรรถนะ!L15="","",คะแนนสมรรถนะ!L15)</f>
        <v/>
      </c>
      <c r="O14" s="407" t="str">
        <f>IF(คะแนนสมรรถนะ!M15="","",คะแนนสมรรถนะ!M15)</f>
        <v/>
      </c>
      <c r="P14" s="407" t="str">
        <f>IF(คะแนนสมรรถนะ!N15="","",คะแนนสมรรถนะ!N15)</f>
        <v/>
      </c>
      <c r="Q14" s="87" t="str">
        <f t="shared" si="3"/>
        <v/>
      </c>
      <c r="R14" s="136" t="str">
        <f t="shared" si="4"/>
        <v/>
      </c>
      <c r="S14" s="136" t="str">
        <f t="shared" si="5"/>
        <v/>
      </c>
      <c r="T14" s="407" t="str">
        <f>IF(คะแนนสมรรถนะ!O15="","",คะแนนสมรรถนะ!O15)</f>
        <v/>
      </c>
      <c r="U14" s="407" t="str">
        <f>IF(คะแนนสมรรถนะ!P15="","",คะแนนสมรรถนะ!P15)</f>
        <v/>
      </c>
      <c r="V14" s="407" t="str">
        <f>IF(คะแนนสมรรถนะ!Q15="","",คะแนนสมรรถนะ!Q15)</f>
        <v/>
      </c>
      <c r="W14" s="407" t="str">
        <f>IF(คะแนนสมรรถนะ!R15="","",คะแนนสมรรถนะ!R15)</f>
        <v/>
      </c>
      <c r="X14" s="407" t="str">
        <f>IF(คะแนนสมรรถนะ!S15="","",คะแนนสมรรถนะ!S15)</f>
        <v/>
      </c>
      <c r="Y14" s="87" t="str">
        <f t="shared" si="6"/>
        <v/>
      </c>
      <c r="Z14" s="136" t="str">
        <f t="shared" si="7"/>
        <v/>
      </c>
      <c r="AA14" s="136" t="str">
        <f t="shared" si="8"/>
        <v/>
      </c>
      <c r="AB14" s="407" t="str">
        <f>IF(คะแนนสมรรถนะ!T15="","",คะแนนสมรรถนะ!T15)</f>
        <v/>
      </c>
      <c r="AC14" s="407" t="str">
        <f>IF(คะแนนสมรรถนะ!U15="","",คะแนนสมรรถนะ!U15)</f>
        <v/>
      </c>
      <c r="AD14" s="407" t="str">
        <f>IF(คะแนนสมรรถนะ!V15="","",คะแนนสมรรถนะ!V15)</f>
        <v/>
      </c>
      <c r="AE14" s="407" t="str">
        <f>IF(คะแนนสมรรถนะ!W15="","",คะแนนสมรรถนะ!W15)</f>
        <v/>
      </c>
      <c r="AF14" s="407" t="str">
        <f>IF(คะแนนสมรรถนะ!X15="","",คะแนนสมรรถนะ!X15)</f>
        <v/>
      </c>
      <c r="AG14" s="87" t="str">
        <f t="shared" si="9"/>
        <v/>
      </c>
      <c r="AH14" s="136" t="str">
        <f t="shared" si="10"/>
        <v/>
      </c>
      <c r="AI14" s="136" t="str">
        <f t="shared" si="11"/>
        <v/>
      </c>
      <c r="AJ14" s="407" t="str">
        <f>IF(คะแนนสมรรถนะ!Y15="","",คะแนนสมรรถนะ!Y15)</f>
        <v/>
      </c>
      <c r="AK14" s="407" t="str">
        <f>IF(คะแนนสมรรถนะ!Z15="","",คะแนนสมรรถนะ!Z15)</f>
        <v/>
      </c>
      <c r="AL14" s="407" t="str">
        <f>IF(คะแนนสมรรถนะ!AA15="","",คะแนนสมรรถนะ!AA15)</f>
        <v/>
      </c>
      <c r="AM14" s="407" t="str">
        <f>IF(คะแนนสมรรถนะ!AB15="","",คะแนนสมรรถนะ!AB15)</f>
        <v/>
      </c>
      <c r="AN14" s="407" t="str">
        <f>IF(คะแนนสมรรถนะ!AC15="","",คะแนนสมรรถนะ!AC15)</f>
        <v/>
      </c>
      <c r="AO14" s="87" t="str">
        <f t="shared" si="12"/>
        <v/>
      </c>
      <c r="AP14" s="136" t="str">
        <f t="shared" si="13"/>
        <v/>
      </c>
      <c r="AQ14" s="136" t="str">
        <f t="shared" si="14"/>
        <v/>
      </c>
      <c r="AR14" s="407" t="str">
        <f>IF(คะแนนสมรรถนะ!AD15="","",คะแนนสมรรถนะ!AD15)</f>
        <v/>
      </c>
      <c r="AS14" s="407" t="str">
        <f>IF(คะแนนสมรรถนะ!AE15="","",คะแนนสมรรถนะ!AE15)</f>
        <v/>
      </c>
      <c r="AT14" s="407" t="str">
        <f>IF(คะแนนสมรรถนะ!AF15="","",คะแนนสมรรถนะ!AF15)</f>
        <v/>
      </c>
      <c r="AU14" s="407" t="str">
        <f>IF(คะแนนสมรรถนะ!AG15="","",คะแนนสมรรถนะ!AG15)</f>
        <v/>
      </c>
      <c r="AV14" s="407" t="str">
        <f>IF(คะแนนสมรรถนะ!AH15="","",คะแนนสมรรถนะ!AH15)</f>
        <v/>
      </c>
      <c r="AW14" s="87" t="str">
        <f t="shared" si="15"/>
        <v/>
      </c>
      <c r="AX14" s="136" t="str">
        <f t="shared" si="16"/>
        <v/>
      </c>
      <c r="AY14" s="136" t="str">
        <f t="shared" si="17"/>
        <v/>
      </c>
      <c r="AZ14" s="407" t="str">
        <f>IF(คะแนนสมรรถนะ!AI15="","",คะแนนสมรรถนะ!AI15)</f>
        <v/>
      </c>
      <c r="BA14" s="407" t="str">
        <f>IF(คะแนนสมรรถนะ!AJ15="","",คะแนนสมรรถนะ!AJ15)</f>
        <v/>
      </c>
      <c r="BB14" s="407" t="str">
        <f>IF(คะแนนสมรรถนะ!AK15="","",คะแนนสมรรถนะ!AK15)</f>
        <v/>
      </c>
      <c r="BC14" s="407" t="str">
        <f>IF(คะแนนสมรรถนะ!AL15="","",คะแนนสมรรถนะ!AL15)</f>
        <v/>
      </c>
      <c r="BD14" s="407" t="str">
        <f>IF(คะแนนสมรรถนะ!AM15="","",คะแนนสมรรถนะ!AM15)</f>
        <v/>
      </c>
      <c r="BE14" s="87" t="str">
        <f t="shared" si="18"/>
        <v/>
      </c>
      <c r="BF14" s="136" t="str">
        <f t="shared" si="19"/>
        <v/>
      </c>
      <c r="BG14" s="136" t="str">
        <f t="shared" si="20"/>
        <v/>
      </c>
      <c r="BH14" s="407" t="str">
        <f>IF(คะแนนสมรรถนะ!AN15="","",คะแนนสมรรถนะ!AN15)</f>
        <v/>
      </c>
      <c r="BI14" s="407" t="str">
        <f>IF(คะแนนสมรรถนะ!AO15="","",คะแนนสมรรถนะ!AO15)</f>
        <v/>
      </c>
      <c r="BJ14" s="407" t="str">
        <f>IF(คะแนนสมรรถนะ!AP15="","",คะแนนสมรรถนะ!AP15)</f>
        <v/>
      </c>
      <c r="BK14" s="407" t="str">
        <f>IF(คะแนนสมรรถนะ!AQ15="","",คะแนนสมรรถนะ!AQ15)</f>
        <v/>
      </c>
      <c r="BL14" s="407" t="str">
        <f>IF(คะแนนสมรรถนะ!AR15="","",คะแนนสมรรถนะ!AR15)</f>
        <v/>
      </c>
      <c r="BM14" s="87" t="str">
        <f t="shared" si="21"/>
        <v/>
      </c>
      <c r="BN14" s="136" t="str">
        <f t="shared" si="22"/>
        <v/>
      </c>
      <c r="BO14" s="136" t="str">
        <f t="shared" si="23"/>
        <v/>
      </c>
      <c r="BP14" s="407" t="str">
        <f>IF(คะแนนสมรรถนะ!AS15="","",คะแนนสมรรถนะ!AS15)</f>
        <v/>
      </c>
      <c r="BQ14" s="407" t="str">
        <f>IF(คะแนนสมรรถนะ!AT15="","",คะแนนสมรรถนะ!AT15)</f>
        <v/>
      </c>
      <c r="BR14" s="407" t="str">
        <f>IF(คะแนนสมรรถนะ!AU15="","",คะแนนสมรรถนะ!AU15)</f>
        <v/>
      </c>
      <c r="BS14" s="407" t="str">
        <f>IF(คะแนนสมรรถนะ!AV15="","",คะแนนสมรรถนะ!AV15)</f>
        <v/>
      </c>
      <c r="BT14" s="407" t="str">
        <f>IF(คะแนนสมรรถนะ!AW15="","",คะแนนสมรรถนะ!AW15)</f>
        <v/>
      </c>
      <c r="BU14" s="87" t="str">
        <f t="shared" si="24"/>
        <v/>
      </c>
      <c r="BV14" s="136" t="str">
        <f t="shared" si="25"/>
        <v/>
      </c>
      <c r="BW14" s="136" t="str">
        <f t="shared" si="26"/>
        <v/>
      </c>
      <c r="BX14" s="407" t="str">
        <f>IF(คะแนนสมรรถนะ!AX15="","",คะแนนสมรรถนะ!AX15)</f>
        <v/>
      </c>
      <c r="BY14" s="407" t="str">
        <f>IF(คะแนนสมรรถนะ!AY15="","",คะแนนสมรรถนะ!AY15)</f>
        <v/>
      </c>
      <c r="BZ14" s="407" t="str">
        <f>IF(คะแนนสมรรถนะ!AZ15="","",คะแนนสมรรถนะ!AZ15)</f>
        <v/>
      </c>
      <c r="CA14" s="407" t="str">
        <f>IF(คะแนนสมรรถนะ!BA15="","",คะแนนสมรรถนะ!BA15)</f>
        <v/>
      </c>
      <c r="CB14" s="407" t="str">
        <f>IF(คะแนนสมรรถนะ!BB15="","",คะแนนสมรรถนะ!BB15)</f>
        <v/>
      </c>
      <c r="CC14" s="87" t="str">
        <f t="shared" si="45"/>
        <v/>
      </c>
      <c r="CD14" s="136" t="str">
        <f t="shared" si="27"/>
        <v/>
      </c>
      <c r="CE14" s="136" t="str">
        <f t="shared" si="28"/>
        <v/>
      </c>
      <c r="CF14" s="457" t="str">
        <f>IF(คะแนนสมรรถนะ!BC15="","",คะแนนสมรรถนะ!BC15)</f>
        <v/>
      </c>
      <c r="CG14" s="457" t="str">
        <f>IF(คะแนนสมรรถนะ!BD15="","",คะแนนสมรรถนะ!BD15)</f>
        <v/>
      </c>
      <c r="CH14" s="457" t="str">
        <f>IF(คะแนนสมรรถนะ!BE15="","",คะแนนสมรรถนะ!BE15)</f>
        <v/>
      </c>
      <c r="CI14" s="457" t="str">
        <f>IF(คะแนนสมรรถนะ!BF15="","",คะแนนสมรรถนะ!BF15)</f>
        <v/>
      </c>
      <c r="CJ14" s="457" t="str">
        <f>IF(คะแนนสมรรถนะ!BG15="","",คะแนนสมรรถนะ!BG15)</f>
        <v/>
      </c>
      <c r="CK14" s="87" t="str">
        <f t="shared" si="46"/>
        <v/>
      </c>
      <c r="CL14" s="136" t="str">
        <f t="shared" si="29"/>
        <v/>
      </c>
      <c r="CM14" s="136" t="str">
        <f t="shared" si="30"/>
        <v/>
      </c>
      <c r="CN14" s="457" t="str">
        <f>IF(คะแนนสมรรถนะ!BH15="","",คะแนนสมรรถนะ!BH15)</f>
        <v/>
      </c>
      <c r="CO14" s="457" t="str">
        <f>IF(คะแนนสมรรถนะ!BI15="","",คะแนนสมรรถนะ!BI15)</f>
        <v/>
      </c>
      <c r="CP14" s="457" t="str">
        <f>IF(คะแนนสมรรถนะ!BJ15="","",คะแนนสมรรถนะ!BJ15)</f>
        <v/>
      </c>
      <c r="CQ14" s="457" t="str">
        <f>IF(คะแนนสมรรถนะ!BK15="","",คะแนนสมรรถนะ!BK15)</f>
        <v/>
      </c>
      <c r="CR14" s="457" t="str">
        <f>IF(คะแนนสมรรถนะ!BL15="","",คะแนนสมรรถนะ!BL15)</f>
        <v/>
      </c>
      <c r="CS14" s="87" t="str">
        <f t="shared" si="47"/>
        <v/>
      </c>
      <c r="CT14" s="136" t="str">
        <f t="shared" si="31"/>
        <v/>
      </c>
      <c r="CU14" s="136" t="str">
        <f t="shared" si="32"/>
        <v/>
      </c>
      <c r="CV14" s="457" t="str">
        <f>IF(คะแนนสมรรถนะ!BM15="","",คะแนนสมรรถนะ!BM15)</f>
        <v/>
      </c>
      <c r="CW14" s="457" t="str">
        <f>IF(คะแนนสมรรถนะ!BN15="","",คะแนนสมรรถนะ!BN15)</f>
        <v/>
      </c>
      <c r="CX14" s="457" t="str">
        <f>IF(คะแนนสมรรถนะ!BO15="","",คะแนนสมรรถนะ!BO15)</f>
        <v/>
      </c>
      <c r="CY14" s="457" t="str">
        <f>IF(คะแนนสมรรถนะ!BP15="","",คะแนนสมรรถนะ!BP15)</f>
        <v/>
      </c>
      <c r="CZ14" s="457" t="str">
        <f>IF(คะแนนสมรรถนะ!BQ15="","",คะแนนสมรรถนะ!BQ15)</f>
        <v/>
      </c>
      <c r="DA14" s="87" t="str">
        <f t="shared" si="48"/>
        <v/>
      </c>
      <c r="DB14" s="136" t="str">
        <f t="shared" si="33"/>
        <v/>
      </c>
      <c r="DC14" s="136" t="str">
        <f t="shared" si="34"/>
        <v/>
      </c>
      <c r="DD14" s="457" t="str">
        <f>IF(คะแนนสมรรถนะ!BR15="","",คะแนนสมรรถนะ!BR15)</f>
        <v/>
      </c>
      <c r="DE14" s="457" t="str">
        <f>IF(คะแนนสมรรถนะ!BS15="","",คะแนนสมรรถนะ!BS15)</f>
        <v/>
      </c>
      <c r="DF14" s="457" t="str">
        <f>IF(คะแนนสมรรถนะ!BT15="","",คะแนนสมรรถนะ!BT15)</f>
        <v/>
      </c>
      <c r="DG14" s="457" t="str">
        <f>IF(คะแนนสมรรถนะ!BU15="","",คะแนนสมรรถนะ!BU15)</f>
        <v/>
      </c>
      <c r="DH14" s="457" t="str">
        <f>IF(คะแนนสมรรถนะ!BV15="","",คะแนนสมรรถนะ!BV15)</f>
        <v/>
      </c>
      <c r="DI14" s="87" t="str">
        <f t="shared" si="49"/>
        <v/>
      </c>
      <c r="DJ14" s="136" t="str">
        <f t="shared" si="35"/>
        <v/>
      </c>
      <c r="DK14" s="136" t="str">
        <f t="shared" si="36"/>
        <v/>
      </c>
      <c r="DL14" s="407" t="str">
        <f>IF(คะแนนสมรรถนะ!BW15="","",คะแนนสมรรถนะ!BW15)</f>
        <v/>
      </c>
      <c r="DM14" s="407" t="str">
        <f>IF(คะแนนสมรรถนะ!BX15="","",คะแนนสมรรถนะ!BX15)</f>
        <v/>
      </c>
      <c r="DN14" s="407" t="str">
        <f>IF(คะแนนสมรรถนะ!BY15="","",คะแนนสมรรถนะ!BY15)</f>
        <v/>
      </c>
      <c r="DO14" s="407" t="str">
        <f>IF(คะแนนสมรรถนะ!BZ15="","",คะแนนสมรรถนะ!BZ15)</f>
        <v/>
      </c>
      <c r="DP14" s="407" t="str">
        <f>IF(คะแนนสมรรถนะ!CA15="","",คะแนนสมรรถนะ!CA15)</f>
        <v/>
      </c>
      <c r="DQ14" s="87" t="str">
        <f t="shared" si="37"/>
        <v/>
      </c>
      <c r="DR14" s="136" t="str">
        <f t="shared" si="38"/>
        <v/>
      </c>
      <c r="DS14" s="136" t="str">
        <f t="shared" si="39"/>
        <v/>
      </c>
      <c r="DT14" s="457" t="str">
        <f t="shared" si="50"/>
        <v/>
      </c>
      <c r="DU14" s="136" t="str">
        <f t="shared" si="40"/>
        <v/>
      </c>
      <c r="DV14" s="457" t="str">
        <f t="shared" si="51"/>
        <v/>
      </c>
      <c r="DW14" s="136" t="str">
        <f t="shared" si="41"/>
        <v/>
      </c>
      <c r="DX14" s="457" t="str">
        <f t="shared" si="52"/>
        <v/>
      </c>
      <c r="DY14" s="136" t="str">
        <f t="shared" si="42"/>
        <v/>
      </c>
      <c r="DZ14" s="457" t="str">
        <f t="shared" si="53"/>
        <v/>
      </c>
      <c r="EA14" s="136" t="str">
        <f t="shared" si="43"/>
        <v/>
      </c>
      <c r="EB14" s="457" t="str">
        <f t="shared" si="54"/>
        <v/>
      </c>
      <c r="EC14" s="136" t="str">
        <f t="shared" si="44"/>
        <v/>
      </c>
      <c r="ED14" s="87" t="str">
        <f t="shared" si="55"/>
        <v/>
      </c>
      <c r="EE14" s="136" t="str">
        <f t="shared" si="56"/>
        <v/>
      </c>
      <c r="EF14" s="136" t="str">
        <f t="shared" si="57"/>
        <v/>
      </c>
      <c r="EG14" s="85"/>
      <c r="EJ14" s="316" t="str">
        <f t="shared" si="58"/>
        <v/>
      </c>
      <c r="EK14" s="316" t="str">
        <f t="shared" si="59"/>
        <v/>
      </c>
      <c r="EL14" s="316" t="str">
        <f t="shared" si="60"/>
        <v/>
      </c>
      <c r="EM14" s="316" t="str">
        <f t="shared" si="61"/>
        <v/>
      </c>
      <c r="EN14" s="316" t="str">
        <f t="shared" si="62"/>
        <v/>
      </c>
      <c r="EO14" s="316" t="str">
        <f>'07-2'!F14</f>
        <v/>
      </c>
    </row>
    <row r="15" spans="1:152" s="29" customFormat="1" ht="15.95" customHeight="1">
      <c r="A15" s="399">
        <v>10</v>
      </c>
      <c r="B15" s="26">
        <f>IF(คะแนนสอบ!C15="","",คะแนนสอบ!C15)</f>
        <v>2441</v>
      </c>
      <c r="C15" s="41" t="str">
        <f>IF(คะแนนสอบ!D15="","",คะแนนสอบ!D15)</f>
        <v>เด็กชายวิชัย  บุญยงค์</v>
      </c>
      <c r="D15" s="406" t="str">
        <f>IF(คะแนนสมรรถนะ!E16="","",คะแนนสมรรถนะ!E16)</f>
        <v/>
      </c>
      <c r="E15" s="406" t="str">
        <f>IF(คะแนนสมรรถนะ!F16="","",คะแนนสมรรถนะ!F16)</f>
        <v/>
      </c>
      <c r="F15" s="406" t="str">
        <f>IF(คะแนนสมรรถนะ!G16="","",คะแนนสมรรถนะ!G16)</f>
        <v/>
      </c>
      <c r="G15" s="406" t="str">
        <f>IF(คะแนนสมรรถนะ!H16="","",คะแนนสมรรถนะ!H16)</f>
        <v/>
      </c>
      <c r="H15" s="406" t="str">
        <f>IF(คะแนนสมรรถนะ!I16="","",คะแนนสมรรถนะ!I16)</f>
        <v/>
      </c>
      <c r="I15" s="87" t="str">
        <f t="shared" si="0"/>
        <v/>
      </c>
      <c r="J15" s="136" t="str">
        <f t="shared" si="1"/>
        <v/>
      </c>
      <c r="K15" s="136" t="str">
        <f t="shared" si="2"/>
        <v/>
      </c>
      <c r="L15" s="407" t="str">
        <f>IF(คะแนนสมรรถนะ!J16="","",คะแนนสมรรถนะ!J16)</f>
        <v/>
      </c>
      <c r="M15" s="407" t="str">
        <f>IF(คะแนนสมรรถนะ!K16="","",คะแนนสมรรถนะ!K16)</f>
        <v/>
      </c>
      <c r="N15" s="407" t="str">
        <f>IF(คะแนนสมรรถนะ!L16="","",คะแนนสมรรถนะ!L16)</f>
        <v/>
      </c>
      <c r="O15" s="407" t="str">
        <f>IF(คะแนนสมรรถนะ!M16="","",คะแนนสมรรถนะ!M16)</f>
        <v/>
      </c>
      <c r="P15" s="407" t="str">
        <f>IF(คะแนนสมรรถนะ!N16="","",คะแนนสมรรถนะ!N16)</f>
        <v/>
      </c>
      <c r="Q15" s="87" t="str">
        <f t="shared" si="3"/>
        <v/>
      </c>
      <c r="R15" s="136" t="str">
        <f t="shared" si="4"/>
        <v/>
      </c>
      <c r="S15" s="136" t="str">
        <f t="shared" si="5"/>
        <v/>
      </c>
      <c r="T15" s="407" t="str">
        <f>IF(คะแนนสมรรถนะ!O16="","",คะแนนสมรรถนะ!O16)</f>
        <v/>
      </c>
      <c r="U15" s="407" t="str">
        <f>IF(คะแนนสมรรถนะ!P16="","",คะแนนสมรรถนะ!P16)</f>
        <v/>
      </c>
      <c r="V15" s="407" t="str">
        <f>IF(คะแนนสมรรถนะ!Q16="","",คะแนนสมรรถนะ!Q16)</f>
        <v/>
      </c>
      <c r="W15" s="407" t="str">
        <f>IF(คะแนนสมรรถนะ!R16="","",คะแนนสมรรถนะ!R16)</f>
        <v/>
      </c>
      <c r="X15" s="407" t="str">
        <f>IF(คะแนนสมรรถนะ!S16="","",คะแนนสมรรถนะ!S16)</f>
        <v/>
      </c>
      <c r="Y15" s="87" t="str">
        <f t="shared" si="6"/>
        <v/>
      </c>
      <c r="Z15" s="136" t="str">
        <f t="shared" si="7"/>
        <v/>
      </c>
      <c r="AA15" s="136" t="str">
        <f t="shared" si="8"/>
        <v/>
      </c>
      <c r="AB15" s="407" t="str">
        <f>IF(คะแนนสมรรถนะ!T16="","",คะแนนสมรรถนะ!T16)</f>
        <v/>
      </c>
      <c r="AC15" s="407" t="str">
        <f>IF(คะแนนสมรรถนะ!U16="","",คะแนนสมรรถนะ!U16)</f>
        <v/>
      </c>
      <c r="AD15" s="407" t="str">
        <f>IF(คะแนนสมรรถนะ!V16="","",คะแนนสมรรถนะ!V16)</f>
        <v/>
      </c>
      <c r="AE15" s="407" t="str">
        <f>IF(คะแนนสมรรถนะ!W16="","",คะแนนสมรรถนะ!W16)</f>
        <v/>
      </c>
      <c r="AF15" s="407" t="str">
        <f>IF(คะแนนสมรรถนะ!X16="","",คะแนนสมรรถนะ!X16)</f>
        <v/>
      </c>
      <c r="AG15" s="87" t="str">
        <f t="shared" si="9"/>
        <v/>
      </c>
      <c r="AH15" s="136" t="str">
        <f t="shared" si="10"/>
        <v/>
      </c>
      <c r="AI15" s="136" t="str">
        <f t="shared" si="11"/>
        <v/>
      </c>
      <c r="AJ15" s="407" t="str">
        <f>IF(คะแนนสมรรถนะ!Y16="","",คะแนนสมรรถนะ!Y16)</f>
        <v/>
      </c>
      <c r="AK15" s="407" t="str">
        <f>IF(คะแนนสมรรถนะ!Z16="","",คะแนนสมรรถนะ!Z16)</f>
        <v/>
      </c>
      <c r="AL15" s="407" t="str">
        <f>IF(คะแนนสมรรถนะ!AA16="","",คะแนนสมรรถนะ!AA16)</f>
        <v/>
      </c>
      <c r="AM15" s="407" t="str">
        <f>IF(คะแนนสมรรถนะ!AB16="","",คะแนนสมรรถนะ!AB16)</f>
        <v/>
      </c>
      <c r="AN15" s="407" t="str">
        <f>IF(คะแนนสมรรถนะ!AC16="","",คะแนนสมรรถนะ!AC16)</f>
        <v/>
      </c>
      <c r="AO15" s="87" t="str">
        <f t="shared" si="12"/>
        <v/>
      </c>
      <c r="AP15" s="136" t="str">
        <f t="shared" si="13"/>
        <v/>
      </c>
      <c r="AQ15" s="136" t="str">
        <f t="shared" si="14"/>
        <v/>
      </c>
      <c r="AR15" s="407" t="str">
        <f>IF(คะแนนสมรรถนะ!AD16="","",คะแนนสมรรถนะ!AD16)</f>
        <v/>
      </c>
      <c r="AS15" s="407" t="str">
        <f>IF(คะแนนสมรรถนะ!AE16="","",คะแนนสมรรถนะ!AE16)</f>
        <v/>
      </c>
      <c r="AT15" s="407" t="str">
        <f>IF(คะแนนสมรรถนะ!AF16="","",คะแนนสมรรถนะ!AF16)</f>
        <v/>
      </c>
      <c r="AU15" s="407" t="str">
        <f>IF(คะแนนสมรรถนะ!AG16="","",คะแนนสมรรถนะ!AG16)</f>
        <v/>
      </c>
      <c r="AV15" s="407" t="str">
        <f>IF(คะแนนสมรรถนะ!AH16="","",คะแนนสมรรถนะ!AH16)</f>
        <v/>
      </c>
      <c r="AW15" s="87" t="str">
        <f t="shared" si="15"/>
        <v/>
      </c>
      <c r="AX15" s="136" t="str">
        <f t="shared" si="16"/>
        <v/>
      </c>
      <c r="AY15" s="136" t="str">
        <f t="shared" si="17"/>
        <v/>
      </c>
      <c r="AZ15" s="407" t="str">
        <f>IF(คะแนนสมรรถนะ!AI16="","",คะแนนสมรรถนะ!AI16)</f>
        <v/>
      </c>
      <c r="BA15" s="407" t="str">
        <f>IF(คะแนนสมรรถนะ!AJ16="","",คะแนนสมรรถนะ!AJ16)</f>
        <v/>
      </c>
      <c r="BB15" s="407" t="str">
        <f>IF(คะแนนสมรรถนะ!AK16="","",คะแนนสมรรถนะ!AK16)</f>
        <v/>
      </c>
      <c r="BC15" s="407" t="str">
        <f>IF(คะแนนสมรรถนะ!AL16="","",คะแนนสมรรถนะ!AL16)</f>
        <v/>
      </c>
      <c r="BD15" s="407" t="str">
        <f>IF(คะแนนสมรรถนะ!AM16="","",คะแนนสมรรถนะ!AM16)</f>
        <v/>
      </c>
      <c r="BE15" s="87" t="str">
        <f t="shared" si="18"/>
        <v/>
      </c>
      <c r="BF15" s="136" t="str">
        <f t="shared" si="19"/>
        <v/>
      </c>
      <c r="BG15" s="136" t="str">
        <f t="shared" si="20"/>
        <v/>
      </c>
      <c r="BH15" s="407" t="str">
        <f>IF(คะแนนสมรรถนะ!AN16="","",คะแนนสมรรถนะ!AN16)</f>
        <v/>
      </c>
      <c r="BI15" s="407" t="str">
        <f>IF(คะแนนสมรรถนะ!AO16="","",คะแนนสมรรถนะ!AO16)</f>
        <v/>
      </c>
      <c r="BJ15" s="407" t="str">
        <f>IF(คะแนนสมรรถนะ!AP16="","",คะแนนสมรรถนะ!AP16)</f>
        <v/>
      </c>
      <c r="BK15" s="407" t="str">
        <f>IF(คะแนนสมรรถนะ!AQ16="","",คะแนนสมรรถนะ!AQ16)</f>
        <v/>
      </c>
      <c r="BL15" s="407" t="str">
        <f>IF(คะแนนสมรรถนะ!AR16="","",คะแนนสมรรถนะ!AR16)</f>
        <v/>
      </c>
      <c r="BM15" s="87" t="str">
        <f t="shared" si="21"/>
        <v/>
      </c>
      <c r="BN15" s="136" t="str">
        <f t="shared" si="22"/>
        <v/>
      </c>
      <c r="BO15" s="136" t="str">
        <f t="shared" si="23"/>
        <v/>
      </c>
      <c r="BP15" s="407" t="str">
        <f>IF(คะแนนสมรรถนะ!AS16="","",คะแนนสมรรถนะ!AS16)</f>
        <v/>
      </c>
      <c r="BQ15" s="407" t="str">
        <f>IF(คะแนนสมรรถนะ!AT16="","",คะแนนสมรรถนะ!AT16)</f>
        <v/>
      </c>
      <c r="BR15" s="407" t="str">
        <f>IF(คะแนนสมรรถนะ!AU16="","",คะแนนสมรรถนะ!AU16)</f>
        <v/>
      </c>
      <c r="BS15" s="407" t="str">
        <f>IF(คะแนนสมรรถนะ!AV16="","",คะแนนสมรรถนะ!AV16)</f>
        <v/>
      </c>
      <c r="BT15" s="407" t="str">
        <f>IF(คะแนนสมรรถนะ!AW16="","",คะแนนสมรรถนะ!AW16)</f>
        <v/>
      </c>
      <c r="BU15" s="87" t="str">
        <f t="shared" si="24"/>
        <v/>
      </c>
      <c r="BV15" s="136" t="str">
        <f t="shared" si="25"/>
        <v/>
      </c>
      <c r="BW15" s="136" t="str">
        <f t="shared" si="26"/>
        <v/>
      </c>
      <c r="BX15" s="407" t="str">
        <f>IF(คะแนนสมรรถนะ!AX16="","",คะแนนสมรรถนะ!AX16)</f>
        <v/>
      </c>
      <c r="BY15" s="407" t="str">
        <f>IF(คะแนนสมรรถนะ!AY16="","",คะแนนสมรรถนะ!AY16)</f>
        <v/>
      </c>
      <c r="BZ15" s="407" t="str">
        <f>IF(คะแนนสมรรถนะ!AZ16="","",คะแนนสมรรถนะ!AZ16)</f>
        <v/>
      </c>
      <c r="CA15" s="407" t="str">
        <f>IF(คะแนนสมรรถนะ!BA16="","",คะแนนสมรรถนะ!BA16)</f>
        <v/>
      </c>
      <c r="CB15" s="407" t="str">
        <f>IF(คะแนนสมรรถนะ!BB16="","",คะแนนสมรรถนะ!BB16)</f>
        <v/>
      </c>
      <c r="CC15" s="87" t="str">
        <f t="shared" si="45"/>
        <v/>
      </c>
      <c r="CD15" s="136" t="str">
        <f t="shared" si="27"/>
        <v/>
      </c>
      <c r="CE15" s="136" t="str">
        <f t="shared" si="28"/>
        <v/>
      </c>
      <c r="CF15" s="457" t="str">
        <f>IF(คะแนนสมรรถนะ!BC16="","",คะแนนสมรรถนะ!BC16)</f>
        <v/>
      </c>
      <c r="CG15" s="457" t="str">
        <f>IF(คะแนนสมรรถนะ!BD16="","",คะแนนสมรรถนะ!BD16)</f>
        <v/>
      </c>
      <c r="CH15" s="457" t="str">
        <f>IF(คะแนนสมรรถนะ!BE16="","",คะแนนสมรรถนะ!BE16)</f>
        <v/>
      </c>
      <c r="CI15" s="457" t="str">
        <f>IF(คะแนนสมรรถนะ!BF16="","",คะแนนสมรรถนะ!BF16)</f>
        <v/>
      </c>
      <c r="CJ15" s="457" t="str">
        <f>IF(คะแนนสมรรถนะ!BG16="","",คะแนนสมรรถนะ!BG16)</f>
        <v/>
      </c>
      <c r="CK15" s="87" t="str">
        <f t="shared" si="46"/>
        <v/>
      </c>
      <c r="CL15" s="136" t="str">
        <f t="shared" si="29"/>
        <v/>
      </c>
      <c r="CM15" s="136" t="str">
        <f t="shared" si="30"/>
        <v/>
      </c>
      <c r="CN15" s="457" t="str">
        <f>IF(คะแนนสมรรถนะ!BH16="","",คะแนนสมรรถนะ!BH16)</f>
        <v/>
      </c>
      <c r="CO15" s="457" t="str">
        <f>IF(คะแนนสมรรถนะ!BI16="","",คะแนนสมรรถนะ!BI16)</f>
        <v/>
      </c>
      <c r="CP15" s="457" t="str">
        <f>IF(คะแนนสมรรถนะ!BJ16="","",คะแนนสมรรถนะ!BJ16)</f>
        <v/>
      </c>
      <c r="CQ15" s="457" t="str">
        <f>IF(คะแนนสมรรถนะ!BK16="","",คะแนนสมรรถนะ!BK16)</f>
        <v/>
      </c>
      <c r="CR15" s="457" t="str">
        <f>IF(คะแนนสมรรถนะ!BL16="","",คะแนนสมรรถนะ!BL16)</f>
        <v/>
      </c>
      <c r="CS15" s="87" t="str">
        <f t="shared" si="47"/>
        <v/>
      </c>
      <c r="CT15" s="136" t="str">
        <f t="shared" si="31"/>
        <v/>
      </c>
      <c r="CU15" s="136" t="str">
        <f t="shared" si="32"/>
        <v/>
      </c>
      <c r="CV15" s="457" t="str">
        <f>IF(คะแนนสมรรถนะ!BM16="","",คะแนนสมรรถนะ!BM16)</f>
        <v/>
      </c>
      <c r="CW15" s="457" t="str">
        <f>IF(คะแนนสมรรถนะ!BN16="","",คะแนนสมรรถนะ!BN16)</f>
        <v/>
      </c>
      <c r="CX15" s="457" t="str">
        <f>IF(คะแนนสมรรถนะ!BO16="","",คะแนนสมรรถนะ!BO16)</f>
        <v/>
      </c>
      <c r="CY15" s="457" t="str">
        <f>IF(คะแนนสมรรถนะ!BP16="","",คะแนนสมรรถนะ!BP16)</f>
        <v/>
      </c>
      <c r="CZ15" s="457" t="str">
        <f>IF(คะแนนสมรรถนะ!BQ16="","",คะแนนสมรรถนะ!BQ16)</f>
        <v/>
      </c>
      <c r="DA15" s="87" t="str">
        <f t="shared" si="48"/>
        <v/>
      </c>
      <c r="DB15" s="136" t="str">
        <f t="shared" si="33"/>
        <v/>
      </c>
      <c r="DC15" s="136" t="str">
        <f t="shared" si="34"/>
        <v/>
      </c>
      <c r="DD15" s="457" t="str">
        <f>IF(คะแนนสมรรถนะ!BR16="","",คะแนนสมรรถนะ!BR16)</f>
        <v/>
      </c>
      <c r="DE15" s="457" t="str">
        <f>IF(คะแนนสมรรถนะ!BS16="","",คะแนนสมรรถนะ!BS16)</f>
        <v/>
      </c>
      <c r="DF15" s="457" t="str">
        <f>IF(คะแนนสมรรถนะ!BT16="","",คะแนนสมรรถนะ!BT16)</f>
        <v/>
      </c>
      <c r="DG15" s="457" t="str">
        <f>IF(คะแนนสมรรถนะ!BU16="","",คะแนนสมรรถนะ!BU16)</f>
        <v/>
      </c>
      <c r="DH15" s="457" t="str">
        <f>IF(คะแนนสมรรถนะ!BV16="","",คะแนนสมรรถนะ!BV16)</f>
        <v/>
      </c>
      <c r="DI15" s="87" t="str">
        <f t="shared" si="49"/>
        <v/>
      </c>
      <c r="DJ15" s="136" t="str">
        <f t="shared" si="35"/>
        <v/>
      </c>
      <c r="DK15" s="136" t="str">
        <f t="shared" si="36"/>
        <v/>
      </c>
      <c r="DL15" s="407" t="str">
        <f>IF(คะแนนสมรรถนะ!BW16="","",คะแนนสมรรถนะ!BW16)</f>
        <v/>
      </c>
      <c r="DM15" s="407" t="str">
        <f>IF(คะแนนสมรรถนะ!BX16="","",คะแนนสมรรถนะ!BX16)</f>
        <v/>
      </c>
      <c r="DN15" s="407" t="str">
        <f>IF(คะแนนสมรรถนะ!BY16="","",คะแนนสมรรถนะ!BY16)</f>
        <v/>
      </c>
      <c r="DO15" s="407" t="str">
        <f>IF(คะแนนสมรรถนะ!BZ16="","",คะแนนสมรรถนะ!BZ16)</f>
        <v/>
      </c>
      <c r="DP15" s="407" t="str">
        <f>IF(คะแนนสมรรถนะ!CA16="","",คะแนนสมรรถนะ!CA16)</f>
        <v/>
      </c>
      <c r="DQ15" s="87" t="str">
        <f t="shared" si="37"/>
        <v/>
      </c>
      <c r="DR15" s="136" t="str">
        <f t="shared" si="38"/>
        <v/>
      </c>
      <c r="DS15" s="136" t="str">
        <f t="shared" si="39"/>
        <v/>
      </c>
      <c r="DT15" s="457" t="str">
        <f t="shared" si="50"/>
        <v/>
      </c>
      <c r="DU15" s="136" t="str">
        <f t="shared" si="40"/>
        <v/>
      </c>
      <c r="DV15" s="457" t="str">
        <f t="shared" si="51"/>
        <v/>
      </c>
      <c r="DW15" s="136" t="str">
        <f t="shared" si="41"/>
        <v/>
      </c>
      <c r="DX15" s="457" t="str">
        <f t="shared" si="52"/>
        <v/>
      </c>
      <c r="DY15" s="136" t="str">
        <f t="shared" si="42"/>
        <v/>
      </c>
      <c r="DZ15" s="457" t="str">
        <f t="shared" si="53"/>
        <v/>
      </c>
      <c r="EA15" s="136" t="str">
        <f t="shared" si="43"/>
        <v/>
      </c>
      <c r="EB15" s="457" t="str">
        <f t="shared" si="54"/>
        <v/>
      </c>
      <c r="EC15" s="136" t="str">
        <f t="shared" si="44"/>
        <v/>
      </c>
      <c r="ED15" s="87" t="str">
        <f t="shared" si="55"/>
        <v/>
      </c>
      <c r="EE15" s="136" t="str">
        <f t="shared" si="56"/>
        <v/>
      </c>
      <c r="EF15" s="136" t="str">
        <f t="shared" si="57"/>
        <v/>
      </c>
      <c r="EG15" s="85"/>
      <c r="EJ15" s="316" t="str">
        <f t="shared" si="58"/>
        <v/>
      </c>
      <c r="EK15" s="316" t="str">
        <f t="shared" si="59"/>
        <v/>
      </c>
      <c r="EL15" s="316" t="str">
        <f t="shared" si="60"/>
        <v/>
      </c>
      <c r="EM15" s="316" t="str">
        <f t="shared" si="61"/>
        <v/>
      </c>
      <c r="EN15" s="316" t="str">
        <f t="shared" si="62"/>
        <v/>
      </c>
      <c r="EO15" s="316" t="str">
        <f>'07-2'!F15</f>
        <v/>
      </c>
    </row>
    <row r="16" spans="1:152" s="29" customFormat="1" ht="15.95" customHeight="1">
      <c r="A16" s="399">
        <v>11</v>
      </c>
      <c r="B16" s="26">
        <f>IF(คะแนนสอบ!C16="","",คะแนนสอบ!C16)</f>
        <v>2442</v>
      </c>
      <c r="C16" s="41" t="str">
        <f>IF(คะแนนสอบ!D16="","",คะแนนสอบ!D16)</f>
        <v>เด็กชายอภิวัฒน์  ศาลาคำ</v>
      </c>
      <c r="D16" s="406" t="str">
        <f>IF(คะแนนสมรรถนะ!E17="","",คะแนนสมรรถนะ!E17)</f>
        <v/>
      </c>
      <c r="E16" s="406" t="str">
        <f>IF(คะแนนสมรรถนะ!F17="","",คะแนนสมรรถนะ!F17)</f>
        <v/>
      </c>
      <c r="F16" s="406" t="str">
        <f>IF(คะแนนสมรรถนะ!G17="","",คะแนนสมรรถนะ!G17)</f>
        <v/>
      </c>
      <c r="G16" s="406" t="str">
        <f>IF(คะแนนสมรรถนะ!H17="","",คะแนนสมรรถนะ!H17)</f>
        <v/>
      </c>
      <c r="H16" s="406" t="str">
        <f>IF(คะแนนสมรรถนะ!I17="","",คะแนนสมรรถนะ!I17)</f>
        <v/>
      </c>
      <c r="I16" s="87" t="str">
        <f t="shared" si="0"/>
        <v/>
      </c>
      <c r="J16" s="136" t="str">
        <f t="shared" si="1"/>
        <v/>
      </c>
      <c r="K16" s="136" t="str">
        <f t="shared" si="2"/>
        <v/>
      </c>
      <c r="L16" s="407" t="str">
        <f>IF(คะแนนสมรรถนะ!J17="","",คะแนนสมรรถนะ!J17)</f>
        <v/>
      </c>
      <c r="M16" s="407" t="str">
        <f>IF(คะแนนสมรรถนะ!K17="","",คะแนนสมรรถนะ!K17)</f>
        <v/>
      </c>
      <c r="N16" s="407" t="str">
        <f>IF(คะแนนสมรรถนะ!L17="","",คะแนนสมรรถนะ!L17)</f>
        <v/>
      </c>
      <c r="O16" s="407" t="str">
        <f>IF(คะแนนสมรรถนะ!M17="","",คะแนนสมรรถนะ!M17)</f>
        <v/>
      </c>
      <c r="P16" s="407" t="str">
        <f>IF(คะแนนสมรรถนะ!N17="","",คะแนนสมรรถนะ!N17)</f>
        <v/>
      </c>
      <c r="Q16" s="87" t="str">
        <f t="shared" si="3"/>
        <v/>
      </c>
      <c r="R16" s="136" t="str">
        <f t="shared" si="4"/>
        <v/>
      </c>
      <c r="S16" s="136" t="str">
        <f t="shared" si="5"/>
        <v/>
      </c>
      <c r="T16" s="407" t="str">
        <f>IF(คะแนนสมรรถนะ!O17="","",คะแนนสมรรถนะ!O17)</f>
        <v/>
      </c>
      <c r="U16" s="407" t="str">
        <f>IF(คะแนนสมรรถนะ!P17="","",คะแนนสมรรถนะ!P17)</f>
        <v/>
      </c>
      <c r="V16" s="407" t="str">
        <f>IF(คะแนนสมรรถนะ!Q17="","",คะแนนสมรรถนะ!Q17)</f>
        <v/>
      </c>
      <c r="W16" s="407" t="str">
        <f>IF(คะแนนสมรรถนะ!R17="","",คะแนนสมรรถนะ!R17)</f>
        <v/>
      </c>
      <c r="X16" s="407" t="str">
        <f>IF(คะแนนสมรรถนะ!S17="","",คะแนนสมรรถนะ!S17)</f>
        <v/>
      </c>
      <c r="Y16" s="87" t="str">
        <f t="shared" si="6"/>
        <v/>
      </c>
      <c r="Z16" s="136" t="str">
        <f t="shared" si="7"/>
        <v/>
      </c>
      <c r="AA16" s="136" t="str">
        <f t="shared" si="8"/>
        <v/>
      </c>
      <c r="AB16" s="407" t="str">
        <f>IF(คะแนนสมรรถนะ!T17="","",คะแนนสมรรถนะ!T17)</f>
        <v/>
      </c>
      <c r="AC16" s="407" t="str">
        <f>IF(คะแนนสมรรถนะ!U17="","",คะแนนสมรรถนะ!U17)</f>
        <v/>
      </c>
      <c r="AD16" s="407" t="str">
        <f>IF(คะแนนสมรรถนะ!V17="","",คะแนนสมรรถนะ!V17)</f>
        <v/>
      </c>
      <c r="AE16" s="407" t="str">
        <f>IF(คะแนนสมรรถนะ!W17="","",คะแนนสมรรถนะ!W17)</f>
        <v/>
      </c>
      <c r="AF16" s="407" t="str">
        <f>IF(คะแนนสมรรถนะ!X17="","",คะแนนสมรรถนะ!X17)</f>
        <v/>
      </c>
      <c r="AG16" s="87" t="str">
        <f t="shared" si="9"/>
        <v/>
      </c>
      <c r="AH16" s="136" t="str">
        <f t="shared" si="10"/>
        <v/>
      </c>
      <c r="AI16" s="136" t="str">
        <f t="shared" si="11"/>
        <v/>
      </c>
      <c r="AJ16" s="407" t="str">
        <f>IF(คะแนนสมรรถนะ!Y17="","",คะแนนสมรรถนะ!Y17)</f>
        <v/>
      </c>
      <c r="AK16" s="407" t="str">
        <f>IF(คะแนนสมรรถนะ!Z17="","",คะแนนสมรรถนะ!Z17)</f>
        <v/>
      </c>
      <c r="AL16" s="407" t="str">
        <f>IF(คะแนนสมรรถนะ!AA17="","",คะแนนสมรรถนะ!AA17)</f>
        <v/>
      </c>
      <c r="AM16" s="407" t="str">
        <f>IF(คะแนนสมรรถนะ!AB17="","",คะแนนสมรรถนะ!AB17)</f>
        <v/>
      </c>
      <c r="AN16" s="407" t="str">
        <f>IF(คะแนนสมรรถนะ!AC17="","",คะแนนสมรรถนะ!AC17)</f>
        <v/>
      </c>
      <c r="AO16" s="87" t="str">
        <f t="shared" si="12"/>
        <v/>
      </c>
      <c r="AP16" s="136" t="str">
        <f t="shared" si="13"/>
        <v/>
      </c>
      <c r="AQ16" s="136" t="str">
        <f t="shared" si="14"/>
        <v/>
      </c>
      <c r="AR16" s="407" t="str">
        <f>IF(คะแนนสมรรถนะ!AD17="","",คะแนนสมรรถนะ!AD17)</f>
        <v/>
      </c>
      <c r="AS16" s="407" t="str">
        <f>IF(คะแนนสมรรถนะ!AE17="","",คะแนนสมรรถนะ!AE17)</f>
        <v/>
      </c>
      <c r="AT16" s="407" t="str">
        <f>IF(คะแนนสมรรถนะ!AF17="","",คะแนนสมรรถนะ!AF17)</f>
        <v/>
      </c>
      <c r="AU16" s="407" t="str">
        <f>IF(คะแนนสมรรถนะ!AG17="","",คะแนนสมรรถนะ!AG17)</f>
        <v/>
      </c>
      <c r="AV16" s="407" t="str">
        <f>IF(คะแนนสมรรถนะ!AH17="","",คะแนนสมรรถนะ!AH17)</f>
        <v/>
      </c>
      <c r="AW16" s="87" t="str">
        <f t="shared" si="15"/>
        <v/>
      </c>
      <c r="AX16" s="136" t="str">
        <f t="shared" si="16"/>
        <v/>
      </c>
      <c r="AY16" s="136" t="str">
        <f t="shared" si="17"/>
        <v/>
      </c>
      <c r="AZ16" s="407" t="str">
        <f>IF(คะแนนสมรรถนะ!AI17="","",คะแนนสมรรถนะ!AI17)</f>
        <v/>
      </c>
      <c r="BA16" s="407" t="str">
        <f>IF(คะแนนสมรรถนะ!AJ17="","",คะแนนสมรรถนะ!AJ17)</f>
        <v/>
      </c>
      <c r="BB16" s="407" t="str">
        <f>IF(คะแนนสมรรถนะ!AK17="","",คะแนนสมรรถนะ!AK17)</f>
        <v/>
      </c>
      <c r="BC16" s="407" t="str">
        <f>IF(คะแนนสมรรถนะ!AL17="","",คะแนนสมรรถนะ!AL17)</f>
        <v/>
      </c>
      <c r="BD16" s="407" t="str">
        <f>IF(คะแนนสมรรถนะ!AM17="","",คะแนนสมรรถนะ!AM17)</f>
        <v/>
      </c>
      <c r="BE16" s="87" t="str">
        <f t="shared" si="18"/>
        <v/>
      </c>
      <c r="BF16" s="136" t="str">
        <f t="shared" si="19"/>
        <v/>
      </c>
      <c r="BG16" s="136" t="str">
        <f t="shared" si="20"/>
        <v/>
      </c>
      <c r="BH16" s="407" t="str">
        <f>IF(คะแนนสมรรถนะ!AN17="","",คะแนนสมรรถนะ!AN17)</f>
        <v/>
      </c>
      <c r="BI16" s="407" t="str">
        <f>IF(คะแนนสมรรถนะ!AO17="","",คะแนนสมรรถนะ!AO17)</f>
        <v/>
      </c>
      <c r="BJ16" s="407" t="str">
        <f>IF(คะแนนสมรรถนะ!AP17="","",คะแนนสมรรถนะ!AP17)</f>
        <v/>
      </c>
      <c r="BK16" s="407" t="str">
        <f>IF(คะแนนสมรรถนะ!AQ17="","",คะแนนสมรรถนะ!AQ17)</f>
        <v/>
      </c>
      <c r="BL16" s="407" t="str">
        <f>IF(คะแนนสมรรถนะ!AR17="","",คะแนนสมรรถนะ!AR17)</f>
        <v/>
      </c>
      <c r="BM16" s="87" t="str">
        <f t="shared" si="21"/>
        <v/>
      </c>
      <c r="BN16" s="136" t="str">
        <f t="shared" si="22"/>
        <v/>
      </c>
      <c r="BO16" s="136" t="str">
        <f t="shared" si="23"/>
        <v/>
      </c>
      <c r="BP16" s="407" t="str">
        <f>IF(คะแนนสมรรถนะ!AS17="","",คะแนนสมรรถนะ!AS17)</f>
        <v/>
      </c>
      <c r="BQ16" s="407" t="str">
        <f>IF(คะแนนสมรรถนะ!AT17="","",คะแนนสมรรถนะ!AT17)</f>
        <v/>
      </c>
      <c r="BR16" s="407" t="str">
        <f>IF(คะแนนสมรรถนะ!AU17="","",คะแนนสมรรถนะ!AU17)</f>
        <v/>
      </c>
      <c r="BS16" s="407" t="str">
        <f>IF(คะแนนสมรรถนะ!AV17="","",คะแนนสมรรถนะ!AV17)</f>
        <v/>
      </c>
      <c r="BT16" s="407" t="str">
        <f>IF(คะแนนสมรรถนะ!AW17="","",คะแนนสมรรถนะ!AW17)</f>
        <v/>
      </c>
      <c r="BU16" s="87" t="str">
        <f t="shared" si="24"/>
        <v/>
      </c>
      <c r="BV16" s="136" t="str">
        <f t="shared" si="25"/>
        <v/>
      </c>
      <c r="BW16" s="136" t="str">
        <f t="shared" si="26"/>
        <v/>
      </c>
      <c r="BX16" s="407" t="str">
        <f>IF(คะแนนสมรรถนะ!AX17="","",คะแนนสมรรถนะ!AX17)</f>
        <v/>
      </c>
      <c r="BY16" s="407" t="str">
        <f>IF(คะแนนสมรรถนะ!AY17="","",คะแนนสมรรถนะ!AY17)</f>
        <v/>
      </c>
      <c r="BZ16" s="407" t="str">
        <f>IF(คะแนนสมรรถนะ!AZ17="","",คะแนนสมรรถนะ!AZ17)</f>
        <v/>
      </c>
      <c r="CA16" s="407" t="str">
        <f>IF(คะแนนสมรรถนะ!BA17="","",คะแนนสมรรถนะ!BA17)</f>
        <v/>
      </c>
      <c r="CB16" s="407" t="str">
        <f>IF(คะแนนสมรรถนะ!BB17="","",คะแนนสมรรถนะ!BB17)</f>
        <v/>
      </c>
      <c r="CC16" s="87" t="str">
        <f t="shared" si="45"/>
        <v/>
      </c>
      <c r="CD16" s="136" t="str">
        <f t="shared" si="27"/>
        <v/>
      </c>
      <c r="CE16" s="136" t="str">
        <f t="shared" si="28"/>
        <v/>
      </c>
      <c r="CF16" s="457" t="str">
        <f>IF(คะแนนสมรรถนะ!BC17="","",คะแนนสมรรถนะ!BC17)</f>
        <v/>
      </c>
      <c r="CG16" s="457" t="str">
        <f>IF(คะแนนสมรรถนะ!BD17="","",คะแนนสมรรถนะ!BD17)</f>
        <v/>
      </c>
      <c r="CH16" s="457" t="str">
        <f>IF(คะแนนสมรรถนะ!BE17="","",คะแนนสมรรถนะ!BE17)</f>
        <v/>
      </c>
      <c r="CI16" s="457" t="str">
        <f>IF(คะแนนสมรรถนะ!BF17="","",คะแนนสมรรถนะ!BF17)</f>
        <v/>
      </c>
      <c r="CJ16" s="457" t="str">
        <f>IF(คะแนนสมรรถนะ!BG17="","",คะแนนสมรรถนะ!BG17)</f>
        <v/>
      </c>
      <c r="CK16" s="87" t="str">
        <f t="shared" si="46"/>
        <v/>
      </c>
      <c r="CL16" s="136" t="str">
        <f t="shared" si="29"/>
        <v/>
      </c>
      <c r="CM16" s="136" t="str">
        <f t="shared" si="30"/>
        <v/>
      </c>
      <c r="CN16" s="457" t="str">
        <f>IF(คะแนนสมรรถนะ!BH17="","",คะแนนสมรรถนะ!BH17)</f>
        <v/>
      </c>
      <c r="CO16" s="457" t="str">
        <f>IF(คะแนนสมรรถนะ!BI17="","",คะแนนสมรรถนะ!BI17)</f>
        <v/>
      </c>
      <c r="CP16" s="457" t="str">
        <f>IF(คะแนนสมรรถนะ!BJ17="","",คะแนนสมรรถนะ!BJ17)</f>
        <v/>
      </c>
      <c r="CQ16" s="457" t="str">
        <f>IF(คะแนนสมรรถนะ!BK17="","",คะแนนสมรรถนะ!BK17)</f>
        <v/>
      </c>
      <c r="CR16" s="457" t="str">
        <f>IF(คะแนนสมรรถนะ!BL17="","",คะแนนสมรรถนะ!BL17)</f>
        <v/>
      </c>
      <c r="CS16" s="87" t="str">
        <f t="shared" si="47"/>
        <v/>
      </c>
      <c r="CT16" s="136" t="str">
        <f t="shared" si="31"/>
        <v/>
      </c>
      <c r="CU16" s="136" t="str">
        <f t="shared" si="32"/>
        <v/>
      </c>
      <c r="CV16" s="457" t="str">
        <f>IF(คะแนนสมรรถนะ!BM17="","",คะแนนสมรรถนะ!BM17)</f>
        <v/>
      </c>
      <c r="CW16" s="457" t="str">
        <f>IF(คะแนนสมรรถนะ!BN17="","",คะแนนสมรรถนะ!BN17)</f>
        <v/>
      </c>
      <c r="CX16" s="457" t="str">
        <f>IF(คะแนนสมรรถนะ!BO17="","",คะแนนสมรรถนะ!BO17)</f>
        <v/>
      </c>
      <c r="CY16" s="457" t="str">
        <f>IF(คะแนนสมรรถนะ!BP17="","",คะแนนสมรรถนะ!BP17)</f>
        <v/>
      </c>
      <c r="CZ16" s="457" t="str">
        <f>IF(คะแนนสมรรถนะ!BQ17="","",คะแนนสมรรถนะ!BQ17)</f>
        <v/>
      </c>
      <c r="DA16" s="87" t="str">
        <f t="shared" si="48"/>
        <v/>
      </c>
      <c r="DB16" s="136" t="str">
        <f t="shared" si="33"/>
        <v/>
      </c>
      <c r="DC16" s="136" t="str">
        <f t="shared" si="34"/>
        <v/>
      </c>
      <c r="DD16" s="457" t="str">
        <f>IF(คะแนนสมรรถนะ!BR17="","",คะแนนสมรรถนะ!BR17)</f>
        <v/>
      </c>
      <c r="DE16" s="457" t="str">
        <f>IF(คะแนนสมรรถนะ!BS17="","",คะแนนสมรรถนะ!BS17)</f>
        <v/>
      </c>
      <c r="DF16" s="457" t="str">
        <f>IF(คะแนนสมรรถนะ!BT17="","",คะแนนสมรรถนะ!BT17)</f>
        <v/>
      </c>
      <c r="DG16" s="457" t="str">
        <f>IF(คะแนนสมรรถนะ!BU17="","",คะแนนสมรรถนะ!BU17)</f>
        <v/>
      </c>
      <c r="DH16" s="457" t="str">
        <f>IF(คะแนนสมรรถนะ!BV17="","",คะแนนสมรรถนะ!BV17)</f>
        <v/>
      </c>
      <c r="DI16" s="87" t="str">
        <f t="shared" si="49"/>
        <v/>
      </c>
      <c r="DJ16" s="136" t="str">
        <f t="shared" si="35"/>
        <v/>
      </c>
      <c r="DK16" s="136" t="str">
        <f t="shared" si="36"/>
        <v/>
      </c>
      <c r="DL16" s="407" t="str">
        <f>IF(คะแนนสมรรถนะ!BW17="","",คะแนนสมรรถนะ!BW17)</f>
        <v/>
      </c>
      <c r="DM16" s="407" t="str">
        <f>IF(คะแนนสมรรถนะ!BX17="","",คะแนนสมรรถนะ!BX17)</f>
        <v/>
      </c>
      <c r="DN16" s="407" t="str">
        <f>IF(คะแนนสมรรถนะ!BY17="","",คะแนนสมรรถนะ!BY17)</f>
        <v/>
      </c>
      <c r="DO16" s="407" t="str">
        <f>IF(คะแนนสมรรถนะ!BZ17="","",คะแนนสมรรถนะ!BZ17)</f>
        <v/>
      </c>
      <c r="DP16" s="407" t="str">
        <f>IF(คะแนนสมรรถนะ!CA17="","",คะแนนสมรรถนะ!CA17)</f>
        <v/>
      </c>
      <c r="DQ16" s="87" t="str">
        <f t="shared" si="37"/>
        <v/>
      </c>
      <c r="DR16" s="136" t="str">
        <f t="shared" si="38"/>
        <v/>
      </c>
      <c r="DS16" s="136" t="str">
        <f t="shared" si="39"/>
        <v/>
      </c>
      <c r="DT16" s="457" t="str">
        <f t="shared" si="50"/>
        <v/>
      </c>
      <c r="DU16" s="136" t="str">
        <f t="shared" si="40"/>
        <v/>
      </c>
      <c r="DV16" s="457" t="str">
        <f t="shared" si="51"/>
        <v/>
      </c>
      <c r="DW16" s="136" t="str">
        <f t="shared" si="41"/>
        <v/>
      </c>
      <c r="DX16" s="457" t="str">
        <f t="shared" si="52"/>
        <v/>
      </c>
      <c r="DY16" s="136" t="str">
        <f t="shared" si="42"/>
        <v/>
      </c>
      <c r="DZ16" s="457" t="str">
        <f t="shared" si="53"/>
        <v/>
      </c>
      <c r="EA16" s="136" t="str">
        <f t="shared" si="43"/>
        <v/>
      </c>
      <c r="EB16" s="457" t="str">
        <f t="shared" si="54"/>
        <v/>
      </c>
      <c r="EC16" s="136" t="str">
        <f t="shared" si="44"/>
        <v/>
      </c>
      <c r="ED16" s="87" t="str">
        <f t="shared" si="55"/>
        <v/>
      </c>
      <c r="EE16" s="136" t="str">
        <f t="shared" si="56"/>
        <v/>
      </c>
      <c r="EF16" s="136" t="str">
        <f t="shared" si="57"/>
        <v/>
      </c>
      <c r="EG16" s="85"/>
      <c r="EJ16" s="316" t="str">
        <f t="shared" si="58"/>
        <v/>
      </c>
      <c r="EK16" s="316" t="str">
        <f t="shared" si="59"/>
        <v/>
      </c>
      <c r="EL16" s="316" t="str">
        <f t="shared" si="60"/>
        <v/>
      </c>
      <c r="EM16" s="316" t="str">
        <f t="shared" si="61"/>
        <v/>
      </c>
      <c r="EN16" s="316" t="str">
        <f t="shared" si="62"/>
        <v/>
      </c>
      <c r="EO16" s="316" t="str">
        <f>'07-2'!F16</f>
        <v/>
      </c>
    </row>
    <row r="17" spans="1:145" s="29" customFormat="1" ht="15.95" customHeight="1">
      <c r="A17" s="399">
        <v>12</v>
      </c>
      <c r="B17" s="26">
        <f>IF(คะแนนสอบ!C17="","",คะแนนสอบ!C17)</f>
        <v>2505</v>
      </c>
      <c r="C17" s="41" t="str">
        <f>IF(คะแนนสอบ!D17="","",คะแนนสอบ!D17)</f>
        <v>เด็กชายกฤษฎา  แสงสว่าง</v>
      </c>
      <c r="D17" s="406" t="str">
        <f>IF(คะแนนสมรรถนะ!E18="","",คะแนนสมรรถนะ!E18)</f>
        <v/>
      </c>
      <c r="E17" s="406" t="str">
        <f>IF(คะแนนสมรรถนะ!F18="","",คะแนนสมรรถนะ!F18)</f>
        <v/>
      </c>
      <c r="F17" s="406" t="str">
        <f>IF(คะแนนสมรรถนะ!G18="","",คะแนนสมรรถนะ!G18)</f>
        <v/>
      </c>
      <c r="G17" s="406" t="str">
        <f>IF(คะแนนสมรรถนะ!H18="","",คะแนนสมรรถนะ!H18)</f>
        <v/>
      </c>
      <c r="H17" s="406" t="str">
        <f>IF(คะแนนสมรรถนะ!I18="","",คะแนนสมรรถนะ!I18)</f>
        <v/>
      </c>
      <c r="I17" s="87" t="str">
        <f t="shared" si="0"/>
        <v/>
      </c>
      <c r="J17" s="136" t="str">
        <f t="shared" si="1"/>
        <v/>
      </c>
      <c r="K17" s="136" t="str">
        <f t="shared" si="2"/>
        <v/>
      </c>
      <c r="L17" s="407" t="str">
        <f>IF(คะแนนสมรรถนะ!J18="","",คะแนนสมรรถนะ!J18)</f>
        <v/>
      </c>
      <c r="M17" s="407" t="str">
        <f>IF(คะแนนสมรรถนะ!K18="","",คะแนนสมรรถนะ!K18)</f>
        <v/>
      </c>
      <c r="N17" s="407" t="str">
        <f>IF(คะแนนสมรรถนะ!L18="","",คะแนนสมรรถนะ!L18)</f>
        <v/>
      </c>
      <c r="O17" s="407" t="str">
        <f>IF(คะแนนสมรรถนะ!M18="","",คะแนนสมรรถนะ!M18)</f>
        <v/>
      </c>
      <c r="P17" s="407" t="str">
        <f>IF(คะแนนสมรรถนะ!N18="","",คะแนนสมรรถนะ!N18)</f>
        <v/>
      </c>
      <c r="Q17" s="87" t="str">
        <f t="shared" si="3"/>
        <v/>
      </c>
      <c r="R17" s="136" t="str">
        <f t="shared" si="4"/>
        <v/>
      </c>
      <c r="S17" s="136" t="str">
        <f t="shared" si="5"/>
        <v/>
      </c>
      <c r="T17" s="407" t="str">
        <f>IF(คะแนนสมรรถนะ!O18="","",คะแนนสมรรถนะ!O18)</f>
        <v/>
      </c>
      <c r="U17" s="407" t="str">
        <f>IF(คะแนนสมรรถนะ!P18="","",คะแนนสมรรถนะ!P18)</f>
        <v/>
      </c>
      <c r="V17" s="407" t="str">
        <f>IF(คะแนนสมรรถนะ!Q18="","",คะแนนสมรรถนะ!Q18)</f>
        <v/>
      </c>
      <c r="W17" s="407" t="str">
        <f>IF(คะแนนสมรรถนะ!R18="","",คะแนนสมรรถนะ!R18)</f>
        <v/>
      </c>
      <c r="X17" s="407" t="str">
        <f>IF(คะแนนสมรรถนะ!S18="","",คะแนนสมรรถนะ!S18)</f>
        <v/>
      </c>
      <c r="Y17" s="87" t="str">
        <f t="shared" si="6"/>
        <v/>
      </c>
      <c r="Z17" s="136" t="str">
        <f t="shared" si="7"/>
        <v/>
      </c>
      <c r="AA17" s="136" t="str">
        <f t="shared" si="8"/>
        <v/>
      </c>
      <c r="AB17" s="407" t="str">
        <f>IF(คะแนนสมรรถนะ!T18="","",คะแนนสมรรถนะ!T18)</f>
        <v/>
      </c>
      <c r="AC17" s="407" t="str">
        <f>IF(คะแนนสมรรถนะ!U18="","",คะแนนสมรรถนะ!U18)</f>
        <v/>
      </c>
      <c r="AD17" s="407" t="str">
        <f>IF(คะแนนสมรรถนะ!V18="","",คะแนนสมรรถนะ!V18)</f>
        <v/>
      </c>
      <c r="AE17" s="407" t="str">
        <f>IF(คะแนนสมรรถนะ!W18="","",คะแนนสมรรถนะ!W18)</f>
        <v/>
      </c>
      <c r="AF17" s="407" t="str">
        <f>IF(คะแนนสมรรถนะ!X18="","",คะแนนสมรรถนะ!X18)</f>
        <v/>
      </c>
      <c r="AG17" s="87" t="str">
        <f t="shared" si="9"/>
        <v/>
      </c>
      <c r="AH17" s="136" t="str">
        <f t="shared" si="10"/>
        <v/>
      </c>
      <c r="AI17" s="136" t="str">
        <f t="shared" si="11"/>
        <v/>
      </c>
      <c r="AJ17" s="407" t="str">
        <f>IF(คะแนนสมรรถนะ!Y18="","",คะแนนสมรรถนะ!Y18)</f>
        <v/>
      </c>
      <c r="AK17" s="407" t="str">
        <f>IF(คะแนนสมรรถนะ!Z18="","",คะแนนสมรรถนะ!Z18)</f>
        <v/>
      </c>
      <c r="AL17" s="407" t="str">
        <f>IF(คะแนนสมรรถนะ!AA18="","",คะแนนสมรรถนะ!AA18)</f>
        <v/>
      </c>
      <c r="AM17" s="407" t="str">
        <f>IF(คะแนนสมรรถนะ!AB18="","",คะแนนสมรรถนะ!AB18)</f>
        <v/>
      </c>
      <c r="AN17" s="407" t="str">
        <f>IF(คะแนนสมรรถนะ!AC18="","",คะแนนสมรรถนะ!AC18)</f>
        <v/>
      </c>
      <c r="AO17" s="87" t="str">
        <f t="shared" si="12"/>
        <v/>
      </c>
      <c r="AP17" s="136" t="str">
        <f t="shared" si="13"/>
        <v/>
      </c>
      <c r="AQ17" s="136" t="str">
        <f t="shared" si="14"/>
        <v/>
      </c>
      <c r="AR17" s="407" t="str">
        <f>IF(คะแนนสมรรถนะ!AD18="","",คะแนนสมรรถนะ!AD18)</f>
        <v/>
      </c>
      <c r="AS17" s="407" t="str">
        <f>IF(คะแนนสมรรถนะ!AE18="","",คะแนนสมรรถนะ!AE18)</f>
        <v/>
      </c>
      <c r="AT17" s="407" t="str">
        <f>IF(คะแนนสมรรถนะ!AF18="","",คะแนนสมรรถนะ!AF18)</f>
        <v/>
      </c>
      <c r="AU17" s="407" t="str">
        <f>IF(คะแนนสมรรถนะ!AG18="","",คะแนนสมรรถนะ!AG18)</f>
        <v/>
      </c>
      <c r="AV17" s="407" t="str">
        <f>IF(คะแนนสมรรถนะ!AH18="","",คะแนนสมรรถนะ!AH18)</f>
        <v/>
      </c>
      <c r="AW17" s="87" t="str">
        <f t="shared" si="15"/>
        <v/>
      </c>
      <c r="AX17" s="136" t="str">
        <f t="shared" si="16"/>
        <v/>
      </c>
      <c r="AY17" s="136" t="str">
        <f t="shared" si="17"/>
        <v/>
      </c>
      <c r="AZ17" s="407" t="str">
        <f>IF(คะแนนสมรรถนะ!AI18="","",คะแนนสมรรถนะ!AI18)</f>
        <v/>
      </c>
      <c r="BA17" s="407" t="str">
        <f>IF(คะแนนสมรรถนะ!AJ18="","",คะแนนสมรรถนะ!AJ18)</f>
        <v/>
      </c>
      <c r="BB17" s="407" t="str">
        <f>IF(คะแนนสมรรถนะ!AK18="","",คะแนนสมรรถนะ!AK18)</f>
        <v/>
      </c>
      <c r="BC17" s="407" t="str">
        <f>IF(คะแนนสมรรถนะ!AL18="","",คะแนนสมรรถนะ!AL18)</f>
        <v/>
      </c>
      <c r="BD17" s="407" t="str">
        <f>IF(คะแนนสมรรถนะ!AM18="","",คะแนนสมรรถนะ!AM18)</f>
        <v/>
      </c>
      <c r="BE17" s="87" t="str">
        <f t="shared" si="18"/>
        <v/>
      </c>
      <c r="BF17" s="136" t="str">
        <f t="shared" si="19"/>
        <v/>
      </c>
      <c r="BG17" s="136" t="str">
        <f t="shared" si="20"/>
        <v/>
      </c>
      <c r="BH17" s="407" t="str">
        <f>IF(คะแนนสมรรถนะ!AN18="","",คะแนนสมรรถนะ!AN18)</f>
        <v/>
      </c>
      <c r="BI17" s="407" t="str">
        <f>IF(คะแนนสมรรถนะ!AO18="","",คะแนนสมรรถนะ!AO18)</f>
        <v/>
      </c>
      <c r="BJ17" s="407" t="str">
        <f>IF(คะแนนสมรรถนะ!AP18="","",คะแนนสมรรถนะ!AP18)</f>
        <v/>
      </c>
      <c r="BK17" s="407" t="str">
        <f>IF(คะแนนสมรรถนะ!AQ18="","",คะแนนสมรรถนะ!AQ18)</f>
        <v/>
      </c>
      <c r="BL17" s="407" t="str">
        <f>IF(คะแนนสมรรถนะ!AR18="","",คะแนนสมรรถนะ!AR18)</f>
        <v/>
      </c>
      <c r="BM17" s="87" t="str">
        <f t="shared" si="21"/>
        <v/>
      </c>
      <c r="BN17" s="136" t="str">
        <f t="shared" si="22"/>
        <v/>
      </c>
      <c r="BO17" s="136" t="str">
        <f t="shared" si="23"/>
        <v/>
      </c>
      <c r="BP17" s="407" t="str">
        <f>IF(คะแนนสมรรถนะ!AS18="","",คะแนนสมรรถนะ!AS18)</f>
        <v/>
      </c>
      <c r="BQ17" s="407" t="str">
        <f>IF(คะแนนสมรรถนะ!AT18="","",คะแนนสมรรถนะ!AT18)</f>
        <v/>
      </c>
      <c r="BR17" s="407" t="str">
        <f>IF(คะแนนสมรรถนะ!AU18="","",คะแนนสมรรถนะ!AU18)</f>
        <v/>
      </c>
      <c r="BS17" s="407" t="str">
        <f>IF(คะแนนสมรรถนะ!AV18="","",คะแนนสมรรถนะ!AV18)</f>
        <v/>
      </c>
      <c r="BT17" s="407" t="str">
        <f>IF(คะแนนสมรรถนะ!AW18="","",คะแนนสมรรถนะ!AW18)</f>
        <v/>
      </c>
      <c r="BU17" s="87" t="str">
        <f t="shared" si="24"/>
        <v/>
      </c>
      <c r="BV17" s="136" t="str">
        <f t="shared" si="25"/>
        <v/>
      </c>
      <c r="BW17" s="136" t="str">
        <f t="shared" si="26"/>
        <v/>
      </c>
      <c r="BX17" s="407" t="str">
        <f>IF(คะแนนสมรรถนะ!AX18="","",คะแนนสมรรถนะ!AX18)</f>
        <v/>
      </c>
      <c r="BY17" s="407" t="str">
        <f>IF(คะแนนสมรรถนะ!AY18="","",คะแนนสมรรถนะ!AY18)</f>
        <v/>
      </c>
      <c r="BZ17" s="407" t="str">
        <f>IF(คะแนนสมรรถนะ!AZ18="","",คะแนนสมรรถนะ!AZ18)</f>
        <v/>
      </c>
      <c r="CA17" s="407" t="str">
        <f>IF(คะแนนสมรรถนะ!BA18="","",คะแนนสมรรถนะ!BA18)</f>
        <v/>
      </c>
      <c r="CB17" s="407" t="str">
        <f>IF(คะแนนสมรรถนะ!BB18="","",คะแนนสมรรถนะ!BB18)</f>
        <v/>
      </c>
      <c r="CC17" s="87" t="str">
        <f t="shared" si="45"/>
        <v/>
      </c>
      <c r="CD17" s="136" t="str">
        <f t="shared" si="27"/>
        <v/>
      </c>
      <c r="CE17" s="136" t="str">
        <f t="shared" si="28"/>
        <v/>
      </c>
      <c r="CF17" s="457" t="str">
        <f>IF(คะแนนสมรรถนะ!BC18="","",คะแนนสมรรถนะ!BC18)</f>
        <v/>
      </c>
      <c r="CG17" s="457" t="str">
        <f>IF(คะแนนสมรรถนะ!BD18="","",คะแนนสมรรถนะ!BD18)</f>
        <v/>
      </c>
      <c r="CH17" s="457" t="str">
        <f>IF(คะแนนสมรรถนะ!BE18="","",คะแนนสมรรถนะ!BE18)</f>
        <v/>
      </c>
      <c r="CI17" s="457" t="str">
        <f>IF(คะแนนสมรรถนะ!BF18="","",คะแนนสมรรถนะ!BF18)</f>
        <v/>
      </c>
      <c r="CJ17" s="457" t="str">
        <f>IF(คะแนนสมรรถนะ!BG18="","",คะแนนสมรรถนะ!BG18)</f>
        <v/>
      </c>
      <c r="CK17" s="87" t="str">
        <f t="shared" si="46"/>
        <v/>
      </c>
      <c r="CL17" s="136" t="str">
        <f t="shared" si="29"/>
        <v/>
      </c>
      <c r="CM17" s="136" t="str">
        <f t="shared" si="30"/>
        <v/>
      </c>
      <c r="CN17" s="457" t="str">
        <f>IF(คะแนนสมรรถนะ!BH18="","",คะแนนสมรรถนะ!BH18)</f>
        <v/>
      </c>
      <c r="CO17" s="457" t="str">
        <f>IF(คะแนนสมรรถนะ!BI18="","",คะแนนสมรรถนะ!BI18)</f>
        <v/>
      </c>
      <c r="CP17" s="457" t="str">
        <f>IF(คะแนนสมรรถนะ!BJ18="","",คะแนนสมรรถนะ!BJ18)</f>
        <v/>
      </c>
      <c r="CQ17" s="457" t="str">
        <f>IF(คะแนนสมรรถนะ!BK18="","",คะแนนสมรรถนะ!BK18)</f>
        <v/>
      </c>
      <c r="CR17" s="457" t="str">
        <f>IF(คะแนนสมรรถนะ!BL18="","",คะแนนสมรรถนะ!BL18)</f>
        <v/>
      </c>
      <c r="CS17" s="87" t="str">
        <f t="shared" si="47"/>
        <v/>
      </c>
      <c r="CT17" s="136" t="str">
        <f t="shared" si="31"/>
        <v/>
      </c>
      <c r="CU17" s="136" t="str">
        <f t="shared" si="32"/>
        <v/>
      </c>
      <c r="CV17" s="457" t="str">
        <f>IF(คะแนนสมรรถนะ!BM18="","",คะแนนสมรรถนะ!BM18)</f>
        <v/>
      </c>
      <c r="CW17" s="457" t="str">
        <f>IF(คะแนนสมรรถนะ!BN18="","",คะแนนสมรรถนะ!BN18)</f>
        <v/>
      </c>
      <c r="CX17" s="457" t="str">
        <f>IF(คะแนนสมรรถนะ!BO18="","",คะแนนสมรรถนะ!BO18)</f>
        <v/>
      </c>
      <c r="CY17" s="457" t="str">
        <f>IF(คะแนนสมรรถนะ!BP18="","",คะแนนสมรรถนะ!BP18)</f>
        <v/>
      </c>
      <c r="CZ17" s="457" t="str">
        <f>IF(คะแนนสมรรถนะ!BQ18="","",คะแนนสมรรถนะ!BQ18)</f>
        <v/>
      </c>
      <c r="DA17" s="87" t="str">
        <f t="shared" si="48"/>
        <v/>
      </c>
      <c r="DB17" s="136" t="str">
        <f t="shared" si="33"/>
        <v/>
      </c>
      <c r="DC17" s="136" t="str">
        <f t="shared" si="34"/>
        <v/>
      </c>
      <c r="DD17" s="457" t="str">
        <f>IF(คะแนนสมรรถนะ!BR18="","",คะแนนสมรรถนะ!BR18)</f>
        <v/>
      </c>
      <c r="DE17" s="457" t="str">
        <f>IF(คะแนนสมรรถนะ!BS18="","",คะแนนสมรรถนะ!BS18)</f>
        <v/>
      </c>
      <c r="DF17" s="457" t="str">
        <f>IF(คะแนนสมรรถนะ!BT18="","",คะแนนสมรรถนะ!BT18)</f>
        <v/>
      </c>
      <c r="DG17" s="457" t="str">
        <f>IF(คะแนนสมรรถนะ!BU18="","",คะแนนสมรรถนะ!BU18)</f>
        <v/>
      </c>
      <c r="DH17" s="457" t="str">
        <f>IF(คะแนนสมรรถนะ!BV18="","",คะแนนสมรรถนะ!BV18)</f>
        <v/>
      </c>
      <c r="DI17" s="87" t="str">
        <f t="shared" si="49"/>
        <v/>
      </c>
      <c r="DJ17" s="136" t="str">
        <f t="shared" si="35"/>
        <v/>
      </c>
      <c r="DK17" s="136" t="str">
        <f t="shared" si="36"/>
        <v/>
      </c>
      <c r="DL17" s="407" t="str">
        <f>IF(คะแนนสมรรถนะ!BW18="","",คะแนนสมรรถนะ!BW18)</f>
        <v/>
      </c>
      <c r="DM17" s="407" t="str">
        <f>IF(คะแนนสมรรถนะ!BX18="","",คะแนนสมรรถนะ!BX18)</f>
        <v/>
      </c>
      <c r="DN17" s="407" t="str">
        <f>IF(คะแนนสมรรถนะ!BY18="","",คะแนนสมรรถนะ!BY18)</f>
        <v/>
      </c>
      <c r="DO17" s="407" t="str">
        <f>IF(คะแนนสมรรถนะ!BZ18="","",คะแนนสมรรถนะ!BZ18)</f>
        <v/>
      </c>
      <c r="DP17" s="407" t="str">
        <f>IF(คะแนนสมรรถนะ!CA18="","",คะแนนสมรรถนะ!CA18)</f>
        <v/>
      </c>
      <c r="DQ17" s="87" t="str">
        <f t="shared" si="37"/>
        <v/>
      </c>
      <c r="DR17" s="136" t="str">
        <f t="shared" si="38"/>
        <v/>
      </c>
      <c r="DS17" s="136" t="str">
        <f t="shared" si="39"/>
        <v/>
      </c>
      <c r="DT17" s="457" t="str">
        <f t="shared" si="50"/>
        <v/>
      </c>
      <c r="DU17" s="136" t="str">
        <f t="shared" si="40"/>
        <v/>
      </c>
      <c r="DV17" s="457" t="str">
        <f t="shared" si="51"/>
        <v/>
      </c>
      <c r="DW17" s="136" t="str">
        <f t="shared" si="41"/>
        <v/>
      </c>
      <c r="DX17" s="457" t="str">
        <f t="shared" si="52"/>
        <v/>
      </c>
      <c r="DY17" s="136" t="str">
        <f t="shared" si="42"/>
        <v/>
      </c>
      <c r="DZ17" s="457" t="str">
        <f t="shared" si="53"/>
        <v/>
      </c>
      <c r="EA17" s="136" t="str">
        <f t="shared" si="43"/>
        <v/>
      </c>
      <c r="EB17" s="457" t="str">
        <f t="shared" si="54"/>
        <v/>
      </c>
      <c r="EC17" s="136" t="str">
        <f t="shared" si="44"/>
        <v/>
      </c>
      <c r="ED17" s="87" t="str">
        <f t="shared" si="55"/>
        <v/>
      </c>
      <c r="EE17" s="136" t="str">
        <f t="shared" si="56"/>
        <v/>
      </c>
      <c r="EF17" s="136" t="str">
        <f t="shared" si="57"/>
        <v/>
      </c>
      <c r="EG17" s="85"/>
      <c r="EJ17" s="316" t="str">
        <f t="shared" si="58"/>
        <v/>
      </c>
      <c r="EK17" s="316" t="str">
        <f t="shared" si="59"/>
        <v/>
      </c>
      <c r="EL17" s="316" t="str">
        <f t="shared" si="60"/>
        <v/>
      </c>
      <c r="EM17" s="316" t="str">
        <f t="shared" si="61"/>
        <v/>
      </c>
      <c r="EN17" s="316" t="str">
        <f t="shared" si="62"/>
        <v/>
      </c>
      <c r="EO17" s="316" t="str">
        <f>'07-2'!F17</f>
        <v/>
      </c>
    </row>
    <row r="18" spans="1:145" s="29" customFormat="1" ht="15.95" customHeight="1">
      <c r="A18" s="399">
        <v>13</v>
      </c>
      <c r="B18" s="26">
        <f>IF(คะแนนสอบ!C18="","",คะแนนสอบ!C18)</f>
        <v>2506</v>
      </c>
      <c r="C18" s="41" t="str">
        <f>IF(คะแนนสอบ!D18="","",คะแนนสอบ!D18)</f>
        <v>เด็กชายยุทธกานต์  แซ่เตีย</v>
      </c>
      <c r="D18" s="406" t="str">
        <f>IF(คะแนนสมรรถนะ!E19="","",คะแนนสมรรถนะ!E19)</f>
        <v/>
      </c>
      <c r="E18" s="406" t="str">
        <f>IF(คะแนนสมรรถนะ!F19="","",คะแนนสมรรถนะ!F19)</f>
        <v/>
      </c>
      <c r="F18" s="406" t="str">
        <f>IF(คะแนนสมรรถนะ!G19="","",คะแนนสมรรถนะ!G19)</f>
        <v/>
      </c>
      <c r="G18" s="406" t="str">
        <f>IF(คะแนนสมรรถนะ!H19="","",คะแนนสมรรถนะ!H19)</f>
        <v/>
      </c>
      <c r="H18" s="406" t="str">
        <f>IF(คะแนนสมรรถนะ!I19="","",คะแนนสมรรถนะ!I19)</f>
        <v/>
      </c>
      <c r="I18" s="87" t="str">
        <f t="shared" si="0"/>
        <v/>
      </c>
      <c r="J18" s="136" t="str">
        <f t="shared" si="1"/>
        <v/>
      </c>
      <c r="K18" s="136" t="str">
        <f t="shared" si="2"/>
        <v/>
      </c>
      <c r="L18" s="407" t="str">
        <f>IF(คะแนนสมรรถนะ!J19="","",คะแนนสมรรถนะ!J19)</f>
        <v/>
      </c>
      <c r="M18" s="407" t="str">
        <f>IF(คะแนนสมรรถนะ!K19="","",คะแนนสมรรถนะ!K19)</f>
        <v/>
      </c>
      <c r="N18" s="407" t="str">
        <f>IF(คะแนนสมรรถนะ!L19="","",คะแนนสมรรถนะ!L19)</f>
        <v/>
      </c>
      <c r="O18" s="407" t="str">
        <f>IF(คะแนนสมรรถนะ!M19="","",คะแนนสมรรถนะ!M19)</f>
        <v/>
      </c>
      <c r="P18" s="407" t="str">
        <f>IF(คะแนนสมรรถนะ!N19="","",คะแนนสมรรถนะ!N19)</f>
        <v/>
      </c>
      <c r="Q18" s="87" t="str">
        <f t="shared" si="3"/>
        <v/>
      </c>
      <c r="R18" s="136" t="str">
        <f t="shared" si="4"/>
        <v/>
      </c>
      <c r="S18" s="136" t="str">
        <f t="shared" si="5"/>
        <v/>
      </c>
      <c r="T18" s="407" t="str">
        <f>IF(คะแนนสมรรถนะ!O19="","",คะแนนสมรรถนะ!O19)</f>
        <v/>
      </c>
      <c r="U18" s="407" t="str">
        <f>IF(คะแนนสมรรถนะ!P19="","",คะแนนสมรรถนะ!P19)</f>
        <v/>
      </c>
      <c r="V18" s="407" t="str">
        <f>IF(คะแนนสมรรถนะ!Q19="","",คะแนนสมรรถนะ!Q19)</f>
        <v/>
      </c>
      <c r="W18" s="407" t="str">
        <f>IF(คะแนนสมรรถนะ!R19="","",คะแนนสมรรถนะ!R19)</f>
        <v/>
      </c>
      <c r="X18" s="407" t="str">
        <f>IF(คะแนนสมรรถนะ!S19="","",คะแนนสมรรถนะ!S19)</f>
        <v/>
      </c>
      <c r="Y18" s="87" t="str">
        <f t="shared" si="6"/>
        <v/>
      </c>
      <c r="Z18" s="136" t="str">
        <f t="shared" si="7"/>
        <v/>
      </c>
      <c r="AA18" s="136" t="str">
        <f t="shared" si="8"/>
        <v/>
      </c>
      <c r="AB18" s="407" t="str">
        <f>IF(คะแนนสมรรถนะ!T19="","",คะแนนสมรรถนะ!T19)</f>
        <v/>
      </c>
      <c r="AC18" s="407" t="str">
        <f>IF(คะแนนสมรรถนะ!U19="","",คะแนนสมรรถนะ!U19)</f>
        <v/>
      </c>
      <c r="AD18" s="407" t="str">
        <f>IF(คะแนนสมรรถนะ!V19="","",คะแนนสมรรถนะ!V19)</f>
        <v/>
      </c>
      <c r="AE18" s="407" t="str">
        <f>IF(คะแนนสมรรถนะ!W19="","",คะแนนสมรรถนะ!W19)</f>
        <v/>
      </c>
      <c r="AF18" s="407" t="str">
        <f>IF(คะแนนสมรรถนะ!X19="","",คะแนนสมรรถนะ!X19)</f>
        <v/>
      </c>
      <c r="AG18" s="87" t="str">
        <f t="shared" si="9"/>
        <v/>
      </c>
      <c r="AH18" s="136" t="str">
        <f t="shared" si="10"/>
        <v/>
      </c>
      <c r="AI18" s="136" t="str">
        <f t="shared" si="11"/>
        <v/>
      </c>
      <c r="AJ18" s="407" t="str">
        <f>IF(คะแนนสมรรถนะ!Y19="","",คะแนนสมรรถนะ!Y19)</f>
        <v/>
      </c>
      <c r="AK18" s="407" t="str">
        <f>IF(คะแนนสมรรถนะ!Z19="","",คะแนนสมรรถนะ!Z19)</f>
        <v/>
      </c>
      <c r="AL18" s="407" t="str">
        <f>IF(คะแนนสมรรถนะ!AA19="","",คะแนนสมรรถนะ!AA19)</f>
        <v/>
      </c>
      <c r="AM18" s="407" t="str">
        <f>IF(คะแนนสมรรถนะ!AB19="","",คะแนนสมรรถนะ!AB19)</f>
        <v/>
      </c>
      <c r="AN18" s="407" t="str">
        <f>IF(คะแนนสมรรถนะ!AC19="","",คะแนนสมรรถนะ!AC19)</f>
        <v/>
      </c>
      <c r="AO18" s="87" t="str">
        <f t="shared" si="12"/>
        <v/>
      </c>
      <c r="AP18" s="136" t="str">
        <f t="shared" si="13"/>
        <v/>
      </c>
      <c r="AQ18" s="136" t="str">
        <f t="shared" si="14"/>
        <v/>
      </c>
      <c r="AR18" s="407" t="str">
        <f>IF(คะแนนสมรรถนะ!AD19="","",คะแนนสมรรถนะ!AD19)</f>
        <v/>
      </c>
      <c r="AS18" s="407" t="str">
        <f>IF(คะแนนสมรรถนะ!AE19="","",คะแนนสมรรถนะ!AE19)</f>
        <v/>
      </c>
      <c r="AT18" s="407" t="str">
        <f>IF(คะแนนสมรรถนะ!AF19="","",คะแนนสมรรถนะ!AF19)</f>
        <v/>
      </c>
      <c r="AU18" s="407" t="str">
        <f>IF(คะแนนสมรรถนะ!AG19="","",คะแนนสมรรถนะ!AG19)</f>
        <v/>
      </c>
      <c r="AV18" s="407" t="str">
        <f>IF(คะแนนสมรรถนะ!AH19="","",คะแนนสมรรถนะ!AH19)</f>
        <v/>
      </c>
      <c r="AW18" s="87" t="str">
        <f t="shared" si="15"/>
        <v/>
      </c>
      <c r="AX18" s="136" t="str">
        <f t="shared" si="16"/>
        <v/>
      </c>
      <c r="AY18" s="136" t="str">
        <f t="shared" si="17"/>
        <v/>
      </c>
      <c r="AZ18" s="407" t="str">
        <f>IF(คะแนนสมรรถนะ!AI19="","",คะแนนสมรรถนะ!AI19)</f>
        <v/>
      </c>
      <c r="BA18" s="407" t="str">
        <f>IF(คะแนนสมรรถนะ!AJ19="","",คะแนนสมรรถนะ!AJ19)</f>
        <v/>
      </c>
      <c r="BB18" s="407" t="str">
        <f>IF(คะแนนสมรรถนะ!AK19="","",คะแนนสมรรถนะ!AK19)</f>
        <v/>
      </c>
      <c r="BC18" s="407" t="str">
        <f>IF(คะแนนสมรรถนะ!AL19="","",คะแนนสมรรถนะ!AL19)</f>
        <v/>
      </c>
      <c r="BD18" s="407" t="str">
        <f>IF(คะแนนสมรรถนะ!AM19="","",คะแนนสมรรถนะ!AM19)</f>
        <v/>
      </c>
      <c r="BE18" s="87" t="str">
        <f t="shared" si="18"/>
        <v/>
      </c>
      <c r="BF18" s="136" t="str">
        <f t="shared" si="19"/>
        <v/>
      </c>
      <c r="BG18" s="136" t="str">
        <f t="shared" si="20"/>
        <v/>
      </c>
      <c r="BH18" s="407" t="str">
        <f>IF(คะแนนสมรรถนะ!AN19="","",คะแนนสมรรถนะ!AN19)</f>
        <v/>
      </c>
      <c r="BI18" s="407" t="str">
        <f>IF(คะแนนสมรรถนะ!AO19="","",คะแนนสมรรถนะ!AO19)</f>
        <v/>
      </c>
      <c r="BJ18" s="407" t="str">
        <f>IF(คะแนนสมรรถนะ!AP19="","",คะแนนสมรรถนะ!AP19)</f>
        <v/>
      </c>
      <c r="BK18" s="407" t="str">
        <f>IF(คะแนนสมรรถนะ!AQ19="","",คะแนนสมรรถนะ!AQ19)</f>
        <v/>
      </c>
      <c r="BL18" s="407" t="str">
        <f>IF(คะแนนสมรรถนะ!AR19="","",คะแนนสมรรถนะ!AR19)</f>
        <v/>
      </c>
      <c r="BM18" s="87" t="str">
        <f t="shared" si="21"/>
        <v/>
      </c>
      <c r="BN18" s="136" t="str">
        <f t="shared" si="22"/>
        <v/>
      </c>
      <c r="BO18" s="136" t="str">
        <f t="shared" si="23"/>
        <v/>
      </c>
      <c r="BP18" s="407" t="str">
        <f>IF(คะแนนสมรรถนะ!AS19="","",คะแนนสมรรถนะ!AS19)</f>
        <v/>
      </c>
      <c r="BQ18" s="407" t="str">
        <f>IF(คะแนนสมรรถนะ!AT19="","",คะแนนสมรรถนะ!AT19)</f>
        <v/>
      </c>
      <c r="BR18" s="407" t="str">
        <f>IF(คะแนนสมรรถนะ!AU19="","",คะแนนสมรรถนะ!AU19)</f>
        <v/>
      </c>
      <c r="BS18" s="407" t="str">
        <f>IF(คะแนนสมรรถนะ!AV19="","",คะแนนสมรรถนะ!AV19)</f>
        <v/>
      </c>
      <c r="BT18" s="407" t="str">
        <f>IF(คะแนนสมรรถนะ!AW19="","",คะแนนสมรรถนะ!AW19)</f>
        <v/>
      </c>
      <c r="BU18" s="87" t="str">
        <f t="shared" si="24"/>
        <v/>
      </c>
      <c r="BV18" s="136" t="str">
        <f t="shared" si="25"/>
        <v/>
      </c>
      <c r="BW18" s="136" t="str">
        <f t="shared" si="26"/>
        <v/>
      </c>
      <c r="BX18" s="407" t="str">
        <f>IF(คะแนนสมรรถนะ!AX19="","",คะแนนสมรรถนะ!AX19)</f>
        <v/>
      </c>
      <c r="BY18" s="407" t="str">
        <f>IF(คะแนนสมรรถนะ!AY19="","",คะแนนสมรรถนะ!AY19)</f>
        <v/>
      </c>
      <c r="BZ18" s="407" t="str">
        <f>IF(คะแนนสมรรถนะ!AZ19="","",คะแนนสมรรถนะ!AZ19)</f>
        <v/>
      </c>
      <c r="CA18" s="407" t="str">
        <f>IF(คะแนนสมรรถนะ!BA19="","",คะแนนสมรรถนะ!BA19)</f>
        <v/>
      </c>
      <c r="CB18" s="407" t="str">
        <f>IF(คะแนนสมรรถนะ!BB19="","",คะแนนสมรรถนะ!BB19)</f>
        <v/>
      </c>
      <c r="CC18" s="87" t="str">
        <f t="shared" si="45"/>
        <v/>
      </c>
      <c r="CD18" s="136" t="str">
        <f t="shared" si="27"/>
        <v/>
      </c>
      <c r="CE18" s="136" t="str">
        <f t="shared" si="28"/>
        <v/>
      </c>
      <c r="CF18" s="457" t="str">
        <f>IF(คะแนนสมรรถนะ!BC19="","",คะแนนสมรรถนะ!BC19)</f>
        <v/>
      </c>
      <c r="CG18" s="457" t="str">
        <f>IF(คะแนนสมรรถนะ!BD19="","",คะแนนสมรรถนะ!BD19)</f>
        <v/>
      </c>
      <c r="CH18" s="457" t="str">
        <f>IF(คะแนนสมรรถนะ!BE19="","",คะแนนสมรรถนะ!BE19)</f>
        <v/>
      </c>
      <c r="CI18" s="457" t="str">
        <f>IF(คะแนนสมรรถนะ!BF19="","",คะแนนสมรรถนะ!BF19)</f>
        <v/>
      </c>
      <c r="CJ18" s="457" t="str">
        <f>IF(คะแนนสมรรถนะ!BG19="","",คะแนนสมรรถนะ!BG19)</f>
        <v/>
      </c>
      <c r="CK18" s="87" t="str">
        <f t="shared" si="46"/>
        <v/>
      </c>
      <c r="CL18" s="136" t="str">
        <f t="shared" si="29"/>
        <v/>
      </c>
      <c r="CM18" s="136" t="str">
        <f t="shared" si="30"/>
        <v/>
      </c>
      <c r="CN18" s="457" t="str">
        <f>IF(คะแนนสมรรถนะ!BH19="","",คะแนนสมรรถนะ!BH19)</f>
        <v/>
      </c>
      <c r="CO18" s="457" t="str">
        <f>IF(คะแนนสมรรถนะ!BI19="","",คะแนนสมรรถนะ!BI19)</f>
        <v/>
      </c>
      <c r="CP18" s="457" t="str">
        <f>IF(คะแนนสมรรถนะ!BJ19="","",คะแนนสมรรถนะ!BJ19)</f>
        <v/>
      </c>
      <c r="CQ18" s="457" t="str">
        <f>IF(คะแนนสมรรถนะ!BK19="","",คะแนนสมรรถนะ!BK19)</f>
        <v/>
      </c>
      <c r="CR18" s="457" t="str">
        <f>IF(คะแนนสมรรถนะ!BL19="","",คะแนนสมรรถนะ!BL19)</f>
        <v/>
      </c>
      <c r="CS18" s="87" t="str">
        <f t="shared" si="47"/>
        <v/>
      </c>
      <c r="CT18" s="136" t="str">
        <f t="shared" si="31"/>
        <v/>
      </c>
      <c r="CU18" s="136" t="str">
        <f t="shared" si="32"/>
        <v/>
      </c>
      <c r="CV18" s="457" t="str">
        <f>IF(คะแนนสมรรถนะ!BM19="","",คะแนนสมรรถนะ!BM19)</f>
        <v/>
      </c>
      <c r="CW18" s="457" t="str">
        <f>IF(คะแนนสมรรถนะ!BN19="","",คะแนนสมรรถนะ!BN19)</f>
        <v/>
      </c>
      <c r="CX18" s="457" t="str">
        <f>IF(คะแนนสมรรถนะ!BO19="","",คะแนนสมรรถนะ!BO19)</f>
        <v/>
      </c>
      <c r="CY18" s="457" t="str">
        <f>IF(คะแนนสมรรถนะ!BP19="","",คะแนนสมรรถนะ!BP19)</f>
        <v/>
      </c>
      <c r="CZ18" s="457" t="str">
        <f>IF(คะแนนสมรรถนะ!BQ19="","",คะแนนสมรรถนะ!BQ19)</f>
        <v/>
      </c>
      <c r="DA18" s="87" t="str">
        <f t="shared" si="48"/>
        <v/>
      </c>
      <c r="DB18" s="136" t="str">
        <f t="shared" si="33"/>
        <v/>
      </c>
      <c r="DC18" s="136" t="str">
        <f t="shared" si="34"/>
        <v/>
      </c>
      <c r="DD18" s="457" t="str">
        <f>IF(คะแนนสมรรถนะ!BR19="","",คะแนนสมรรถนะ!BR19)</f>
        <v/>
      </c>
      <c r="DE18" s="457" t="str">
        <f>IF(คะแนนสมรรถนะ!BS19="","",คะแนนสมรรถนะ!BS19)</f>
        <v/>
      </c>
      <c r="DF18" s="457" t="str">
        <f>IF(คะแนนสมรรถนะ!BT19="","",คะแนนสมรรถนะ!BT19)</f>
        <v/>
      </c>
      <c r="DG18" s="457" t="str">
        <f>IF(คะแนนสมรรถนะ!BU19="","",คะแนนสมรรถนะ!BU19)</f>
        <v/>
      </c>
      <c r="DH18" s="457" t="str">
        <f>IF(คะแนนสมรรถนะ!BV19="","",คะแนนสมรรถนะ!BV19)</f>
        <v/>
      </c>
      <c r="DI18" s="87" t="str">
        <f t="shared" si="49"/>
        <v/>
      </c>
      <c r="DJ18" s="136" t="str">
        <f t="shared" si="35"/>
        <v/>
      </c>
      <c r="DK18" s="136" t="str">
        <f t="shared" si="36"/>
        <v/>
      </c>
      <c r="DL18" s="407" t="str">
        <f>IF(คะแนนสมรรถนะ!BW19="","",คะแนนสมรรถนะ!BW19)</f>
        <v/>
      </c>
      <c r="DM18" s="407" t="str">
        <f>IF(คะแนนสมรรถนะ!BX19="","",คะแนนสมรรถนะ!BX19)</f>
        <v/>
      </c>
      <c r="DN18" s="407" t="str">
        <f>IF(คะแนนสมรรถนะ!BY19="","",คะแนนสมรรถนะ!BY19)</f>
        <v/>
      </c>
      <c r="DO18" s="407" t="str">
        <f>IF(คะแนนสมรรถนะ!BZ19="","",คะแนนสมรรถนะ!BZ19)</f>
        <v/>
      </c>
      <c r="DP18" s="407" t="str">
        <f>IF(คะแนนสมรรถนะ!CA19="","",คะแนนสมรรถนะ!CA19)</f>
        <v/>
      </c>
      <c r="DQ18" s="87" t="str">
        <f t="shared" si="37"/>
        <v/>
      </c>
      <c r="DR18" s="136" t="str">
        <f t="shared" si="38"/>
        <v/>
      </c>
      <c r="DS18" s="136" t="str">
        <f t="shared" si="39"/>
        <v/>
      </c>
      <c r="DT18" s="457" t="str">
        <f t="shared" si="50"/>
        <v/>
      </c>
      <c r="DU18" s="136" t="str">
        <f t="shared" si="40"/>
        <v/>
      </c>
      <c r="DV18" s="457" t="str">
        <f t="shared" si="51"/>
        <v/>
      </c>
      <c r="DW18" s="136" t="str">
        <f t="shared" si="41"/>
        <v/>
      </c>
      <c r="DX18" s="457" t="str">
        <f t="shared" si="52"/>
        <v/>
      </c>
      <c r="DY18" s="136" t="str">
        <f t="shared" si="42"/>
        <v/>
      </c>
      <c r="DZ18" s="457" t="str">
        <f t="shared" si="53"/>
        <v/>
      </c>
      <c r="EA18" s="136" t="str">
        <f t="shared" si="43"/>
        <v/>
      </c>
      <c r="EB18" s="457" t="str">
        <f t="shared" si="54"/>
        <v/>
      </c>
      <c r="EC18" s="136" t="str">
        <f t="shared" si="44"/>
        <v/>
      </c>
      <c r="ED18" s="87" t="str">
        <f t="shared" si="55"/>
        <v/>
      </c>
      <c r="EE18" s="136" t="str">
        <f t="shared" si="56"/>
        <v/>
      </c>
      <c r="EF18" s="136" t="str">
        <f t="shared" si="57"/>
        <v/>
      </c>
      <c r="EG18" s="85"/>
      <c r="EJ18" s="316" t="str">
        <f t="shared" si="58"/>
        <v/>
      </c>
      <c r="EK18" s="316" t="str">
        <f t="shared" si="59"/>
        <v/>
      </c>
      <c r="EL18" s="316" t="str">
        <f t="shared" si="60"/>
        <v/>
      </c>
      <c r="EM18" s="316" t="str">
        <f t="shared" si="61"/>
        <v/>
      </c>
      <c r="EN18" s="316" t="str">
        <f t="shared" si="62"/>
        <v/>
      </c>
      <c r="EO18" s="316" t="str">
        <f>'07-2'!F18</f>
        <v/>
      </c>
    </row>
    <row r="19" spans="1:145" s="29" customFormat="1" ht="15.95" customHeight="1">
      <c r="A19" s="399">
        <v>14</v>
      </c>
      <c r="B19" s="26">
        <f>IF(คะแนนสอบ!C19="","",คะแนนสอบ!C19)</f>
        <v>2507</v>
      </c>
      <c r="C19" s="41" t="str">
        <f>IF(คะแนนสอบ!D19="","",คะแนนสอบ!D19)</f>
        <v>เด็กชายจิรายุ  ศิริสุทธิ์</v>
      </c>
      <c r="D19" s="406" t="str">
        <f>IF(คะแนนสมรรถนะ!E20="","",คะแนนสมรรถนะ!E20)</f>
        <v/>
      </c>
      <c r="E19" s="406" t="str">
        <f>IF(คะแนนสมรรถนะ!F20="","",คะแนนสมรรถนะ!F20)</f>
        <v/>
      </c>
      <c r="F19" s="406" t="str">
        <f>IF(คะแนนสมรรถนะ!G20="","",คะแนนสมรรถนะ!G20)</f>
        <v/>
      </c>
      <c r="G19" s="406" t="str">
        <f>IF(คะแนนสมรรถนะ!H20="","",คะแนนสมรรถนะ!H20)</f>
        <v/>
      </c>
      <c r="H19" s="406" t="str">
        <f>IF(คะแนนสมรรถนะ!I20="","",คะแนนสมรรถนะ!I20)</f>
        <v/>
      </c>
      <c r="I19" s="87" t="str">
        <f t="shared" si="0"/>
        <v/>
      </c>
      <c r="J19" s="136" t="str">
        <f t="shared" si="1"/>
        <v/>
      </c>
      <c r="K19" s="136" t="str">
        <f t="shared" si="2"/>
        <v/>
      </c>
      <c r="L19" s="407" t="str">
        <f>IF(คะแนนสมรรถนะ!J20="","",คะแนนสมรรถนะ!J20)</f>
        <v/>
      </c>
      <c r="M19" s="407" t="str">
        <f>IF(คะแนนสมรรถนะ!K20="","",คะแนนสมรรถนะ!K20)</f>
        <v/>
      </c>
      <c r="N19" s="407" t="str">
        <f>IF(คะแนนสมรรถนะ!L20="","",คะแนนสมรรถนะ!L20)</f>
        <v/>
      </c>
      <c r="O19" s="407" t="str">
        <f>IF(คะแนนสมรรถนะ!M20="","",คะแนนสมรรถนะ!M20)</f>
        <v/>
      </c>
      <c r="P19" s="407" t="str">
        <f>IF(คะแนนสมรรถนะ!N20="","",คะแนนสมรรถนะ!N20)</f>
        <v/>
      </c>
      <c r="Q19" s="87" t="str">
        <f t="shared" si="3"/>
        <v/>
      </c>
      <c r="R19" s="136" t="str">
        <f t="shared" si="4"/>
        <v/>
      </c>
      <c r="S19" s="136" t="str">
        <f t="shared" si="5"/>
        <v/>
      </c>
      <c r="T19" s="407" t="str">
        <f>IF(คะแนนสมรรถนะ!O20="","",คะแนนสมรรถนะ!O20)</f>
        <v/>
      </c>
      <c r="U19" s="407" t="str">
        <f>IF(คะแนนสมรรถนะ!P20="","",คะแนนสมรรถนะ!P20)</f>
        <v/>
      </c>
      <c r="V19" s="407" t="str">
        <f>IF(คะแนนสมรรถนะ!Q20="","",คะแนนสมรรถนะ!Q20)</f>
        <v/>
      </c>
      <c r="W19" s="407" t="str">
        <f>IF(คะแนนสมรรถนะ!R20="","",คะแนนสมรรถนะ!R20)</f>
        <v/>
      </c>
      <c r="X19" s="407" t="str">
        <f>IF(คะแนนสมรรถนะ!S20="","",คะแนนสมรรถนะ!S20)</f>
        <v/>
      </c>
      <c r="Y19" s="87" t="str">
        <f t="shared" si="6"/>
        <v/>
      </c>
      <c r="Z19" s="136" t="str">
        <f t="shared" si="7"/>
        <v/>
      </c>
      <c r="AA19" s="136" t="str">
        <f t="shared" si="8"/>
        <v/>
      </c>
      <c r="AB19" s="407" t="str">
        <f>IF(คะแนนสมรรถนะ!T20="","",คะแนนสมรรถนะ!T20)</f>
        <v/>
      </c>
      <c r="AC19" s="407" t="str">
        <f>IF(คะแนนสมรรถนะ!U20="","",คะแนนสมรรถนะ!U20)</f>
        <v/>
      </c>
      <c r="AD19" s="407" t="str">
        <f>IF(คะแนนสมรรถนะ!V20="","",คะแนนสมรรถนะ!V20)</f>
        <v/>
      </c>
      <c r="AE19" s="407" t="str">
        <f>IF(คะแนนสมรรถนะ!W20="","",คะแนนสมรรถนะ!W20)</f>
        <v/>
      </c>
      <c r="AF19" s="407" t="str">
        <f>IF(คะแนนสมรรถนะ!X20="","",คะแนนสมรรถนะ!X20)</f>
        <v/>
      </c>
      <c r="AG19" s="87" t="str">
        <f t="shared" si="9"/>
        <v/>
      </c>
      <c r="AH19" s="136" t="str">
        <f t="shared" si="10"/>
        <v/>
      </c>
      <c r="AI19" s="136" t="str">
        <f t="shared" si="11"/>
        <v/>
      </c>
      <c r="AJ19" s="407" t="str">
        <f>IF(คะแนนสมรรถนะ!Y20="","",คะแนนสมรรถนะ!Y20)</f>
        <v/>
      </c>
      <c r="AK19" s="407" t="str">
        <f>IF(คะแนนสมรรถนะ!Z20="","",คะแนนสมรรถนะ!Z20)</f>
        <v/>
      </c>
      <c r="AL19" s="407" t="str">
        <f>IF(คะแนนสมรรถนะ!AA20="","",คะแนนสมรรถนะ!AA20)</f>
        <v/>
      </c>
      <c r="AM19" s="407" t="str">
        <f>IF(คะแนนสมรรถนะ!AB20="","",คะแนนสมรรถนะ!AB20)</f>
        <v/>
      </c>
      <c r="AN19" s="407" t="str">
        <f>IF(คะแนนสมรรถนะ!AC20="","",คะแนนสมรรถนะ!AC20)</f>
        <v/>
      </c>
      <c r="AO19" s="87" t="str">
        <f t="shared" si="12"/>
        <v/>
      </c>
      <c r="AP19" s="136" t="str">
        <f t="shared" si="13"/>
        <v/>
      </c>
      <c r="AQ19" s="136" t="str">
        <f t="shared" si="14"/>
        <v/>
      </c>
      <c r="AR19" s="407" t="str">
        <f>IF(คะแนนสมรรถนะ!AD20="","",คะแนนสมรรถนะ!AD20)</f>
        <v/>
      </c>
      <c r="AS19" s="407" t="str">
        <f>IF(คะแนนสมรรถนะ!AE20="","",คะแนนสมรรถนะ!AE20)</f>
        <v/>
      </c>
      <c r="AT19" s="407" t="str">
        <f>IF(คะแนนสมรรถนะ!AF20="","",คะแนนสมรรถนะ!AF20)</f>
        <v/>
      </c>
      <c r="AU19" s="407" t="str">
        <f>IF(คะแนนสมรรถนะ!AG20="","",คะแนนสมรรถนะ!AG20)</f>
        <v/>
      </c>
      <c r="AV19" s="407" t="str">
        <f>IF(คะแนนสมรรถนะ!AH20="","",คะแนนสมรรถนะ!AH20)</f>
        <v/>
      </c>
      <c r="AW19" s="87" t="str">
        <f t="shared" si="15"/>
        <v/>
      </c>
      <c r="AX19" s="136" t="str">
        <f t="shared" si="16"/>
        <v/>
      </c>
      <c r="AY19" s="136" t="str">
        <f t="shared" si="17"/>
        <v/>
      </c>
      <c r="AZ19" s="407" t="str">
        <f>IF(คะแนนสมรรถนะ!AI20="","",คะแนนสมรรถนะ!AI20)</f>
        <v/>
      </c>
      <c r="BA19" s="407" t="str">
        <f>IF(คะแนนสมรรถนะ!AJ20="","",คะแนนสมรรถนะ!AJ20)</f>
        <v/>
      </c>
      <c r="BB19" s="407" t="str">
        <f>IF(คะแนนสมรรถนะ!AK20="","",คะแนนสมรรถนะ!AK20)</f>
        <v/>
      </c>
      <c r="BC19" s="407" t="str">
        <f>IF(คะแนนสมรรถนะ!AL20="","",คะแนนสมรรถนะ!AL20)</f>
        <v/>
      </c>
      <c r="BD19" s="407" t="str">
        <f>IF(คะแนนสมรรถนะ!AM20="","",คะแนนสมรรถนะ!AM20)</f>
        <v/>
      </c>
      <c r="BE19" s="87" t="str">
        <f t="shared" si="18"/>
        <v/>
      </c>
      <c r="BF19" s="136" t="str">
        <f t="shared" si="19"/>
        <v/>
      </c>
      <c r="BG19" s="136" t="str">
        <f t="shared" si="20"/>
        <v/>
      </c>
      <c r="BH19" s="407" t="str">
        <f>IF(คะแนนสมรรถนะ!AN20="","",คะแนนสมรรถนะ!AN20)</f>
        <v/>
      </c>
      <c r="BI19" s="407" t="str">
        <f>IF(คะแนนสมรรถนะ!AO20="","",คะแนนสมรรถนะ!AO20)</f>
        <v/>
      </c>
      <c r="BJ19" s="407" t="str">
        <f>IF(คะแนนสมรรถนะ!AP20="","",คะแนนสมรรถนะ!AP20)</f>
        <v/>
      </c>
      <c r="BK19" s="407" t="str">
        <f>IF(คะแนนสมรรถนะ!AQ20="","",คะแนนสมรรถนะ!AQ20)</f>
        <v/>
      </c>
      <c r="BL19" s="407" t="str">
        <f>IF(คะแนนสมรรถนะ!AR20="","",คะแนนสมรรถนะ!AR20)</f>
        <v/>
      </c>
      <c r="BM19" s="87" t="str">
        <f t="shared" si="21"/>
        <v/>
      </c>
      <c r="BN19" s="136" t="str">
        <f t="shared" si="22"/>
        <v/>
      </c>
      <c r="BO19" s="136" t="str">
        <f t="shared" si="23"/>
        <v/>
      </c>
      <c r="BP19" s="407" t="str">
        <f>IF(คะแนนสมรรถนะ!AS20="","",คะแนนสมรรถนะ!AS20)</f>
        <v/>
      </c>
      <c r="BQ19" s="407" t="str">
        <f>IF(คะแนนสมรรถนะ!AT20="","",คะแนนสมรรถนะ!AT20)</f>
        <v/>
      </c>
      <c r="BR19" s="407" t="str">
        <f>IF(คะแนนสมรรถนะ!AU20="","",คะแนนสมรรถนะ!AU20)</f>
        <v/>
      </c>
      <c r="BS19" s="407" t="str">
        <f>IF(คะแนนสมรรถนะ!AV20="","",คะแนนสมรรถนะ!AV20)</f>
        <v/>
      </c>
      <c r="BT19" s="407" t="str">
        <f>IF(คะแนนสมรรถนะ!AW20="","",คะแนนสมรรถนะ!AW20)</f>
        <v/>
      </c>
      <c r="BU19" s="87" t="str">
        <f t="shared" si="24"/>
        <v/>
      </c>
      <c r="BV19" s="136" t="str">
        <f t="shared" si="25"/>
        <v/>
      </c>
      <c r="BW19" s="136" t="str">
        <f t="shared" si="26"/>
        <v/>
      </c>
      <c r="BX19" s="407" t="str">
        <f>IF(คะแนนสมรรถนะ!AX20="","",คะแนนสมรรถนะ!AX20)</f>
        <v/>
      </c>
      <c r="BY19" s="407" t="str">
        <f>IF(คะแนนสมรรถนะ!AY20="","",คะแนนสมรรถนะ!AY20)</f>
        <v/>
      </c>
      <c r="BZ19" s="407" t="str">
        <f>IF(คะแนนสมรรถนะ!AZ20="","",คะแนนสมรรถนะ!AZ20)</f>
        <v/>
      </c>
      <c r="CA19" s="407" t="str">
        <f>IF(คะแนนสมรรถนะ!BA20="","",คะแนนสมรรถนะ!BA20)</f>
        <v/>
      </c>
      <c r="CB19" s="407" t="str">
        <f>IF(คะแนนสมรรถนะ!BB20="","",คะแนนสมรรถนะ!BB20)</f>
        <v/>
      </c>
      <c r="CC19" s="87" t="str">
        <f t="shared" si="45"/>
        <v/>
      </c>
      <c r="CD19" s="136" t="str">
        <f t="shared" si="27"/>
        <v/>
      </c>
      <c r="CE19" s="136" t="str">
        <f t="shared" si="28"/>
        <v/>
      </c>
      <c r="CF19" s="457" t="str">
        <f>IF(คะแนนสมรรถนะ!BC20="","",คะแนนสมรรถนะ!BC20)</f>
        <v/>
      </c>
      <c r="CG19" s="457" t="str">
        <f>IF(คะแนนสมรรถนะ!BD20="","",คะแนนสมรรถนะ!BD20)</f>
        <v/>
      </c>
      <c r="CH19" s="457" t="str">
        <f>IF(คะแนนสมรรถนะ!BE20="","",คะแนนสมรรถนะ!BE20)</f>
        <v/>
      </c>
      <c r="CI19" s="457" t="str">
        <f>IF(คะแนนสมรรถนะ!BF20="","",คะแนนสมรรถนะ!BF20)</f>
        <v/>
      </c>
      <c r="CJ19" s="457" t="str">
        <f>IF(คะแนนสมรรถนะ!BG20="","",คะแนนสมรรถนะ!BG20)</f>
        <v/>
      </c>
      <c r="CK19" s="87" t="str">
        <f t="shared" si="46"/>
        <v/>
      </c>
      <c r="CL19" s="136" t="str">
        <f t="shared" si="29"/>
        <v/>
      </c>
      <c r="CM19" s="136" t="str">
        <f t="shared" si="30"/>
        <v/>
      </c>
      <c r="CN19" s="457" t="str">
        <f>IF(คะแนนสมรรถนะ!BH20="","",คะแนนสมรรถนะ!BH20)</f>
        <v/>
      </c>
      <c r="CO19" s="457" t="str">
        <f>IF(คะแนนสมรรถนะ!BI20="","",คะแนนสมรรถนะ!BI20)</f>
        <v/>
      </c>
      <c r="CP19" s="457" t="str">
        <f>IF(คะแนนสมรรถนะ!BJ20="","",คะแนนสมรรถนะ!BJ20)</f>
        <v/>
      </c>
      <c r="CQ19" s="457" t="str">
        <f>IF(คะแนนสมรรถนะ!BK20="","",คะแนนสมรรถนะ!BK20)</f>
        <v/>
      </c>
      <c r="CR19" s="457" t="str">
        <f>IF(คะแนนสมรรถนะ!BL20="","",คะแนนสมรรถนะ!BL20)</f>
        <v/>
      </c>
      <c r="CS19" s="87" t="str">
        <f t="shared" si="47"/>
        <v/>
      </c>
      <c r="CT19" s="136" t="str">
        <f t="shared" si="31"/>
        <v/>
      </c>
      <c r="CU19" s="136" t="str">
        <f t="shared" si="32"/>
        <v/>
      </c>
      <c r="CV19" s="457" t="str">
        <f>IF(คะแนนสมรรถนะ!BM20="","",คะแนนสมรรถนะ!BM20)</f>
        <v/>
      </c>
      <c r="CW19" s="457" t="str">
        <f>IF(คะแนนสมรรถนะ!BN20="","",คะแนนสมรรถนะ!BN20)</f>
        <v/>
      </c>
      <c r="CX19" s="457" t="str">
        <f>IF(คะแนนสมรรถนะ!BO20="","",คะแนนสมรรถนะ!BO20)</f>
        <v/>
      </c>
      <c r="CY19" s="457" t="str">
        <f>IF(คะแนนสมรรถนะ!BP20="","",คะแนนสมรรถนะ!BP20)</f>
        <v/>
      </c>
      <c r="CZ19" s="457" t="str">
        <f>IF(คะแนนสมรรถนะ!BQ20="","",คะแนนสมรรถนะ!BQ20)</f>
        <v/>
      </c>
      <c r="DA19" s="87" t="str">
        <f t="shared" si="48"/>
        <v/>
      </c>
      <c r="DB19" s="136" t="str">
        <f t="shared" si="33"/>
        <v/>
      </c>
      <c r="DC19" s="136" t="str">
        <f t="shared" si="34"/>
        <v/>
      </c>
      <c r="DD19" s="457" t="str">
        <f>IF(คะแนนสมรรถนะ!BR20="","",คะแนนสมรรถนะ!BR20)</f>
        <v/>
      </c>
      <c r="DE19" s="457" t="str">
        <f>IF(คะแนนสมรรถนะ!BS20="","",คะแนนสมรรถนะ!BS20)</f>
        <v/>
      </c>
      <c r="DF19" s="457" t="str">
        <f>IF(คะแนนสมรรถนะ!BT20="","",คะแนนสมรรถนะ!BT20)</f>
        <v/>
      </c>
      <c r="DG19" s="457" t="str">
        <f>IF(คะแนนสมรรถนะ!BU20="","",คะแนนสมรรถนะ!BU20)</f>
        <v/>
      </c>
      <c r="DH19" s="457" t="str">
        <f>IF(คะแนนสมรรถนะ!BV20="","",คะแนนสมรรถนะ!BV20)</f>
        <v/>
      </c>
      <c r="DI19" s="87" t="str">
        <f t="shared" si="49"/>
        <v/>
      </c>
      <c r="DJ19" s="136" t="str">
        <f t="shared" si="35"/>
        <v/>
      </c>
      <c r="DK19" s="136" t="str">
        <f t="shared" si="36"/>
        <v/>
      </c>
      <c r="DL19" s="407" t="str">
        <f>IF(คะแนนสมรรถนะ!BW20="","",คะแนนสมรรถนะ!BW20)</f>
        <v/>
      </c>
      <c r="DM19" s="407" t="str">
        <f>IF(คะแนนสมรรถนะ!BX20="","",คะแนนสมรรถนะ!BX20)</f>
        <v/>
      </c>
      <c r="DN19" s="407" t="str">
        <f>IF(คะแนนสมรรถนะ!BY20="","",คะแนนสมรรถนะ!BY20)</f>
        <v/>
      </c>
      <c r="DO19" s="407" t="str">
        <f>IF(คะแนนสมรรถนะ!BZ20="","",คะแนนสมรรถนะ!BZ20)</f>
        <v/>
      </c>
      <c r="DP19" s="407" t="str">
        <f>IF(คะแนนสมรรถนะ!CA20="","",คะแนนสมรรถนะ!CA20)</f>
        <v/>
      </c>
      <c r="DQ19" s="87" t="str">
        <f t="shared" si="37"/>
        <v/>
      </c>
      <c r="DR19" s="136" t="str">
        <f t="shared" si="38"/>
        <v/>
      </c>
      <c r="DS19" s="136" t="str">
        <f t="shared" si="39"/>
        <v/>
      </c>
      <c r="DT19" s="457" t="str">
        <f t="shared" si="50"/>
        <v/>
      </c>
      <c r="DU19" s="136" t="str">
        <f t="shared" si="40"/>
        <v/>
      </c>
      <c r="DV19" s="457" t="str">
        <f t="shared" si="51"/>
        <v/>
      </c>
      <c r="DW19" s="136" t="str">
        <f t="shared" si="41"/>
        <v/>
      </c>
      <c r="DX19" s="457" t="str">
        <f t="shared" si="52"/>
        <v/>
      </c>
      <c r="DY19" s="136" t="str">
        <f t="shared" si="42"/>
        <v/>
      </c>
      <c r="DZ19" s="457" t="str">
        <f t="shared" si="53"/>
        <v/>
      </c>
      <c r="EA19" s="136" t="str">
        <f t="shared" si="43"/>
        <v/>
      </c>
      <c r="EB19" s="457" t="str">
        <f t="shared" si="54"/>
        <v/>
      </c>
      <c r="EC19" s="136" t="str">
        <f t="shared" si="44"/>
        <v/>
      </c>
      <c r="ED19" s="87" t="str">
        <f t="shared" si="55"/>
        <v/>
      </c>
      <c r="EE19" s="136" t="str">
        <f t="shared" si="56"/>
        <v/>
      </c>
      <c r="EF19" s="136" t="str">
        <f t="shared" si="57"/>
        <v/>
      </c>
      <c r="EG19" s="85"/>
      <c r="EJ19" s="316" t="str">
        <f t="shared" si="58"/>
        <v/>
      </c>
      <c r="EK19" s="316" t="str">
        <f t="shared" si="59"/>
        <v/>
      </c>
      <c r="EL19" s="316" t="str">
        <f t="shared" si="60"/>
        <v/>
      </c>
      <c r="EM19" s="316" t="str">
        <f t="shared" si="61"/>
        <v/>
      </c>
      <c r="EN19" s="316" t="str">
        <f t="shared" si="62"/>
        <v/>
      </c>
      <c r="EO19" s="316" t="str">
        <f>'07-2'!F19</f>
        <v/>
      </c>
    </row>
    <row r="20" spans="1:145" s="29" customFormat="1" ht="15.95" customHeight="1">
      <c r="A20" s="399">
        <v>15</v>
      </c>
      <c r="B20" s="26">
        <f>IF(คะแนนสอบ!C20="","",คะแนนสอบ!C20)</f>
        <v>2508</v>
      </c>
      <c r="C20" s="41" t="str">
        <f>IF(คะแนนสอบ!D20="","",คะแนนสอบ!D20)</f>
        <v>เด็กชายพชรพงษ์  พงษ์นารายณ์</v>
      </c>
      <c r="D20" s="406" t="str">
        <f>IF(คะแนนสมรรถนะ!E21="","",คะแนนสมรรถนะ!E21)</f>
        <v/>
      </c>
      <c r="E20" s="406" t="str">
        <f>IF(คะแนนสมรรถนะ!F21="","",คะแนนสมรรถนะ!F21)</f>
        <v/>
      </c>
      <c r="F20" s="406" t="str">
        <f>IF(คะแนนสมรรถนะ!G21="","",คะแนนสมรรถนะ!G21)</f>
        <v/>
      </c>
      <c r="G20" s="406" t="str">
        <f>IF(คะแนนสมรรถนะ!H21="","",คะแนนสมรรถนะ!H21)</f>
        <v/>
      </c>
      <c r="H20" s="406" t="str">
        <f>IF(คะแนนสมรรถนะ!I21="","",คะแนนสมรรถนะ!I21)</f>
        <v/>
      </c>
      <c r="I20" s="87" t="str">
        <f t="shared" si="0"/>
        <v/>
      </c>
      <c r="J20" s="136" t="str">
        <f t="shared" si="1"/>
        <v/>
      </c>
      <c r="K20" s="136" t="str">
        <f t="shared" si="2"/>
        <v/>
      </c>
      <c r="L20" s="407" t="str">
        <f>IF(คะแนนสมรรถนะ!J21="","",คะแนนสมรรถนะ!J21)</f>
        <v/>
      </c>
      <c r="M20" s="407" t="str">
        <f>IF(คะแนนสมรรถนะ!K21="","",คะแนนสมรรถนะ!K21)</f>
        <v/>
      </c>
      <c r="N20" s="407" t="str">
        <f>IF(คะแนนสมรรถนะ!L21="","",คะแนนสมรรถนะ!L21)</f>
        <v/>
      </c>
      <c r="O20" s="407" t="str">
        <f>IF(คะแนนสมรรถนะ!M21="","",คะแนนสมรรถนะ!M21)</f>
        <v/>
      </c>
      <c r="P20" s="407" t="str">
        <f>IF(คะแนนสมรรถนะ!N21="","",คะแนนสมรรถนะ!N21)</f>
        <v/>
      </c>
      <c r="Q20" s="87" t="str">
        <f t="shared" si="3"/>
        <v/>
      </c>
      <c r="R20" s="136" t="str">
        <f t="shared" si="4"/>
        <v/>
      </c>
      <c r="S20" s="136" t="str">
        <f t="shared" si="5"/>
        <v/>
      </c>
      <c r="T20" s="407" t="str">
        <f>IF(คะแนนสมรรถนะ!O21="","",คะแนนสมรรถนะ!O21)</f>
        <v/>
      </c>
      <c r="U20" s="407" t="str">
        <f>IF(คะแนนสมรรถนะ!P21="","",คะแนนสมรรถนะ!P21)</f>
        <v/>
      </c>
      <c r="V20" s="407" t="str">
        <f>IF(คะแนนสมรรถนะ!Q21="","",คะแนนสมรรถนะ!Q21)</f>
        <v/>
      </c>
      <c r="W20" s="407" t="str">
        <f>IF(คะแนนสมรรถนะ!R21="","",คะแนนสมรรถนะ!R21)</f>
        <v/>
      </c>
      <c r="X20" s="407" t="str">
        <f>IF(คะแนนสมรรถนะ!S21="","",คะแนนสมรรถนะ!S21)</f>
        <v/>
      </c>
      <c r="Y20" s="87" t="str">
        <f t="shared" si="6"/>
        <v/>
      </c>
      <c r="Z20" s="136" t="str">
        <f t="shared" si="7"/>
        <v/>
      </c>
      <c r="AA20" s="136" t="str">
        <f t="shared" si="8"/>
        <v/>
      </c>
      <c r="AB20" s="407" t="str">
        <f>IF(คะแนนสมรรถนะ!T21="","",คะแนนสมรรถนะ!T21)</f>
        <v/>
      </c>
      <c r="AC20" s="407" t="str">
        <f>IF(คะแนนสมรรถนะ!U21="","",คะแนนสมรรถนะ!U21)</f>
        <v/>
      </c>
      <c r="AD20" s="407" t="str">
        <f>IF(คะแนนสมรรถนะ!V21="","",คะแนนสมรรถนะ!V21)</f>
        <v/>
      </c>
      <c r="AE20" s="407" t="str">
        <f>IF(คะแนนสมรรถนะ!W21="","",คะแนนสมรรถนะ!W21)</f>
        <v/>
      </c>
      <c r="AF20" s="407" t="str">
        <f>IF(คะแนนสมรรถนะ!X21="","",คะแนนสมรรถนะ!X21)</f>
        <v/>
      </c>
      <c r="AG20" s="87" t="str">
        <f t="shared" si="9"/>
        <v/>
      </c>
      <c r="AH20" s="136" t="str">
        <f t="shared" si="10"/>
        <v/>
      </c>
      <c r="AI20" s="136" t="str">
        <f t="shared" si="11"/>
        <v/>
      </c>
      <c r="AJ20" s="407" t="str">
        <f>IF(คะแนนสมรรถนะ!Y21="","",คะแนนสมรรถนะ!Y21)</f>
        <v/>
      </c>
      <c r="AK20" s="407" t="str">
        <f>IF(คะแนนสมรรถนะ!Z21="","",คะแนนสมรรถนะ!Z21)</f>
        <v/>
      </c>
      <c r="AL20" s="407" t="str">
        <f>IF(คะแนนสมรรถนะ!AA21="","",คะแนนสมรรถนะ!AA21)</f>
        <v/>
      </c>
      <c r="AM20" s="407" t="str">
        <f>IF(คะแนนสมรรถนะ!AB21="","",คะแนนสมรรถนะ!AB21)</f>
        <v/>
      </c>
      <c r="AN20" s="407" t="str">
        <f>IF(คะแนนสมรรถนะ!AC21="","",คะแนนสมรรถนะ!AC21)</f>
        <v/>
      </c>
      <c r="AO20" s="87" t="str">
        <f t="shared" si="12"/>
        <v/>
      </c>
      <c r="AP20" s="136" t="str">
        <f t="shared" si="13"/>
        <v/>
      </c>
      <c r="AQ20" s="136" t="str">
        <f t="shared" si="14"/>
        <v/>
      </c>
      <c r="AR20" s="407" t="str">
        <f>IF(คะแนนสมรรถนะ!AD21="","",คะแนนสมรรถนะ!AD21)</f>
        <v/>
      </c>
      <c r="AS20" s="407" t="str">
        <f>IF(คะแนนสมรรถนะ!AE21="","",คะแนนสมรรถนะ!AE21)</f>
        <v/>
      </c>
      <c r="AT20" s="407" t="str">
        <f>IF(คะแนนสมรรถนะ!AF21="","",คะแนนสมรรถนะ!AF21)</f>
        <v/>
      </c>
      <c r="AU20" s="407" t="str">
        <f>IF(คะแนนสมรรถนะ!AG21="","",คะแนนสมรรถนะ!AG21)</f>
        <v/>
      </c>
      <c r="AV20" s="407" t="str">
        <f>IF(คะแนนสมรรถนะ!AH21="","",คะแนนสมรรถนะ!AH21)</f>
        <v/>
      </c>
      <c r="AW20" s="87" t="str">
        <f t="shared" si="15"/>
        <v/>
      </c>
      <c r="AX20" s="136" t="str">
        <f t="shared" si="16"/>
        <v/>
      </c>
      <c r="AY20" s="136" t="str">
        <f t="shared" si="17"/>
        <v/>
      </c>
      <c r="AZ20" s="407" t="str">
        <f>IF(คะแนนสมรรถนะ!AI21="","",คะแนนสมรรถนะ!AI21)</f>
        <v/>
      </c>
      <c r="BA20" s="407" t="str">
        <f>IF(คะแนนสมรรถนะ!AJ21="","",คะแนนสมรรถนะ!AJ21)</f>
        <v/>
      </c>
      <c r="BB20" s="407" t="str">
        <f>IF(คะแนนสมรรถนะ!AK21="","",คะแนนสมรรถนะ!AK21)</f>
        <v/>
      </c>
      <c r="BC20" s="407" t="str">
        <f>IF(คะแนนสมรรถนะ!AL21="","",คะแนนสมรรถนะ!AL21)</f>
        <v/>
      </c>
      <c r="BD20" s="407" t="str">
        <f>IF(คะแนนสมรรถนะ!AM21="","",คะแนนสมรรถนะ!AM21)</f>
        <v/>
      </c>
      <c r="BE20" s="87" t="str">
        <f t="shared" si="18"/>
        <v/>
      </c>
      <c r="BF20" s="136" t="str">
        <f t="shared" si="19"/>
        <v/>
      </c>
      <c r="BG20" s="136" t="str">
        <f t="shared" si="20"/>
        <v/>
      </c>
      <c r="BH20" s="407" t="str">
        <f>IF(คะแนนสมรรถนะ!AN21="","",คะแนนสมรรถนะ!AN21)</f>
        <v/>
      </c>
      <c r="BI20" s="407" t="str">
        <f>IF(คะแนนสมรรถนะ!AO21="","",คะแนนสมรรถนะ!AO21)</f>
        <v/>
      </c>
      <c r="BJ20" s="407" t="str">
        <f>IF(คะแนนสมรรถนะ!AP21="","",คะแนนสมรรถนะ!AP21)</f>
        <v/>
      </c>
      <c r="BK20" s="407" t="str">
        <f>IF(คะแนนสมรรถนะ!AQ21="","",คะแนนสมรรถนะ!AQ21)</f>
        <v/>
      </c>
      <c r="BL20" s="407" t="str">
        <f>IF(คะแนนสมรรถนะ!AR21="","",คะแนนสมรรถนะ!AR21)</f>
        <v/>
      </c>
      <c r="BM20" s="87" t="str">
        <f t="shared" si="21"/>
        <v/>
      </c>
      <c r="BN20" s="136" t="str">
        <f t="shared" si="22"/>
        <v/>
      </c>
      <c r="BO20" s="136" t="str">
        <f t="shared" si="23"/>
        <v/>
      </c>
      <c r="BP20" s="407" t="str">
        <f>IF(คะแนนสมรรถนะ!AS21="","",คะแนนสมรรถนะ!AS21)</f>
        <v/>
      </c>
      <c r="BQ20" s="407" t="str">
        <f>IF(คะแนนสมรรถนะ!AT21="","",คะแนนสมรรถนะ!AT21)</f>
        <v/>
      </c>
      <c r="BR20" s="407" t="str">
        <f>IF(คะแนนสมรรถนะ!AU21="","",คะแนนสมรรถนะ!AU21)</f>
        <v/>
      </c>
      <c r="BS20" s="407" t="str">
        <f>IF(คะแนนสมรรถนะ!AV21="","",คะแนนสมรรถนะ!AV21)</f>
        <v/>
      </c>
      <c r="BT20" s="407" t="str">
        <f>IF(คะแนนสมรรถนะ!AW21="","",คะแนนสมรรถนะ!AW21)</f>
        <v/>
      </c>
      <c r="BU20" s="87" t="str">
        <f t="shared" si="24"/>
        <v/>
      </c>
      <c r="BV20" s="136" t="str">
        <f t="shared" si="25"/>
        <v/>
      </c>
      <c r="BW20" s="136" t="str">
        <f t="shared" si="26"/>
        <v/>
      </c>
      <c r="BX20" s="407" t="str">
        <f>IF(คะแนนสมรรถนะ!AX21="","",คะแนนสมรรถนะ!AX21)</f>
        <v/>
      </c>
      <c r="BY20" s="407" t="str">
        <f>IF(คะแนนสมรรถนะ!AY21="","",คะแนนสมรรถนะ!AY21)</f>
        <v/>
      </c>
      <c r="BZ20" s="407" t="str">
        <f>IF(คะแนนสมรรถนะ!AZ21="","",คะแนนสมรรถนะ!AZ21)</f>
        <v/>
      </c>
      <c r="CA20" s="407" t="str">
        <f>IF(คะแนนสมรรถนะ!BA21="","",คะแนนสมรรถนะ!BA21)</f>
        <v/>
      </c>
      <c r="CB20" s="407" t="str">
        <f>IF(คะแนนสมรรถนะ!BB21="","",คะแนนสมรรถนะ!BB21)</f>
        <v/>
      </c>
      <c r="CC20" s="87" t="str">
        <f t="shared" si="45"/>
        <v/>
      </c>
      <c r="CD20" s="136" t="str">
        <f t="shared" si="27"/>
        <v/>
      </c>
      <c r="CE20" s="136" t="str">
        <f t="shared" si="28"/>
        <v/>
      </c>
      <c r="CF20" s="457" t="str">
        <f>IF(คะแนนสมรรถนะ!BC21="","",คะแนนสมรรถนะ!BC21)</f>
        <v/>
      </c>
      <c r="CG20" s="457" t="str">
        <f>IF(คะแนนสมรรถนะ!BD21="","",คะแนนสมรรถนะ!BD21)</f>
        <v/>
      </c>
      <c r="CH20" s="457" t="str">
        <f>IF(คะแนนสมรรถนะ!BE21="","",คะแนนสมรรถนะ!BE21)</f>
        <v/>
      </c>
      <c r="CI20" s="457" t="str">
        <f>IF(คะแนนสมรรถนะ!BF21="","",คะแนนสมรรถนะ!BF21)</f>
        <v/>
      </c>
      <c r="CJ20" s="457" t="str">
        <f>IF(คะแนนสมรรถนะ!BG21="","",คะแนนสมรรถนะ!BG21)</f>
        <v/>
      </c>
      <c r="CK20" s="87" t="str">
        <f t="shared" si="46"/>
        <v/>
      </c>
      <c r="CL20" s="136" t="str">
        <f t="shared" si="29"/>
        <v/>
      </c>
      <c r="CM20" s="136" t="str">
        <f t="shared" si="30"/>
        <v/>
      </c>
      <c r="CN20" s="457" t="str">
        <f>IF(คะแนนสมรรถนะ!BH21="","",คะแนนสมรรถนะ!BH21)</f>
        <v/>
      </c>
      <c r="CO20" s="457" t="str">
        <f>IF(คะแนนสมรรถนะ!BI21="","",คะแนนสมรรถนะ!BI21)</f>
        <v/>
      </c>
      <c r="CP20" s="457" t="str">
        <f>IF(คะแนนสมรรถนะ!BJ21="","",คะแนนสมรรถนะ!BJ21)</f>
        <v/>
      </c>
      <c r="CQ20" s="457" t="str">
        <f>IF(คะแนนสมรรถนะ!BK21="","",คะแนนสมรรถนะ!BK21)</f>
        <v/>
      </c>
      <c r="CR20" s="457" t="str">
        <f>IF(คะแนนสมรรถนะ!BL21="","",คะแนนสมรรถนะ!BL21)</f>
        <v/>
      </c>
      <c r="CS20" s="87" t="str">
        <f t="shared" si="47"/>
        <v/>
      </c>
      <c r="CT20" s="136" t="str">
        <f t="shared" si="31"/>
        <v/>
      </c>
      <c r="CU20" s="136" t="str">
        <f t="shared" si="32"/>
        <v/>
      </c>
      <c r="CV20" s="457" t="str">
        <f>IF(คะแนนสมรรถนะ!BM21="","",คะแนนสมรรถนะ!BM21)</f>
        <v/>
      </c>
      <c r="CW20" s="457" t="str">
        <f>IF(คะแนนสมรรถนะ!BN21="","",คะแนนสมรรถนะ!BN21)</f>
        <v/>
      </c>
      <c r="CX20" s="457" t="str">
        <f>IF(คะแนนสมรรถนะ!BO21="","",คะแนนสมรรถนะ!BO21)</f>
        <v/>
      </c>
      <c r="CY20" s="457" t="str">
        <f>IF(คะแนนสมรรถนะ!BP21="","",คะแนนสมรรถนะ!BP21)</f>
        <v/>
      </c>
      <c r="CZ20" s="457" t="str">
        <f>IF(คะแนนสมรรถนะ!BQ21="","",คะแนนสมรรถนะ!BQ21)</f>
        <v/>
      </c>
      <c r="DA20" s="87" t="str">
        <f t="shared" si="48"/>
        <v/>
      </c>
      <c r="DB20" s="136" t="str">
        <f t="shared" si="33"/>
        <v/>
      </c>
      <c r="DC20" s="136" t="str">
        <f t="shared" si="34"/>
        <v/>
      </c>
      <c r="DD20" s="457" t="str">
        <f>IF(คะแนนสมรรถนะ!BR21="","",คะแนนสมรรถนะ!BR21)</f>
        <v/>
      </c>
      <c r="DE20" s="457" t="str">
        <f>IF(คะแนนสมรรถนะ!BS21="","",คะแนนสมรรถนะ!BS21)</f>
        <v/>
      </c>
      <c r="DF20" s="457" t="str">
        <f>IF(คะแนนสมรรถนะ!BT21="","",คะแนนสมรรถนะ!BT21)</f>
        <v/>
      </c>
      <c r="DG20" s="457" t="str">
        <f>IF(คะแนนสมรรถนะ!BU21="","",คะแนนสมรรถนะ!BU21)</f>
        <v/>
      </c>
      <c r="DH20" s="457" t="str">
        <f>IF(คะแนนสมรรถนะ!BV21="","",คะแนนสมรรถนะ!BV21)</f>
        <v/>
      </c>
      <c r="DI20" s="87" t="str">
        <f t="shared" si="49"/>
        <v/>
      </c>
      <c r="DJ20" s="136" t="str">
        <f t="shared" si="35"/>
        <v/>
      </c>
      <c r="DK20" s="136" t="str">
        <f t="shared" si="36"/>
        <v/>
      </c>
      <c r="DL20" s="407" t="str">
        <f>IF(คะแนนสมรรถนะ!BW21="","",คะแนนสมรรถนะ!BW21)</f>
        <v/>
      </c>
      <c r="DM20" s="407" t="str">
        <f>IF(คะแนนสมรรถนะ!BX21="","",คะแนนสมรรถนะ!BX21)</f>
        <v/>
      </c>
      <c r="DN20" s="407" t="str">
        <f>IF(คะแนนสมรรถนะ!BY21="","",คะแนนสมรรถนะ!BY21)</f>
        <v/>
      </c>
      <c r="DO20" s="407" t="str">
        <f>IF(คะแนนสมรรถนะ!BZ21="","",คะแนนสมรรถนะ!BZ21)</f>
        <v/>
      </c>
      <c r="DP20" s="407" t="str">
        <f>IF(คะแนนสมรรถนะ!CA21="","",คะแนนสมรรถนะ!CA21)</f>
        <v/>
      </c>
      <c r="DQ20" s="87" t="str">
        <f t="shared" si="37"/>
        <v/>
      </c>
      <c r="DR20" s="136" t="str">
        <f t="shared" si="38"/>
        <v/>
      </c>
      <c r="DS20" s="136" t="str">
        <f t="shared" si="39"/>
        <v/>
      </c>
      <c r="DT20" s="457" t="str">
        <f t="shared" si="50"/>
        <v/>
      </c>
      <c r="DU20" s="136" t="str">
        <f t="shared" si="40"/>
        <v/>
      </c>
      <c r="DV20" s="457" t="str">
        <f t="shared" si="51"/>
        <v/>
      </c>
      <c r="DW20" s="136" t="str">
        <f t="shared" si="41"/>
        <v/>
      </c>
      <c r="DX20" s="457" t="str">
        <f t="shared" si="52"/>
        <v/>
      </c>
      <c r="DY20" s="136" t="str">
        <f t="shared" si="42"/>
        <v/>
      </c>
      <c r="DZ20" s="457" t="str">
        <f t="shared" si="53"/>
        <v/>
      </c>
      <c r="EA20" s="136" t="str">
        <f t="shared" si="43"/>
        <v/>
      </c>
      <c r="EB20" s="457" t="str">
        <f t="shared" si="54"/>
        <v/>
      </c>
      <c r="EC20" s="136" t="str">
        <f t="shared" si="44"/>
        <v/>
      </c>
      <c r="ED20" s="87" t="str">
        <f t="shared" si="55"/>
        <v/>
      </c>
      <c r="EE20" s="136" t="str">
        <f t="shared" si="56"/>
        <v/>
      </c>
      <c r="EF20" s="136" t="str">
        <f t="shared" si="57"/>
        <v/>
      </c>
      <c r="EG20" s="85"/>
      <c r="EJ20" s="316" t="str">
        <f t="shared" si="58"/>
        <v/>
      </c>
      <c r="EK20" s="316" t="str">
        <f t="shared" si="59"/>
        <v/>
      </c>
      <c r="EL20" s="316" t="str">
        <f t="shared" si="60"/>
        <v/>
      </c>
      <c r="EM20" s="316" t="str">
        <f t="shared" si="61"/>
        <v/>
      </c>
      <c r="EN20" s="316" t="str">
        <f t="shared" si="62"/>
        <v/>
      </c>
      <c r="EO20" s="316" t="str">
        <f>'07-2'!F20</f>
        <v/>
      </c>
    </row>
    <row r="21" spans="1:145" s="29" customFormat="1" ht="15.95" customHeight="1">
      <c r="A21" s="399">
        <v>16</v>
      </c>
      <c r="B21" s="26">
        <f>IF(คะแนนสอบ!C21="","",คะแนนสอบ!C21)</f>
        <v>2509</v>
      </c>
      <c r="C21" s="41" t="str">
        <f>IF(คะแนนสอบ!D21="","",คะแนนสอบ!D21)</f>
        <v>เด็กชายวัชรากรณ์  ดวงดี</v>
      </c>
      <c r="D21" s="406" t="str">
        <f>IF(คะแนนสมรรถนะ!E22="","",คะแนนสมรรถนะ!E22)</f>
        <v/>
      </c>
      <c r="E21" s="406" t="str">
        <f>IF(คะแนนสมรรถนะ!F22="","",คะแนนสมรรถนะ!F22)</f>
        <v/>
      </c>
      <c r="F21" s="406" t="str">
        <f>IF(คะแนนสมรรถนะ!G22="","",คะแนนสมรรถนะ!G22)</f>
        <v/>
      </c>
      <c r="G21" s="406" t="str">
        <f>IF(คะแนนสมรรถนะ!H22="","",คะแนนสมรรถนะ!H22)</f>
        <v/>
      </c>
      <c r="H21" s="406" t="str">
        <f>IF(คะแนนสมรรถนะ!I22="","",คะแนนสมรรถนะ!I22)</f>
        <v/>
      </c>
      <c r="I21" s="87" t="str">
        <f t="shared" si="0"/>
        <v/>
      </c>
      <c r="J21" s="136" t="str">
        <f t="shared" si="1"/>
        <v/>
      </c>
      <c r="K21" s="136" t="str">
        <f t="shared" si="2"/>
        <v/>
      </c>
      <c r="L21" s="407" t="str">
        <f>IF(คะแนนสมรรถนะ!J22="","",คะแนนสมรรถนะ!J22)</f>
        <v/>
      </c>
      <c r="M21" s="407" t="str">
        <f>IF(คะแนนสมรรถนะ!K22="","",คะแนนสมรรถนะ!K22)</f>
        <v/>
      </c>
      <c r="N21" s="407" t="str">
        <f>IF(คะแนนสมรรถนะ!L22="","",คะแนนสมรรถนะ!L22)</f>
        <v/>
      </c>
      <c r="O21" s="407" t="str">
        <f>IF(คะแนนสมรรถนะ!M22="","",คะแนนสมรรถนะ!M22)</f>
        <v/>
      </c>
      <c r="P21" s="407" t="str">
        <f>IF(คะแนนสมรรถนะ!N22="","",คะแนนสมรรถนะ!N22)</f>
        <v/>
      </c>
      <c r="Q21" s="87" t="str">
        <f t="shared" si="3"/>
        <v/>
      </c>
      <c r="R21" s="136" t="str">
        <f t="shared" si="4"/>
        <v/>
      </c>
      <c r="S21" s="136" t="str">
        <f t="shared" si="5"/>
        <v/>
      </c>
      <c r="T21" s="407" t="str">
        <f>IF(คะแนนสมรรถนะ!O22="","",คะแนนสมรรถนะ!O22)</f>
        <v/>
      </c>
      <c r="U21" s="407" t="str">
        <f>IF(คะแนนสมรรถนะ!P22="","",คะแนนสมรรถนะ!P22)</f>
        <v/>
      </c>
      <c r="V21" s="407" t="str">
        <f>IF(คะแนนสมรรถนะ!Q22="","",คะแนนสมรรถนะ!Q22)</f>
        <v/>
      </c>
      <c r="W21" s="407" t="str">
        <f>IF(คะแนนสมรรถนะ!R22="","",คะแนนสมรรถนะ!R22)</f>
        <v/>
      </c>
      <c r="X21" s="407" t="str">
        <f>IF(คะแนนสมรรถนะ!S22="","",คะแนนสมรรถนะ!S22)</f>
        <v/>
      </c>
      <c r="Y21" s="87" t="str">
        <f t="shared" si="6"/>
        <v/>
      </c>
      <c r="Z21" s="136" t="str">
        <f t="shared" si="7"/>
        <v/>
      </c>
      <c r="AA21" s="136" t="str">
        <f t="shared" si="8"/>
        <v/>
      </c>
      <c r="AB21" s="407" t="str">
        <f>IF(คะแนนสมรรถนะ!T22="","",คะแนนสมรรถนะ!T22)</f>
        <v/>
      </c>
      <c r="AC21" s="407" t="str">
        <f>IF(คะแนนสมรรถนะ!U22="","",คะแนนสมรรถนะ!U22)</f>
        <v/>
      </c>
      <c r="AD21" s="407" t="str">
        <f>IF(คะแนนสมรรถนะ!V22="","",คะแนนสมรรถนะ!V22)</f>
        <v/>
      </c>
      <c r="AE21" s="407" t="str">
        <f>IF(คะแนนสมรรถนะ!W22="","",คะแนนสมรรถนะ!W22)</f>
        <v/>
      </c>
      <c r="AF21" s="407" t="str">
        <f>IF(คะแนนสมรรถนะ!X22="","",คะแนนสมรรถนะ!X22)</f>
        <v/>
      </c>
      <c r="AG21" s="87" t="str">
        <f t="shared" si="9"/>
        <v/>
      </c>
      <c r="AH21" s="136" t="str">
        <f t="shared" si="10"/>
        <v/>
      </c>
      <c r="AI21" s="136" t="str">
        <f t="shared" si="11"/>
        <v/>
      </c>
      <c r="AJ21" s="407" t="str">
        <f>IF(คะแนนสมรรถนะ!Y22="","",คะแนนสมรรถนะ!Y22)</f>
        <v/>
      </c>
      <c r="AK21" s="407" t="str">
        <f>IF(คะแนนสมรรถนะ!Z22="","",คะแนนสมรรถนะ!Z22)</f>
        <v/>
      </c>
      <c r="AL21" s="407" t="str">
        <f>IF(คะแนนสมรรถนะ!AA22="","",คะแนนสมรรถนะ!AA22)</f>
        <v/>
      </c>
      <c r="AM21" s="407" t="str">
        <f>IF(คะแนนสมรรถนะ!AB22="","",คะแนนสมรรถนะ!AB22)</f>
        <v/>
      </c>
      <c r="AN21" s="407" t="str">
        <f>IF(คะแนนสมรรถนะ!AC22="","",คะแนนสมรรถนะ!AC22)</f>
        <v/>
      </c>
      <c r="AO21" s="87" t="str">
        <f t="shared" si="12"/>
        <v/>
      </c>
      <c r="AP21" s="136" t="str">
        <f t="shared" si="13"/>
        <v/>
      </c>
      <c r="AQ21" s="136" t="str">
        <f t="shared" si="14"/>
        <v/>
      </c>
      <c r="AR21" s="407" t="str">
        <f>IF(คะแนนสมรรถนะ!AD22="","",คะแนนสมรรถนะ!AD22)</f>
        <v/>
      </c>
      <c r="AS21" s="407" t="str">
        <f>IF(คะแนนสมรรถนะ!AE22="","",คะแนนสมรรถนะ!AE22)</f>
        <v/>
      </c>
      <c r="AT21" s="407" t="str">
        <f>IF(คะแนนสมรรถนะ!AF22="","",คะแนนสมรรถนะ!AF22)</f>
        <v/>
      </c>
      <c r="AU21" s="407" t="str">
        <f>IF(คะแนนสมรรถนะ!AG22="","",คะแนนสมรรถนะ!AG22)</f>
        <v/>
      </c>
      <c r="AV21" s="407" t="str">
        <f>IF(คะแนนสมรรถนะ!AH22="","",คะแนนสมรรถนะ!AH22)</f>
        <v/>
      </c>
      <c r="AW21" s="87" t="str">
        <f t="shared" si="15"/>
        <v/>
      </c>
      <c r="AX21" s="136" t="str">
        <f t="shared" si="16"/>
        <v/>
      </c>
      <c r="AY21" s="136" t="str">
        <f t="shared" si="17"/>
        <v/>
      </c>
      <c r="AZ21" s="407" t="str">
        <f>IF(คะแนนสมรรถนะ!AI22="","",คะแนนสมรรถนะ!AI22)</f>
        <v/>
      </c>
      <c r="BA21" s="407" t="str">
        <f>IF(คะแนนสมรรถนะ!AJ22="","",คะแนนสมรรถนะ!AJ22)</f>
        <v/>
      </c>
      <c r="BB21" s="407" t="str">
        <f>IF(คะแนนสมรรถนะ!AK22="","",คะแนนสมรรถนะ!AK22)</f>
        <v/>
      </c>
      <c r="BC21" s="407" t="str">
        <f>IF(คะแนนสมรรถนะ!AL22="","",คะแนนสมรรถนะ!AL22)</f>
        <v/>
      </c>
      <c r="BD21" s="407" t="str">
        <f>IF(คะแนนสมรรถนะ!AM22="","",คะแนนสมรรถนะ!AM22)</f>
        <v/>
      </c>
      <c r="BE21" s="87" t="str">
        <f t="shared" si="18"/>
        <v/>
      </c>
      <c r="BF21" s="136" t="str">
        <f t="shared" si="19"/>
        <v/>
      </c>
      <c r="BG21" s="136" t="str">
        <f t="shared" si="20"/>
        <v/>
      </c>
      <c r="BH21" s="407" t="str">
        <f>IF(คะแนนสมรรถนะ!AN22="","",คะแนนสมรรถนะ!AN22)</f>
        <v/>
      </c>
      <c r="BI21" s="407" t="str">
        <f>IF(คะแนนสมรรถนะ!AO22="","",คะแนนสมรรถนะ!AO22)</f>
        <v/>
      </c>
      <c r="BJ21" s="407" t="str">
        <f>IF(คะแนนสมรรถนะ!AP22="","",คะแนนสมรรถนะ!AP22)</f>
        <v/>
      </c>
      <c r="BK21" s="407" t="str">
        <f>IF(คะแนนสมรรถนะ!AQ22="","",คะแนนสมรรถนะ!AQ22)</f>
        <v/>
      </c>
      <c r="BL21" s="407" t="str">
        <f>IF(คะแนนสมรรถนะ!AR22="","",คะแนนสมรรถนะ!AR22)</f>
        <v/>
      </c>
      <c r="BM21" s="87" t="str">
        <f t="shared" si="21"/>
        <v/>
      </c>
      <c r="BN21" s="136" t="str">
        <f t="shared" si="22"/>
        <v/>
      </c>
      <c r="BO21" s="136" t="str">
        <f t="shared" si="23"/>
        <v/>
      </c>
      <c r="BP21" s="407" t="str">
        <f>IF(คะแนนสมรรถนะ!AS22="","",คะแนนสมรรถนะ!AS22)</f>
        <v/>
      </c>
      <c r="BQ21" s="407" t="str">
        <f>IF(คะแนนสมรรถนะ!AT22="","",คะแนนสมรรถนะ!AT22)</f>
        <v/>
      </c>
      <c r="BR21" s="407" t="str">
        <f>IF(คะแนนสมรรถนะ!AU22="","",คะแนนสมรรถนะ!AU22)</f>
        <v/>
      </c>
      <c r="BS21" s="407" t="str">
        <f>IF(คะแนนสมรรถนะ!AV22="","",คะแนนสมรรถนะ!AV22)</f>
        <v/>
      </c>
      <c r="BT21" s="407" t="str">
        <f>IF(คะแนนสมรรถนะ!AW22="","",คะแนนสมรรถนะ!AW22)</f>
        <v/>
      </c>
      <c r="BU21" s="87" t="str">
        <f t="shared" si="24"/>
        <v/>
      </c>
      <c r="BV21" s="136" t="str">
        <f t="shared" si="25"/>
        <v/>
      </c>
      <c r="BW21" s="136" t="str">
        <f t="shared" si="26"/>
        <v/>
      </c>
      <c r="BX21" s="407" t="str">
        <f>IF(คะแนนสมรรถนะ!AX22="","",คะแนนสมรรถนะ!AX22)</f>
        <v/>
      </c>
      <c r="BY21" s="407" t="str">
        <f>IF(คะแนนสมรรถนะ!AY22="","",คะแนนสมรรถนะ!AY22)</f>
        <v/>
      </c>
      <c r="BZ21" s="407" t="str">
        <f>IF(คะแนนสมรรถนะ!AZ22="","",คะแนนสมรรถนะ!AZ22)</f>
        <v/>
      </c>
      <c r="CA21" s="407" t="str">
        <f>IF(คะแนนสมรรถนะ!BA22="","",คะแนนสมรรถนะ!BA22)</f>
        <v/>
      </c>
      <c r="CB21" s="407" t="str">
        <f>IF(คะแนนสมรรถนะ!BB22="","",คะแนนสมรรถนะ!BB22)</f>
        <v/>
      </c>
      <c r="CC21" s="87" t="str">
        <f t="shared" si="45"/>
        <v/>
      </c>
      <c r="CD21" s="136" t="str">
        <f t="shared" si="27"/>
        <v/>
      </c>
      <c r="CE21" s="136" t="str">
        <f t="shared" si="28"/>
        <v/>
      </c>
      <c r="CF21" s="457" t="str">
        <f>IF(คะแนนสมรรถนะ!BC22="","",คะแนนสมรรถนะ!BC22)</f>
        <v/>
      </c>
      <c r="CG21" s="457" t="str">
        <f>IF(คะแนนสมรรถนะ!BD22="","",คะแนนสมรรถนะ!BD22)</f>
        <v/>
      </c>
      <c r="CH21" s="457" t="str">
        <f>IF(คะแนนสมรรถนะ!BE22="","",คะแนนสมรรถนะ!BE22)</f>
        <v/>
      </c>
      <c r="CI21" s="457" t="str">
        <f>IF(คะแนนสมรรถนะ!BF22="","",คะแนนสมรรถนะ!BF22)</f>
        <v/>
      </c>
      <c r="CJ21" s="457" t="str">
        <f>IF(คะแนนสมรรถนะ!BG22="","",คะแนนสมรรถนะ!BG22)</f>
        <v/>
      </c>
      <c r="CK21" s="87" t="str">
        <f t="shared" si="46"/>
        <v/>
      </c>
      <c r="CL21" s="136" t="str">
        <f t="shared" si="29"/>
        <v/>
      </c>
      <c r="CM21" s="136" t="str">
        <f t="shared" si="30"/>
        <v/>
      </c>
      <c r="CN21" s="457" t="str">
        <f>IF(คะแนนสมรรถนะ!BH22="","",คะแนนสมรรถนะ!BH22)</f>
        <v/>
      </c>
      <c r="CO21" s="457" t="str">
        <f>IF(คะแนนสมรรถนะ!BI22="","",คะแนนสมรรถนะ!BI22)</f>
        <v/>
      </c>
      <c r="CP21" s="457" t="str">
        <f>IF(คะแนนสมรรถนะ!BJ22="","",คะแนนสมรรถนะ!BJ22)</f>
        <v/>
      </c>
      <c r="CQ21" s="457" t="str">
        <f>IF(คะแนนสมรรถนะ!BK22="","",คะแนนสมรรถนะ!BK22)</f>
        <v/>
      </c>
      <c r="CR21" s="457" t="str">
        <f>IF(คะแนนสมรรถนะ!BL22="","",คะแนนสมรรถนะ!BL22)</f>
        <v/>
      </c>
      <c r="CS21" s="87" t="str">
        <f t="shared" si="47"/>
        <v/>
      </c>
      <c r="CT21" s="136" t="str">
        <f t="shared" si="31"/>
        <v/>
      </c>
      <c r="CU21" s="136" t="str">
        <f t="shared" si="32"/>
        <v/>
      </c>
      <c r="CV21" s="457" t="str">
        <f>IF(คะแนนสมรรถนะ!BM22="","",คะแนนสมรรถนะ!BM22)</f>
        <v/>
      </c>
      <c r="CW21" s="457" t="str">
        <f>IF(คะแนนสมรรถนะ!BN22="","",คะแนนสมรรถนะ!BN22)</f>
        <v/>
      </c>
      <c r="CX21" s="457" t="str">
        <f>IF(คะแนนสมรรถนะ!BO22="","",คะแนนสมรรถนะ!BO22)</f>
        <v/>
      </c>
      <c r="CY21" s="457" t="str">
        <f>IF(คะแนนสมรรถนะ!BP22="","",คะแนนสมรรถนะ!BP22)</f>
        <v/>
      </c>
      <c r="CZ21" s="457" t="str">
        <f>IF(คะแนนสมรรถนะ!BQ22="","",คะแนนสมรรถนะ!BQ22)</f>
        <v/>
      </c>
      <c r="DA21" s="87" t="str">
        <f t="shared" si="48"/>
        <v/>
      </c>
      <c r="DB21" s="136" t="str">
        <f t="shared" si="33"/>
        <v/>
      </c>
      <c r="DC21" s="136" t="str">
        <f t="shared" si="34"/>
        <v/>
      </c>
      <c r="DD21" s="457" t="str">
        <f>IF(คะแนนสมรรถนะ!BR22="","",คะแนนสมรรถนะ!BR22)</f>
        <v/>
      </c>
      <c r="DE21" s="457" t="str">
        <f>IF(คะแนนสมรรถนะ!BS22="","",คะแนนสมรรถนะ!BS22)</f>
        <v/>
      </c>
      <c r="DF21" s="457" t="str">
        <f>IF(คะแนนสมรรถนะ!BT22="","",คะแนนสมรรถนะ!BT22)</f>
        <v/>
      </c>
      <c r="DG21" s="457" t="str">
        <f>IF(คะแนนสมรรถนะ!BU22="","",คะแนนสมรรถนะ!BU22)</f>
        <v/>
      </c>
      <c r="DH21" s="457" t="str">
        <f>IF(คะแนนสมรรถนะ!BV22="","",คะแนนสมรรถนะ!BV22)</f>
        <v/>
      </c>
      <c r="DI21" s="87" t="str">
        <f t="shared" si="49"/>
        <v/>
      </c>
      <c r="DJ21" s="136" t="str">
        <f t="shared" si="35"/>
        <v/>
      </c>
      <c r="DK21" s="136" t="str">
        <f t="shared" si="36"/>
        <v/>
      </c>
      <c r="DL21" s="407" t="str">
        <f>IF(คะแนนสมรรถนะ!BW22="","",คะแนนสมรรถนะ!BW22)</f>
        <v/>
      </c>
      <c r="DM21" s="407" t="str">
        <f>IF(คะแนนสมรรถนะ!BX22="","",คะแนนสมรรถนะ!BX22)</f>
        <v/>
      </c>
      <c r="DN21" s="407" t="str">
        <f>IF(คะแนนสมรรถนะ!BY22="","",คะแนนสมรรถนะ!BY22)</f>
        <v/>
      </c>
      <c r="DO21" s="407" t="str">
        <f>IF(คะแนนสมรรถนะ!BZ22="","",คะแนนสมรรถนะ!BZ22)</f>
        <v/>
      </c>
      <c r="DP21" s="407" t="str">
        <f>IF(คะแนนสมรรถนะ!CA22="","",คะแนนสมรรถนะ!CA22)</f>
        <v/>
      </c>
      <c r="DQ21" s="87" t="str">
        <f t="shared" si="37"/>
        <v/>
      </c>
      <c r="DR21" s="136" t="str">
        <f t="shared" si="38"/>
        <v/>
      </c>
      <c r="DS21" s="136" t="str">
        <f t="shared" si="39"/>
        <v/>
      </c>
      <c r="DT21" s="457" t="str">
        <f t="shared" si="50"/>
        <v/>
      </c>
      <c r="DU21" s="136" t="str">
        <f t="shared" si="40"/>
        <v/>
      </c>
      <c r="DV21" s="457" t="str">
        <f t="shared" si="51"/>
        <v/>
      </c>
      <c r="DW21" s="136" t="str">
        <f t="shared" si="41"/>
        <v/>
      </c>
      <c r="DX21" s="457" t="str">
        <f t="shared" si="52"/>
        <v/>
      </c>
      <c r="DY21" s="136" t="str">
        <f t="shared" si="42"/>
        <v/>
      </c>
      <c r="DZ21" s="457" t="str">
        <f t="shared" si="53"/>
        <v/>
      </c>
      <c r="EA21" s="136" t="str">
        <f t="shared" si="43"/>
        <v/>
      </c>
      <c r="EB21" s="457" t="str">
        <f t="shared" si="54"/>
        <v/>
      </c>
      <c r="EC21" s="136" t="str">
        <f t="shared" si="44"/>
        <v/>
      </c>
      <c r="ED21" s="87" t="str">
        <f t="shared" si="55"/>
        <v/>
      </c>
      <c r="EE21" s="136" t="str">
        <f t="shared" si="56"/>
        <v/>
      </c>
      <c r="EF21" s="136" t="str">
        <f t="shared" si="57"/>
        <v/>
      </c>
      <c r="EG21" s="85"/>
      <c r="EJ21" s="316" t="str">
        <f t="shared" si="58"/>
        <v/>
      </c>
      <c r="EK21" s="316" t="str">
        <f t="shared" si="59"/>
        <v/>
      </c>
      <c r="EL21" s="316" t="str">
        <f t="shared" si="60"/>
        <v/>
      </c>
      <c r="EM21" s="316" t="str">
        <f t="shared" si="61"/>
        <v/>
      </c>
      <c r="EN21" s="316" t="str">
        <f t="shared" si="62"/>
        <v/>
      </c>
      <c r="EO21" s="316" t="str">
        <f>'07-2'!F21</f>
        <v/>
      </c>
    </row>
    <row r="22" spans="1:145" s="29" customFormat="1" ht="15.95" customHeight="1">
      <c r="A22" s="399">
        <v>17</v>
      </c>
      <c r="B22" s="26">
        <f>IF(คะแนนสอบ!C22="","",คะแนนสอบ!C22)</f>
        <v>2510</v>
      </c>
      <c r="C22" s="41" t="str">
        <f>IF(คะแนนสอบ!D22="","",คะแนนสอบ!D22)</f>
        <v>เด็กชายกลวัชร  เพตรา</v>
      </c>
      <c r="D22" s="406" t="str">
        <f>IF(คะแนนสมรรถนะ!E23="","",คะแนนสมรรถนะ!E23)</f>
        <v/>
      </c>
      <c r="E22" s="406" t="str">
        <f>IF(คะแนนสมรรถนะ!F23="","",คะแนนสมรรถนะ!F23)</f>
        <v/>
      </c>
      <c r="F22" s="406" t="str">
        <f>IF(คะแนนสมรรถนะ!G23="","",คะแนนสมรรถนะ!G23)</f>
        <v/>
      </c>
      <c r="G22" s="406" t="str">
        <f>IF(คะแนนสมรรถนะ!H23="","",คะแนนสมรรถนะ!H23)</f>
        <v/>
      </c>
      <c r="H22" s="406" t="str">
        <f>IF(คะแนนสมรรถนะ!I23="","",คะแนนสมรรถนะ!I23)</f>
        <v/>
      </c>
      <c r="I22" s="87" t="str">
        <f t="shared" si="0"/>
        <v/>
      </c>
      <c r="J22" s="136" t="str">
        <f t="shared" si="1"/>
        <v/>
      </c>
      <c r="K22" s="136" t="str">
        <f t="shared" si="2"/>
        <v/>
      </c>
      <c r="L22" s="407" t="str">
        <f>IF(คะแนนสมรรถนะ!J23="","",คะแนนสมรรถนะ!J23)</f>
        <v/>
      </c>
      <c r="M22" s="407" t="str">
        <f>IF(คะแนนสมรรถนะ!K23="","",คะแนนสมรรถนะ!K23)</f>
        <v/>
      </c>
      <c r="N22" s="407" t="str">
        <f>IF(คะแนนสมรรถนะ!L23="","",คะแนนสมรรถนะ!L23)</f>
        <v/>
      </c>
      <c r="O22" s="407" t="str">
        <f>IF(คะแนนสมรรถนะ!M23="","",คะแนนสมรรถนะ!M23)</f>
        <v/>
      </c>
      <c r="P22" s="407" t="str">
        <f>IF(คะแนนสมรรถนะ!N23="","",คะแนนสมรรถนะ!N23)</f>
        <v/>
      </c>
      <c r="Q22" s="87" t="str">
        <f t="shared" si="3"/>
        <v/>
      </c>
      <c r="R22" s="136" t="str">
        <f t="shared" si="4"/>
        <v/>
      </c>
      <c r="S22" s="136" t="str">
        <f t="shared" si="5"/>
        <v/>
      </c>
      <c r="T22" s="407" t="str">
        <f>IF(คะแนนสมรรถนะ!O23="","",คะแนนสมรรถนะ!O23)</f>
        <v/>
      </c>
      <c r="U22" s="407" t="str">
        <f>IF(คะแนนสมรรถนะ!P23="","",คะแนนสมรรถนะ!P23)</f>
        <v/>
      </c>
      <c r="V22" s="407" t="str">
        <f>IF(คะแนนสมรรถนะ!Q23="","",คะแนนสมรรถนะ!Q23)</f>
        <v/>
      </c>
      <c r="W22" s="407" t="str">
        <f>IF(คะแนนสมรรถนะ!R23="","",คะแนนสมรรถนะ!R23)</f>
        <v/>
      </c>
      <c r="X22" s="407" t="str">
        <f>IF(คะแนนสมรรถนะ!S23="","",คะแนนสมรรถนะ!S23)</f>
        <v/>
      </c>
      <c r="Y22" s="87" t="str">
        <f t="shared" si="6"/>
        <v/>
      </c>
      <c r="Z22" s="136" t="str">
        <f t="shared" si="7"/>
        <v/>
      </c>
      <c r="AA22" s="136" t="str">
        <f t="shared" si="8"/>
        <v/>
      </c>
      <c r="AB22" s="407" t="str">
        <f>IF(คะแนนสมรรถนะ!T23="","",คะแนนสมรรถนะ!T23)</f>
        <v/>
      </c>
      <c r="AC22" s="407" t="str">
        <f>IF(คะแนนสมรรถนะ!U23="","",คะแนนสมรรถนะ!U23)</f>
        <v/>
      </c>
      <c r="AD22" s="407" t="str">
        <f>IF(คะแนนสมรรถนะ!V23="","",คะแนนสมรรถนะ!V23)</f>
        <v/>
      </c>
      <c r="AE22" s="407" t="str">
        <f>IF(คะแนนสมรรถนะ!W23="","",คะแนนสมรรถนะ!W23)</f>
        <v/>
      </c>
      <c r="AF22" s="407" t="str">
        <f>IF(คะแนนสมรรถนะ!X23="","",คะแนนสมรรถนะ!X23)</f>
        <v/>
      </c>
      <c r="AG22" s="87" t="str">
        <f t="shared" si="9"/>
        <v/>
      </c>
      <c r="AH22" s="136" t="str">
        <f t="shared" si="10"/>
        <v/>
      </c>
      <c r="AI22" s="136" t="str">
        <f t="shared" si="11"/>
        <v/>
      </c>
      <c r="AJ22" s="407" t="str">
        <f>IF(คะแนนสมรรถนะ!Y23="","",คะแนนสมรรถนะ!Y23)</f>
        <v/>
      </c>
      <c r="AK22" s="407" t="str">
        <f>IF(คะแนนสมรรถนะ!Z23="","",คะแนนสมรรถนะ!Z23)</f>
        <v/>
      </c>
      <c r="AL22" s="407" t="str">
        <f>IF(คะแนนสมรรถนะ!AA23="","",คะแนนสมรรถนะ!AA23)</f>
        <v/>
      </c>
      <c r="AM22" s="407" t="str">
        <f>IF(คะแนนสมรรถนะ!AB23="","",คะแนนสมรรถนะ!AB23)</f>
        <v/>
      </c>
      <c r="AN22" s="407" t="str">
        <f>IF(คะแนนสมรรถนะ!AC23="","",คะแนนสมรรถนะ!AC23)</f>
        <v/>
      </c>
      <c r="AO22" s="87" t="str">
        <f t="shared" si="12"/>
        <v/>
      </c>
      <c r="AP22" s="136" t="str">
        <f t="shared" si="13"/>
        <v/>
      </c>
      <c r="AQ22" s="136" t="str">
        <f t="shared" si="14"/>
        <v/>
      </c>
      <c r="AR22" s="407" t="str">
        <f>IF(คะแนนสมรรถนะ!AD23="","",คะแนนสมรรถนะ!AD23)</f>
        <v/>
      </c>
      <c r="AS22" s="407" t="str">
        <f>IF(คะแนนสมรรถนะ!AE23="","",คะแนนสมรรถนะ!AE23)</f>
        <v/>
      </c>
      <c r="AT22" s="407" t="str">
        <f>IF(คะแนนสมรรถนะ!AF23="","",คะแนนสมรรถนะ!AF23)</f>
        <v/>
      </c>
      <c r="AU22" s="407" t="str">
        <f>IF(คะแนนสมรรถนะ!AG23="","",คะแนนสมรรถนะ!AG23)</f>
        <v/>
      </c>
      <c r="AV22" s="407" t="str">
        <f>IF(คะแนนสมรรถนะ!AH23="","",คะแนนสมรรถนะ!AH23)</f>
        <v/>
      </c>
      <c r="AW22" s="87" t="str">
        <f t="shared" si="15"/>
        <v/>
      </c>
      <c r="AX22" s="136" t="str">
        <f t="shared" si="16"/>
        <v/>
      </c>
      <c r="AY22" s="136" t="str">
        <f t="shared" si="17"/>
        <v/>
      </c>
      <c r="AZ22" s="407" t="str">
        <f>IF(คะแนนสมรรถนะ!AI23="","",คะแนนสมรรถนะ!AI23)</f>
        <v/>
      </c>
      <c r="BA22" s="407" t="str">
        <f>IF(คะแนนสมรรถนะ!AJ23="","",คะแนนสมรรถนะ!AJ23)</f>
        <v/>
      </c>
      <c r="BB22" s="407" t="str">
        <f>IF(คะแนนสมรรถนะ!AK23="","",คะแนนสมรรถนะ!AK23)</f>
        <v/>
      </c>
      <c r="BC22" s="407" t="str">
        <f>IF(คะแนนสมรรถนะ!AL23="","",คะแนนสมรรถนะ!AL23)</f>
        <v/>
      </c>
      <c r="BD22" s="407" t="str">
        <f>IF(คะแนนสมรรถนะ!AM23="","",คะแนนสมรรถนะ!AM23)</f>
        <v/>
      </c>
      <c r="BE22" s="87" t="str">
        <f t="shared" si="18"/>
        <v/>
      </c>
      <c r="BF22" s="136" t="str">
        <f t="shared" si="19"/>
        <v/>
      </c>
      <c r="BG22" s="136" t="str">
        <f t="shared" si="20"/>
        <v/>
      </c>
      <c r="BH22" s="407" t="str">
        <f>IF(คะแนนสมรรถนะ!AN23="","",คะแนนสมรรถนะ!AN23)</f>
        <v/>
      </c>
      <c r="BI22" s="407" t="str">
        <f>IF(คะแนนสมรรถนะ!AO23="","",คะแนนสมรรถนะ!AO23)</f>
        <v/>
      </c>
      <c r="BJ22" s="407" t="str">
        <f>IF(คะแนนสมรรถนะ!AP23="","",คะแนนสมรรถนะ!AP23)</f>
        <v/>
      </c>
      <c r="BK22" s="407" t="str">
        <f>IF(คะแนนสมรรถนะ!AQ23="","",คะแนนสมรรถนะ!AQ23)</f>
        <v/>
      </c>
      <c r="BL22" s="407" t="str">
        <f>IF(คะแนนสมรรถนะ!AR23="","",คะแนนสมรรถนะ!AR23)</f>
        <v/>
      </c>
      <c r="BM22" s="87" t="str">
        <f t="shared" si="21"/>
        <v/>
      </c>
      <c r="BN22" s="136" t="str">
        <f t="shared" si="22"/>
        <v/>
      </c>
      <c r="BO22" s="136" t="str">
        <f t="shared" si="23"/>
        <v/>
      </c>
      <c r="BP22" s="407" t="str">
        <f>IF(คะแนนสมรรถนะ!AS23="","",คะแนนสมรรถนะ!AS23)</f>
        <v/>
      </c>
      <c r="BQ22" s="407" t="str">
        <f>IF(คะแนนสมรรถนะ!AT23="","",คะแนนสมรรถนะ!AT23)</f>
        <v/>
      </c>
      <c r="BR22" s="407" t="str">
        <f>IF(คะแนนสมรรถนะ!AU23="","",คะแนนสมรรถนะ!AU23)</f>
        <v/>
      </c>
      <c r="BS22" s="407" t="str">
        <f>IF(คะแนนสมรรถนะ!AV23="","",คะแนนสมรรถนะ!AV23)</f>
        <v/>
      </c>
      <c r="BT22" s="407" t="str">
        <f>IF(คะแนนสมรรถนะ!AW23="","",คะแนนสมรรถนะ!AW23)</f>
        <v/>
      </c>
      <c r="BU22" s="87" t="str">
        <f t="shared" si="24"/>
        <v/>
      </c>
      <c r="BV22" s="136" t="str">
        <f t="shared" si="25"/>
        <v/>
      </c>
      <c r="BW22" s="136" t="str">
        <f t="shared" si="26"/>
        <v/>
      </c>
      <c r="BX22" s="407" t="str">
        <f>IF(คะแนนสมรรถนะ!AX23="","",คะแนนสมรรถนะ!AX23)</f>
        <v/>
      </c>
      <c r="BY22" s="407" t="str">
        <f>IF(คะแนนสมรรถนะ!AY23="","",คะแนนสมรรถนะ!AY23)</f>
        <v/>
      </c>
      <c r="BZ22" s="407" t="str">
        <f>IF(คะแนนสมรรถนะ!AZ23="","",คะแนนสมรรถนะ!AZ23)</f>
        <v/>
      </c>
      <c r="CA22" s="407" t="str">
        <f>IF(คะแนนสมรรถนะ!BA23="","",คะแนนสมรรถนะ!BA23)</f>
        <v/>
      </c>
      <c r="CB22" s="407" t="str">
        <f>IF(คะแนนสมรรถนะ!BB23="","",คะแนนสมรรถนะ!BB23)</f>
        <v/>
      </c>
      <c r="CC22" s="87" t="str">
        <f t="shared" si="45"/>
        <v/>
      </c>
      <c r="CD22" s="136" t="str">
        <f t="shared" si="27"/>
        <v/>
      </c>
      <c r="CE22" s="136" t="str">
        <f t="shared" si="28"/>
        <v/>
      </c>
      <c r="CF22" s="457" t="str">
        <f>IF(คะแนนสมรรถนะ!BC23="","",คะแนนสมรรถนะ!BC23)</f>
        <v/>
      </c>
      <c r="CG22" s="457" t="str">
        <f>IF(คะแนนสมรรถนะ!BD23="","",คะแนนสมรรถนะ!BD23)</f>
        <v/>
      </c>
      <c r="CH22" s="457" t="str">
        <f>IF(คะแนนสมรรถนะ!BE23="","",คะแนนสมรรถนะ!BE23)</f>
        <v/>
      </c>
      <c r="CI22" s="457" t="str">
        <f>IF(คะแนนสมรรถนะ!BF23="","",คะแนนสมรรถนะ!BF23)</f>
        <v/>
      </c>
      <c r="CJ22" s="457" t="str">
        <f>IF(คะแนนสมรรถนะ!BG23="","",คะแนนสมรรถนะ!BG23)</f>
        <v/>
      </c>
      <c r="CK22" s="87" t="str">
        <f t="shared" si="46"/>
        <v/>
      </c>
      <c r="CL22" s="136" t="str">
        <f t="shared" si="29"/>
        <v/>
      </c>
      <c r="CM22" s="136" t="str">
        <f t="shared" si="30"/>
        <v/>
      </c>
      <c r="CN22" s="457" t="str">
        <f>IF(คะแนนสมรรถนะ!BH23="","",คะแนนสมรรถนะ!BH23)</f>
        <v/>
      </c>
      <c r="CO22" s="457" t="str">
        <f>IF(คะแนนสมรรถนะ!BI23="","",คะแนนสมรรถนะ!BI23)</f>
        <v/>
      </c>
      <c r="CP22" s="457" t="str">
        <f>IF(คะแนนสมรรถนะ!BJ23="","",คะแนนสมรรถนะ!BJ23)</f>
        <v/>
      </c>
      <c r="CQ22" s="457" t="str">
        <f>IF(คะแนนสมรรถนะ!BK23="","",คะแนนสมรรถนะ!BK23)</f>
        <v/>
      </c>
      <c r="CR22" s="457" t="str">
        <f>IF(คะแนนสมรรถนะ!BL23="","",คะแนนสมรรถนะ!BL23)</f>
        <v/>
      </c>
      <c r="CS22" s="87" t="str">
        <f t="shared" si="47"/>
        <v/>
      </c>
      <c r="CT22" s="136" t="str">
        <f t="shared" si="31"/>
        <v/>
      </c>
      <c r="CU22" s="136" t="str">
        <f t="shared" si="32"/>
        <v/>
      </c>
      <c r="CV22" s="457" t="str">
        <f>IF(คะแนนสมรรถนะ!BM23="","",คะแนนสมรรถนะ!BM23)</f>
        <v/>
      </c>
      <c r="CW22" s="457" t="str">
        <f>IF(คะแนนสมรรถนะ!BN23="","",คะแนนสมรรถนะ!BN23)</f>
        <v/>
      </c>
      <c r="CX22" s="457" t="str">
        <f>IF(คะแนนสมรรถนะ!BO23="","",คะแนนสมรรถนะ!BO23)</f>
        <v/>
      </c>
      <c r="CY22" s="457" t="str">
        <f>IF(คะแนนสมรรถนะ!BP23="","",คะแนนสมรรถนะ!BP23)</f>
        <v/>
      </c>
      <c r="CZ22" s="457" t="str">
        <f>IF(คะแนนสมรรถนะ!BQ23="","",คะแนนสมรรถนะ!BQ23)</f>
        <v/>
      </c>
      <c r="DA22" s="87" t="str">
        <f t="shared" si="48"/>
        <v/>
      </c>
      <c r="DB22" s="136" t="str">
        <f t="shared" si="33"/>
        <v/>
      </c>
      <c r="DC22" s="136" t="str">
        <f t="shared" si="34"/>
        <v/>
      </c>
      <c r="DD22" s="457" t="str">
        <f>IF(คะแนนสมรรถนะ!BR23="","",คะแนนสมรรถนะ!BR23)</f>
        <v/>
      </c>
      <c r="DE22" s="457" t="str">
        <f>IF(คะแนนสมรรถนะ!BS23="","",คะแนนสมรรถนะ!BS23)</f>
        <v/>
      </c>
      <c r="DF22" s="457" t="str">
        <f>IF(คะแนนสมรรถนะ!BT23="","",คะแนนสมรรถนะ!BT23)</f>
        <v/>
      </c>
      <c r="DG22" s="457" t="str">
        <f>IF(คะแนนสมรรถนะ!BU23="","",คะแนนสมรรถนะ!BU23)</f>
        <v/>
      </c>
      <c r="DH22" s="457" t="str">
        <f>IF(คะแนนสมรรถนะ!BV23="","",คะแนนสมรรถนะ!BV23)</f>
        <v/>
      </c>
      <c r="DI22" s="87" t="str">
        <f t="shared" si="49"/>
        <v/>
      </c>
      <c r="DJ22" s="136" t="str">
        <f t="shared" si="35"/>
        <v/>
      </c>
      <c r="DK22" s="136" t="str">
        <f t="shared" si="36"/>
        <v/>
      </c>
      <c r="DL22" s="407" t="str">
        <f>IF(คะแนนสมรรถนะ!BW23="","",คะแนนสมรรถนะ!BW23)</f>
        <v/>
      </c>
      <c r="DM22" s="407" t="str">
        <f>IF(คะแนนสมรรถนะ!BX23="","",คะแนนสมรรถนะ!BX23)</f>
        <v/>
      </c>
      <c r="DN22" s="407" t="str">
        <f>IF(คะแนนสมรรถนะ!BY23="","",คะแนนสมรรถนะ!BY23)</f>
        <v/>
      </c>
      <c r="DO22" s="407" t="str">
        <f>IF(คะแนนสมรรถนะ!BZ23="","",คะแนนสมรรถนะ!BZ23)</f>
        <v/>
      </c>
      <c r="DP22" s="407" t="str">
        <f>IF(คะแนนสมรรถนะ!CA23="","",คะแนนสมรรถนะ!CA23)</f>
        <v/>
      </c>
      <c r="DQ22" s="87" t="str">
        <f t="shared" si="37"/>
        <v/>
      </c>
      <c r="DR22" s="136" t="str">
        <f t="shared" si="38"/>
        <v/>
      </c>
      <c r="DS22" s="136" t="str">
        <f t="shared" si="39"/>
        <v/>
      </c>
      <c r="DT22" s="457" t="str">
        <f t="shared" si="50"/>
        <v/>
      </c>
      <c r="DU22" s="136" t="str">
        <f t="shared" si="40"/>
        <v/>
      </c>
      <c r="DV22" s="457" t="str">
        <f t="shared" si="51"/>
        <v/>
      </c>
      <c r="DW22" s="136" t="str">
        <f t="shared" si="41"/>
        <v/>
      </c>
      <c r="DX22" s="457" t="str">
        <f t="shared" si="52"/>
        <v/>
      </c>
      <c r="DY22" s="136" t="str">
        <f t="shared" si="42"/>
        <v/>
      </c>
      <c r="DZ22" s="457" t="str">
        <f t="shared" si="53"/>
        <v/>
      </c>
      <c r="EA22" s="136" t="str">
        <f t="shared" si="43"/>
        <v/>
      </c>
      <c r="EB22" s="457" t="str">
        <f t="shared" si="54"/>
        <v/>
      </c>
      <c r="EC22" s="136" t="str">
        <f t="shared" si="44"/>
        <v/>
      </c>
      <c r="ED22" s="87" t="str">
        <f t="shared" si="55"/>
        <v/>
      </c>
      <c r="EE22" s="136" t="str">
        <f t="shared" si="56"/>
        <v/>
      </c>
      <c r="EF22" s="136" t="str">
        <f t="shared" si="57"/>
        <v/>
      </c>
      <c r="EG22" s="85"/>
      <c r="EJ22" s="316" t="str">
        <f t="shared" si="58"/>
        <v/>
      </c>
      <c r="EK22" s="316" t="str">
        <f t="shared" si="59"/>
        <v/>
      </c>
      <c r="EL22" s="316" t="str">
        <f t="shared" si="60"/>
        <v/>
      </c>
      <c r="EM22" s="316" t="str">
        <f t="shared" si="61"/>
        <v/>
      </c>
      <c r="EN22" s="316" t="str">
        <f t="shared" si="62"/>
        <v/>
      </c>
      <c r="EO22" s="316" t="str">
        <f>'07-2'!F22</f>
        <v/>
      </c>
    </row>
    <row r="23" spans="1:145" s="29" customFormat="1" ht="15.95" customHeight="1">
      <c r="A23" s="399">
        <v>18</v>
      </c>
      <c r="B23" s="26">
        <f>IF(คะแนนสอบ!C23="","",คะแนนสอบ!C23)</f>
        <v>2511</v>
      </c>
      <c r="C23" s="41" t="str">
        <f>IF(คะแนนสอบ!D23="","",คะแนนสอบ!D23)</f>
        <v>เด็กชายภมรเทพ  พวงมาลัย</v>
      </c>
      <c r="D23" s="406" t="str">
        <f>IF(คะแนนสมรรถนะ!E24="","",คะแนนสมรรถนะ!E24)</f>
        <v/>
      </c>
      <c r="E23" s="406" t="str">
        <f>IF(คะแนนสมรรถนะ!F24="","",คะแนนสมรรถนะ!F24)</f>
        <v/>
      </c>
      <c r="F23" s="406" t="str">
        <f>IF(คะแนนสมรรถนะ!G24="","",คะแนนสมรรถนะ!G24)</f>
        <v/>
      </c>
      <c r="G23" s="406" t="str">
        <f>IF(คะแนนสมรรถนะ!H24="","",คะแนนสมรรถนะ!H24)</f>
        <v/>
      </c>
      <c r="H23" s="406" t="str">
        <f>IF(คะแนนสมรรถนะ!I24="","",คะแนนสมรรถนะ!I24)</f>
        <v/>
      </c>
      <c r="I23" s="87" t="str">
        <f t="shared" si="0"/>
        <v/>
      </c>
      <c r="J23" s="136" t="str">
        <f t="shared" si="1"/>
        <v/>
      </c>
      <c r="K23" s="136" t="str">
        <f t="shared" si="2"/>
        <v/>
      </c>
      <c r="L23" s="407" t="str">
        <f>IF(คะแนนสมรรถนะ!J24="","",คะแนนสมรรถนะ!J24)</f>
        <v/>
      </c>
      <c r="M23" s="407" t="str">
        <f>IF(คะแนนสมรรถนะ!K24="","",คะแนนสมรรถนะ!K24)</f>
        <v/>
      </c>
      <c r="N23" s="407" t="str">
        <f>IF(คะแนนสมรรถนะ!L24="","",คะแนนสมรรถนะ!L24)</f>
        <v/>
      </c>
      <c r="O23" s="407" t="str">
        <f>IF(คะแนนสมรรถนะ!M24="","",คะแนนสมรรถนะ!M24)</f>
        <v/>
      </c>
      <c r="P23" s="407" t="str">
        <f>IF(คะแนนสมรรถนะ!N24="","",คะแนนสมรรถนะ!N24)</f>
        <v/>
      </c>
      <c r="Q23" s="87" t="str">
        <f t="shared" si="3"/>
        <v/>
      </c>
      <c r="R23" s="136" t="str">
        <f t="shared" si="4"/>
        <v/>
      </c>
      <c r="S23" s="136" t="str">
        <f t="shared" si="5"/>
        <v/>
      </c>
      <c r="T23" s="407" t="str">
        <f>IF(คะแนนสมรรถนะ!O24="","",คะแนนสมรรถนะ!O24)</f>
        <v/>
      </c>
      <c r="U23" s="407" t="str">
        <f>IF(คะแนนสมรรถนะ!P24="","",คะแนนสมรรถนะ!P24)</f>
        <v/>
      </c>
      <c r="V23" s="407" t="str">
        <f>IF(คะแนนสมรรถนะ!Q24="","",คะแนนสมรรถนะ!Q24)</f>
        <v/>
      </c>
      <c r="W23" s="407" t="str">
        <f>IF(คะแนนสมรรถนะ!R24="","",คะแนนสมรรถนะ!R24)</f>
        <v/>
      </c>
      <c r="X23" s="407" t="str">
        <f>IF(คะแนนสมรรถนะ!S24="","",คะแนนสมรรถนะ!S24)</f>
        <v/>
      </c>
      <c r="Y23" s="87" t="str">
        <f t="shared" si="6"/>
        <v/>
      </c>
      <c r="Z23" s="136" t="str">
        <f t="shared" si="7"/>
        <v/>
      </c>
      <c r="AA23" s="136" t="str">
        <f t="shared" si="8"/>
        <v/>
      </c>
      <c r="AB23" s="407" t="str">
        <f>IF(คะแนนสมรรถนะ!T24="","",คะแนนสมรรถนะ!T24)</f>
        <v/>
      </c>
      <c r="AC23" s="407" t="str">
        <f>IF(คะแนนสมรรถนะ!U24="","",คะแนนสมรรถนะ!U24)</f>
        <v/>
      </c>
      <c r="AD23" s="407" t="str">
        <f>IF(คะแนนสมรรถนะ!V24="","",คะแนนสมรรถนะ!V24)</f>
        <v/>
      </c>
      <c r="AE23" s="407" t="str">
        <f>IF(คะแนนสมรรถนะ!W24="","",คะแนนสมรรถนะ!W24)</f>
        <v/>
      </c>
      <c r="AF23" s="407" t="str">
        <f>IF(คะแนนสมรรถนะ!X24="","",คะแนนสมรรถนะ!X24)</f>
        <v/>
      </c>
      <c r="AG23" s="87" t="str">
        <f t="shared" si="9"/>
        <v/>
      </c>
      <c r="AH23" s="136" t="str">
        <f t="shared" si="10"/>
        <v/>
      </c>
      <c r="AI23" s="136" t="str">
        <f t="shared" si="11"/>
        <v/>
      </c>
      <c r="AJ23" s="407" t="str">
        <f>IF(คะแนนสมรรถนะ!Y24="","",คะแนนสมรรถนะ!Y24)</f>
        <v/>
      </c>
      <c r="AK23" s="407" t="str">
        <f>IF(คะแนนสมรรถนะ!Z24="","",คะแนนสมรรถนะ!Z24)</f>
        <v/>
      </c>
      <c r="AL23" s="407" t="str">
        <f>IF(คะแนนสมรรถนะ!AA24="","",คะแนนสมรรถนะ!AA24)</f>
        <v/>
      </c>
      <c r="AM23" s="407" t="str">
        <f>IF(คะแนนสมรรถนะ!AB24="","",คะแนนสมรรถนะ!AB24)</f>
        <v/>
      </c>
      <c r="AN23" s="407" t="str">
        <f>IF(คะแนนสมรรถนะ!AC24="","",คะแนนสมรรถนะ!AC24)</f>
        <v/>
      </c>
      <c r="AO23" s="87" t="str">
        <f t="shared" si="12"/>
        <v/>
      </c>
      <c r="AP23" s="136" t="str">
        <f t="shared" si="13"/>
        <v/>
      </c>
      <c r="AQ23" s="136" t="str">
        <f t="shared" si="14"/>
        <v/>
      </c>
      <c r="AR23" s="407" t="str">
        <f>IF(คะแนนสมรรถนะ!AD24="","",คะแนนสมรรถนะ!AD24)</f>
        <v/>
      </c>
      <c r="AS23" s="407" t="str">
        <f>IF(คะแนนสมรรถนะ!AE24="","",คะแนนสมรรถนะ!AE24)</f>
        <v/>
      </c>
      <c r="AT23" s="407" t="str">
        <f>IF(คะแนนสมรรถนะ!AF24="","",คะแนนสมรรถนะ!AF24)</f>
        <v/>
      </c>
      <c r="AU23" s="407" t="str">
        <f>IF(คะแนนสมรรถนะ!AG24="","",คะแนนสมรรถนะ!AG24)</f>
        <v/>
      </c>
      <c r="AV23" s="407" t="str">
        <f>IF(คะแนนสมรรถนะ!AH24="","",คะแนนสมรรถนะ!AH24)</f>
        <v/>
      </c>
      <c r="AW23" s="87" t="str">
        <f t="shared" si="15"/>
        <v/>
      </c>
      <c r="AX23" s="136" t="str">
        <f t="shared" si="16"/>
        <v/>
      </c>
      <c r="AY23" s="136" t="str">
        <f t="shared" si="17"/>
        <v/>
      </c>
      <c r="AZ23" s="407" t="str">
        <f>IF(คะแนนสมรรถนะ!AI24="","",คะแนนสมรรถนะ!AI24)</f>
        <v/>
      </c>
      <c r="BA23" s="407" t="str">
        <f>IF(คะแนนสมรรถนะ!AJ24="","",คะแนนสมรรถนะ!AJ24)</f>
        <v/>
      </c>
      <c r="BB23" s="407" t="str">
        <f>IF(คะแนนสมรรถนะ!AK24="","",คะแนนสมรรถนะ!AK24)</f>
        <v/>
      </c>
      <c r="BC23" s="407" t="str">
        <f>IF(คะแนนสมรรถนะ!AL24="","",คะแนนสมรรถนะ!AL24)</f>
        <v/>
      </c>
      <c r="BD23" s="407" t="str">
        <f>IF(คะแนนสมรรถนะ!AM24="","",คะแนนสมรรถนะ!AM24)</f>
        <v/>
      </c>
      <c r="BE23" s="87" t="str">
        <f t="shared" si="18"/>
        <v/>
      </c>
      <c r="BF23" s="136" t="str">
        <f t="shared" si="19"/>
        <v/>
      </c>
      <c r="BG23" s="136" t="str">
        <f t="shared" si="20"/>
        <v/>
      </c>
      <c r="BH23" s="407" t="str">
        <f>IF(คะแนนสมรรถนะ!AN24="","",คะแนนสมรรถนะ!AN24)</f>
        <v/>
      </c>
      <c r="BI23" s="407" t="str">
        <f>IF(คะแนนสมรรถนะ!AO24="","",คะแนนสมรรถนะ!AO24)</f>
        <v/>
      </c>
      <c r="BJ23" s="407" t="str">
        <f>IF(คะแนนสมรรถนะ!AP24="","",คะแนนสมรรถนะ!AP24)</f>
        <v/>
      </c>
      <c r="BK23" s="407" t="str">
        <f>IF(คะแนนสมรรถนะ!AQ24="","",คะแนนสมรรถนะ!AQ24)</f>
        <v/>
      </c>
      <c r="BL23" s="407" t="str">
        <f>IF(คะแนนสมรรถนะ!AR24="","",คะแนนสมรรถนะ!AR24)</f>
        <v/>
      </c>
      <c r="BM23" s="87" t="str">
        <f t="shared" si="21"/>
        <v/>
      </c>
      <c r="BN23" s="136" t="str">
        <f t="shared" si="22"/>
        <v/>
      </c>
      <c r="BO23" s="136" t="str">
        <f t="shared" si="23"/>
        <v/>
      </c>
      <c r="BP23" s="407" t="str">
        <f>IF(คะแนนสมรรถนะ!AS24="","",คะแนนสมรรถนะ!AS24)</f>
        <v/>
      </c>
      <c r="BQ23" s="407" t="str">
        <f>IF(คะแนนสมรรถนะ!AT24="","",คะแนนสมรรถนะ!AT24)</f>
        <v/>
      </c>
      <c r="BR23" s="407" t="str">
        <f>IF(คะแนนสมรรถนะ!AU24="","",คะแนนสมรรถนะ!AU24)</f>
        <v/>
      </c>
      <c r="BS23" s="407" t="str">
        <f>IF(คะแนนสมรรถนะ!AV24="","",คะแนนสมรรถนะ!AV24)</f>
        <v/>
      </c>
      <c r="BT23" s="407" t="str">
        <f>IF(คะแนนสมรรถนะ!AW24="","",คะแนนสมรรถนะ!AW24)</f>
        <v/>
      </c>
      <c r="BU23" s="87" t="str">
        <f t="shared" si="24"/>
        <v/>
      </c>
      <c r="BV23" s="136" t="str">
        <f t="shared" si="25"/>
        <v/>
      </c>
      <c r="BW23" s="136" t="str">
        <f t="shared" si="26"/>
        <v/>
      </c>
      <c r="BX23" s="407" t="str">
        <f>IF(คะแนนสมรรถนะ!AX24="","",คะแนนสมรรถนะ!AX24)</f>
        <v/>
      </c>
      <c r="BY23" s="407" t="str">
        <f>IF(คะแนนสมรรถนะ!AY24="","",คะแนนสมรรถนะ!AY24)</f>
        <v/>
      </c>
      <c r="BZ23" s="407" t="str">
        <f>IF(คะแนนสมรรถนะ!AZ24="","",คะแนนสมรรถนะ!AZ24)</f>
        <v/>
      </c>
      <c r="CA23" s="407" t="str">
        <f>IF(คะแนนสมรรถนะ!BA24="","",คะแนนสมรรถนะ!BA24)</f>
        <v/>
      </c>
      <c r="CB23" s="407" t="str">
        <f>IF(คะแนนสมรรถนะ!BB24="","",คะแนนสมรรถนะ!BB24)</f>
        <v/>
      </c>
      <c r="CC23" s="87" t="str">
        <f t="shared" si="45"/>
        <v/>
      </c>
      <c r="CD23" s="136" t="str">
        <f t="shared" si="27"/>
        <v/>
      </c>
      <c r="CE23" s="136" t="str">
        <f t="shared" si="28"/>
        <v/>
      </c>
      <c r="CF23" s="457" t="str">
        <f>IF(คะแนนสมรรถนะ!BC24="","",คะแนนสมรรถนะ!BC24)</f>
        <v/>
      </c>
      <c r="CG23" s="457" t="str">
        <f>IF(คะแนนสมรรถนะ!BD24="","",คะแนนสมรรถนะ!BD24)</f>
        <v/>
      </c>
      <c r="CH23" s="457" t="str">
        <f>IF(คะแนนสมรรถนะ!BE24="","",คะแนนสมรรถนะ!BE24)</f>
        <v/>
      </c>
      <c r="CI23" s="457" t="str">
        <f>IF(คะแนนสมรรถนะ!BF24="","",คะแนนสมรรถนะ!BF24)</f>
        <v/>
      </c>
      <c r="CJ23" s="457" t="str">
        <f>IF(คะแนนสมรรถนะ!BG24="","",คะแนนสมรรถนะ!BG24)</f>
        <v/>
      </c>
      <c r="CK23" s="87" t="str">
        <f t="shared" si="46"/>
        <v/>
      </c>
      <c r="CL23" s="136" t="str">
        <f t="shared" si="29"/>
        <v/>
      </c>
      <c r="CM23" s="136" t="str">
        <f t="shared" si="30"/>
        <v/>
      </c>
      <c r="CN23" s="457" t="str">
        <f>IF(คะแนนสมรรถนะ!BH24="","",คะแนนสมรรถนะ!BH24)</f>
        <v/>
      </c>
      <c r="CO23" s="457" t="str">
        <f>IF(คะแนนสมรรถนะ!BI24="","",คะแนนสมรรถนะ!BI24)</f>
        <v/>
      </c>
      <c r="CP23" s="457" t="str">
        <f>IF(คะแนนสมรรถนะ!BJ24="","",คะแนนสมรรถนะ!BJ24)</f>
        <v/>
      </c>
      <c r="CQ23" s="457" t="str">
        <f>IF(คะแนนสมรรถนะ!BK24="","",คะแนนสมรรถนะ!BK24)</f>
        <v/>
      </c>
      <c r="CR23" s="457" t="str">
        <f>IF(คะแนนสมรรถนะ!BL24="","",คะแนนสมรรถนะ!BL24)</f>
        <v/>
      </c>
      <c r="CS23" s="87" t="str">
        <f t="shared" si="47"/>
        <v/>
      </c>
      <c r="CT23" s="136" t="str">
        <f t="shared" si="31"/>
        <v/>
      </c>
      <c r="CU23" s="136" t="str">
        <f t="shared" si="32"/>
        <v/>
      </c>
      <c r="CV23" s="457" t="str">
        <f>IF(คะแนนสมรรถนะ!BM24="","",คะแนนสมรรถนะ!BM24)</f>
        <v/>
      </c>
      <c r="CW23" s="457" t="str">
        <f>IF(คะแนนสมรรถนะ!BN24="","",คะแนนสมรรถนะ!BN24)</f>
        <v/>
      </c>
      <c r="CX23" s="457" t="str">
        <f>IF(คะแนนสมรรถนะ!BO24="","",คะแนนสมรรถนะ!BO24)</f>
        <v/>
      </c>
      <c r="CY23" s="457" t="str">
        <f>IF(คะแนนสมรรถนะ!BP24="","",คะแนนสมรรถนะ!BP24)</f>
        <v/>
      </c>
      <c r="CZ23" s="457" t="str">
        <f>IF(คะแนนสมรรถนะ!BQ24="","",คะแนนสมรรถนะ!BQ24)</f>
        <v/>
      </c>
      <c r="DA23" s="87" t="str">
        <f t="shared" si="48"/>
        <v/>
      </c>
      <c r="DB23" s="136" t="str">
        <f t="shared" si="33"/>
        <v/>
      </c>
      <c r="DC23" s="136" t="str">
        <f t="shared" si="34"/>
        <v/>
      </c>
      <c r="DD23" s="457" t="str">
        <f>IF(คะแนนสมรรถนะ!BR24="","",คะแนนสมรรถนะ!BR24)</f>
        <v/>
      </c>
      <c r="DE23" s="457" t="str">
        <f>IF(คะแนนสมรรถนะ!BS24="","",คะแนนสมรรถนะ!BS24)</f>
        <v/>
      </c>
      <c r="DF23" s="457" t="str">
        <f>IF(คะแนนสมรรถนะ!BT24="","",คะแนนสมรรถนะ!BT24)</f>
        <v/>
      </c>
      <c r="DG23" s="457" t="str">
        <f>IF(คะแนนสมรรถนะ!BU24="","",คะแนนสมรรถนะ!BU24)</f>
        <v/>
      </c>
      <c r="DH23" s="457" t="str">
        <f>IF(คะแนนสมรรถนะ!BV24="","",คะแนนสมรรถนะ!BV24)</f>
        <v/>
      </c>
      <c r="DI23" s="87" t="str">
        <f t="shared" si="49"/>
        <v/>
      </c>
      <c r="DJ23" s="136" t="str">
        <f t="shared" si="35"/>
        <v/>
      </c>
      <c r="DK23" s="136" t="str">
        <f t="shared" si="36"/>
        <v/>
      </c>
      <c r="DL23" s="407" t="str">
        <f>IF(คะแนนสมรรถนะ!BW24="","",คะแนนสมรรถนะ!BW24)</f>
        <v/>
      </c>
      <c r="DM23" s="407" t="str">
        <f>IF(คะแนนสมรรถนะ!BX24="","",คะแนนสมรรถนะ!BX24)</f>
        <v/>
      </c>
      <c r="DN23" s="407" t="str">
        <f>IF(คะแนนสมรรถนะ!BY24="","",คะแนนสมรรถนะ!BY24)</f>
        <v/>
      </c>
      <c r="DO23" s="407" t="str">
        <f>IF(คะแนนสมรรถนะ!BZ24="","",คะแนนสมรรถนะ!BZ24)</f>
        <v/>
      </c>
      <c r="DP23" s="407" t="str">
        <f>IF(คะแนนสมรรถนะ!CA24="","",คะแนนสมรรถนะ!CA24)</f>
        <v/>
      </c>
      <c r="DQ23" s="87" t="str">
        <f t="shared" si="37"/>
        <v/>
      </c>
      <c r="DR23" s="136" t="str">
        <f t="shared" si="38"/>
        <v/>
      </c>
      <c r="DS23" s="136" t="str">
        <f t="shared" si="39"/>
        <v/>
      </c>
      <c r="DT23" s="457" t="str">
        <f t="shared" si="50"/>
        <v/>
      </c>
      <c r="DU23" s="136" t="str">
        <f t="shared" si="40"/>
        <v/>
      </c>
      <c r="DV23" s="457" t="str">
        <f t="shared" si="51"/>
        <v/>
      </c>
      <c r="DW23" s="136" t="str">
        <f t="shared" si="41"/>
        <v/>
      </c>
      <c r="DX23" s="457" t="str">
        <f t="shared" si="52"/>
        <v/>
      </c>
      <c r="DY23" s="136" t="str">
        <f t="shared" si="42"/>
        <v/>
      </c>
      <c r="DZ23" s="457" t="str">
        <f t="shared" si="53"/>
        <v/>
      </c>
      <c r="EA23" s="136" t="str">
        <f t="shared" si="43"/>
        <v/>
      </c>
      <c r="EB23" s="457" t="str">
        <f t="shared" si="54"/>
        <v/>
      </c>
      <c r="EC23" s="136" t="str">
        <f t="shared" si="44"/>
        <v/>
      </c>
      <c r="ED23" s="87" t="str">
        <f t="shared" si="55"/>
        <v/>
      </c>
      <c r="EE23" s="136" t="str">
        <f t="shared" si="56"/>
        <v/>
      </c>
      <c r="EF23" s="136" t="str">
        <f t="shared" si="57"/>
        <v/>
      </c>
      <c r="EG23" s="85"/>
      <c r="EJ23" s="316" t="str">
        <f t="shared" si="58"/>
        <v/>
      </c>
      <c r="EK23" s="316" t="str">
        <f t="shared" si="59"/>
        <v/>
      </c>
      <c r="EL23" s="316" t="str">
        <f t="shared" si="60"/>
        <v/>
      </c>
      <c r="EM23" s="316" t="str">
        <f t="shared" si="61"/>
        <v/>
      </c>
      <c r="EN23" s="316" t="str">
        <f t="shared" si="62"/>
        <v/>
      </c>
      <c r="EO23" s="316" t="str">
        <f>'07-2'!F23</f>
        <v/>
      </c>
    </row>
    <row r="24" spans="1:145" s="29" customFormat="1" ht="15.95" customHeight="1">
      <c r="A24" s="399">
        <v>19</v>
      </c>
      <c r="B24" s="26">
        <f>IF(คะแนนสอบ!C24="","",คะแนนสอบ!C24)</f>
        <v>2512</v>
      </c>
      <c r="C24" s="41" t="str">
        <f>IF(คะแนนสอบ!D24="","",คะแนนสอบ!D24)</f>
        <v>เด็กชายสิรภัทร  สุขนิล</v>
      </c>
      <c r="D24" s="406" t="str">
        <f>IF(คะแนนสมรรถนะ!E25="","",คะแนนสมรรถนะ!E25)</f>
        <v/>
      </c>
      <c r="E24" s="406" t="str">
        <f>IF(คะแนนสมรรถนะ!F25="","",คะแนนสมรรถนะ!F25)</f>
        <v/>
      </c>
      <c r="F24" s="406" t="str">
        <f>IF(คะแนนสมรรถนะ!G25="","",คะแนนสมรรถนะ!G25)</f>
        <v/>
      </c>
      <c r="G24" s="406" t="str">
        <f>IF(คะแนนสมรรถนะ!H25="","",คะแนนสมรรถนะ!H25)</f>
        <v/>
      </c>
      <c r="H24" s="406" t="str">
        <f>IF(คะแนนสมรรถนะ!I25="","",คะแนนสมรรถนะ!I25)</f>
        <v/>
      </c>
      <c r="I24" s="87" t="str">
        <f t="shared" si="0"/>
        <v/>
      </c>
      <c r="J24" s="136" t="str">
        <f t="shared" si="1"/>
        <v/>
      </c>
      <c r="K24" s="136" t="str">
        <f t="shared" si="2"/>
        <v/>
      </c>
      <c r="L24" s="407" t="str">
        <f>IF(คะแนนสมรรถนะ!J25="","",คะแนนสมรรถนะ!J25)</f>
        <v/>
      </c>
      <c r="M24" s="407" t="str">
        <f>IF(คะแนนสมรรถนะ!K25="","",คะแนนสมรรถนะ!K25)</f>
        <v/>
      </c>
      <c r="N24" s="407" t="str">
        <f>IF(คะแนนสมรรถนะ!L25="","",คะแนนสมรรถนะ!L25)</f>
        <v/>
      </c>
      <c r="O24" s="407" t="str">
        <f>IF(คะแนนสมรรถนะ!M25="","",คะแนนสมรรถนะ!M25)</f>
        <v/>
      </c>
      <c r="P24" s="407" t="str">
        <f>IF(คะแนนสมรรถนะ!N25="","",คะแนนสมรรถนะ!N25)</f>
        <v/>
      </c>
      <c r="Q24" s="87" t="str">
        <f t="shared" si="3"/>
        <v/>
      </c>
      <c r="R24" s="136" t="str">
        <f t="shared" si="4"/>
        <v/>
      </c>
      <c r="S24" s="136" t="str">
        <f t="shared" si="5"/>
        <v/>
      </c>
      <c r="T24" s="407" t="str">
        <f>IF(คะแนนสมรรถนะ!O25="","",คะแนนสมรรถนะ!O25)</f>
        <v/>
      </c>
      <c r="U24" s="407" t="str">
        <f>IF(คะแนนสมรรถนะ!P25="","",คะแนนสมรรถนะ!P25)</f>
        <v/>
      </c>
      <c r="V24" s="407" t="str">
        <f>IF(คะแนนสมรรถนะ!Q25="","",คะแนนสมรรถนะ!Q25)</f>
        <v/>
      </c>
      <c r="W24" s="407" t="str">
        <f>IF(คะแนนสมรรถนะ!R25="","",คะแนนสมรรถนะ!R25)</f>
        <v/>
      </c>
      <c r="X24" s="407" t="str">
        <f>IF(คะแนนสมรรถนะ!S25="","",คะแนนสมรรถนะ!S25)</f>
        <v/>
      </c>
      <c r="Y24" s="87" t="str">
        <f t="shared" si="6"/>
        <v/>
      </c>
      <c r="Z24" s="136" t="str">
        <f t="shared" si="7"/>
        <v/>
      </c>
      <c r="AA24" s="136" t="str">
        <f t="shared" si="8"/>
        <v/>
      </c>
      <c r="AB24" s="407" t="str">
        <f>IF(คะแนนสมรรถนะ!T25="","",คะแนนสมรรถนะ!T25)</f>
        <v/>
      </c>
      <c r="AC24" s="407" t="str">
        <f>IF(คะแนนสมรรถนะ!U25="","",คะแนนสมรรถนะ!U25)</f>
        <v/>
      </c>
      <c r="AD24" s="407" t="str">
        <f>IF(คะแนนสมรรถนะ!V25="","",คะแนนสมรรถนะ!V25)</f>
        <v/>
      </c>
      <c r="AE24" s="407" t="str">
        <f>IF(คะแนนสมรรถนะ!W25="","",คะแนนสมรรถนะ!W25)</f>
        <v/>
      </c>
      <c r="AF24" s="407" t="str">
        <f>IF(คะแนนสมรรถนะ!X25="","",คะแนนสมรรถนะ!X25)</f>
        <v/>
      </c>
      <c r="AG24" s="87" t="str">
        <f t="shared" si="9"/>
        <v/>
      </c>
      <c r="AH24" s="136" t="str">
        <f t="shared" si="10"/>
        <v/>
      </c>
      <c r="AI24" s="136" t="str">
        <f t="shared" si="11"/>
        <v/>
      </c>
      <c r="AJ24" s="407" t="str">
        <f>IF(คะแนนสมรรถนะ!Y25="","",คะแนนสมรรถนะ!Y25)</f>
        <v/>
      </c>
      <c r="AK24" s="407" t="str">
        <f>IF(คะแนนสมรรถนะ!Z25="","",คะแนนสมรรถนะ!Z25)</f>
        <v/>
      </c>
      <c r="AL24" s="407" t="str">
        <f>IF(คะแนนสมรรถนะ!AA25="","",คะแนนสมรรถนะ!AA25)</f>
        <v/>
      </c>
      <c r="AM24" s="407" t="str">
        <f>IF(คะแนนสมรรถนะ!AB25="","",คะแนนสมรรถนะ!AB25)</f>
        <v/>
      </c>
      <c r="AN24" s="407" t="str">
        <f>IF(คะแนนสมรรถนะ!AC25="","",คะแนนสมรรถนะ!AC25)</f>
        <v/>
      </c>
      <c r="AO24" s="87" t="str">
        <f t="shared" si="12"/>
        <v/>
      </c>
      <c r="AP24" s="136" t="str">
        <f t="shared" si="13"/>
        <v/>
      </c>
      <c r="AQ24" s="136" t="str">
        <f t="shared" si="14"/>
        <v/>
      </c>
      <c r="AR24" s="407" t="str">
        <f>IF(คะแนนสมรรถนะ!AD25="","",คะแนนสมรรถนะ!AD25)</f>
        <v/>
      </c>
      <c r="AS24" s="407" t="str">
        <f>IF(คะแนนสมรรถนะ!AE25="","",คะแนนสมรรถนะ!AE25)</f>
        <v/>
      </c>
      <c r="AT24" s="407" t="str">
        <f>IF(คะแนนสมรรถนะ!AF25="","",คะแนนสมรรถนะ!AF25)</f>
        <v/>
      </c>
      <c r="AU24" s="407" t="str">
        <f>IF(คะแนนสมรรถนะ!AG25="","",คะแนนสมรรถนะ!AG25)</f>
        <v/>
      </c>
      <c r="AV24" s="407" t="str">
        <f>IF(คะแนนสมรรถนะ!AH25="","",คะแนนสมรรถนะ!AH25)</f>
        <v/>
      </c>
      <c r="AW24" s="87" t="str">
        <f t="shared" si="15"/>
        <v/>
      </c>
      <c r="AX24" s="136" t="str">
        <f t="shared" si="16"/>
        <v/>
      </c>
      <c r="AY24" s="136" t="str">
        <f t="shared" si="17"/>
        <v/>
      </c>
      <c r="AZ24" s="407" t="str">
        <f>IF(คะแนนสมรรถนะ!AI25="","",คะแนนสมรรถนะ!AI25)</f>
        <v/>
      </c>
      <c r="BA24" s="407" t="str">
        <f>IF(คะแนนสมรรถนะ!AJ25="","",คะแนนสมรรถนะ!AJ25)</f>
        <v/>
      </c>
      <c r="BB24" s="407" t="str">
        <f>IF(คะแนนสมรรถนะ!AK25="","",คะแนนสมรรถนะ!AK25)</f>
        <v/>
      </c>
      <c r="BC24" s="407" t="str">
        <f>IF(คะแนนสมรรถนะ!AL25="","",คะแนนสมรรถนะ!AL25)</f>
        <v/>
      </c>
      <c r="BD24" s="407" t="str">
        <f>IF(คะแนนสมรรถนะ!AM25="","",คะแนนสมรรถนะ!AM25)</f>
        <v/>
      </c>
      <c r="BE24" s="87" t="str">
        <f t="shared" si="18"/>
        <v/>
      </c>
      <c r="BF24" s="136" t="str">
        <f t="shared" si="19"/>
        <v/>
      </c>
      <c r="BG24" s="136" t="str">
        <f t="shared" si="20"/>
        <v/>
      </c>
      <c r="BH24" s="407" t="str">
        <f>IF(คะแนนสมรรถนะ!AN25="","",คะแนนสมรรถนะ!AN25)</f>
        <v/>
      </c>
      <c r="BI24" s="407" t="str">
        <f>IF(คะแนนสมรรถนะ!AO25="","",คะแนนสมรรถนะ!AO25)</f>
        <v/>
      </c>
      <c r="BJ24" s="407" t="str">
        <f>IF(คะแนนสมรรถนะ!AP25="","",คะแนนสมรรถนะ!AP25)</f>
        <v/>
      </c>
      <c r="BK24" s="407" t="str">
        <f>IF(คะแนนสมรรถนะ!AQ25="","",คะแนนสมรรถนะ!AQ25)</f>
        <v/>
      </c>
      <c r="BL24" s="407" t="str">
        <f>IF(คะแนนสมรรถนะ!AR25="","",คะแนนสมรรถนะ!AR25)</f>
        <v/>
      </c>
      <c r="BM24" s="87" t="str">
        <f t="shared" si="21"/>
        <v/>
      </c>
      <c r="BN24" s="136" t="str">
        <f t="shared" si="22"/>
        <v/>
      </c>
      <c r="BO24" s="136" t="str">
        <f t="shared" si="23"/>
        <v/>
      </c>
      <c r="BP24" s="407" t="str">
        <f>IF(คะแนนสมรรถนะ!AS25="","",คะแนนสมรรถนะ!AS25)</f>
        <v/>
      </c>
      <c r="BQ24" s="407" t="str">
        <f>IF(คะแนนสมรรถนะ!AT25="","",คะแนนสมรรถนะ!AT25)</f>
        <v/>
      </c>
      <c r="BR24" s="407" t="str">
        <f>IF(คะแนนสมรรถนะ!AU25="","",คะแนนสมรรถนะ!AU25)</f>
        <v/>
      </c>
      <c r="BS24" s="407" t="str">
        <f>IF(คะแนนสมรรถนะ!AV25="","",คะแนนสมรรถนะ!AV25)</f>
        <v/>
      </c>
      <c r="BT24" s="407" t="str">
        <f>IF(คะแนนสมรรถนะ!AW25="","",คะแนนสมรรถนะ!AW25)</f>
        <v/>
      </c>
      <c r="BU24" s="87" t="str">
        <f t="shared" si="24"/>
        <v/>
      </c>
      <c r="BV24" s="136" t="str">
        <f t="shared" si="25"/>
        <v/>
      </c>
      <c r="BW24" s="136" t="str">
        <f t="shared" si="26"/>
        <v/>
      </c>
      <c r="BX24" s="407" t="str">
        <f>IF(คะแนนสมรรถนะ!AX25="","",คะแนนสมรรถนะ!AX25)</f>
        <v/>
      </c>
      <c r="BY24" s="407" t="str">
        <f>IF(คะแนนสมรรถนะ!AY25="","",คะแนนสมรรถนะ!AY25)</f>
        <v/>
      </c>
      <c r="BZ24" s="407" t="str">
        <f>IF(คะแนนสมรรถนะ!AZ25="","",คะแนนสมรรถนะ!AZ25)</f>
        <v/>
      </c>
      <c r="CA24" s="407" t="str">
        <f>IF(คะแนนสมรรถนะ!BA25="","",คะแนนสมรรถนะ!BA25)</f>
        <v/>
      </c>
      <c r="CB24" s="407" t="str">
        <f>IF(คะแนนสมรรถนะ!BB25="","",คะแนนสมรรถนะ!BB25)</f>
        <v/>
      </c>
      <c r="CC24" s="87" t="str">
        <f t="shared" si="45"/>
        <v/>
      </c>
      <c r="CD24" s="136" t="str">
        <f t="shared" si="27"/>
        <v/>
      </c>
      <c r="CE24" s="136" t="str">
        <f t="shared" si="28"/>
        <v/>
      </c>
      <c r="CF24" s="457" t="str">
        <f>IF(คะแนนสมรรถนะ!BC25="","",คะแนนสมรรถนะ!BC25)</f>
        <v/>
      </c>
      <c r="CG24" s="457" t="str">
        <f>IF(คะแนนสมรรถนะ!BD25="","",คะแนนสมรรถนะ!BD25)</f>
        <v/>
      </c>
      <c r="CH24" s="457" t="str">
        <f>IF(คะแนนสมรรถนะ!BE25="","",คะแนนสมรรถนะ!BE25)</f>
        <v/>
      </c>
      <c r="CI24" s="457" t="str">
        <f>IF(คะแนนสมรรถนะ!BF25="","",คะแนนสมรรถนะ!BF25)</f>
        <v/>
      </c>
      <c r="CJ24" s="457" t="str">
        <f>IF(คะแนนสมรรถนะ!BG25="","",คะแนนสมรรถนะ!BG25)</f>
        <v/>
      </c>
      <c r="CK24" s="87" t="str">
        <f t="shared" si="46"/>
        <v/>
      </c>
      <c r="CL24" s="136" t="str">
        <f t="shared" si="29"/>
        <v/>
      </c>
      <c r="CM24" s="136" t="str">
        <f t="shared" si="30"/>
        <v/>
      </c>
      <c r="CN24" s="457" t="str">
        <f>IF(คะแนนสมรรถนะ!BH25="","",คะแนนสมรรถนะ!BH25)</f>
        <v/>
      </c>
      <c r="CO24" s="457" t="str">
        <f>IF(คะแนนสมรรถนะ!BI25="","",คะแนนสมรรถนะ!BI25)</f>
        <v/>
      </c>
      <c r="CP24" s="457" t="str">
        <f>IF(คะแนนสมรรถนะ!BJ25="","",คะแนนสมรรถนะ!BJ25)</f>
        <v/>
      </c>
      <c r="CQ24" s="457" t="str">
        <f>IF(คะแนนสมรรถนะ!BK25="","",คะแนนสมรรถนะ!BK25)</f>
        <v/>
      </c>
      <c r="CR24" s="457" t="str">
        <f>IF(คะแนนสมรรถนะ!BL25="","",คะแนนสมรรถนะ!BL25)</f>
        <v/>
      </c>
      <c r="CS24" s="87" t="str">
        <f t="shared" si="47"/>
        <v/>
      </c>
      <c r="CT24" s="136" t="str">
        <f t="shared" si="31"/>
        <v/>
      </c>
      <c r="CU24" s="136" t="str">
        <f t="shared" si="32"/>
        <v/>
      </c>
      <c r="CV24" s="457" t="str">
        <f>IF(คะแนนสมรรถนะ!BM25="","",คะแนนสมรรถนะ!BM25)</f>
        <v/>
      </c>
      <c r="CW24" s="457" t="str">
        <f>IF(คะแนนสมรรถนะ!BN25="","",คะแนนสมรรถนะ!BN25)</f>
        <v/>
      </c>
      <c r="CX24" s="457" t="str">
        <f>IF(คะแนนสมรรถนะ!BO25="","",คะแนนสมรรถนะ!BO25)</f>
        <v/>
      </c>
      <c r="CY24" s="457" t="str">
        <f>IF(คะแนนสมรรถนะ!BP25="","",คะแนนสมรรถนะ!BP25)</f>
        <v/>
      </c>
      <c r="CZ24" s="457" t="str">
        <f>IF(คะแนนสมรรถนะ!BQ25="","",คะแนนสมรรถนะ!BQ25)</f>
        <v/>
      </c>
      <c r="DA24" s="87" t="str">
        <f t="shared" si="48"/>
        <v/>
      </c>
      <c r="DB24" s="136" t="str">
        <f t="shared" si="33"/>
        <v/>
      </c>
      <c r="DC24" s="136" t="str">
        <f t="shared" si="34"/>
        <v/>
      </c>
      <c r="DD24" s="457" t="str">
        <f>IF(คะแนนสมรรถนะ!BR25="","",คะแนนสมรรถนะ!BR25)</f>
        <v/>
      </c>
      <c r="DE24" s="457" t="str">
        <f>IF(คะแนนสมรรถนะ!BS25="","",คะแนนสมรรถนะ!BS25)</f>
        <v/>
      </c>
      <c r="DF24" s="457" t="str">
        <f>IF(คะแนนสมรรถนะ!BT25="","",คะแนนสมรรถนะ!BT25)</f>
        <v/>
      </c>
      <c r="DG24" s="457" t="str">
        <f>IF(คะแนนสมรรถนะ!BU25="","",คะแนนสมรรถนะ!BU25)</f>
        <v/>
      </c>
      <c r="DH24" s="457" t="str">
        <f>IF(คะแนนสมรรถนะ!BV25="","",คะแนนสมรรถนะ!BV25)</f>
        <v/>
      </c>
      <c r="DI24" s="87" t="str">
        <f t="shared" si="49"/>
        <v/>
      </c>
      <c r="DJ24" s="136" t="str">
        <f t="shared" si="35"/>
        <v/>
      </c>
      <c r="DK24" s="136" t="str">
        <f t="shared" si="36"/>
        <v/>
      </c>
      <c r="DL24" s="407" t="str">
        <f>IF(คะแนนสมรรถนะ!BW25="","",คะแนนสมรรถนะ!BW25)</f>
        <v/>
      </c>
      <c r="DM24" s="407" t="str">
        <f>IF(คะแนนสมรรถนะ!BX25="","",คะแนนสมรรถนะ!BX25)</f>
        <v/>
      </c>
      <c r="DN24" s="407" t="str">
        <f>IF(คะแนนสมรรถนะ!BY25="","",คะแนนสมรรถนะ!BY25)</f>
        <v/>
      </c>
      <c r="DO24" s="407" t="str">
        <f>IF(คะแนนสมรรถนะ!BZ25="","",คะแนนสมรรถนะ!BZ25)</f>
        <v/>
      </c>
      <c r="DP24" s="407" t="str">
        <f>IF(คะแนนสมรรถนะ!CA25="","",คะแนนสมรรถนะ!CA25)</f>
        <v/>
      </c>
      <c r="DQ24" s="87" t="str">
        <f t="shared" si="37"/>
        <v/>
      </c>
      <c r="DR24" s="136" t="str">
        <f t="shared" si="38"/>
        <v/>
      </c>
      <c r="DS24" s="136" t="str">
        <f t="shared" si="39"/>
        <v/>
      </c>
      <c r="DT24" s="457" t="str">
        <f t="shared" si="50"/>
        <v/>
      </c>
      <c r="DU24" s="136" t="str">
        <f t="shared" si="40"/>
        <v/>
      </c>
      <c r="DV24" s="457" t="str">
        <f t="shared" si="51"/>
        <v/>
      </c>
      <c r="DW24" s="136" t="str">
        <f t="shared" si="41"/>
        <v/>
      </c>
      <c r="DX24" s="457" t="str">
        <f t="shared" si="52"/>
        <v/>
      </c>
      <c r="DY24" s="136" t="str">
        <f t="shared" si="42"/>
        <v/>
      </c>
      <c r="DZ24" s="457" t="str">
        <f t="shared" si="53"/>
        <v/>
      </c>
      <c r="EA24" s="136" t="str">
        <f t="shared" si="43"/>
        <v/>
      </c>
      <c r="EB24" s="457" t="str">
        <f t="shared" si="54"/>
        <v/>
      </c>
      <c r="EC24" s="136" t="str">
        <f t="shared" si="44"/>
        <v/>
      </c>
      <c r="ED24" s="87" t="str">
        <f t="shared" si="55"/>
        <v/>
      </c>
      <c r="EE24" s="136" t="str">
        <f t="shared" si="56"/>
        <v/>
      </c>
      <c r="EF24" s="136" t="str">
        <f t="shared" si="57"/>
        <v/>
      </c>
      <c r="EG24" s="85"/>
      <c r="EJ24" s="316" t="str">
        <f t="shared" si="58"/>
        <v/>
      </c>
      <c r="EK24" s="316" t="str">
        <f t="shared" si="59"/>
        <v/>
      </c>
      <c r="EL24" s="316" t="str">
        <f t="shared" si="60"/>
        <v/>
      </c>
      <c r="EM24" s="316" t="str">
        <f t="shared" si="61"/>
        <v/>
      </c>
      <c r="EN24" s="316" t="str">
        <f t="shared" si="62"/>
        <v/>
      </c>
      <c r="EO24" s="316" t="str">
        <f>'07-2'!F24</f>
        <v/>
      </c>
    </row>
    <row r="25" spans="1:145" s="29" customFormat="1" ht="15.95" customHeight="1">
      <c r="A25" s="399">
        <v>20</v>
      </c>
      <c r="B25" s="26">
        <f>IF(คะแนนสอบ!C25="","",คะแนนสอบ!C25)</f>
        <v>2513</v>
      </c>
      <c r="C25" s="41" t="str">
        <f>IF(คะแนนสอบ!D25="","",คะแนนสอบ!D25)</f>
        <v>เด็กชายธเนศ  ช้างจั่น</v>
      </c>
      <c r="D25" s="406" t="str">
        <f>IF(คะแนนสมรรถนะ!E26="","",คะแนนสมรรถนะ!E26)</f>
        <v/>
      </c>
      <c r="E25" s="406" t="str">
        <f>IF(คะแนนสมรรถนะ!F26="","",คะแนนสมรรถนะ!F26)</f>
        <v/>
      </c>
      <c r="F25" s="406" t="str">
        <f>IF(คะแนนสมรรถนะ!G26="","",คะแนนสมรรถนะ!G26)</f>
        <v/>
      </c>
      <c r="G25" s="406" t="str">
        <f>IF(คะแนนสมรรถนะ!H26="","",คะแนนสมรรถนะ!H26)</f>
        <v/>
      </c>
      <c r="H25" s="406" t="str">
        <f>IF(คะแนนสมรรถนะ!I26="","",คะแนนสมรรถนะ!I26)</f>
        <v/>
      </c>
      <c r="I25" s="87" t="str">
        <f t="shared" si="0"/>
        <v/>
      </c>
      <c r="J25" s="136" t="str">
        <f t="shared" si="1"/>
        <v/>
      </c>
      <c r="K25" s="136" t="str">
        <f t="shared" si="2"/>
        <v/>
      </c>
      <c r="L25" s="407" t="str">
        <f>IF(คะแนนสมรรถนะ!J26="","",คะแนนสมรรถนะ!J26)</f>
        <v/>
      </c>
      <c r="M25" s="407" t="str">
        <f>IF(คะแนนสมรรถนะ!K26="","",คะแนนสมรรถนะ!K26)</f>
        <v/>
      </c>
      <c r="N25" s="407" t="str">
        <f>IF(คะแนนสมรรถนะ!L26="","",คะแนนสมรรถนะ!L26)</f>
        <v/>
      </c>
      <c r="O25" s="407" t="str">
        <f>IF(คะแนนสมรรถนะ!M26="","",คะแนนสมรรถนะ!M26)</f>
        <v/>
      </c>
      <c r="P25" s="407" t="str">
        <f>IF(คะแนนสมรรถนะ!N26="","",คะแนนสมรรถนะ!N26)</f>
        <v/>
      </c>
      <c r="Q25" s="87" t="str">
        <f t="shared" si="3"/>
        <v/>
      </c>
      <c r="R25" s="136" t="str">
        <f t="shared" si="4"/>
        <v/>
      </c>
      <c r="S25" s="136" t="str">
        <f t="shared" si="5"/>
        <v/>
      </c>
      <c r="T25" s="407" t="str">
        <f>IF(คะแนนสมรรถนะ!O26="","",คะแนนสมรรถนะ!O26)</f>
        <v/>
      </c>
      <c r="U25" s="407" t="str">
        <f>IF(คะแนนสมรรถนะ!P26="","",คะแนนสมรรถนะ!P26)</f>
        <v/>
      </c>
      <c r="V25" s="407" t="str">
        <f>IF(คะแนนสมรรถนะ!Q26="","",คะแนนสมรรถนะ!Q26)</f>
        <v/>
      </c>
      <c r="W25" s="407" t="str">
        <f>IF(คะแนนสมรรถนะ!R26="","",คะแนนสมรรถนะ!R26)</f>
        <v/>
      </c>
      <c r="X25" s="407" t="str">
        <f>IF(คะแนนสมรรถนะ!S26="","",คะแนนสมรรถนะ!S26)</f>
        <v/>
      </c>
      <c r="Y25" s="87" t="str">
        <f t="shared" si="6"/>
        <v/>
      </c>
      <c r="Z25" s="136" t="str">
        <f t="shared" si="7"/>
        <v/>
      </c>
      <c r="AA25" s="136" t="str">
        <f t="shared" si="8"/>
        <v/>
      </c>
      <c r="AB25" s="407" t="str">
        <f>IF(คะแนนสมรรถนะ!T26="","",คะแนนสมรรถนะ!T26)</f>
        <v/>
      </c>
      <c r="AC25" s="407" t="str">
        <f>IF(คะแนนสมรรถนะ!U26="","",คะแนนสมรรถนะ!U26)</f>
        <v/>
      </c>
      <c r="AD25" s="407" t="str">
        <f>IF(คะแนนสมรรถนะ!V26="","",คะแนนสมรรถนะ!V26)</f>
        <v/>
      </c>
      <c r="AE25" s="407" t="str">
        <f>IF(คะแนนสมรรถนะ!W26="","",คะแนนสมรรถนะ!W26)</f>
        <v/>
      </c>
      <c r="AF25" s="407" t="str">
        <f>IF(คะแนนสมรรถนะ!X26="","",คะแนนสมรรถนะ!X26)</f>
        <v/>
      </c>
      <c r="AG25" s="87" t="str">
        <f t="shared" si="9"/>
        <v/>
      </c>
      <c r="AH25" s="136" t="str">
        <f t="shared" si="10"/>
        <v/>
      </c>
      <c r="AI25" s="136" t="str">
        <f t="shared" si="11"/>
        <v/>
      </c>
      <c r="AJ25" s="407" t="str">
        <f>IF(คะแนนสมรรถนะ!Y26="","",คะแนนสมรรถนะ!Y26)</f>
        <v/>
      </c>
      <c r="AK25" s="407" t="str">
        <f>IF(คะแนนสมรรถนะ!Z26="","",คะแนนสมรรถนะ!Z26)</f>
        <v/>
      </c>
      <c r="AL25" s="407" t="str">
        <f>IF(คะแนนสมรรถนะ!AA26="","",คะแนนสมรรถนะ!AA26)</f>
        <v/>
      </c>
      <c r="AM25" s="407" t="str">
        <f>IF(คะแนนสมรรถนะ!AB26="","",คะแนนสมรรถนะ!AB26)</f>
        <v/>
      </c>
      <c r="AN25" s="407" t="str">
        <f>IF(คะแนนสมรรถนะ!AC26="","",คะแนนสมรรถนะ!AC26)</f>
        <v/>
      </c>
      <c r="AO25" s="87" t="str">
        <f t="shared" si="12"/>
        <v/>
      </c>
      <c r="AP25" s="136" t="str">
        <f t="shared" si="13"/>
        <v/>
      </c>
      <c r="AQ25" s="136" t="str">
        <f t="shared" si="14"/>
        <v/>
      </c>
      <c r="AR25" s="407" t="str">
        <f>IF(คะแนนสมรรถนะ!AD26="","",คะแนนสมรรถนะ!AD26)</f>
        <v/>
      </c>
      <c r="AS25" s="407" t="str">
        <f>IF(คะแนนสมรรถนะ!AE26="","",คะแนนสมรรถนะ!AE26)</f>
        <v/>
      </c>
      <c r="AT25" s="407" t="str">
        <f>IF(คะแนนสมรรถนะ!AF26="","",คะแนนสมรรถนะ!AF26)</f>
        <v/>
      </c>
      <c r="AU25" s="407" t="str">
        <f>IF(คะแนนสมรรถนะ!AG26="","",คะแนนสมรรถนะ!AG26)</f>
        <v/>
      </c>
      <c r="AV25" s="407" t="str">
        <f>IF(คะแนนสมรรถนะ!AH26="","",คะแนนสมรรถนะ!AH26)</f>
        <v/>
      </c>
      <c r="AW25" s="87" t="str">
        <f t="shared" si="15"/>
        <v/>
      </c>
      <c r="AX25" s="136" t="str">
        <f t="shared" si="16"/>
        <v/>
      </c>
      <c r="AY25" s="136" t="str">
        <f t="shared" si="17"/>
        <v/>
      </c>
      <c r="AZ25" s="407" t="str">
        <f>IF(คะแนนสมรรถนะ!AI26="","",คะแนนสมรรถนะ!AI26)</f>
        <v/>
      </c>
      <c r="BA25" s="407" t="str">
        <f>IF(คะแนนสมรรถนะ!AJ26="","",คะแนนสมรรถนะ!AJ26)</f>
        <v/>
      </c>
      <c r="BB25" s="407" t="str">
        <f>IF(คะแนนสมรรถนะ!AK26="","",คะแนนสมรรถนะ!AK26)</f>
        <v/>
      </c>
      <c r="BC25" s="407" t="str">
        <f>IF(คะแนนสมรรถนะ!AL26="","",คะแนนสมรรถนะ!AL26)</f>
        <v/>
      </c>
      <c r="BD25" s="407" t="str">
        <f>IF(คะแนนสมรรถนะ!AM26="","",คะแนนสมรรถนะ!AM26)</f>
        <v/>
      </c>
      <c r="BE25" s="87" t="str">
        <f t="shared" si="18"/>
        <v/>
      </c>
      <c r="BF25" s="136" t="str">
        <f t="shared" si="19"/>
        <v/>
      </c>
      <c r="BG25" s="136" t="str">
        <f t="shared" si="20"/>
        <v/>
      </c>
      <c r="BH25" s="407" t="str">
        <f>IF(คะแนนสมรรถนะ!AN26="","",คะแนนสมรรถนะ!AN26)</f>
        <v/>
      </c>
      <c r="BI25" s="407" t="str">
        <f>IF(คะแนนสมรรถนะ!AO26="","",คะแนนสมรรถนะ!AO26)</f>
        <v/>
      </c>
      <c r="BJ25" s="407" t="str">
        <f>IF(คะแนนสมรรถนะ!AP26="","",คะแนนสมรรถนะ!AP26)</f>
        <v/>
      </c>
      <c r="BK25" s="407" t="str">
        <f>IF(คะแนนสมรรถนะ!AQ26="","",คะแนนสมรรถนะ!AQ26)</f>
        <v/>
      </c>
      <c r="BL25" s="407" t="str">
        <f>IF(คะแนนสมรรถนะ!AR26="","",คะแนนสมรรถนะ!AR26)</f>
        <v/>
      </c>
      <c r="BM25" s="87" t="str">
        <f t="shared" si="21"/>
        <v/>
      </c>
      <c r="BN25" s="136" t="str">
        <f t="shared" si="22"/>
        <v/>
      </c>
      <c r="BO25" s="136" t="str">
        <f t="shared" si="23"/>
        <v/>
      </c>
      <c r="BP25" s="407" t="str">
        <f>IF(คะแนนสมรรถนะ!AS26="","",คะแนนสมรรถนะ!AS26)</f>
        <v/>
      </c>
      <c r="BQ25" s="407" t="str">
        <f>IF(คะแนนสมรรถนะ!AT26="","",คะแนนสมรรถนะ!AT26)</f>
        <v/>
      </c>
      <c r="BR25" s="407" t="str">
        <f>IF(คะแนนสมรรถนะ!AU26="","",คะแนนสมรรถนะ!AU26)</f>
        <v/>
      </c>
      <c r="BS25" s="407" t="str">
        <f>IF(คะแนนสมรรถนะ!AV26="","",คะแนนสมรรถนะ!AV26)</f>
        <v/>
      </c>
      <c r="BT25" s="407" t="str">
        <f>IF(คะแนนสมรรถนะ!AW26="","",คะแนนสมรรถนะ!AW26)</f>
        <v/>
      </c>
      <c r="BU25" s="87" t="str">
        <f t="shared" si="24"/>
        <v/>
      </c>
      <c r="BV25" s="136" t="str">
        <f t="shared" si="25"/>
        <v/>
      </c>
      <c r="BW25" s="136" t="str">
        <f t="shared" si="26"/>
        <v/>
      </c>
      <c r="BX25" s="407" t="str">
        <f>IF(คะแนนสมรรถนะ!AX26="","",คะแนนสมรรถนะ!AX26)</f>
        <v/>
      </c>
      <c r="BY25" s="407" t="str">
        <f>IF(คะแนนสมรรถนะ!AY26="","",คะแนนสมรรถนะ!AY26)</f>
        <v/>
      </c>
      <c r="BZ25" s="407" t="str">
        <f>IF(คะแนนสมรรถนะ!AZ26="","",คะแนนสมรรถนะ!AZ26)</f>
        <v/>
      </c>
      <c r="CA25" s="407" t="str">
        <f>IF(คะแนนสมรรถนะ!BA26="","",คะแนนสมรรถนะ!BA26)</f>
        <v/>
      </c>
      <c r="CB25" s="407" t="str">
        <f>IF(คะแนนสมรรถนะ!BB26="","",คะแนนสมรรถนะ!BB26)</f>
        <v/>
      </c>
      <c r="CC25" s="87" t="str">
        <f t="shared" si="45"/>
        <v/>
      </c>
      <c r="CD25" s="136" t="str">
        <f t="shared" si="27"/>
        <v/>
      </c>
      <c r="CE25" s="136" t="str">
        <f t="shared" si="28"/>
        <v/>
      </c>
      <c r="CF25" s="457" t="str">
        <f>IF(คะแนนสมรรถนะ!BC26="","",คะแนนสมรรถนะ!BC26)</f>
        <v/>
      </c>
      <c r="CG25" s="457" t="str">
        <f>IF(คะแนนสมรรถนะ!BD26="","",คะแนนสมรรถนะ!BD26)</f>
        <v/>
      </c>
      <c r="CH25" s="457" t="str">
        <f>IF(คะแนนสมรรถนะ!BE26="","",คะแนนสมรรถนะ!BE26)</f>
        <v/>
      </c>
      <c r="CI25" s="457" t="str">
        <f>IF(คะแนนสมรรถนะ!BF26="","",คะแนนสมรรถนะ!BF26)</f>
        <v/>
      </c>
      <c r="CJ25" s="457" t="str">
        <f>IF(คะแนนสมรรถนะ!BG26="","",คะแนนสมรรถนะ!BG26)</f>
        <v/>
      </c>
      <c r="CK25" s="87" t="str">
        <f t="shared" si="46"/>
        <v/>
      </c>
      <c r="CL25" s="136" t="str">
        <f t="shared" si="29"/>
        <v/>
      </c>
      <c r="CM25" s="136" t="str">
        <f t="shared" si="30"/>
        <v/>
      </c>
      <c r="CN25" s="457" t="str">
        <f>IF(คะแนนสมรรถนะ!BH26="","",คะแนนสมรรถนะ!BH26)</f>
        <v/>
      </c>
      <c r="CO25" s="457" t="str">
        <f>IF(คะแนนสมรรถนะ!BI26="","",คะแนนสมรรถนะ!BI26)</f>
        <v/>
      </c>
      <c r="CP25" s="457" t="str">
        <f>IF(คะแนนสมรรถนะ!BJ26="","",คะแนนสมรรถนะ!BJ26)</f>
        <v/>
      </c>
      <c r="CQ25" s="457" t="str">
        <f>IF(คะแนนสมรรถนะ!BK26="","",คะแนนสมรรถนะ!BK26)</f>
        <v/>
      </c>
      <c r="CR25" s="457" t="str">
        <f>IF(คะแนนสมรรถนะ!BL26="","",คะแนนสมรรถนะ!BL26)</f>
        <v/>
      </c>
      <c r="CS25" s="87" t="str">
        <f t="shared" si="47"/>
        <v/>
      </c>
      <c r="CT25" s="136" t="str">
        <f t="shared" si="31"/>
        <v/>
      </c>
      <c r="CU25" s="136" t="str">
        <f t="shared" si="32"/>
        <v/>
      </c>
      <c r="CV25" s="457" t="str">
        <f>IF(คะแนนสมรรถนะ!BM26="","",คะแนนสมรรถนะ!BM26)</f>
        <v/>
      </c>
      <c r="CW25" s="457" t="str">
        <f>IF(คะแนนสมรรถนะ!BN26="","",คะแนนสมรรถนะ!BN26)</f>
        <v/>
      </c>
      <c r="CX25" s="457" t="str">
        <f>IF(คะแนนสมรรถนะ!BO26="","",คะแนนสมรรถนะ!BO26)</f>
        <v/>
      </c>
      <c r="CY25" s="457" t="str">
        <f>IF(คะแนนสมรรถนะ!BP26="","",คะแนนสมรรถนะ!BP26)</f>
        <v/>
      </c>
      <c r="CZ25" s="457" t="str">
        <f>IF(คะแนนสมรรถนะ!BQ26="","",คะแนนสมรรถนะ!BQ26)</f>
        <v/>
      </c>
      <c r="DA25" s="87" t="str">
        <f t="shared" si="48"/>
        <v/>
      </c>
      <c r="DB25" s="136" t="str">
        <f t="shared" si="33"/>
        <v/>
      </c>
      <c r="DC25" s="136" t="str">
        <f t="shared" si="34"/>
        <v/>
      </c>
      <c r="DD25" s="457" t="str">
        <f>IF(คะแนนสมรรถนะ!BR26="","",คะแนนสมรรถนะ!BR26)</f>
        <v/>
      </c>
      <c r="DE25" s="457" t="str">
        <f>IF(คะแนนสมรรถนะ!BS26="","",คะแนนสมรรถนะ!BS26)</f>
        <v/>
      </c>
      <c r="DF25" s="457" t="str">
        <f>IF(คะแนนสมรรถนะ!BT26="","",คะแนนสมรรถนะ!BT26)</f>
        <v/>
      </c>
      <c r="DG25" s="457" t="str">
        <f>IF(คะแนนสมรรถนะ!BU26="","",คะแนนสมรรถนะ!BU26)</f>
        <v/>
      </c>
      <c r="DH25" s="457" t="str">
        <f>IF(คะแนนสมรรถนะ!BV26="","",คะแนนสมรรถนะ!BV26)</f>
        <v/>
      </c>
      <c r="DI25" s="87" t="str">
        <f t="shared" si="49"/>
        <v/>
      </c>
      <c r="DJ25" s="136" t="str">
        <f t="shared" si="35"/>
        <v/>
      </c>
      <c r="DK25" s="136" t="str">
        <f t="shared" si="36"/>
        <v/>
      </c>
      <c r="DL25" s="407" t="str">
        <f>IF(คะแนนสมรรถนะ!BW26="","",คะแนนสมรรถนะ!BW26)</f>
        <v/>
      </c>
      <c r="DM25" s="407" t="str">
        <f>IF(คะแนนสมรรถนะ!BX26="","",คะแนนสมรรถนะ!BX26)</f>
        <v/>
      </c>
      <c r="DN25" s="407" t="str">
        <f>IF(คะแนนสมรรถนะ!BY26="","",คะแนนสมรรถนะ!BY26)</f>
        <v/>
      </c>
      <c r="DO25" s="407" t="str">
        <f>IF(คะแนนสมรรถนะ!BZ26="","",คะแนนสมรรถนะ!BZ26)</f>
        <v/>
      </c>
      <c r="DP25" s="407" t="str">
        <f>IF(คะแนนสมรรถนะ!CA26="","",คะแนนสมรรถนะ!CA26)</f>
        <v/>
      </c>
      <c r="DQ25" s="87" t="str">
        <f t="shared" si="37"/>
        <v/>
      </c>
      <c r="DR25" s="136" t="str">
        <f t="shared" si="38"/>
        <v/>
      </c>
      <c r="DS25" s="136" t="str">
        <f t="shared" si="39"/>
        <v/>
      </c>
      <c r="DT25" s="457" t="str">
        <f t="shared" si="50"/>
        <v/>
      </c>
      <c r="DU25" s="136" t="str">
        <f t="shared" si="40"/>
        <v/>
      </c>
      <c r="DV25" s="457" t="str">
        <f t="shared" si="51"/>
        <v/>
      </c>
      <c r="DW25" s="136" t="str">
        <f t="shared" si="41"/>
        <v/>
      </c>
      <c r="DX25" s="457" t="str">
        <f t="shared" si="52"/>
        <v/>
      </c>
      <c r="DY25" s="136" t="str">
        <f t="shared" si="42"/>
        <v/>
      </c>
      <c r="DZ25" s="457" t="str">
        <f t="shared" si="53"/>
        <v/>
      </c>
      <c r="EA25" s="136" t="str">
        <f t="shared" si="43"/>
        <v/>
      </c>
      <c r="EB25" s="457" t="str">
        <f t="shared" si="54"/>
        <v/>
      </c>
      <c r="EC25" s="136" t="str">
        <f t="shared" si="44"/>
        <v/>
      </c>
      <c r="ED25" s="87" t="str">
        <f t="shared" si="55"/>
        <v/>
      </c>
      <c r="EE25" s="136" t="str">
        <f t="shared" si="56"/>
        <v/>
      </c>
      <c r="EF25" s="136" t="str">
        <f t="shared" si="57"/>
        <v/>
      </c>
      <c r="EG25" s="85"/>
      <c r="EJ25" s="316" t="str">
        <f t="shared" si="58"/>
        <v/>
      </c>
      <c r="EK25" s="316" t="str">
        <f t="shared" si="59"/>
        <v/>
      </c>
      <c r="EL25" s="316" t="str">
        <f t="shared" si="60"/>
        <v/>
      </c>
      <c r="EM25" s="316" t="str">
        <f t="shared" si="61"/>
        <v/>
      </c>
      <c r="EN25" s="316" t="str">
        <f t="shared" si="62"/>
        <v/>
      </c>
      <c r="EO25" s="316" t="str">
        <f>'07-2'!F25</f>
        <v/>
      </c>
    </row>
    <row r="26" spans="1:145" s="29" customFormat="1" ht="15.95" customHeight="1">
      <c r="A26" s="399">
        <v>21</v>
      </c>
      <c r="B26" s="26">
        <f>IF(คะแนนสอบ!C26="","",คะแนนสอบ!C26)</f>
        <v>2514</v>
      </c>
      <c r="C26" s="41" t="str">
        <f>IF(คะแนนสอบ!D26="","",คะแนนสอบ!D26)</f>
        <v>เด็กชายวัชรากร  จูงาม</v>
      </c>
      <c r="D26" s="406" t="str">
        <f>IF(คะแนนสมรรถนะ!E27="","",คะแนนสมรรถนะ!E27)</f>
        <v/>
      </c>
      <c r="E26" s="406" t="str">
        <f>IF(คะแนนสมรรถนะ!F27="","",คะแนนสมรรถนะ!F27)</f>
        <v/>
      </c>
      <c r="F26" s="406" t="str">
        <f>IF(คะแนนสมรรถนะ!G27="","",คะแนนสมรรถนะ!G27)</f>
        <v/>
      </c>
      <c r="G26" s="406" t="str">
        <f>IF(คะแนนสมรรถนะ!H27="","",คะแนนสมรรถนะ!H27)</f>
        <v/>
      </c>
      <c r="H26" s="406" t="str">
        <f>IF(คะแนนสมรรถนะ!I27="","",คะแนนสมรรถนะ!I27)</f>
        <v/>
      </c>
      <c r="I26" s="87" t="str">
        <f t="shared" si="0"/>
        <v/>
      </c>
      <c r="J26" s="136" t="str">
        <f t="shared" si="1"/>
        <v/>
      </c>
      <c r="K26" s="136" t="str">
        <f t="shared" si="2"/>
        <v/>
      </c>
      <c r="L26" s="407" t="str">
        <f>IF(คะแนนสมรรถนะ!J27="","",คะแนนสมรรถนะ!J27)</f>
        <v/>
      </c>
      <c r="M26" s="407" t="str">
        <f>IF(คะแนนสมรรถนะ!K27="","",คะแนนสมรรถนะ!K27)</f>
        <v/>
      </c>
      <c r="N26" s="407" t="str">
        <f>IF(คะแนนสมรรถนะ!L27="","",คะแนนสมรรถนะ!L27)</f>
        <v/>
      </c>
      <c r="O26" s="407" t="str">
        <f>IF(คะแนนสมรรถนะ!M27="","",คะแนนสมรรถนะ!M27)</f>
        <v/>
      </c>
      <c r="P26" s="407" t="str">
        <f>IF(คะแนนสมรรถนะ!N27="","",คะแนนสมรรถนะ!N27)</f>
        <v/>
      </c>
      <c r="Q26" s="87" t="str">
        <f t="shared" si="3"/>
        <v/>
      </c>
      <c r="R26" s="136" t="str">
        <f t="shared" si="4"/>
        <v/>
      </c>
      <c r="S26" s="136" t="str">
        <f t="shared" si="5"/>
        <v/>
      </c>
      <c r="T26" s="407" t="str">
        <f>IF(คะแนนสมรรถนะ!O27="","",คะแนนสมรรถนะ!O27)</f>
        <v/>
      </c>
      <c r="U26" s="407" t="str">
        <f>IF(คะแนนสมรรถนะ!P27="","",คะแนนสมรรถนะ!P27)</f>
        <v/>
      </c>
      <c r="V26" s="407" t="str">
        <f>IF(คะแนนสมรรถนะ!Q27="","",คะแนนสมรรถนะ!Q27)</f>
        <v/>
      </c>
      <c r="W26" s="407" t="str">
        <f>IF(คะแนนสมรรถนะ!R27="","",คะแนนสมรรถนะ!R27)</f>
        <v/>
      </c>
      <c r="X26" s="407" t="str">
        <f>IF(คะแนนสมรรถนะ!S27="","",คะแนนสมรรถนะ!S27)</f>
        <v/>
      </c>
      <c r="Y26" s="87" t="str">
        <f t="shared" si="6"/>
        <v/>
      </c>
      <c r="Z26" s="136" t="str">
        <f t="shared" si="7"/>
        <v/>
      </c>
      <c r="AA26" s="136" t="str">
        <f t="shared" si="8"/>
        <v/>
      </c>
      <c r="AB26" s="407" t="str">
        <f>IF(คะแนนสมรรถนะ!T27="","",คะแนนสมรรถนะ!T27)</f>
        <v/>
      </c>
      <c r="AC26" s="407" t="str">
        <f>IF(คะแนนสมรรถนะ!U27="","",คะแนนสมรรถนะ!U27)</f>
        <v/>
      </c>
      <c r="AD26" s="407" t="str">
        <f>IF(คะแนนสมรรถนะ!V27="","",คะแนนสมรรถนะ!V27)</f>
        <v/>
      </c>
      <c r="AE26" s="407" t="str">
        <f>IF(คะแนนสมรรถนะ!W27="","",คะแนนสมรรถนะ!W27)</f>
        <v/>
      </c>
      <c r="AF26" s="407" t="str">
        <f>IF(คะแนนสมรรถนะ!X27="","",คะแนนสมรรถนะ!X27)</f>
        <v/>
      </c>
      <c r="AG26" s="87" t="str">
        <f t="shared" si="9"/>
        <v/>
      </c>
      <c r="AH26" s="136" t="str">
        <f t="shared" si="10"/>
        <v/>
      </c>
      <c r="AI26" s="136" t="str">
        <f t="shared" si="11"/>
        <v/>
      </c>
      <c r="AJ26" s="407" t="str">
        <f>IF(คะแนนสมรรถนะ!Y27="","",คะแนนสมรรถนะ!Y27)</f>
        <v/>
      </c>
      <c r="AK26" s="407" t="str">
        <f>IF(คะแนนสมรรถนะ!Z27="","",คะแนนสมรรถนะ!Z27)</f>
        <v/>
      </c>
      <c r="AL26" s="407" t="str">
        <f>IF(คะแนนสมรรถนะ!AA27="","",คะแนนสมรรถนะ!AA27)</f>
        <v/>
      </c>
      <c r="AM26" s="407" t="str">
        <f>IF(คะแนนสมรรถนะ!AB27="","",คะแนนสมรรถนะ!AB27)</f>
        <v/>
      </c>
      <c r="AN26" s="407" t="str">
        <f>IF(คะแนนสมรรถนะ!AC27="","",คะแนนสมรรถนะ!AC27)</f>
        <v/>
      </c>
      <c r="AO26" s="87" t="str">
        <f t="shared" si="12"/>
        <v/>
      </c>
      <c r="AP26" s="136" t="str">
        <f t="shared" si="13"/>
        <v/>
      </c>
      <c r="AQ26" s="136" t="str">
        <f t="shared" si="14"/>
        <v/>
      </c>
      <c r="AR26" s="407" t="str">
        <f>IF(คะแนนสมรรถนะ!AD27="","",คะแนนสมรรถนะ!AD27)</f>
        <v/>
      </c>
      <c r="AS26" s="407" t="str">
        <f>IF(คะแนนสมรรถนะ!AE27="","",คะแนนสมรรถนะ!AE27)</f>
        <v/>
      </c>
      <c r="AT26" s="407" t="str">
        <f>IF(คะแนนสมรรถนะ!AF27="","",คะแนนสมรรถนะ!AF27)</f>
        <v/>
      </c>
      <c r="AU26" s="407" t="str">
        <f>IF(คะแนนสมรรถนะ!AG27="","",คะแนนสมรรถนะ!AG27)</f>
        <v/>
      </c>
      <c r="AV26" s="407" t="str">
        <f>IF(คะแนนสมรรถนะ!AH27="","",คะแนนสมรรถนะ!AH27)</f>
        <v/>
      </c>
      <c r="AW26" s="87" t="str">
        <f t="shared" si="15"/>
        <v/>
      </c>
      <c r="AX26" s="136" t="str">
        <f t="shared" si="16"/>
        <v/>
      </c>
      <c r="AY26" s="136" t="str">
        <f t="shared" si="17"/>
        <v/>
      </c>
      <c r="AZ26" s="407" t="str">
        <f>IF(คะแนนสมรรถนะ!AI27="","",คะแนนสมรรถนะ!AI27)</f>
        <v/>
      </c>
      <c r="BA26" s="407" t="str">
        <f>IF(คะแนนสมรรถนะ!AJ27="","",คะแนนสมรรถนะ!AJ27)</f>
        <v/>
      </c>
      <c r="BB26" s="407" t="str">
        <f>IF(คะแนนสมรรถนะ!AK27="","",คะแนนสมรรถนะ!AK27)</f>
        <v/>
      </c>
      <c r="BC26" s="407" t="str">
        <f>IF(คะแนนสมรรถนะ!AL27="","",คะแนนสมรรถนะ!AL27)</f>
        <v/>
      </c>
      <c r="BD26" s="407" t="str">
        <f>IF(คะแนนสมรรถนะ!AM27="","",คะแนนสมรรถนะ!AM27)</f>
        <v/>
      </c>
      <c r="BE26" s="87" t="str">
        <f t="shared" si="18"/>
        <v/>
      </c>
      <c r="BF26" s="136" t="str">
        <f t="shared" si="19"/>
        <v/>
      </c>
      <c r="BG26" s="136" t="str">
        <f t="shared" si="20"/>
        <v/>
      </c>
      <c r="BH26" s="407" t="str">
        <f>IF(คะแนนสมรรถนะ!AN27="","",คะแนนสมรรถนะ!AN27)</f>
        <v/>
      </c>
      <c r="BI26" s="407" t="str">
        <f>IF(คะแนนสมรรถนะ!AO27="","",คะแนนสมรรถนะ!AO27)</f>
        <v/>
      </c>
      <c r="BJ26" s="407" t="str">
        <f>IF(คะแนนสมรรถนะ!AP27="","",คะแนนสมรรถนะ!AP27)</f>
        <v/>
      </c>
      <c r="BK26" s="407" t="str">
        <f>IF(คะแนนสมรรถนะ!AQ27="","",คะแนนสมรรถนะ!AQ27)</f>
        <v/>
      </c>
      <c r="BL26" s="407" t="str">
        <f>IF(คะแนนสมรรถนะ!AR27="","",คะแนนสมรรถนะ!AR27)</f>
        <v/>
      </c>
      <c r="BM26" s="87" t="str">
        <f t="shared" si="21"/>
        <v/>
      </c>
      <c r="BN26" s="136" t="str">
        <f t="shared" si="22"/>
        <v/>
      </c>
      <c r="BO26" s="136" t="str">
        <f t="shared" si="23"/>
        <v/>
      </c>
      <c r="BP26" s="407" t="str">
        <f>IF(คะแนนสมรรถนะ!AS27="","",คะแนนสมรรถนะ!AS27)</f>
        <v/>
      </c>
      <c r="BQ26" s="407" t="str">
        <f>IF(คะแนนสมรรถนะ!AT27="","",คะแนนสมรรถนะ!AT27)</f>
        <v/>
      </c>
      <c r="BR26" s="407" t="str">
        <f>IF(คะแนนสมรรถนะ!AU27="","",คะแนนสมรรถนะ!AU27)</f>
        <v/>
      </c>
      <c r="BS26" s="407" t="str">
        <f>IF(คะแนนสมรรถนะ!AV27="","",คะแนนสมรรถนะ!AV27)</f>
        <v/>
      </c>
      <c r="BT26" s="407" t="str">
        <f>IF(คะแนนสมรรถนะ!AW27="","",คะแนนสมรรถนะ!AW27)</f>
        <v/>
      </c>
      <c r="BU26" s="87" t="str">
        <f t="shared" si="24"/>
        <v/>
      </c>
      <c r="BV26" s="136" t="str">
        <f t="shared" si="25"/>
        <v/>
      </c>
      <c r="BW26" s="136" t="str">
        <f t="shared" si="26"/>
        <v/>
      </c>
      <c r="BX26" s="407" t="str">
        <f>IF(คะแนนสมรรถนะ!AX27="","",คะแนนสมรรถนะ!AX27)</f>
        <v/>
      </c>
      <c r="BY26" s="407" t="str">
        <f>IF(คะแนนสมรรถนะ!AY27="","",คะแนนสมรรถนะ!AY27)</f>
        <v/>
      </c>
      <c r="BZ26" s="407" t="str">
        <f>IF(คะแนนสมรรถนะ!AZ27="","",คะแนนสมรรถนะ!AZ27)</f>
        <v/>
      </c>
      <c r="CA26" s="407" t="str">
        <f>IF(คะแนนสมรรถนะ!BA27="","",คะแนนสมรรถนะ!BA27)</f>
        <v/>
      </c>
      <c r="CB26" s="407" t="str">
        <f>IF(คะแนนสมรรถนะ!BB27="","",คะแนนสมรรถนะ!BB27)</f>
        <v/>
      </c>
      <c r="CC26" s="87" t="str">
        <f t="shared" si="45"/>
        <v/>
      </c>
      <c r="CD26" s="136" t="str">
        <f t="shared" si="27"/>
        <v/>
      </c>
      <c r="CE26" s="136" t="str">
        <f t="shared" si="28"/>
        <v/>
      </c>
      <c r="CF26" s="457" t="str">
        <f>IF(คะแนนสมรรถนะ!BC27="","",คะแนนสมรรถนะ!BC27)</f>
        <v/>
      </c>
      <c r="CG26" s="457" t="str">
        <f>IF(คะแนนสมรรถนะ!BD27="","",คะแนนสมรรถนะ!BD27)</f>
        <v/>
      </c>
      <c r="CH26" s="457" t="str">
        <f>IF(คะแนนสมรรถนะ!BE27="","",คะแนนสมรรถนะ!BE27)</f>
        <v/>
      </c>
      <c r="CI26" s="457" t="str">
        <f>IF(คะแนนสมรรถนะ!BF27="","",คะแนนสมรรถนะ!BF27)</f>
        <v/>
      </c>
      <c r="CJ26" s="457" t="str">
        <f>IF(คะแนนสมรรถนะ!BG27="","",คะแนนสมรรถนะ!BG27)</f>
        <v/>
      </c>
      <c r="CK26" s="87" t="str">
        <f t="shared" si="46"/>
        <v/>
      </c>
      <c r="CL26" s="136" t="str">
        <f t="shared" si="29"/>
        <v/>
      </c>
      <c r="CM26" s="136" t="str">
        <f t="shared" si="30"/>
        <v/>
      </c>
      <c r="CN26" s="457" t="str">
        <f>IF(คะแนนสมรรถนะ!BH27="","",คะแนนสมรรถนะ!BH27)</f>
        <v/>
      </c>
      <c r="CO26" s="457" t="str">
        <f>IF(คะแนนสมรรถนะ!BI27="","",คะแนนสมรรถนะ!BI27)</f>
        <v/>
      </c>
      <c r="CP26" s="457" t="str">
        <f>IF(คะแนนสมรรถนะ!BJ27="","",คะแนนสมรรถนะ!BJ27)</f>
        <v/>
      </c>
      <c r="CQ26" s="457" t="str">
        <f>IF(คะแนนสมรรถนะ!BK27="","",คะแนนสมรรถนะ!BK27)</f>
        <v/>
      </c>
      <c r="CR26" s="457" t="str">
        <f>IF(คะแนนสมรรถนะ!BL27="","",คะแนนสมรรถนะ!BL27)</f>
        <v/>
      </c>
      <c r="CS26" s="87" t="str">
        <f t="shared" si="47"/>
        <v/>
      </c>
      <c r="CT26" s="136" t="str">
        <f t="shared" si="31"/>
        <v/>
      </c>
      <c r="CU26" s="136" t="str">
        <f t="shared" si="32"/>
        <v/>
      </c>
      <c r="CV26" s="457" t="str">
        <f>IF(คะแนนสมรรถนะ!BM27="","",คะแนนสมรรถนะ!BM27)</f>
        <v/>
      </c>
      <c r="CW26" s="457" t="str">
        <f>IF(คะแนนสมรรถนะ!BN27="","",คะแนนสมรรถนะ!BN27)</f>
        <v/>
      </c>
      <c r="CX26" s="457" t="str">
        <f>IF(คะแนนสมรรถนะ!BO27="","",คะแนนสมรรถนะ!BO27)</f>
        <v/>
      </c>
      <c r="CY26" s="457" t="str">
        <f>IF(คะแนนสมรรถนะ!BP27="","",คะแนนสมรรถนะ!BP27)</f>
        <v/>
      </c>
      <c r="CZ26" s="457" t="str">
        <f>IF(คะแนนสมรรถนะ!BQ27="","",คะแนนสมรรถนะ!BQ27)</f>
        <v/>
      </c>
      <c r="DA26" s="87" t="str">
        <f t="shared" si="48"/>
        <v/>
      </c>
      <c r="DB26" s="136" t="str">
        <f t="shared" si="33"/>
        <v/>
      </c>
      <c r="DC26" s="136" t="str">
        <f t="shared" si="34"/>
        <v/>
      </c>
      <c r="DD26" s="457" t="str">
        <f>IF(คะแนนสมรรถนะ!BR27="","",คะแนนสมรรถนะ!BR27)</f>
        <v/>
      </c>
      <c r="DE26" s="457" t="str">
        <f>IF(คะแนนสมรรถนะ!BS27="","",คะแนนสมรรถนะ!BS27)</f>
        <v/>
      </c>
      <c r="DF26" s="457" t="str">
        <f>IF(คะแนนสมรรถนะ!BT27="","",คะแนนสมรรถนะ!BT27)</f>
        <v/>
      </c>
      <c r="DG26" s="457" t="str">
        <f>IF(คะแนนสมรรถนะ!BU27="","",คะแนนสมรรถนะ!BU27)</f>
        <v/>
      </c>
      <c r="DH26" s="457" t="str">
        <f>IF(คะแนนสมรรถนะ!BV27="","",คะแนนสมรรถนะ!BV27)</f>
        <v/>
      </c>
      <c r="DI26" s="87" t="str">
        <f t="shared" si="49"/>
        <v/>
      </c>
      <c r="DJ26" s="136" t="str">
        <f t="shared" si="35"/>
        <v/>
      </c>
      <c r="DK26" s="136" t="str">
        <f t="shared" si="36"/>
        <v/>
      </c>
      <c r="DL26" s="407" t="str">
        <f>IF(คะแนนสมรรถนะ!BW27="","",คะแนนสมรรถนะ!BW27)</f>
        <v/>
      </c>
      <c r="DM26" s="407" t="str">
        <f>IF(คะแนนสมรรถนะ!BX27="","",คะแนนสมรรถนะ!BX27)</f>
        <v/>
      </c>
      <c r="DN26" s="407" t="str">
        <f>IF(คะแนนสมรรถนะ!BY27="","",คะแนนสมรรถนะ!BY27)</f>
        <v/>
      </c>
      <c r="DO26" s="407" t="str">
        <f>IF(คะแนนสมรรถนะ!BZ27="","",คะแนนสมรรถนะ!BZ27)</f>
        <v/>
      </c>
      <c r="DP26" s="407" t="str">
        <f>IF(คะแนนสมรรถนะ!CA27="","",คะแนนสมรรถนะ!CA27)</f>
        <v/>
      </c>
      <c r="DQ26" s="87" t="str">
        <f t="shared" si="37"/>
        <v/>
      </c>
      <c r="DR26" s="136" t="str">
        <f t="shared" si="38"/>
        <v/>
      </c>
      <c r="DS26" s="136" t="str">
        <f t="shared" si="39"/>
        <v/>
      </c>
      <c r="DT26" s="457" t="str">
        <f t="shared" si="50"/>
        <v/>
      </c>
      <c r="DU26" s="136" t="str">
        <f t="shared" si="40"/>
        <v/>
      </c>
      <c r="DV26" s="457" t="str">
        <f t="shared" si="51"/>
        <v/>
      </c>
      <c r="DW26" s="136" t="str">
        <f t="shared" si="41"/>
        <v/>
      </c>
      <c r="DX26" s="457" t="str">
        <f t="shared" si="52"/>
        <v/>
      </c>
      <c r="DY26" s="136" t="str">
        <f t="shared" si="42"/>
        <v/>
      </c>
      <c r="DZ26" s="457" t="str">
        <f t="shared" si="53"/>
        <v/>
      </c>
      <c r="EA26" s="136" t="str">
        <f t="shared" si="43"/>
        <v/>
      </c>
      <c r="EB26" s="457" t="str">
        <f t="shared" si="54"/>
        <v/>
      </c>
      <c r="EC26" s="136" t="str">
        <f t="shared" si="44"/>
        <v/>
      </c>
      <c r="ED26" s="87" t="str">
        <f t="shared" si="55"/>
        <v/>
      </c>
      <c r="EE26" s="136" t="str">
        <f t="shared" si="56"/>
        <v/>
      </c>
      <c r="EF26" s="136" t="str">
        <f t="shared" si="57"/>
        <v/>
      </c>
      <c r="EG26" s="85"/>
      <c r="EJ26" s="316" t="str">
        <f t="shared" si="58"/>
        <v/>
      </c>
      <c r="EK26" s="316" t="str">
        <f t="shared" si="59"/>
        <v/>
      </c>
      <c r="EL26" s="316" t="str">
        <f t="shared" si="60"/>
        <v/>
      </c>
      <c r="EM26" s="316" t="str">
        <f t="shared" si="61"/>
        <v/>
      </c>
      <c r="EN26" s="316" t="str">
        <f t="shared" si="62"/>
        <v/>
      </c>
      <c r="EO26" s="316" t="str">
        <f>'07-2'!F26</f>
        <v/>
      </c>
    </row>
    <row r="27" spans="1:145" s="29" customFormat="1" ht="15.95" customHeight="1">
      <c r="A27" s="399">
        <v>22</v>
      </c>
      <c r="B27" s="26">
        <f>IF(คะแนนสอบ!C27="","",คะแนนสอบ!C27)</f>
        <v>2515</v>
      </c>
      <c r="C27" s="41" t="str">
        <f>IF(คะแนนสอบ!D27="","",คะแนนสอบ!D27)</f>
        <v>เด็กชายวรกันต์  ยิ้มคุณ</v>
      </c>
      <c r="D27" s="406" t="str">
        <f>IF(คะแนนสมรรถนะ!E28="","",คะแนนสมรรถนะ!E28)</f>
        <v/>
      </c>
      <c r="E27" s="406" t="str">
        <f>IF(คะแนนสมรรถนะ!F28="","",คะแนนสมรรถนะ!F28)</f>
        <v/>
      </c>
      <c r="F27" s="406" t="str">
        <f>IF(คะแนนสมรรถนะ!G28="","",คะแนนสมรรถนะ!G28)</f>
        <v/>
      </c>
      <c r="G27" s="406" t="str">
        <f>IF(คะแนนสมรรถนะ!H28="","",คะแนนสมรรถนะ!H28)</f>
        <v/>
      </c>
      <c r="H27" s="406" t="str">
        <f>IF(คะแนนสมรรถนะ!I28="","",คะแนนสมรรถนะ!I28)</f>
        <v/>
      </c>
      <c r="I27" s="87" t="str">
        <f t="shared" si="0"/>
        <v/>
      </c>
      <c r="J27" s="136" t="str">
        <f t="shared" si="1"/>
        <v/>
      </c>
      <c r="K27" s="136" t="str">
        <f t="shared" si="2"/>
        <v/>
      </c>
      <c r="L27" s="407" t="str">
        <f>IF(คะแนนสมรรถนะ!J28="","",คะแนนสมรรถนะ!J28)</f>
        <v/>
      </c>
      <c r="M27" s="407" t="str">
        <f>IF(คะแนนสมรรถนะ!K28="","",คะแนนสมรรถนะ!K28)</f>
        <v/>
      </c>
      <c r="N27" s="407" t="str">
        <f>IF(คะแนนสมรรถนะ!L28="","",คะแนนสมรรถนะ!L28)</f>
        <v/>
      </c>
      <c r="O27" s="407" t="str">
        <f>IF(คะแนนสมรรถนะ!M28="","",คะแนนสมรรถนะ!M28)</f>
        <v/>
      </c>
      <c r="P27" s="407" t="str">
        <f>IF(คะแนนสมรรถนะ!N28="","",คะแนนสมรรถนะ!N28)</f>
        <v/>
      </c>
      <c r="Q27" s="87" t="str">
        <f t="shared" si="3"/>
        <v/>
      </c>
      <c r="R27" s="136" t="str">
        <f t="shared" si="4"/>
        <v/>
      </c>
      <c r="S27" s="136" t="str">
        <f t="shared" si="5"/>
        <v/>
      </c>
      <c r="T27" s="407" t="str">
        <f>IF(คะแนนสมรรถนะ!O28="","",คะแนนสมรรถนะ!O28)</f>
        <v/>
      </c>
      <c r="U27" s="407" t="str">
        <f>IF(คะแนนสมรรถนะ!P28="","",คะแนนสมรรถนะ!P28)</f>
        <v/>
      </c>
      <c r="V27" s="407" t="str">
        <f>IF(คะแนนสมรรถนะ!Q28="","",คะแนนสมรรถนะ!Q28)</f>
        <v/>
      </c>
      <c r="W27" s="407" t="str">
        <f>IF(คะแนนสมรรถนะ!R28="","",คะแนนสมรรถนะ!R28)</f>
        <v/>
      </c>
      <c r="X27" s="407" t="str">
        <f>IF(คะแนนสมรรถนะ!S28="","",คะแนนสมรรถนะ!S28)</f>
        <v/>
      </c>
      <c r="Y27" s="87" t="str">
        <f t="shared" si="6"/>
        <v/>
      </c>
      <c r="Z27" s="136" t="str">
        <f t="shared" si="7"/>
        <v/>
      </c>
      <c r="AA27" s="136" t="str">
        <f t="shared" si="8"/>
        <v/>
      </c>
      <c r="AB27" s="407" t="str">
        <f>IF(คะแนนสมรรถนะ!T28="","",คะแนนสมรรถนะ!T28)</f>
        <v/>
      </c>
      <c r="AC27" s="407" t="str">
        <f>IF(คะแนนสมรรถนะ!U28="","",คะแนนสมรรถนะ!U28)</f>
        <v/>
      </c>
      <c r="AD27" s="407" t="str">
        <f>IF(คะแนนสมรรถนะ!V28="","",คะแนนสมรรถนะ!V28)</f>
        <v/>
      </c>
      <c r="AE27" s="407" t="str">
        <f>IF(คะแนนสมรรถนะ!W28="","",คะแนนสมรรถนะ!W28)</f>
        <v/>
      </c>
      <c r="AF27" s="407" t="str">
        <f>IF(คะแนนสมรรถนะ!X28="","",คะแนนสมรรถนะ!X28)</f>
        <v/>
      </c>
      <c r="AG27" s="87" t="str">
        <f t="shared" si="9"/>
        <v/>
      </c>
      <c r="AH27" s="136" t="str">
        <f t="shared" si="10"/>
        <v/>
      </c>
      <c r="AI27" s="136" t="str">
        <f t="shared" si="11"/>
        <v/>
      </c>
      <c r="AJ27" s="407" t="str">
        <f>IF(คะแนนสมรรถนะ!Y28="","",คะแนนสมรรถนะ!Y28)</f>
        <v/>
      </c>
      <c r="AK27" s="407" t="str">
        <f>IF(คะแนนสมรรถนะ!Z28="","",คะแนนสมรรถนะ!Z28)</f>
        <v/>
      </c>
      <c r="AL27" s="407" t="str">
        <f>IF(คะแนนสมรรถนะ!AA28="","",คะแนนสมรรถนะ!AA28)</f>
        <v/>
      </c>
      <c r="AM27" s="407" t="str">
        <f>IF(คะแนนสมรรถนะ!AB28="","",คะแนนสมรรถนะ!AB28)</f>
        <v/>
      </c>
      <c r="AN27" s="407" t="str">
        <f>IF(คะแนนสมรรถนะ!AC28="","",คะแนนสมรรถนะ!AC28)</f>
        <v/>
      </c>
      <c r="AO27" s="87" t="str">
        <f t="shared" si="12"/>
        <v/>
      </c>
      <c r="AP27" s="136" t="str">
        <f t="shared" si="13"/>
        <v/>
      </c>
      <c r="AQ27" s="136" t="str">
        <f t="shared" si="14"/>
        <v/>
      </c>
      <c r="AR27" s="407" t="str">
        <f>IF(คะแนนสมรรถนะ!AD28="","",คะแนนสมรรถนะ!AD28)</f>
        <v/>
      </c>
      <c r="AS27" s="407" t="str">
        <f>IF(คะแนนสมรรถนะ!AE28="","",คะแนนสมรรถนะ!AE28)</f>
        <v/>
      </c>
      <c r="AT27" s="407" t="str">
        <f>IF(คะแนนสมรรถนะ!AF28="","",คะแนนสมรรถนะ!AF28)</f>
        <v/>
      </c>
      <c r="AU27" s="407" t="str">
        <f>IF(คะแนนสมรรถนะ!AG28="","",คะแนนสมรรถนะ!AG28)</f>
        <v/>
      </c>
      <c r="AV27" s="407" t="str">
        <f>IF(คะแนนสมรรถนะ!AH28="","",คะแนนสมรรถนะ!AH28)</f>
        <v/>
      </c>
      <c r="AW27" s="87" t="str">
        <f t="shared" si="15"/>
        <v/>
      </c>
      <c r="AX27" s="136" t="str">
        <f t="shared" si="16"/>
        <v/>
      </c>
      <c r="AY27" s="136" t="str">
        <f t="shared" si="17"/>
        <v/>
      </c>
      <c r="AZ27" s="407" t="str">
        <f>IF(คะแนนสมรรถนะ!AI28="","",คะแนนสมรรถนะ!AI28)</f>
        <v/>
      </c>
      <c r="BA27" s="407" t="str">
        <f>IF(คะแนนสมรรถนะ!AJ28="","",คะแนนสมรรถนะ!AJ28)</f>
        <v/>
      </c>
      <c r="BB27" s="407" t="str">
        <f>IF(คะแนนสมรรถนะ!AK28="","",คะแนนสมรรถนะ!AK28)</f>
        <v/>
      </c>
      <c r="BC27" s="407" t="str">
        <f>IF(คะแนนสมรรถนะ!AL28="","",คะแนนสมรรถนะ!AL28)</f>
        <v/>
      </c>
      <c r="BD27" s="407" t="str">
        <f>IF(คะแนนสมรรถนะ!AM28="","",คะแนนสมรรถนะ!AM28)</f>
        <v/>
      </c>
      <c r="BE27" s="87" t="str">
        <f t="shared" si="18"/>
        <v/>
      </c>
      <c r="BF27" s="136" t="str">
        <f t="shared" si="19"/>
        <v/>
      </c>
      <c r="BG27" s="136" t="str">
        <f t="shared" si="20"/>
        <v/>
      </c>
      <c r="BH27" s="407" t="str">
        <f>IF(คะแนนสมรรถนะ!AN28="","",คะแนนสมรรถนะ!AN28)</f>
        <v/>
      </c>
      <c r="BI27" s="407" t="str">
        <f>IF(คะแนนสมรรถนะ!AO28="","",คะแนนสมรรถนะ!AO28)</f>
        <v/>
      </c>
      <c r="BJ27" s="407" t="str">
        <f>IF(คะแนนสมรรถนะ!AP28="","",คะแนนสมรรถนะ!AP28)</f>
        <v/>
      </c>
      <c r="BK27" s="407" t="str">
        <f>IF(คะแนนสมรรถนะ!AQ28="","",คะแนนสมรรถนะ!AQ28)</f>
        <v/>
      </c>
      <c r="BL27" s="407" t="str">
        <f>IF(คะแนนสมรรถนะ!AR28="","",คะแนนสมรรถนะ!AR28)</f>
        <v/>
      </c>
      <c r="BM27" s="87" t="str">
        <f t="shared" si="21"/>
        <v/>
      </c>
      <c r="BN27" s="136" t="str">
        <f t="shared" si="22"/>
        <v/>
      </c>
      <c r="BO27" s="136" t="str">
        <f t="shared" si="23"/>
        <v/>
      </c>
      <c r="BP27" s="407" t="str">
        <f>IF(คะแนนสมรรถนะ!AS28="","",คะแนนสมรรถนะ!AS28)</f>
        <v/>
      </c>
      <c r="BQ27" s="407" t="str">
        <f>IF(คะแนนสมรรถนะ!AT28="","",คะแนนสมรรถนะ!AT28)</f>
        <v/>
      </c>
      <c r="BR27" s="407" t="str">
        <f>IF(คะแนนสมรรถนะ!AU28="","",คะแนนสมรรถนะ!AU28)</f>
        <v/>
      </c>
      <c r="BS27" s="407" t="str">
        <f>IF(คะแนนสมรรถนะ!AV28="","",คะแนนสมรรถนะ!AV28)</f>
        <v/>
      </c>
      <c r="BT27" s="407" t="str">
        <f>IF(คะแนนสมรรถนะ!AW28="","",คะแนนสมรรถนะ!AW28)</f>
        <v/>
      </c>
      <c r="BU27" s="87" t="str">
        <f t="shared" si="24"/>
        <v/>
      </c>
      <c r="BV27" s="136" t="str">
        <f t="shared" si="25"/>
        <v/>
      </c>
      <c r="BW27" s="136" t="str">
        <f t="shared" si="26"/>
        <v/>
      </c>
      <c r="BX27" s="407" t="str">
        <f>IF(คะแนนสมรรถนะ!AX28="","",คะแนนสมรรถนะ!AX28)</f>
        <v/>
      </c>
      <c r="BY27" s="407" t="str">
        <f>IF(คะแนนสมรรถนะ!AY28="","",คะแนนสมรรถนะ!AY28)</f>
        <v/>
      </c>
      <c r="BZ27" s="407" t="str">
        <f>IF(คะแนนสมรรถนะ!AZ28="","",คะแนนสมรรถนะ!AZ28)</f>
        <v/>
      </c>
      <c r="CA27" s="407" t="str">
        <f>IF(คะแนนสมรรถนะ!BA28="","",คะแนนสมรรถนะ!BA28)</f>
        <v/>
      </c>
      <c r="CB27" s="407" t="str">
        <f>IF(คะแนนสมรรถนะ!BB28="","",คะแนนสมรรถนะ!BB28)</f>
        <v/>
      </c>
      <c r="CC27" s="87" t="str">
        <f t="shared" si="45"/>
        <v/>
      </c>
      <c r="CD27" s="136" t="str">
        <f t="shared" si="27"/>
        <v/>
      </c>
      <c r="CE27" s="136" t="str">
        <f t="shared" si="28"/>
        <v/>
      </c>
      <c r="CF27" s="457" t="str">
        <f>IF(คะแนนสมรรถนะ!BC28="","",คะแนนสมรรถนะ!BC28)</f>
        <v/>
      </c>
      <c r="CG27" s="457" t="str">
        <f>IF(คะแนนสมรรถนะ!BD28="","",คะแนนสมรรถนะ!BD28)</f>
        <v/>
      </c>
      <c r="CH27" s="457" t="str">
        <f>IF(คะแนนสมรรถนะ!BE28="","",คะแนนสมรรถนะ!BE28)</f>
        <v/>
      </c>
      <c r="CI27" s="457" t="str">
        <f>IF(คะแนนสมรรถนะ!BF28="","",คะแนนสมรรถนะ!BF28)</f>
        <v/>
      </c>
      <c r="CJ27" s="457" t="str">
        <f>IF(คะแนนสมรรถนะ!BG28="","",คะแนนสมรรถนะ!BG28)</f>
        <v/>
      </c>
      <c r="CK27" s="87" t="str">
        <f t="shared" si="46"/>
        <v/>
      </c>
      <c r="CL27" s="136" t="str">
        <f t="shared" si="29"/>
        <v/>
      </c>
      <c r="CM27" s="136" t="str">
        <f t="shared" si="30"/>
        <v/>
      </c>
      <c r="CN27" s="457" t="str">
        <f>IF(คะแนนสมรรถนะ!BH28="","",คะแนนสมรรถนะ!BH28)</f>
        <v/>
      </c>
      <c r="CO27" s="457" t="str">
        <f>IF(คะแนนสมรรถนะ!BI28="","",คะแนนสมรรถนะ!BI28)</f>
        <v/>
      </c>
      <c r="CP27" s="457" t="str">
        <f>IF(คะแนนสมรรถนะ!BJ28="","",คะแนนสมรรถนะ!BJ28)</f>
        <v/>
      </c>
      <c r="CQ27" s="457" t="str">
        <f>IF(คะแนนสมรรถนะ!BK28="","",คะแนนสมรรถนะ!BK28)</f>
        <v/>
      </c>
      <c r="CR27" s="457" t="str">
        <f>IF(คะแนนสมรรถนะ!BL28="","",คะแนนสมรรถนะ!BL28)</f>
        <v/>
      </c>
      <c r="CS27" s="87" t="str">
        <f t="shared" si="47"/>
        <v/>
      </c>
      <c r="CT27" s="136" t="str">
        <f t="shared" si="31"/>
        <v/>
      </c>
      <c r="CU27" s="136" t="str">
        <f t="shared" si="32"/>
        <v/>
      </c>
      <c r="CV27" s="457" t="str">
        <f>IF(คะแนนสมรรถนะ!BM28="","",คะแนนสมรรถนะ!BM28)</f>
        <v/>
      </c>
      <c r="CW27" s="457" t="str">
        <f>IF(คะแนนสมรรถนะ!BN28="","",คะแนนสมรรถนะ!BN28)</f>
        <v/>
      </c>
      <c r="CX27" s="457" t="str">
        <f>IF(คะแนนสมรรถนะ!BO28="","",คะแนนสมรรถนะ!BO28)</f>
        <v/>
      </c>
      <c r="CY27" s="457" t="str">
        <f>IF(คะแนนสมรรถนะ!BP28="","",คะแนนสมรรถนะ!BP28)</f>
        <v/>
      </c>
      <c r="CZ27" s="457" t="str">
        <f>IF(คะแนนสมรรถนะ!BQ28="","",คะแนนสมรรถนะ!BQ28)</f>
        <v/>
      </c>
      <c r="DA27" s="87" t="str">
        <f t="shared" si="48"/>
        <v/>
      </c>
      <c r="DB27" s="136" t="str">
        <f t="shared" si="33"/>
        <v/>
      </c>
      <c r="DC27" s="136" t="str">
        <f t="shared" si="34"/>
        <v/>
      </c>
      <c r="DD27" s="457" t="str">
        <f>IF(คะแนนสมรรถนะ!BR28="","",คะแนนสมรรถนะ!BR28)</f>
        <v/>
      </c>
      <c r="DE27" s="457" t="str">
        <f>IF(คะแนนสมรรถนะ!BS28="","",คะแนนสมรรถนะ!BS28)</f>
        <v/>
      </c>
      <c r="DF27" s="457" t="str">
        <f>IF(คะแนนสมรรถนะ!BT28="","",คะแนนสมรรถนะ!BT28)</f>
        <v/>
      </c>
      <c r="DG27" s="457" t="str">
        <f>IF(คะแนนสมรรถนะ!BU28="","",คะแนนสมรรถนะ!BU28)</f>
        <v/>
      </c>
      <c r="DH27" s="457" t="str">
        <f>IF(คะแนนสมรรถนะ!BV28="","",คะแนนสมรรถนะ!BV28)</f>
        <v/>
      </c>
      <c r="DI27" s="87" t="str">
        <f t="shared" si="49"/>
        <v/>
      </c>
      <c r="DJ27" s="136" t="str">
        <f t="shared" si="35"/>
        <v/>
      </c>
      <c r="DK27" s="136" t="str">
        <f t="shared" si="36"/>
        <v/>
      </c>
      <c r="DL27" s="407" t="str">
        <f>IF(คะแนนสมรรถนะ!BW28="","",คะแนนสมรรถนะ!BW28)</f>
        <v/>
      </c>
      <c r="DM27" s="407" t="str">
        <f>IF(คะแนนสมรรถนะ!BX28="","",คะแนนสมรรถนะ!BX28)</f>
        <v/>
      </c>
      <c r="DN27" s="407" t="str">
        <f>IF(คะแนนสมรรถนะ!BY28="","",คะแนนสมรรถนะ!BY28)</f>
        <v/>
      </c>
      <c r="DO27" s="407" t="str">
        <f>IF(คะแนนสมรรถนะ!BZ28="","",คะแนนสมรรถนะ!BZ28)</f>
        <v/>
      </c>
      <c r="DP27" s="407" t="str">
        <f>IF(คะแนนสมรรถนะ!CA28="","",คะแนนสมรรถนะ!CA28)</f>
        <v/>
      </c>
      <c r="DQ27" s="87" t="str">
        <f t="shared" si="37"/>
        <v/>
      </c>
      <c r="DR27" s="136" t="str">
        <f t="shared" si="38"/>
        <v/>
      </c>
      <c r="DS27" s="136" t="str">
        <f t="shared" si="39"/>
        <v/>
      </c>
      <c r="DT27" s="457" t="str">
        <f t="shared" si="50"/>
        <v/>
      </c>
      <c r="DU27" s="136" t="str">
        <f t="shared" si="40"/>
        <v/>
      </c>
      <c r="DV27" s="457" t="str">
        <f t="shared" si="51"/>
        <v/>
      </c>
      <c r="DW27" s="136" t="str">
        <f t="shared" si="41"/>
        <v/>
      </c>
      <c r="DX27" s="457" t="str">
        <f t="shared" si="52"/>
        <v/>
      </c>
      <c r="DY27" s="136" t="str">
        <f t="shared" si="42"/>
        <v/>
      </c>
      <c r="DZ27" s="457" t="str">
        <f t="shared" si="53"/>
        <v/>
      </c>
      <c r="EA27" s="136" t="str">
        <f t="shared" si="43"/>
        <v/>
      </c>
      <c r="EB27" s="457" t="str">
        <f t="shared" si="54"/>
        <v/>
      </c>
      <c r="EC27" s="136" t="str">
        <f t="shared" si="44"/>
        <v/>
      </c>
      <c r="ED27" s="87" t="str">
        <f t="shared" si="55"/>
        <v/>
      </c>
      <c r="EE27" s="136" t="str">
        <f t="shared" si="56"/>
        <v/>
      </c>
      <c r="EF27" s="136" t="str">
        <f t="shared" si="57"/>
        <v/>
      </c>
      <c r="EG27" s="85"/>
      <c r="EJ27" s="316" t="str">
        <f t="shared" si="58"/>
        <v/>
      </c>
      <c r="EK27" s="316" t="str">
        <f t="shared" si="59"/>
        <v/>
      </c>
      <c r="EL27" s="316" t="str">
        <f t="shared" si="60"/>
        <v/>
      </c>
      <c r="EM27" s="316" t="str">
        <f t="shared" si="61"/>
        <v/>
      </c>
      <c r="EN27" s="316" t="str">
        <f t="shared" si="62"/>
        <v/>
      </c>
      <c r="EO27" s="316" t="str">
        <f>'07-2'!F27</f>
        <v/>
      </c>
    </row>
    <row r="28" spans="1:145" s="29" customFormat="1" ht="15.95" customHeight="1">
      <c r="A28" s="399">
        <v>23</v>
      </c>
      <c r="B28" s="26">
        <f>IF(คะแนนสอบ!C28="","",คะแนนสอบ!C28)</f>
        <v>2516</v>
      </c>
      <c r="C28" s="41" t="str">
        <f>IF(คะแนนสอบ!D28="","",คะแนนสอบ!D28)</f>
        <v>เด็กชายขจรศักดิ์  ศรีเพียงจันทร์</v>
      </c>
      <c r="D28" s="406" t="str">
        <f>IF(คะแนนสมรรถนะ!E29="","",คะแนนสมรรถนะ!E29)</f>
        <v/>
      </c>
      <c r="E28" s="406" t="str">
        <f>IF(คะแนนสมรรถนะ!F29="","",คะแนนสมรรถนะ!F29)</f>
        <v/>
      </c>
      <c r="F28" s="406" t="str">
        <f>IF(คะแนนสมรรถนะ!G29="","",คะแนนสมรรถนะ!G29)</f>
        <v/>
      </c>
      <c r="G28" s="406" t="str">
        <f>IF(คะแนนสมรรถนะ!H29="","",คะแนนสมรรถนะ!H29)</f>
        <v/>
      </c>
      <c r="H28" s="406" t="str">
        <f>IF(คะแนนสมรรถนะ!I29="","",คะแนนสมรรถนะ!I29)</f>
        <v/>
      </c>
      <c r="I28" s="87" t="str">
        <f t="shared" si="0"/>
        <v/>
      </c>
      <c r="J28" s="136" t="str">
        <f t="shared" si="1"/>
        <v/>
      </c>
      <c r="K28" s="136" t="str">
        <f t="shared" si="2"/>
        <v/>
      </c>
      <c r="L28" s="407" t="str">
        <f>IF(คะแนนสมรรถนะ!J29="","",คะแนนสมรรถนะ!J29)</f>
        <v/>
      </c>
      <c r="M28" s="407" t="str">
        <f>IF(คะแนนสมรรถนะ!K29="","",คะแนนสมรรถนะ!K29)</f>
        <v/>
      </c>
      <c r="N28" s="407" t="str">
        <f>IF(คะแนนสมรรถนะ!L29="","",คะแนนสมรรถนะ!L29)</f>
        <v/>
      </c>
      <c r="O28" s="407" t="str">
        <f>IF(คะแนนสมรรถนะ!M29="","",คะแนนสมรรถนะ!M29)</f>
        <v/>
      </c>
      <c r="P28" s="407" t="str">
        <f>IF(คะแนนสมรรถนะ!N29="","",คะแนนสมรรถนะ!N29)</f>
        <v/>
      </c>
      <c r="Q28" s="87" t="str">
        <f t="shared" si="3"/>
        <v/>
      </c>
      <c r="R28" s="136" t="str">
        <f t="shared" si="4"/>
        <v/>
      </c>
      <c r="S28" s="136" t="str">
        <f t="shared" si="5"/>
        <v/>
      </c>
      <c r="T28" s="407" t="str">
        <f>IF(คะแนนสมรรถนะ!O29="","",คะแนนสมรรถนะ!O29)</f>
        <v/>
      </c>
      <c r="U28" s="407" t="str">
        <f>IF(คะแนนสมรรถนะ!P29="","",คะแนนสมรรถนะ!P29)</f>
        <v/>
      </c>
      <c r="V28" s="407" t="str">
        <f>IF(คะแนนสมรรถนะ!Q29="","",คะแนนสมรรถนะ!Q29)</f>
        <v/>
      </c>
      <c r="W28" s="407" t="str">
        <f>IF(คะแนนสมรรถนะ!R29="","",คะแนนสมรรถนะ!R29)</f>
        <v/>
      </c>
      <c r="X28" s="407" t="str">
        <f>IF(คะแนนสมรรถนะ!S29="","",คะแนนสมรรถนะ!S29)</f>
        <v/>
      </c>
      <c r="Y28" s="87" t="str">
        <f t="shared" si="6"/>
        <v/>
      </c>
      <c r="Z28" s="136" t="str">
        <f t="shared" si="7"/>
        <v/>
      </c>
      <c r="AA28" s="136" t="str">
        <f t="shared" si="8"/>
        <v/>
      </c>
      <c r="AB28" s="407" t="str">
        <f>IF(คะแนนสมรรถนะ!T29="","",คะแนนสมรรถนะ!T29)</f>
        <v/>
      </c>
      <c r="AC28" s="407" t="str">
        <f>IF(คะแนนสมรรถนะ!U29="","",คะแนนสมรรถนะ!U29)</f>
        <v/>
      </c>
      <c r="AD28" s="407" t="str">
        <f>IF(คะแนนสมรรถนะ!V29="","",คะแนนสมรรถนะ!V29)</f>
        <v/>
      </c>
      <c r="AE28" s="407" t="str">
        <f>IF(คะแนนสมรรถนะ!W29="","",คะแนนสมรรถนะ!W29)</f>
        <v/>
      </c>
      <c r="AF28" s="407" t="str">
        <f>IF(คะแนนสมรรถนะ!X29="","",คะแนนสมรรถนะ!X29)</f>
        <v/>
      </c>
      <c r="AG28" s="87" t="str">
        <f t="shared" si="9"/>
        <v/>
      </c>
      <c r="AH28" s="136" t="str">
        <f t="shared" si="10"/>
        <v/>
      </c>
      <c r="AI28" s="136" t="str">
        <f t="shared" si="11"/>
        <v/>
      </c>
      <c r="AJ28" s="407" t="str">
        <f>IF(คะแนนสมรรถนะ!Y29="","",คะแนนสมรรถนะ!Y29)</f>
        <v/>
      </c>
      <c r="AK28" s="407" t="str">
        <f>IF(คะแนนสมรรถนะ!Z29="","",คะแนนสมรรถนะ!Z29)</f>
        <v/>
      </c>
      <c r="AL28" s="407" t="str">
        <f>IF(คะแนนสมรรถนะ!AA29="","",คะแนนสมรรถนะ!AA29)</f>
        <v/>
      </c>
      <c r="AM28" s="407" t="str">
        <f>IF(คะแนนสมรรถนะ!AB29="","",คะแนนสมรรถนะ!AB29)</f>
        <v/>
      </c>
      <c r="AN28" s="407" t="str">
        <f>IF(คะแนนสมรรถนะ!AC29="","",คะแนนสมรรถนะ!AC29)</f>
        <v/>
      </c>
      <c r="AO28" s="87" t="str">
        <f t="shared" si="12"/>
        <v/>
      </c>
      <c r="AP28" s="136" t="str">
        <f t="shared" si="13"/>
        <v/>
      </c>
      <c r="AQ28" s="136" t="str">
        <f t="shared" si="14"/>
        <v/>
      </c>
      <c r="AR28" s="407" t="str">
        <f>IF(คะแนนสมรรถนะ!AD29="","",คะแนนสมรรถนะ!AD29)</f>
        <v/>
      </c>
      <c r="AS28" s="407" t="str">
        <f>IF(คะแนนสมรรถนะ!AE29="","",คะแนนสมรรถนะ!AE29)</f>
        <v/>
      </c>
      <c r="AT28" s="407" t="str">
        <f>IF(คะแนนสมรรถนะ!AF29="","",คะแนนสมรรถนะ!AF29)</f>
        <v/>
      </c>
      <c r="AU28" s="407" t="str">
        <f>IF(คะแนนสมรรถนะ!AG29="","",คะแนนสมรรถนะ!AG29)</f>
        <v/>
      </c>
      <c r="AV28" s="407" t="str">
        <f>IF(คะแนนสมรรถนะ!AH29="","",คะแนนสมรรถนะ!AH29)</f>
        <v/>
      </c>
      <c r="AW28" s="87" t="str">
        <f t="shared" si="15"/>
        <v/>
      </c>
      <c r="AX28" s="136" t="str">
        <f t="shared" si="16"/>
        <v/>
      </c>
      <c r="AY28" s="136" t="str">
        <f t="shared" si="17"/>
        <v/>
      </c>
      <c r="AZ28" s="407" t="str">
        <f>IF(คะแนนสมรรถนะ!AI29="","",คะแนนสมรรถนะ!AI29)</f>
        <v/>
      </c>
      <c r="BA28" s="407" t="str">
        <f>IF(คะแนนสมรรถนะ!AJ29="","",คะแนนสมรรถนะ!AJ29)</f>
        <v/>
      </c>
      <c r="BB28" s="407" t="str">
        <f>IF(คะแนนสมรรถนะ!AK29="","",คะแนนสมรรถนะ!AK29)</f>
        <v/>
      </c>
      <c r="BC28" s="407" t="str">
        <f>IF(คะแนนสมรรถนะ!AL29="","",คะแนนสมรรถนะ!AL29)</f>
        <v/>
      </c>
      <c r="BD28" s="407" t="str">
        <f>IF(คะแนนสมรรถนะ!AM29="","",คะแนนสมรรถนะ!AM29)</f>
        <v/>
      </c>
      <c r="BE28" s="87" t="str">
        <f t="shared" si="18"/>
        <v/>
      </c>
      <c r="BF28" s="136" t="str">
        <f t="shared" si="19"/>
        <v/>
      </c>
      <c r="BG28" s="136" t="str">
        <f t="shared" si="20"/>
        <v/>
      </c>
      <c r="BH28" s="407" t="str">
        <f>IF(คะแนนสมรรถนะ!AN29="","",คะแนนสมรรถนะ!AN29)</f>
        <v/>
      </c>
      <c r="BI28" s="407" t="str">
        <f>IF(คะแนนสมรรถนะ!AO29="","",คะแนนสมรรถนะ!AO29)</f>
        <v/>
      </c>
      <c r="BJ28" s="407" t="str">
        <f>IF(คะแนนสมรรถนะ!AP29="","",คะแนนสมรรถนะ!AP29)</f>
        <v/>
      </c>
      <c r="BK28" s="407" t="str">
        <f>IF(คะแนนสมรรถนะ!AQ29="","",คะแนนสมรรถนะ!AQ29)</f>
        <v/>
      </c>
      <c r="BL28" s="407" t="str">
        <f>IF(คะแนนสมรรถนะ!AR29="","",คะแนนสมรรถนะ!AR29)</f>
        <v/>
      </c>
      <c r="BM28" s="87" t="str">
        <f t="shared" si="21"/>
        <v/>
      </c>
      <c r="BN28" s="136" t="str">
        <f t="shared" si="22"/>
        <v/>
      </c>
      <c r="BO28" s="136" t="str">
        <f t="shared" si="23"/>
        <v/>
      </c>
      <c r="BP28" s="407" t="str">
        <f>IF(คะแนนสมรรถนะ!AS29="","",คะแนนสมรรถนะ!AS29)</f>
        <v/>
      </c>
      <c r="BQ28" s="407" t="str">
        <f>IF(คะแนนสมรรถนะ!AT29="","",คะแนนสมรรถนะ!AT29)</f>
        <v/>
      </c>
      <c r="BR28" s="407" t="str">
        <f>IF(คะแนนสมรรถนะ!AU29="","",คะแนนสมรรถนะ!AU29)</f>
        <v/>
      </c>
      <c r="BS28" s="407" t="str">
        <f>IF(คะแนนสมรรถนะ!AV29="","",คะแนนสมรรถนะ!AV29)</f>
        <v/>
      </c>
      <c r="BT28" s="407" t="str">
        <f>IF(คะแนนสมรรถนะ!AW29="","",คะแนนสมรรถนะ!AW29)</f>
        <v/>
      </c>
      <c r="BU28" s="87" t="str">
        <f t="shared" si="24"/>
        <v/>
      </c>
      <c r="BV28" s="136" t="str">
        <f t="shared" si="25"/>
        <v/>
      </c>
      <c r="BW28" s="136" t="str">
        <f t="shared" si="26"/>
        <v/>
      </c>
      <c r="BX28" s="407" t="str">
        <f>IF(คะแนนสมรรถนะ!AX29="","",คะแนนสมรรถนะ!AX29)</f>
        <v/>
      </c>
      <c r="BY28" s="407" t="str">
        <f>IF(คะแนนสมรรถนะ!AY29="","",คะแนนสมรรถนะ!AY29)</f>
        <v/>
      </c>
      <c r="BZ28" s="407" t="str">
        <f>IF(คะแนนสมรรถนะ!AZ29="","",คะแนนสมรรถนะ!AZ29)</f>
        <v/>
      </c>
      <c r="CA28" s="407" t="str">
        <f>IF(คะแนนสมรรถนะ!BA29="","",คะแนนสมรรถนะ!BA29)</f>
        <v/>
      </c>
      <c r="CB28" s="407" t="str">
        <f>IF(คะแนนสมรรถนะ!BB29="","",คะแนนสมรรถนะ!BB29)</f>
        <v/>
      </c>
      <c r="CC28" s="87" t="str">
        <f t="shared" si="45"/>
        <v/>
      </c>
      <c r="CD28" s="136" t="str">
        <f t="shared" si="27"/>
        <v/>
      </c>
      <c r="CE28" s="136" t="str">
        <f t="shared" si="28"/>
        <v/>
      </c>
      <c r="CF28" s="457" t="str">
        <f>IF(คะแนนสมรรถนะ!BC29="","",คะแนนสมรรถนะ!BC29)</f>
        <v/>
      </c>
      <c r="CG28" s="457" t="str">
        <f>IF(คะแนนสมรรถนะ!BD29="","",คะแนนสมรรถนะ!BD29)</f>
        <v/>
      </c>
      <c r="CH28" s="457" t="str">
        <f>IF(คะแนนสมรรถนะ!BE29="","",คะแนนสมรรถนะ!BE29)</f>
        <v/>
      </c>
      <c r="CI28" s="457" t="str">
        <f>IF(คะแนนสมรรถนะ!BF29="","",คะแนนสมรรถนะ!BF29)</f>
        <v/>
      </c>
      <c r="CJ28" s="457" t="str">
        <f>IF(คะแนนสมรรถนะ!BG29="","",คะแนนสมรรถนะ!BG29)</f>
        <v/>
      </c>
      <c r="CK28" s="87" t="str">
        <f t="shared" si="46"/>
        <v/>
      </c>
      <c r="CL28" s="136" t="str">
        <f t="shared" si="29"/>
        <v/>
      </c>
      <c r="CM28" s="136" t="str">
        <f t="shared" si="30"/>
        <v/>
      </c>
      <c r="CN28" s="457" t="str">
        <f>IF(คะแนนสมรรถนะ!BH29="","",คะแนนสมรรถนะ!BH29)</f>
        <v/>
      </c>
      <c r="CO28" s="457" t="str">
        <f>IF(คะแนนสมรรถนะ!BI29="","",คะแนนสมรรถนะ!BI29)</f>
        <v/>
      </c>
      <c r="CP28" s="457" t="str">
        <f>IF(คะแนนสมรรถนะ!BJ29="","",คะแนนสมรรถนะ!BJ29)</f>
        <v/>
      </c>
      <c r="CQ28" s="457" t="str">
        <f>IF(คะแนนสมรรถนะ!BK29="","",คะแนนสมรรถนะ!BK29)</f>
        <v/>
      </c>
      <c r="CR28" s="457" t="str">
        <f>IF(คะแนนสมรรถนะ!BL29="","",คะแนนสมรรถนะ!BL29)</f>
        <v/>
      </c>
      <c r="CS28" s="87" t="str">
        <f t="shared" si="47"/>
        <v/>
      </c>
      <c r="CT28" s="136" t="str">
        <f t="shared" si="31"/>
        <v/>
      </c>
      <c r="CU28" s="136" t="str">
        <f t="shared" si="32"/>
        <v/>
      </c>
      <c r="CV28" s="457" t="str">
        <f>IF(คะแนนสมรรถนะ!BM29="","",คะแนนสมรรถนะ!BM29)</f>
        <v/>
      </c>
      <c r="CW28" s="457" t="str">
        <f>IF(คะแนนสมรรถนะ!BN29="","",คะแนนสมรรถนะ!BN29)</f>
        <v/>
      </c>
      <c r="CX28" s="457" t="str">
        <f>IF(คะแนนสมรรถนะ!BO29="","",คะแนนสมรรถนะ!BO29)</f>
        <v/>
      </c>
      <c r="CY28" s="457" t="str">
        <f>IF(คะแนนสมรรถนะ!BP29="","",คะแนนสมรรถนะ!BP29)</f>
        <v/>
      </c>
      <c r="CZ28" s="457" t="str">
        <f>IF(คะแนนสมรรถนะ!BQ29="","",คะแนนสมรรถนะ!BQ29)</f>
        <v/>
      </c>
      <c r="DA28" s="87" t="str">
        <f t="shared" si="48"/>
        <v/>
      </c>
      <c r="DB28" s="136" t="str">
        <f t="shared" si="33"/>
        <v/>
      </c>
      <c r="DC28" s="136" t="str">
        <f t="shared" si="34"/>
        <v/>
      </c>
      <c r="DD28" s="457" t="str">
        <f>IF(คะแนนสมรรถนะ!BR29="","",คะแนนสมรรถนะ!BR29)</f>
        <v/>
      </c>
      <c r="DE28" s="457" t="str">
        <f>IF(คะแนนสมรรถนะ!BS29="","",คะแนนสมรรถนะ!BS29)</f>
        <v/>
      </c>
      <c r="DF28" s="457" t="str">
        <f>IF(คะแนนสมรรถนะ!BT29="","",คะแนนสมรรถนะ!BT29)</f>
        <v/>
      </c>
      <c r="DG28" s="457" t="str">
        <f>IF(คะแนนสมรรถนะ!BU29="","",คะแนนสมรรถนะ!BU29)</f>
        <v/>
      </c>
      <c r="DH28" s="457" t="str">
        <f>IF(คะแนนสมรรถนะ!BV29="","",คะแนนสมรรถนะ!BV29)</f>
        <v/>
      </c>
      <c r="DI28" s="87" t="str">
        <f t="shared" si="49"/>
        <v/>
      </c>
      <c r="DJ28" s="136" t="str">
        <f t="shared" si="35"/>
        <v/>
      </c>
      <c r="DK28" s="136" t="str">
        <f t="shared" si="36"/>
        <v/>
      </c>
      <c r="DL28" s="407" t="str">
        <f>IF(คะแนนสมรรถนะ!BW29="","",คะแนนสมรรถนะ!BW29)</f>
        <v/>
      </c>
      <c r="DM28" s="407" t="str">
        <f>IF(คะแนนสมรรถนะ!BX29="","",คะแนนสมรรถนะ!BX29)</f>
        <v/>
      </c>
      <c r="DN28" s="407" t="str">
        <f>IF(คะแนนสมรรถนะ!BY29="","",คะแนนสมรรถนะ!BY29)</f>
        <v/>
      </c>
      <c r="DO28" s="407" t="str">
        <f>IF(คะแนนสมรรถนะ!BZ29="","",คะแนนสมรรถนะ!BZ29)</f>
        <v/>
      </c>
      <c r="DP28" s="407" t="str">
        <f>IF(คะแนนสมรรถนะ!CA29="","",คะแนนสมรรถนะ!CA29)</f>
        <v/>
      </c>
      <c r="DQ28" s="87" t="str">
        <f t="shared" si="37"/>
        <v/>
      </c>
      <c r="DR28" s="136" t="str">
        <f t="shared" si="38"/>
        <v/>
      </c>
      <c r="DS28" s="136" t="str">
        <f t="shared" si="39"/>
        <v/>
      </c>
      <c r="DT28" s="457" t="str">
        <f t="shared" si="50"/>
        <v/>
      </c>
      <c r="DU28" s="136" t="str">
        <f t="shared" si="40"/>
        <v/>
      </c>
      <c r="DV28" s="457" t="str">
        <f t="shared" si="51"/>
        <v/>
      </c>
      <c r="DW28" s="136" t="str">
        <f t="shared" si="41"/>
        <v/>
      </c>
      <c r="DX28" s="457" t="str">
        <f t="shared" si="52"/>
        <v/>
      </c>
      <c r="DY28" s="136" t="str">
        <f t="shared" si="42"/>
        <v/>
      </c>
      <c r="DZ28" s="457" t="str">
        <f t="shared" si="53"/>
        <v/>
      </c>
      <c r="EA28" s="136" t="str">
        <f t="shared" si="43"/>
        <v/>
      </c>
      <c r="EB28" s="457" t="str">
        <f t="shared" si="54"/>
        <v/>
      </c>
      <c r="EC28" s="136" t="str">
        <f t="shared" si="44"/>
        <v/>
      </c>
      <c r="ED28" s="87" t="str">
        <f t="shared" si="55"/>
        <v/>
      </c>
      <c r="EE28" s="136" t="str">
        <f t="shared" si="56"/>
        <v/>
      </c>
      <c r="EF28" s="136" t="str">
        <f t="shared" si="57"/>
        <v/>
      </c>
      <c r="EG28" s="85"/>
      <c r="EJ28" s="316" t="str">
        <f t="shared" si="58"/>
        <v/>
      </c>
      <c r="EK28" s="316" t="str">
        <f t="shared" si="59"/>
        <v/>
      </c>
      <c r="EL28" s="316" t="str">
        <f t="shared" si="60"/>
        <v/>
      </c>
      <c r="EM28" s="316" t="str">
        <f t="shared" si="61"/>
        <v/>
      </c>
      <c r="EN28" s="316" t="str">
        <f t="shared" si="62"/>
        <v/>
      </c>
      <c r="EO28" s="316" t="str">
        <f>'07-2'!F28</f>
        <v/>
      </c>
    </row>
    <row r="29" spans="1:145" s="29" customFormat="1" ht="15.95" customHeight="1">
      <c r="A29" s="399">
        <v>24</v>
      </c>
      <c r="B29" s="26">
        <f>IF(คะแนนสอบ!C29="","",คะแนนสอบ!C29)</f>
        <v>2517</v>
      </c>
      <c r="C29" s="41" t="str">
        <f>IF(คะแนนสอบ!D29="","",คะแนนสอบ!D29)</f>
        <v>เด็กชายรัชชานนท์  ยิ้มจันทร์</v>
      </c>
      <c r="D29" s="406" t="str">
        <f>IF(คะแนนสมรรถนะ!E30="","",คะแนนสมรรถนะ!E30)</f>
        <v/>
      </c>
      <c r="E29" s="406" t="str">
        <f>IF(คะแนนสมรรถนะ!F30="","",คะแนนสมรรถนะ!F30)</f>
        <v/>
      </c>
      <c r="F29" s="406" t="str">
        <f>IF(คะแนนสมรรถนะ!G30="","",คะแนนสมรรถนะ!G30)</f>
        <v/>
      </c>
      <c r="G29" s="406" t="str">
        <f>IF(คะแนนสมรรถนะ!H30="","",คะแนนสมรรถนะ!H30)</f>
        <v/>
      </c>
      <c r="H29" s="406" t="str">
        <f>IF(คะแนนสมรรถนะ!I30="","",คะแนนสมรรถนะ!I30)</f>
        <v/>
      </c>
      <c r="I29" s="87" t="str">
        <f t="shared" si="0"/>
        <v/>
      </c>
      <c r="J29" s="136" t="str">
        <f t="shared" si="1"/>
        <v/>
      </c>
      <c r="K29" s="136" t="str">
        <f t="shared" si="2"/>
        <v/>
      </c>
      <c r="L29" s="407" t="str">
        <f>IF(คะแนนสมรรถนะ!J30="","",คะแนนสมรรถนะ!J30)</f>
        <v/>
      </c>
      <c r="M29" s="407" t="str">
        <f>IF(คะแนนสมรรถนะ!K30="","",คะแนนสมรรถนะ!K30)</f>
        <v/>
      </c>
      <c r="N29" s="407" t="str">
        <f>IF(คะแนนสมรรถนะ!L30="","",คะแนนสมรรถนะ!L30)</f>
        <v/>
      </c>
      <c r="O29" s="407" t="str">
        <f>IF(คะแนนสมรรถนะ!M30="","",คะแนนสมรรถนะ!M30)</f>
        <v/>
      </c>
      <c r="P29" s="407" t="str">
        <f>IF(คะแนนสมรรถนะ!N30="","",คะแนนสมรรถนะ!N30)</f>
        <v/>
      </c>
      <c r="Q29" s="87" t="str">
        <f t="shared" si="3"/>
        <v/>
      </c>
      <c r="R29" s="136" t="str">
        <f t="shared" si="4"/>
        <v/>
      </c>
      <c r="S29" s="136" t="str">
        <f t="shared" si="5"/>
        <v/>
      </c>
      <c r="T29" s="407" t="str">
        <f>IF(คะแนนสมรรถนะ!O30="","",คะแนนสมรรถนะ!O30)</f>
        <v/>
      </c>
      <c r="U29" s="407" t="str">
        <f>IF(คะแนนสมรรถนะ!P30="","",คะแนนสมรรถนะ!P30)</f>
        <v/>
      </c>
      <c r="V29" s="407" t="str">
        <f>IF(คะแนนสมรรถนะ!Q30="","",คะแนนสมรรถนะ!Q30)</f>
        <v/>
      </c>
      <c r="W29" s="407" t="str">
        <f>IF(คะแนนสมรรถนะ!R30="","",คะแนนสมรรถนะ!R30)</f>
        <v/>
      </c>
      <c r="X29" s="407" t="str">
        <f>IF(คะแนนสมรรถนะ!S30="","",คะแนนสมรรถนะ!S30)</f>
        <v/>
      </c>
      <c r="Y29" s="87" t="str">
        <f t="shared" si="6"/>
        <v/>
      </c>
      <c r="Z29" s="136" t="str">
        <f t="shared" si="7"/>
        <v/>
      </c>
      <c r="AA29" s="136" t="str">
        <f t="shared" si="8"/>
        <v/>
      </c>
      <c r="AB29" s="407" t="str">
        <f>IF(คะแนนสมรรถนะ!T30="","",คะแนนสมรรถนะ!T30)</f>
        <v/>
      </c>
      <c r="AC29" s="407" t="str">
        <f>IF(คะแนนสมรรถนะ!U30="","",คะแนนสมรรถนะ!U30)</f>
        <v/>
      </c>
      <c r="AD29" s="407" t="str">
        <f>IF(คะแนนสมรรถนะ!V30="","",คะแนนสมรรถนะ!V30)</f>
        <v/>
      </c>
      <c r="AE29" s="407" t="str">
        <f>IF(คะแนนสมรรถนะ!W30="","",คะแนนสมรรถนะ!W30)</f>
        <v/>
      </c>
      <c r="AF29" s="407" t="str">
        <f>IF(คะแนนสมรรถนะ!X30="","",คะแนนสมรรถนะ!X30)</f>
        <v/>
      </c>
      <c r="AG29" s="87" t="str">
        <f t="shared" si="9"/>
        <v/>
      </c>
      <c r="AH29" s="136" t="str">
        <f t="shared" si="10"/>
        <v/>
      </c>
      <c r="AI29" s="136" t="str">
        <f t="shared" si="11"/>
        <v/>
      </c>
      <c r="AJ29" s="407" t="str">
        <f>IF(คะแนนสมรรถนะ!Y30="","",คะแนนสมรรถนะ!Y30)</f>
        <v/>
      </c>
      <c r="AK29" s="407" t="str">
        <f>IF(คะแนนสมรรถนะ!Z30="","",คะแนนสมรรถนะ!Z30)</f>
        <v/>
      </c>
      <c r="AL29" s="407" t="str">
        <f>IF(คะแนนสมรรถนะ!AA30="","",คะแนนสมรรถนะ!AA30)</f>
        <v/>
      </c>
      <c r="AM29" s="407" t="str">
        <f>IF(คะแนนสมรรถนะ!AB30="","",คะแนนสมรรถนะ!AB30)</f>
        <v/>
      </c>
      <c r="AN29" s="407" t="str">
        <f>IF(คะแนนสมรรถนะ!AC30="","",คะแนนสมรรถนะ!AC30)</f>
        <v/>
      </c>
      <c r="AO29" s="87" t="str">
        <f t="shared" si="12"/>
        <v/>
      </c>
      <c r="AP29" s="136" t="str">
        <f t="shared" si="13"/>
        <v/>
      </c>
      <c r="AQ29" s="136" t="str">
        <f t="shared" si="14"/>
        <v/>
      </c>
      <c r="AR29" s="407" t="str">
        <f>IF(คะแนนสมรรถนะ!AD30="","",คะแนนสมรรถนะ!AD30)</f>
        <v/>
      </c>
      <c r="AS29" s="407" t="str">
        <f>IF(คะแนนสมรรถนะ!AE30="","",คะแนนสมรรถนะ!AE30)</f>
        <v/>
      </c>
      <c r="AT29" s="407" t="str">
        <f>IF(คะแนนสมรรถนะ!AF30="","",คะแนนสมรรถนะ!AF30)</f>
        <v/>
      </c>
      <c r="AU29" s="407" t="str">
        <f>IF(คะแนนสมรรถนะ!AG30="","",คะแนนสมรรถนะ!AG30)</f>
        <v/>
      </c>
      <c r="AV29" s="407" t="str">
        <f>IF(คะแนนสมรรถนะ!AH30="","",คะแนนสมรรถนะ!AH30)</f>
        <v/>
      </c>
      <c r="AW29" s="87" t="str">
        <f t="shared" si="15"/>
        <v/>
      </c>
      <c r="AX29" s="136" t="str">
        <f t="shared" si="16"/>
        <v/>
      </c>
      <c r="AY29" s="136" t="str">
        <f t="shared" si="17"/>
        <v/>
      </c>
      <c r="AZ29" s="407" t="str">
        <f>IF(คะแนนสมรรถนะ!AI30="","",คะแนนสมรรถนะ!AI30)</f>
        <v/>
      </c>
      <c r="BA29" s="407" t="str">
        <f>IF(คะแนนสมรรถนะ!AJ30="","",คะแนนสมรรถนะ!AJ30)</f>
        <v/>
      </c>
      <c r="BB29" s="407" t="str">
        <f>IF(คะแนนสมรรถนะ!AK30="","",คะแนนสมรรถนะ!AK30)</f>
        <v/>
      </c>
      <c r="BC29" s="407" t="str">
        <f>IF(คะแนนสมรรถนะ!AL30="","",คะแนนสมรรถนะ!AL30)</f>
        <v/>
      </c>
      <c r="BD29" s="407" t="str">
        <f>IF(คะแนนสมรรถนะ!AM30="","",คะแนนสมรรถนะ!AM30)</f>
        <v/>
      </c>
      <c r="BE29" s="87" t="str">
        <f t="shared" si="18"/>
        <v/>
      </c>
      <c r="BF29" s="136" t="str">
        <f t="shared" si="19"/>
        <v/>
      </c>
      <c r="BG29" s="136" t="str">
        <f t="shared" si="20"/>
        <v/>
      </c>
      <c r="BH29" s="407" t="str">
        <f>IF(คะแนนสมรรถนะ!AN30="","",คะแนนสมรรถนะ!AN30)</f>
        <v/>
      </c>
      <c r="BI29" s="407" t="str">
        <f>IF(คะแนนสมรรถนะ!AO30="","",คะแนนสมรรถนะ!AO30)</f>
        <v/>
      </c>
      <c r="BJ29" s="407" t="str">
        <f>IF(คะแนนสมรรถนะ!AP30="","",คะแนนสมรรถนะ!AP30)</f>
        <v/>
      </c>
      <c r="BK29" s="407" t="str">
        <f>IF(คะแนนสมรรถนะ!AQ30="","",คะแนนสมรรถนะ!AQ30)</f>
        <v/>
      </c>
      <c r="BL29" s="407" t="str">
        <f>IF(คะแนนสมรรถนะ!AR30="","",คะแนนสมรรถนะ!AR30)</f>
        <v/>
      </c>
      <c r="BM29" s="87" t="str">
        <f t="shared" si="21"/>
        <v/>
      </c>
      <c r="BN29" s="136" t="str">
        <f t="shared" si="22"/>
        <v/>
      </c>
      <c r="BO29" s="136" t="str">
        <f t="shared" si="23"/>
        <v/>
      </c>
      <c r="BP29" s="407" t="str">
        <f>IF(คะแนนสมรรถนะ!AS30="","",คะแนนสมรรถนะ!AS30)</f>
        <v/>
      </c>
      <c r="BQ29" s="407" t="str">
        <f>IF(คะแนนสมรรถนะ!AT30="","",คะแนนสมรรถนะ!AT30)</f>
        <v/>
      </c>
      <c r="BR29" s="407" t="str">
        <f>IF(คะแนนสมรรถนะ!AU30="","",คะแนนสมรรถนะ!AU30)</f>
        <v/>
      </c>
      <c r="BS29" s="407" t="str">
        <f>IF(คะแนนสมรรถนะ!AV30="","",คะแนนสมรรถนะ!AV30)</f>
        <v/>
      </c>
      <c r="BT29" s="407" t="str">
        <f>IF(คะแนนสมรรถนะ!AW30="","",คะแนนสมรรถนะ!AW30)</f>
        <v/>
      </c>
      <c r="BU29" s="87" t="str">
        <f t="shared" si="24"/>
        <v/>
      </c>
      <c r="BV29" s="136" t="str">
        <f t="shared" si="25"/>
        <v/>
      </c>
      <c r="BW29" s="136" t="str">
        <f t="shared" si="26"/>
        <v/>
      </c>
      <c r="BX29" s="407" t="str">
        <f>IF(คะแนนสมรรถนะ!AX30="","",คะแนนสมรรถนะ!AX30)</f>
        <v/>
      </c>
      <c r="BY29" s="407" t="str">
        <f>IF(คะแนนสมรรถนะ!AY30="","",คะแนนสมรรถนะ!AY30)</f>
        <v/>
      </c>
      <c r="BZ29" s="407" t="str">
        <f>IF(คะแนนสมรรถนะ!AZ30="","",คะแนนสมรรถนะ!AZ30)</f>
        <v/>
      </c>
      <c r="CA29" s="407" t="str">
        <f>IF(คะแนนสมรรถนะ!BA30="","",คะแนนสมรรถนะ!BA30)</f>
        <v/>
      </c>
      <c r="CB29" s="407" t="str">
        <f>IF(คะแนนสมรรถนะ!BB30="","",คะแนนสมรรถนะ!BB30)</f>
        <v/>
      </c>
      <c r="CC29" s="87" t="str">
        <f t="shared" si="45"/>
        <v/>
      </c>
      <c r="CD29" s="136" t="str">
        <f t="shared" si="27"/>
        <v/>
      </c>
      <c r="CE29" s="136" t="str">
        <f t="shared" si="28"/>
        <v/>
      </c>
      <c r="CF29" s="457" t="str">
        <f>IF(คะแนนสมรรถนะ!BC30="","",คะแนนสมรรถนะ!BC30)</f>
        <v/>
      </c>
      <c r="CG29" s="457" t="str">
        <f>IF(คะแนนสมรรถนะ!BD30="","",คะแนนสมรรถนะ!BD30)</f>
        <v/>
      </c>
      <c r="CH29" s="457" t="str">
        <f>IF(คะแนนสมรรถนะ!BE30="","",คะแนนสมรรถนะ!BE30)</f>
        <v/>
      </c>
      <c r="CI29" s="457" t="str">
        <f>IF(คะแนนสมรรถนะ!BF30="","",คะแนนสมรรถนะ!BF30)</f>
        <v/>
      </c>
      <c r="CJ29" s="457" t="str">
        <f>IF(คะแนนสมรรถนะ!BG30="","",คะแนนสมรรถนะ!BG30)</f>
        <v/>
      </c>
      <c r="CK29" s="87" t="str">
        <f t="shared" si="46"/>
        <v/>
      </c>
      <c r="CL29" s="136" t="str">
        <f t="shared" si="29"/>
        <v/>
      </c>
      <c r="CM29" s="136" t="str">
        <f t="shared" si="30"/>
        <v/>
      </c>
      <c r="CN29" s="457" t="str">
        <f>IF(คะแนนสมรรถนะ!BH30="","",คะแนนสมรรถนะ!BH30)</f>
        <v/>
      </c>
      <c r="CO29" s="457" t="str">
        <f>IF(คะแนนสมรรถนะ!BI30="","",คะแนนสมรรถนะ!BI30)</f>
        <v/>
      </c>
      <c r="CP29" s="457" t="str">
        <f>IF(คะแนนสมรรถนะ!BJ30="","",คะแนนสมรรถนะ!BJ30)</f>
        <v/>
      </c>
      <c r="CQ29" s="457" t="str">
        <f>IF(คะแนนสมรรถนะ!BK30="","",คะแนนสมรรถนะ!BK30)</f>
        <v/>
      </c>
      <c r="CR29" s="457" t="str">
        <f>IF(คะแนนสมรรถนะ!BL30="","",คะแนนสมรรถนะ!BL30)</f>
        <v/>
      </c>
      <c r="CS29" s="87" t="str">
        <f t="shared" si="47"/>
        <v/>
      </c>
      <c r="CT29" s="136" t="str">
        <f t="shared" si="31"/>
        <v/>
      </c>
      <c r="CU29" s="136" t="str">
        <f t="shared" si="32"/>
        <v/>
      </c>
      <c r="CV29" s="457" t="str">
        <f>IF(คะแนนสมรรถนะ!BM30="","",คะแนนสมรรถนะ!BM30)</f>
        <v/>
      </c>
      <c r="CW29" s="457" t="str">
        <f>IF(คะแนนสมรรถนะ!BN30="","",คะแนนสมรรถนะ!BN30)</f>
        <v/>
      </c>
      <c r="CX29" s="457" t="str">
        <f>IF(คะแนนสมรรถนะ!BO30="","",คะแนนสมรรถนะ!BO30)</f>
        <v/>
      </c>
      <c r="CY29" s="457" t="str">
        <f>IF(คะแนนสมรรถนะ!BP30="","",คะแนนสมรรถนะ!BP30)</f>
        <v/>
      </c>
      <c r="CZ29" s="457" t="str">
        <f>IF(คะแนนสมรรถนะ!BQ30="","",คะแนนสมรรถนะ!BQ30)</f>
        <v/>
      </c>
      <c r="DA29" s="87" t="str">
        <f t="shared" si="48"/>
        <v/>
      </c>
      <c r="DB29" s="136" t="str">
        <f t="shared" si="33"/>
        <v/>
      </c>
      <c r="DC29" s="136" t="str">
        <f t="shared" si="34"/>
        <v/>
      </c>
      <c r="DD29" s="457" t="str">
        <f>IF(คะแนนสมรรถนะ!BR30="","",คะแนนสมรรถนะ!BR30)</f>
        <v/>
      </c>
      <c r="DE29" s="457" t="str">
        <f>IF(คะแนนสมรรถนะ!BS30="","",คะแนนสมรรถนะ!BS30)</f>
        <v/>
      </c>
      <c r="DF29" s="457" t="str">
        <f>IF(คะแนนสมรรถนะ!BT30="","",คะแนนสมรรถนะ!BT30)</f>
        <v/>
      </c>
      <c r="DG29" s="457" t="str">
        <f>IF(คะแนนสมรรถนะ!BU30="","",คะแนนสมรรถนะ!BU30)</f>
        <v/>
      </c>
      <c r="DH29" s="457" t="str">
        <f>IF(คะแนนสมรรถนะ!BV30="","",คะแนนสมรรถนะ!BV30)</f>
        <v/>
      </c>
      <c r="DI29" s="87" t="str">
        <f t="shared" si="49"/>
        <v/>
      </c>
      <c r="DJ29" s="136" t="str">
        <f t="shared" si="35"/>
        <v/>
      </c>
      <c r="DK29" s="136" t="str">
        <f t="shared" si="36"/>
        <v/>
      </c>
      <c r="DL29" s="407" t="str">
        <f>IF(คะแนนสมรรถนะ!BW30="","",คะแนนสมรรถนะ!BW30)</f>
        <v/>
      </c>
      <c r="DM29" s="407" t="str">
        <f>IF(คะแนนสมรรถนะ!BX30="","",คะแนนสมรรถนะ!BX30)</f>
        <v/>
      </c>
      <c r="DN29" s="407" t="str">
        <f>IF(คะแนนสมรรถนะ!BY30="","",คะแนนสมรรถนะ!BY30)</f>
        <v/>
      </c>
      <c r="DO29" s="407" t="str">
        <f>IF(คะแนนสมรรถนะ!BZ30="","",คะแนนสมรรถนะ!BZ30)</f>
        <v/>
      </c>
      <c r="DP29" s="407" t="str">
        <f>IF(คะแนนสมรรถนะ!CA30="","",คะแนนสมรรถนะ!CA30)</f>
        <v/>
      </c>
      <c r="DQ29" s="87" t="str">
        <f t="shared" si="37"/>
        <v/>
      </c>
      <c r="DR29" s="136" t="str">
        <f t="shared" si="38"/>
        <v/>
      </c>
      <c r="DS29" s="136" t="str">
        <f t="shared" si="39"/>
        <v/>
      </c>
      <c r="DT29" s="457" t="str">
        <f t="shared" si="50"/>
        <v/>
      </c>
      <c r="DU29" s="136" t="str">
        <f t="shared" si="40"/>
        <v/>
      </c>
      <c r="DV29" s="457" t="str">
        <f t="shared" si="51"/>
        <v/>
      </c>
      <c r="DW29" s="136" t="str">
        <f t="shared" si="41"/>
        <v/>
      </c>
      <c r="DX29" s="457" t="str">
        <f t="shared" si="52"/>
        <v/>
      </c>
      <c r="DY29" s="136" t="str">
        <f t="shared" si="42"/>
        <v/>
      </c>
      <c r="DZ29" s="457" t="str">
        <f t="shared" si="53"/>
        <v/>
      </c>
      <c r="EA29" s="136" t="str">
        <f t="shared" si="43"/>
        <v/>
      </c>
      <c r="EB29" s="457" t="str">
        <f t="shared" si="54"/>
        <v/>
      </c>
      <c r="EC29" s="136" t="str">
        <f t="shared" si="44"/>
        <v/>
      </c>
      <c r="ED29" s="87" t="str">
        <f t="shared" si="55"/>
        <v/>
      </c>
      <c r="EE29" s="136" t="str">
        <f t="shared" si="56"/>
        <v/>
      </c>
      <c r="EF29" s="136" t="str">
        <f t="shared" si="57"/>
        <v/>
      </c>
      <c r="EG29" s="85"/>
      <c r="EJ29" s="316" t="str">
        <f t="shared" si="58"/>
        <v/>
      </c>
      <c r="EK29" s="316" t="str">
        <f t="shared" si="59"/>
        <v/>
      </c>
      <c r="EL29" s="316" t="str">
        <f t="shared" si="60"/>
        <v/>
      </c>
      <c r="EM29" s="316" t="str">
        <f t="shared" si="61"/>
        <v/>
      </c>
      <c r="EN29" s="316" t="str">
        <f t="shared" si="62"/>
        <v/>
      </c>
      <c r="EO29" s="316" t="str">
        <f>'07-2'!F29</f>
        <v/>
      </c>
    </row>
    <row r="30" spans="1:145" s="29" customFormat="1" ht="15.95" customHeight="1">
      <c r="A30" s="399">
        <v>25</v>
      </c>
      <c r="B30" s="26">
        <f>IF(คะแนนสอบ!C30="","",คะแนนสอบ!C30)</f>
        <v>2518</v>
      </c>
      <c r="C30" s="41" t="str">
        <f>IF(คะแนนสอบ!D30="","",คะแนนสอบ!D30)</f>
        <v>เด็กหญิงวรัญญา  สืบสะอาด</v>
      </c>
      <c r="D30" s="406" t="str">
        <f>IF(คะแนนสมรรถนะ!E31="","",คะแนนสมรรถนะ!E31)</f>
        <v/>
      </c>
      <c r="E30" s="406" t="str">
        <f>IF(คะแนนสมรรถนะ!F31="","",คะแนนสมรรถนะ!F31)</f>
        <v/>
      </c>
      <c r="F30" s="406" t="str">
        <f>IF(คะแนนสมรรถนะ!G31="","",คะแนนสมรรถนะ!G31)</f>
        <v/>
      </c>
      <c r="G30" s="406" t="str">
        <f>IF(คะแนนสมรรถนะ!H31="","",คะแนนสมรรถนะ!H31)</f>
        <v/>
      </c>
      <c r="H30" s="406" t="str">
        <f>IF(คะแนนสมรรถนะ!I31="","",คะแนนสมรรถนะ!I31)</f>
        <v/>
      </c>
      <c r="I30" s="87" t="str">
        <f t="shared" si="0"/>
        <v/>
      </c>
      <c r="J30" s="136" t="str">
        <f t="shared" si="1"/>
        <v/>
      </c>
      <c r="K30" s="136" t="str">
        <f t="shared" si="2"/>
        <v/>
      </c>
      <c r="L30" s="407" t="str">
        <f>IF(คะแนนสมรรถนะ!J31="","",คะแนนสมรรถนะ!J31)</f>
        <v/>
      </c>
      <c r="M30" s="407" t="str">
        <f>IF(คะแนนสมรรถนะ!K31="","",คะแนนสมรรถนะ!K31)</f>
        <v/>
      </c>
      <c r="N30" s="407" t="str">
        <f>IF(คะแนนสมรรถนะ!L31="","",คะแนนสมรรถนะ!L31)</f>
        <v/>
      </c>
      <c r="O30" s="407" t="str">
        <f>IF(คะแนนสมรรถนะ!M31="","",คะแนนสมรรถนะ!M31)</f>
        <v/>
      </c>
      <c r="P30" s="407" t="str">
        <f>IF(คะแนนสมรรถนะ!N31="","",คะแนนสมรรถนะ!N31)</f>
        <v/>
      </c>
      <c r="Q30" s="87" t="str">
        <f t="shared" si="3"/>
        <v/>
      </c>
      <c r="R30" s="136" t="str">
        <f t="shared" si="4"/>
        <v/>
      </c>
      <c r="S30" s="136" t="str">
        <f t="shared" si="5"/>
        <v/>
      </c>
      <c r="T30" s="407" t="str">
        <f>IF(คะแนนสมรรถนะ!O31="","",คะแนนสมรรถนะ!O31)</f>
        <v/>
      </c>
      <c r="U30" s="407" t="str">
        <f>IF(คะแนนสมรรถนะ!P31="","",คะแนนสมรรถนะ!P31)</f>
        <v/>
      </c>
      <c r="V30" s="407" t="str">
        <f>IF(คะแนนสมรรถนะ!Q31="","",คะแนนสมรรถนะ!Q31)</f>
        <v/>
      </c>
      <c r="W30" s="407" t="str">
        <f>IF(คะแนนสมรรถนะ!R31="","",คะแนนสมรรถนะ!R31)</f>
        <v/>
      </c>
      <c r="X30" s="407" t="str">
        <f>IF(คะแนนสมรรถนะ!S31="","",คะแนนสมรรถนะ!S31)</f>
        <v/>
      </c>
      <c r="Y30" s="87" t="str">
        <f t="shared" si="6"/>
        <v/>
      </c>
      <c r="Z30" s="136" t="str">
        <f t="shared" si="7"/>
        <v/>
      </c>
      <c r="AA30" s="136" t="str">
        <f t="shared" si="8"/>
        <v/>
      </c>
      <c r="AB30" s="407" t="str">
        <f>IF(คะแนนสมรรถนะ!T31="","",คะแนนสมรรถนะ!T31)</f>
        <v/>
      </c>
      <c r="AC30" s="407" t="str">
        <f>IF(คะแนนสมรรถนะ!U31="","",คะแนนสมรรถนะ!U31)</f>
        <v/>
      </c>
      <c r="AD30" s="407" t="str">
        <f>IF(คะแนนสมรรถนะ!V31="","",คะแนนสมรรถนะ!V31)</f>
        <v/>
      </c>
      <c r="AE30" s="407" t="str">
        <f>IF(คะแนนสมรรถนะ!W31="","",คะแนนสมรรถนะ!W31)</f>
        <v/>
      </c>
      <c r="AF30" s="407" t="str">
        <f>IF(คะแนนสมรรถนะ!X31="","",คะแนนสมรรถนะ!X31)</f>
        <v/>
      </c>
      <c r="AG30" s="87" t="str">
        <f t="shared" si="9"/>
        <v/>
      </c>
      <c r="AH30" s="136" t="str">
        <f t="shared" si="10"/>
        <v/>
      </c>
      <c r="AI30" s="136" t="str">
        <f t="shared" si="11"/>
        <v/>
      </c>
      <c r="AJ30" s="407" t="str">
        <f>IF(คะแนนสมรรถนะ!Y31="","",คะแนนสมรรถนะ!Y31)</f>
        <v/>
      </c>
      <c r="AK30" s="407" t="str">
        <f>IF(คะแนนสมรรถนะ!Z31="","",คะแนนสมรรถนะ!Z31)</f>
        <v/>
      </c>
      <c r="AL30" s="407" t="str">
        <f>IF(คะแนนสมรรถนะ!AA31="","",คะแนนสมรรถนะ!AA31)</f>
        <v/>
      </c>
      <c r="AM30" s="407" t="str">
        <f>IF(คะแนนสมรรถนะ!AB31="","",คะแนนสมรรถนะ!AB31)</f>
        <v/>
      </c>
      <c r="AN30" s="407" t="str">
        <f>IF(คะแนนสมรรถนะ!AC31="","",คะแนนสมรรถนะ!AC31)</f>
        <v/>
      </c>
      <c r="AO30" s="87" t="str">
        <f t="shared" si="12"/>
        <v/>
      </c>
      <c r="AP30" s="136" t="str">
        <f t="shared" si="13"/>
        <v/>
      </c>
      <c r="AQ30" s="136" t="str">
        <f t="shared" si="14"/>
        <v/>
      </c>
      <c r="AR30" s="407" t="str">
        <f>IF(คะแนนสมรรถนะ!AD31="","",คะแนนสมรรถนะ!AD31)</f>
        <v/>
      </c>
      <c r="AS30" s="407" t="str">
        <f>IF(คะแนนสมรรถนะ!AE31="","",คะแนนสมรรถนะ!AE31)</f>
        <v/>
      </c>
      <c r="AT30" s="407" t="str">
        <f>IF(คะแนนสมรรถนะ!AF31="","",คะแนนสมรรถนะ!AF31)</f>
        <v/>
      </c>
      <c r="AU30" s="407" t="str">
        <f>IF(คะแนนสมรรถนะ!AG31="","",คะแนนสมรรถนะ!AG31)</f>
        <v/>
      </c>
      <c r="AV30" s="407" t="str">
        <f>IF(คะแนนสมรรถนะ!AH31="","",คะแนนสมรรถนะ!AH31)</f>
        <v/>
      </c>
      <c r="AW30" s="87" t="str">
        <f t="shared" si="15"/>
        <v/>
      </c>
      <c r="AX30" s="136" t="str">
        <f t="shared" si="16"/>
        <v/>
      </c>
      <c r="AY30" s="136" t="str">
        <f t="shared" si="17"/>
        <v/>
      </c>
      <c r="AZ30" s="407" t="str">
        <f>IF(คะแนนสมรรถนะ!AI31="","",คะแนนสมรรถนะ!AI31)</f>
        <v/>
      </c>
      <c r="BA30" s="407" t="str">
        <f>IF(คะแนนสมรรถนะ!AJ31="","",คะแนนสมรรถนะ!AJ31)</f>
        <v/>
      </c>
      <c r="BB30" s="407" t="str">
        <f>IF(คะแนนสมรรถนะ!AK31="","",คะแนนสมรรถนะ!AK31)</f>
        <v/>
      </c>
      <c r="BC30" s="407" t="str">
        <f>IF(คะแนนสมรรถนะ!AL31="","",คะแนนสมรรถนะ!AL31)</f>
        <v/>
      </c>
      <c r="BD30" s="407" t="str">
        <f>IF(คะแนนสมรรถนะ!AM31="","",คะแนนสมรรถนะ!AM31)</f>
        <v/>
      </c>
      <c r="BE30" s="87" t="str">
        <f t="shared" si="18"/>
        <v/>
      </c>
      <c r="BF30" s="136" t="str">
        <f t="shared" si="19"/>
        <v/>
      </c>
      <c r="BG30" s="136" t="str">
        <f t="shared" si="20"/>
        <v/>
      </c>
      <c r="BH30" s="407" t="str">
        <f>IF(คะแนนสมรรถนะ!AN31="","",คะแนนสมรรถนะ!AN31)</f>
        <v/>
      </c>
      <c r="BI30" s="407" t="str">
        <f>IF(คะแนนสมรรถนะ!AO31="","",คะแนนสมรรถนะ!AO31)</f>
        <v/>
      </c>
      <c r="BJ30" s="407" t="str">
        <f>IF(คะแนนสมรรถนะ!AP31="","",คะแนนสมรรถนะ!AP31)</f>
        <v/>
      </c>
      <c r="BK30" s="407" t="str">
        <f>IF(คะแนนสมรรถนะ!AQ31="","",คะแนนสมรรถนะ!AQ31)</f>
        <v/>
      </c>
      <c r="BL30" s="407" t="str">
        <f>IF(คะแนนสมรรถนะ!AR31="","",คะแนนสมรรถนะ!AR31)</f>
        <v/>
      </c>
      <c r="BM30" s="87" t="str">
        <f t="shared" si="21"/>
        <v/>
      </c>
      <c r="BN30" s="136" t="str">
        <f t="shared" si="22"/>
        <v/>
      </c>
      <c r="BO30" s="136" t="str">
        <f t="shared" si="23"/>
        <v/>
      </c>
      <c r="BP30" s="407" t="str">
        <f>IF(คะแนนสมรรถนะ!AS31="","",คะแนนสมรรถนะ!AS31)</f>
        <v/>
      </c>
      <c r="BQ30" s="407" t="str">
        <f>IF(คะแนนสมรรถนะ!AT31="","",คะแนนสมรรถนะ!AT31)</f>
        <v/>
      </c>
      <c r="BR30" s="407" t="str">
        <f>IF(คะแนนสมรรถนะ!AU31="","",คะแนนสมรรถนะ!AU31)</f>
        <v/>
      </c>
      <c r="BS30" s="407" t="str">
        <f>IF(คะแนนสมรรถนะ!AV31="","",คะแนนสมรรถนะ!AV31)</f>
        <v/>
      </c>
      <c r="BT30" s="407" t="str">
        <f>IF(คะแนนสมรรถนะ!AW31="","",คะแนนสมรรถนะ!AW31)</f>
        <v/>
      </c>
      <c r="BU30" s="87" t="str">
        <f t="shared" si="24"/>
        <v/>
      </c>
      <c r="BV30" s="136" t="str">
        <f t="shared" si="25"/>
        <v/>
      </c>
      <c r="BW30" s="136" t="str">
        <f t="shared" si="26"/>
        <v/>
      </c>
      <c r="BX30" s="407" t="str">
        <f>IF(คะแนนสมรรถนะ!AX31="","",คะแนนสมรรถนะ!AX31)</f>
        <v/>
      </c>
      <c r="BY30" s="407" t="str">
        <f>IF(คะแนนสมรรถนะ!AY31="","",คะแนนสมรรถนะ!AY31)</f>
        <v/>
      </c>
      <c r="BZ30" s="407" t="str">
        <f>IF(คะแนนสมรรถนะ!AZ31="","",คะแนนสมรรถนะ!AZ31)</f>
        <v/>
      </c>
      <c r="CA30" s="407" t="str">
        <f>IF(คะแนนสมรรถนะ!BA31="","",คะแนนสมรรถนะ!BA31)</f>
        <v/>
      </c>
      <c r="CB30" s="407" t="str">
        <f>IF(คะแนนสมรรถนะ!BB31="","",คะแนนสมรรถนะ!BB31)</f>
        <v/>
      </c>
      <c r="CC30" s="87" t="str">
        <f t="shared" si="45"/>
        <v/>
      </c>
      <c r="CD30" s="136" t="str">
        <f t="shared" si="27"/>
        <v/>
      </c>
      <c r="CE30" s="136" t="str">
        <f t="shared" si="28"/>
        <v/>
      </c>
      <c r="CF30" s="457" t="str">
        <f>IF(คะแนนสมรรถนะ!BC31="","",คะแนนสมรรถนะ!BC31)</f>
        <v/>
      </c>
      <c r="CG30" s="457" t="str">
        <f>IF(คะแนนสมรรถนะ!BD31="","",คะแนนสมรรถนะ!BD31)</f>
        <v/>
      </c>
      <c r="CH30" s="457" t="str">
        <f>IF(คะแนนสมรรถนะ!BE31="","",คะแนนสมรรถนะ!BE31)</f>
        <v/>
      </c>
      <c r="CI30" s="457" t="str">
        <f>IF(คะแนนสมรรถนะ!BF31="","",คะแนนสมรรถนะ!BF31)</f>
        <v/>
      </c>
      <c r="CJ30" s="457" t="str">
        <f>IF(คะแนนสมรรถนะ!BG31="","",คะแนนสมรรถนะ!BG31)</f>
        <v/>
      </c>
      <c r="CK30" s="87" t="str">
        <f t="shared" si="46"/>
        <v/>
      </c>
      <c r="CL30" s="136" t="str">
        <f t="shared" si="29"/>
        <v/>
      </c>
      <c r="CM30" s="136" t="str">
        <f t="shared" si="30"/>
        <v/>
      </c>
      <c r="CN30" s="457" t="str">
        <f>IF(คะแนนสมรรถนะ!BH31="","",คะแนนสมรรถนะ!BH31)</f>
        <v/>
      </c>
      <c r="CO30" s="457" t="str">
        <f>IF(คะแนนสมรรถนะ!BI31="","",คะแนนสมรรถนะ!BI31)</f>
        <v/>
      </c>
      <c r="CP30" s="457" t="str">
        <f>IF(คะแนนสมรรถนะ!BJ31="","",คะแนนสมรรถนะ!BJ31)</f>
        <v/>
      </c>
      <c r="CQ30" s="457" t="str">
        <f>IF(คะแนนสมรรถนะ!BK31="","",คะแนนสมรรถนะ!BK31)</f>
        <v/>
      </c>
      <c r="CR30" s="457" t="str">
        <f>IF(คะแนนสมรรถนะ!BL31="","",คะแนนสมรรถนะ!BL31)</f>
        <v/>
      </c>
      <c r="CS30" s="87" t="str">
        <f t="shared" si="47"/>
        <v/>
      </c>
      <c r="CT30" s="136" t="str">
        <f t="shared" si="31"/>
        <v/>
      </c>
      <c r="CU30" s="136" t="str">
        <f t="shared" si="32"/>
        <v/>
      </c>
      <c r="CV30" s="457" t="str">
        <f>IF(คะแนนสมรรถนะ!BM31="","",คะแนนสมรรถนะ!BM31)</f>
        <v/>
      </c>
      <c r="CW30" s="457" t="str">
        <f>IF(คะแนนสมรรถนะ!BN31="","",คะแนนสมรรถนะ!BN31)</f>
        <v/>
      </c>
      <c r="CX30" s="457" t="str">
        <f>IF(คะแนนสมรรถนะ!BO31="","",คะแนนสมรรถนะ!BO31)</f>
        <v/>
      </c>
      <c r="CY30" s="457" t="str">
        <f>IF(คะแนนสมรรถนะ!BP31="","",คะแนนสมรรถนะ!BP31)</f>
        <v/>
      </c>
      <c r="CZ30" s="457" t="str">
        <f>IF(คะแนนสมรรถนะ!BQ31="","",คะแนนสมรรถนะ!BQ31)</f>
        <v/>
      </c>
      <c r="DA30" s="87" t="str">
        <f t="shared" si="48"/>
        <v/>
      </c>
      <c r="DB30" s="136" t="str">
        <f t="shared" si="33"/>
        <v/>
      </c>
      <c r="DC30" s="136" t="str">
        <f t="shared" si="34"/>
        <v/>
      </c>
      <c r="DD30" s="457" t="str">
        <f>IF(คะแนนสมรรถนะ!BR31="","",คะแนนสมรรถนะ!BR31)</f>
        <v/>
      </c>
      <c r="DE30" s="457" t="str">
        <f>IF(คะแนนสมรรถนะ!BS31="","",คะแนนสมรรถนะ!BS31)</f>
        <v/>
      </c>
      <c r="DF30" s="457" t="str">
        <f>IF(คะแนนสมรรถนะ!BT31="","",คะแนนสมรรถนะ!BT31)</f>
        <v/>
      </c>
      <c r="DG30" s="457" t="str">
        <f>IF(คะแนนสมรรถนะ!BU31="","",คะแนนสมรรถนะ!BU31)</f>
        <v/>
      </c>
      <c r="DH30" s="457" t="str">
        <f>IF(คะแนนสมรรถนะ!BV31="","",คะแนนสมรรถนะ!BV31)</f>
        <v/>
      </c>
      <c r="DI30" s="87" t="str">
        <f t="shared" si="49"/>
        <v/>
      </c>
      <c r="DJ30" s="136" t="str">
        <f t="shared" si="35"/>
        <v/>
      </c>
      <c r="DK30" s="136" t="str">
        <f t="shared" si="36"/>
        <v/>
      </c>
      <c r="DL30" s="407" t="str">
        <f>IF(คะแนนสมรรถนะ!BW31="","",คะแนนสมรรถนะ!BW31)</f>
        <v/>
      </c>
      <c r="DM30" s="407" t="str">
        <f>IF(คะแนนสมรรถนะ!BX31="","",คะแนนสมรรถนะ!BX31)</f>
        <v/>
      </c>
      <c r="DN30" s="407" t="str">
        <f>IF(คะแนนสมรรถนะ!BY31="","",คะแนนสมรรถนะ!BY31)</f>
        <v/>
      </c>
      <c r="DO30" s="407" t="str">
        <f>IF(คะแนนสมรรถนะ!BZ31="","",คะแนนสมรรถนะ!BZ31)</f>
        <v/>
      </c>
      <c r="DP30" s="407" t="str">
        <f>IF(คะแนนสมรรถนะ!CA31="","",คะแนนสมรรถนะ!CA31)</f>
        <v/>
      </c>
      <c r="DQ30" s="87" t="str">
        <f t="shared" si="37"/>
        <v/>
      </c>
      <c r="DR30" s="136" t="str">
        <f t="shared" si="38"/>
        <v/>
      </c>
      <c r="DS30" s="136" t="str">
        <f t="shared" si="39"/>
        <v/>
      </c>
      <c r="DT30" s="457" t="str">
        <f t="shared" si="50"/>
        <v/>
      </c>
      <c r="DU30" s="136" t="str">
        <f t="shared" si="40"/>
        <v/>
      </c>
      <c r="DV30" s="457" t="str">
        <f t="shared" si="51"/>
        <v/>
      </c>
      <c r="DW30" s="136" t="str">
        <f t="shared" si="41"/>
        <v/>
      </c>
      <c r="DX30" s="457" t="str">
        <f t="shared" si="52"/>
        <v/>
      </c>
      <c r="DY30" s="136" t="str">
        <f t="shared" si="42"/>
        <v/>
      </c>
      <c r="DZ30" s="457" t="str">
        <f t="shared" si="53"/>
        <v/>
      </c>
      <c r="EA30" s="136" t="str">
        <f t="shared" si="43"/>
        <v/>
      </c>
      <c r="EB30" s="457" t="str">
        <f t="shared" si="54"/>
        <v/>
      </c>
      <c r="EC30" s="136" t="str">
        <f t="shared" si="44"/>
        <v/>
      </c>
      <c r="ED30" s="87" t="str">
        <f t="shared" si="55"/>
        <v/>
      </c>
      <c r="EE30" s="136" t="str">
        <f t="shared" si="56"/>
        <v/>
      </c>
      <c r="EF30" s="136" t="str">
        <f t="shared" si="57"/>
        <v/>
      </c>
      <c r="EG30" s="85"/>
      <c r="EJ30" s="316" t="str">
        <f t="shared" si="58"/>
        <v/>
      </c>
      <c r="EK30" s="316" t="str">
        <f t="shared" si="59"/>
        <v/>
      </c>
      <c r="EL30" s="316" t="str">
        <f t="shared" si="60"/>
        <v/>
      </c>
      <c r="EM30" s="316" t="str">
        <f t="shared" si="61"/>
        <v/>
      </c>
      <c r="EN30" s="316" t="str">
        <f t="shared" si="62"/>
        <v/>
      </c>
      <c r="EO30" s="316" t="str">
        <f>'07-2'!F30</f>
        <v/>
      </c>
    </row>
    <row r="31" spans="1:145" s="29" customFormat="1" ht="15.95" customHeight="1">
      <c r="A31" s="399">
        <v>26</v>
      </c>
      <c r="B31" s="26">
        <f>IF(คะแนนสอบ!C31="","",คะแนนสอบ!C31)</f>
        <v>2519</v>
      </c>
      <c r="C31" s="41" t="str">
        <f>IF(คะแนนสอบ!D31="","",คะแนนสอบ!D31)</f>
        <v>เด็กหญิงสุพิชฌาย์  อินหอม</v>
      </c>
      <c r="D31" s="406" t="str">
        <f>IF(คะแนนสมรรถนะ!E32="","",คะแนนสมรรถนะ!E32)</f>
        <v/>
      </c>
      <c r="E31" s="406" t="str">
        <f>IF(คะแนนสมรรถนะ!F32="","",คะแนนสมรรถนะ!F32)</f>
        <v/>
      </c>
      <c r="F31" s="406" t="str">
        <f>IF(คะแนนสมรรถนะ!G32="","",คะแนนสมรรถนะ!G32)</f>
        <v/>
      </c>
      <c r="G31" s="406" t="str">
        <f>IF(คะแนนสมรรถนะ!H32="","",คะแนนสมรรถนะ!H32)</f>
        <v/>
      </c>
      <c r="H31" s="406" t="str">
        <f>IF(คะแนนสมรรถนะ!I32="","",คะแนนสมรรถนะ!I32)</f>
        <v/>
      </c>
      <c r="I31" s="87" t="str">
        <f t="shared" si="0"/>
        <v/>
      </c>
      <c r="J31" s="136" t="str">
        <f t="shared" si="1"/>
        <v/>
      </c>
      <c r="K31" s="136" t="str">
        <f t="shared" si="2"/>
        <v/>
      </c>
      <c r="L31" s="407" t="str">
        <f>IF(คะแนนสมรรถนะ!J32="","",คะแนนสมรรถนะ!J32)</f>
        <v/>
      </c>
      <c r="M31" s="407" t="str">
        <f>IF(คะแนนสมรรถนะ!K32="","",คะแนนสมรรถนะ!K32)</f>
        <v/>
      </c>
      <c r="N31" s="407" t="str">
        <f>IF(คะแนนสมรรถนะ!L32="","",คะแนนสมรรถนะ!L32)</f>
        <v/>
      </c>
      <c r="O31" s="407" t="str">
        <f>IF(คะแนนสมรรถนะ!M32="","",คะแนนสมรรถนะ!M32)</f>
        <v/>
      </c>
      <c r="P31" s="407" t="str">
        <f>IF(คะแนนสมรรถนะ!N32="","",คะแนนสมรรถนะ!N32)</f>
        <v/>
      </c>
      <c r="Q31" s="87" t="str">
        <f t="shared" si="3"/>
        <v/>
      </c>
      <c r="R31" s="136" t="str">
        <f t="shared" si="4"/>
        <v/>
      </c>
      <c r="S31" s="136" t="str">
        <f t="shared" si="5"/>
        <v/>
      </c>
      <c r="T31" s="407" t="str">
        <f>IF(คะแนนสมรรถนะ!O32="","",คะแนนสมรรถนะ!O32)</f>
        <v/>
      </c>
      <c r="U31" s="407" t="str">
        <f>IF(คะแนนสมรรถนะ!P32="","",คะแนนสมรรถนะ!P32)</f>
        <v/>
      </c>
      <c r="V31" s="407" t="str">
        <f>IF(คะแนนสมรรถนะ!Q32="","",คะแนนสมรรถนะ!Q32)</f>
        <v/>
      </c>
      <c r="W31" s="407" t="str">
        <f>IF(คะแนนสมรรถนะ!R32="","",คะแนนสมรรถนะ!R32)</f>
        <v/>
      </c>
      <c r="X31" s="407" t="str">
        <f>IF(คะแนนสมรรถนะ!S32="","",คะแนนสมรรถนะ!S32)</f>
        <v/>
      </c>
      <c r="Y31" s="87" t="str">
        <f t="shared" si="6"/>
        <v/>
      </c>
      <c r="Z31" s="136" t="str">
        <f t="shared" si="7"/>
        <v/>
      </c>
      <c r="AA31" s="136" t="str">
        <f t="shared" si="8"/>
        <v/>
      </c>
      <c r="AB31" s="407" t="str">
        <f>IF(คะแนนสมรรถนะ!T32="","",คะแนนสมรรถนะ!T32)</f>
        <v/>
      </c>
      <c r="AC31" s="407" t="str">
        <f>IF(คะแนนสมรรถนะ!U32="","",คะแนนสมรรถนะ!U32)</f>
        <v/>
      </c>
      <c r="AD31" s="407" t="str">
        <f>IF(คะแนนสมรรถนะ!V32="","",คะแนนสมรรถนะ!V32)</f>
        <v/>
      </c>
      <c r="AE31" s="407" t="str">
        <f>IF(คะแนนสมรรถนะ!W32="","",คะแนนสมรรถนะ!W32)</f>
        <v/>
      </c>
      <c r="AF31" s="407" t="str">
        <f>IF(คะแนนสมรรถนะ!X32="","",คะแนนสมรรถนะ!X32)</f>
        <v/>
      </c>
      <c r="AG31" s="87" t="str">
        <f t="shared" si="9"/>
        <v/>
      </c>
      <c r="AH31" s="136" t="str">
        <f t="shared" si="10"/>
        <v/>
      </c>
      <c r="AI31" s="136" t="str">
        <f t="shared" si="11"/>
        <v/>
      </c>
      <c r="AJ31" s="407" t="str">
        <f>IF(คะแนนสมรรถนะ!Y32="","",คะแนนสมรรถนะ!Y32)</f>
        <v/>
      </c>
      <c r="AK31" s="407" t="str">
        <f>IF(คะแนนสมรรถนะ!Z32="","",คะแนนสมรรถนะ!Z32)</f>
        <v/>
      </c>
      <c r="AL31" s="407" t="str">
        <f>IF(คะแนนสมรรถนะ!AA32="","",คะแนนสมรรถนะ!AA32)</f>
        <v/>
      </c>
      <c r="AM31" s="407" t="str">
        <f>IF(คะแนนสมรรถนะ!AB32="","",คะแนนสมรรถนะ!AB32)</f>
        <v/>
      </c>
      <c r="AN31" s="407" t="str">
        <f>IF(คะแนนสมรรถนะ!AC32="","",คะแนนสมรรถนะ!AC32)</f>
        <v/>
      </c>
      <c r="AO31" s="87" t="str">
        <f t="shared" si="12"/>
        <v/>
      </c>
      <c r="AP31" s="136" t="str">
        <f t="shared" si="13"/>
        <v/>
      </c>
      <c r="AQ31" s="136" t="str">
        <f t="shared" si="14"/>
        <v/>
      </c>
      <c r="AR31" s="407" t="str">
        <f>IF(คะแนนสมรรถนะ!AD32="","",คะแนนสมรรถนะ!AD32)</f>
        <v/>
      </c>
      <c r="AS31" s="407" t="str">
        <f>IF(คะแนนสมรรถนะ!AE32="","",คะแนนสมรรถนะ!AE32)</f>
        <v/>
      </c>
      <c r="AT31" s="407" t="str">
        <f>IF(คะแนนสมรรถนะ!AF32="","",คะแนนสมรรถนะ!AF32)</f>
        <v/>
      </c>
      <c r="AU31" s="407" t="str">
        <f>IF(คะแนนสมรรถนะ!AG32="","",คะแนนสมรรถนะ!AG32)</f>
        <v/>
      </c>
      <c r="AV31" s="407" t="str">
        <f>IF(คะแนนสมรรถนะ!AH32="","",คะแนนสมรรถนะ!AH32)</f>
        <v/>
      </c>
      <c r="AW31" s="87" t="str">
        <f t="shared" si="15"/>
        <v/>
      </c>
      <c r="AX31" s="136" t="str">
        <f t="shared" si="16"/>
        <v/>
      </c>
      <c r="AY31" s="136" t="str">
        <f t="shared" si="17"/>
        <v/>
      </c>
      <c r="AZ31" s="407" t="str">
        <f>IF(คะแนนสมรรถนะ!AI32="","",คะแนนสมรรถนะ!AI32)</f>
        <v/>
      </c>
      <c r="BA31" s="407" t="str">
        <f>IF(คะแนนสมรรถนะ!AJ32="","",คะแนนสมรรถนะ!AJ32)</f>
        <v/>
      </c>
      <c r="BB31" s="407" t="str">
        <f>IF(คะแนนสมรรถนะ!AK32="","",คะแนนสมรรถนะ!AK32)</f>
        <v/>
      </c>
      <c r="BC31" s="407" t="str">
        <f>IF(คะแนนสมรรถนะ!AL32="","",คะแนนสมรรถนะ!AL32)</f>
        <v/>
      </c>
      <c r="BD31" s="407" t="str">
        <f>IF(คะแนนสมรรถนะ!AM32="","",คะแนนสมรรถนะ!AM32)</f>
        <v/>
      </c>
      <c r="BE31" s="87" t="str">
        <f t="shared" si="18"/>
        <v/>
      </c>
      <c r="BF31" s="136" t="str">
        <f t="shared" si="19"/>
        <v/>
      </c>
      <c r="BG31" s="136" t="str">
        <f t="shared" si="20"/>
        <v/>
      </c>
      <c r="BH31" s="407" t="str">
        <f>IF(คะแนนสมรรถนะ!AN32="","",คะแนนสมรรถนะ!AN32)</f>
        <v/>
      </c>
      <c r="BI31" s="407" t="str">
        <f>IF(คะแนนสมรรถนะ!AO32="","",คะแนนสมรรถนะ!AO32)</f>
        <v/>
      </c>
      <c r="BJ31" s="407" t="str">
        <f>IF(คะแนนสมรรถนะ!AP32="","",คะแนนสมรรถนะ!AP32)</f>
        <v/>
      </c>
      <c r="BK31" s="407" t="str">
        <f>IF(คะแนนสมรรถนะ!AQ32="","",คะแนนสมรรถนะ!AQ32)</f>
        <v/>
      </c>
      <c r="BL31" s="407" t="str">
        <f>IF(คะแนนสมรรถนะ!AR32="","",คะแนนสมรรถนะ!AR32)</f>
        <v/>
      </c>
      <c r="BM31" s="87" t="str">
        <f t="shared" si="21"/>
        <v/>
      </c>
      <c r="BN31" s="136" t="str">
        <f t="shared" si="22"/>
        <v/>
      </c>
      <c r="BO31" s="136" t="str">
        <f t="shared" si="23"/>
        <v/>
      </c>
      <c r="BP31" s="407" t="str">
        <f>IF(คะแนนสมรรถนะ!AS32="","",คะแนนสมรรถนะ!AS32)</f>
        <v/>
      </c>
      <c r="BQ31" s="407" t="str">
        <f>IF(คะแนนสมรรถนะ!AT32="","",คะแนนสมรรถนะ!AT32)</f>
        <v/>
      </c>
      <c r="BR31" s="407" t="str">
        <f>IF(คะแนนสมรรถนะ!AU32="","",คะแนนสมรรถนะ!AU32)</f>
        <v/>
      </c>
      <c r="BS31" s="407" t="str">
        <f>IF(คะแนนสมรรถนะ!AV32="","",คะแนนสมรรถนะ!AV32)</f>
        <v/>
      </c>
      <c r="BT31" s="407" t="str">
        <f>IF(คะแนนสมรรถนะ!AW32="","",คะแนนสมรรถนะ!AW32)</f>
        <v/>
      </c>
      <c r="BU31" s="87" t="str">
        <f t="shared" si="24"/>
        <v/>
      </c>
      <c r="BV31" s="136" t="str">
        <f t="shared" si="25"/>
        <v/>
      </c>
      <c r="BW31" s="136" t="str">
        <f t="shared" si="26"/>
        <v/>
      </c>
      <c r="BX31" s="407" t="str">
        <f>IF(คะแนนสมรรถนะ!AX32="","",คะแนนสมรรถนะ!AX32)</f>
        <v/>
      </c>
      <c r="BY31" s="407" t="str">
        <f>IF(คะแนนสมรรถนะ!AY32="","",คะแนนสมรรถนะ!AY32)</f>
        <v/>
      </c>
      <c r="BZ31" s="407" t="str">
        <f>IF(คะแนนสมรรถนะ!AZ32="","",คะแนนสมรรถนะ!AZ32)</f>
        <v/>
      </c>
      <c r="CA31" s="407" t="str">
        <f>IF(คะแนนสมรรถนะ!BA32="","",คะแนนสมรรถนะ!BA32)</f>
        <v/>
      </c>
      <c r="CB31" s="407" t="str">
        <f>IF(คะแนนสมรรถนะ!BB32="","",คะแนนสมรรถนะ!BB32)</f>
        <v/>
      </c>
      <c r="CC31" s="87" t="str">
        <f t="shared" si="45"/>
        <v/>
      </c>
      <c r="CD31" s="136" t="str">
        <f t="shared" si="27"/>
        <v/>
      </c>
      <c r="CE31" s="136" t="str">
        <f t="shared" si="28"/>
        <v/>
      </c>
      <c r="CF31" s="457" t="str">
        <f>IF(คะแนนสมรรถนะ!BC32="","",คะแนนสมรรถนะ!BC32)</f>
        <v/>
      </c>
      <c r="CG31" s="457" t="str">
        <f>IF(คะแนนสมรรถนะ!BD32="","",คะแนนสมรรถนะ!BD32)</f>
        <v/>
      </c>
      <c r="CH31" s="457" t="str">
        <f>IF(คะแนนสมรรถนะ!BE32="","",คะแนนสมรรถนะ!BE32)</f>
        <v/>
      </c>
      <c r="CI31" s="457" t="str">
        <f>IF(คะแนนสมรรถนะ!BF32="","",คะแนนสมรรถนะ!BF32)</f>
        <v/>
      </c>
      <c r="CJ31" s="457" t="str">
        <f>IF(คะแนนสมรรถนะ!BG32="","",คะแนนสมรรถนะ!BG32)</f>
        <v/>
      </c>
      <c r="CK31" s="87" t="str">
        <f t="shared" si="46"/>
        <v/>
      </c>
      <c r="CL31" s="136" t="str">
        <f t="shared" si="29"/>
        <v/>
      </c>
      <c r="CM31" s="136" t="str">
        <f t="shared" si="30"/>
        <v/>
      </c>
      <c r="CN31" s="457" t="str">
        <f>IF(คะแนนสมรรถนะ!BH32="","",คะแนนสมรรถนะ!BH32)</f>
        <v/>
      </c>
      <c r="CO31" s="457" t="str">
        <f>IF(คะแนนสมรรถนะ!BI32="","",คะแนนสมรรถนะ!BI32)</f>
        <v/>
      </c>
      <c r="CP31" s="457" t="str">
        <f>IF(คะแนนสมรรถนะ!BJ32="","",คะแนนสมรรถนะ!BJ32)</f>
        <v/>
      </c>
      <c r="CQ31" s="457" t="str">
        <f>IF(คะแนนสมรรถนะ!BK32="","",คะแนนสมรรถนะ!BK32)</f>
        <v/>
      </c>
      <c r="CR31" s="457" t="str">
        <f>IF(คะแนนสมรรถนะ!BL32="","",คะแนนสมรรถนะ!BL32)</f>
        <v/>
      </c>
      <c r="CS31" s="87" t="str">
        <f t="shared" si="47"/>
        <v/>
      </c>
      <c r="CT31" s="136" t="str">
        <f t="shared" si="31"/>
        <v/>
      </c>
      <c r="CU31" s="136" t="str">
        <f t="shared" si="32"/>
        <v/>
      </c>
      <c r="CV31" s="457" t="str">
        <f>IF(คะแนนสมรรถนะ!BM32="","",คะแนนสมรรถนะ!BM32)</f>
        <v/>
      </c>
      <c r="CW31" s="457" t="str">
        <f>IF(คะแนนสมรรถนะ!BN32="","",คะแนนสมรรถนะ!BN32)</f>
        <v/>
      </c>
      <c r="CX31" s="457" t="str">
        <f>IF(คะแนนสมรรถนะ!BO32="","",คะแนนสมรรถนะ!BO32)</f>
        <v/>
      </c>
      <c r="CY31" s="457" t="str">
        <f>IF(คะแนนสมรรถนะ!BP32="","",คะแนนสมรรถนะ!BP32)</f>
        <v/>
      </c>
      <c r="CZ31" s="457" t="str">
        <f>IF(คะแนนสมรรถนะ!BQ32="","",คะแนนสมรรถนะ!BQ32)</f>
        <v/>
      </c>
      <c r="DA31" s="87" t="str">
        <f t="shared" si="48"/>
        <v/>
      </c>
      <c r="DB31" s="136" t="str">
        <f t="shared" si="33"/>
        <v/>
      </c>
      <c r="DC31" s="136" t="str">
        <f t="shared" si="34"/>
        <v/>
      </c>
      <c r="DD31" s="457" t="str">
        <f>IF(คะแนนสมรรถนะ!BR32="","",คะแนนสมรรถนะ!BR32)</f>
        <v/>
      </c>
      <c r="DE31" s="457" t="str">
        <f>IF(คะแนนสมรรถนะ!BS32="","",คะแนนสมรรถนะ!BS32)</f>
        <v/>
      </c>
      <c r="DF31" s="457" t="str">
        <f>IF(คะแนนสมรรถนะ!BT32="","",คะแนนสมรรถนะ!BT32)</f>
        <v/>
      </c>
      <c r="DG31" s="457" t="str">
        <f>IF(คะแนนสมรรถนะ!BU32="","",คะแนนสมรรถนะ!BU32)</f>
        <v/>
      </c>
      <c r="DH31" s="457" t="str">
        <f>IF(คะแนนสมรรถนะ!BV32="","",คะแนนสมรรถนะ!BV32)</f>
        <v/>
      </c>
      <c r="DI31" s="87" t="str">
        <f t="shared" si="49"/>
        <v/>
      </c>
      <c r="DJ31" s="136" t="str">
        <f t="shared" si="35"/>
        <v/>
      </c>
      <c r="DK31" s="136" t="str">
        <f t="shared" si="36"/>
        <v/>
      </c>
      <c r="DL31" s="407" t="str">
        <f>IF(คะแนนสมรรถนะ!BW32="","",คะแนนสมรรถนะ!BW32)</f>
        <v/>
      </c>
      <c r="DM31" s="407" t="str">
        <f>IF(คะแนนสมรรถนะ!BX32="","",คะแนนสมรรถนะ!BX32)</f>
        <v/>
      </c>
      <c r="DN31" s="407" t="str">
        <f>IF(คะแนนสมรรถนะ!BY32="","",คะแนนสมรรถนะ!BY32)</f>
        <v/>
      </c>
      <c r="DO31" s="407" t="str">
        <f>IF(คะแนนสมรรถนะ!BZ32="","",คะแนนสมรรถนะ!BZ32)</f>
        <v/>
      </c>
      <c r="DP31" s="407" t="str">
        <f>IF(คะแนนสมรรถนะ!CA32="","",คะแนนสมรรถนะ!CA32)</f>
        <v/>
      </c>
      <c r="DQ31" s="87" t="str">
        <f t="shared" si="37"/>
        <v/>
      </c>
      <c r="DR31" s="136" t="str">
        <f t="shared" si="38"/>
        <v/>
      </c>
      <c r="DS31" s="136" t="str">
        <f t="shared" si="39"/>
        <v/>
      </c>
      <c r="DT31" s="457" t="str">
        <f t="shared" si="50"/>
        <v/>
      </c>
      <c r="DU31" s="136" t="str">
        <f t="shared" si="40"/>
        <v/>
      </c>
      <c r="DV31" s="457" t="str">
        <f t="shared" si="51"/>
        <v/>
      </c>
      <c r="DW31" s="136" t="str">
        <f t="shared" si="41"/>
        <v/>
      </c>
      <c r="DX31" s="457" t="str">
        <f t="shared" si="52"/>
        <v/>
      </c>
      <c r="DY31" s="136" t="str">
        <f t="shared" si="42"/>
        <v/>
      </c>
      <c r="DZ31" s="457" t="str">
        <f t="shared" si="53"/>
        <v/>
      </c>
      <c r="EA31" s="136" t="str">
        <f t="shared" si="43"/>
        <v/>
      </c>
      <c r="EB31" s="457" t="str">
        <f t="shared" si="54"/>
        <v/>
      </c>
      <c r="EC31" s="136" t="str">
        <f t="shared" si="44"/>
        <v/>
      </c>
      <c r="ED31" s="87" t="str">
        <f t="shared" si="55"/>
        <v/>
      </c>
      <c r="EE31" s="136" t="str">
        <f t="shared" si="56"/>
        <v/>
      </c>
      <c r="EF31" s="136" t="str">
        <f t="shared" si="57"/>
        <v/>
      </c>
      <c r="EG31" s="85"/>
      <c r="EJ31" s="316" t="str">
        <f t="shared" si="58"/>
        <v/>
      </c>
      <c r="EK31" s="316" t="str">
        <f t="shared" si="59"/>
        <v/>
      </c>
      <c r="EL31" s="316" t="str">
        <f t="shared" si="60"/>
        <v/>
      </c>
      <c r="EM31" s="316" t="str">
        <f t="shared" si="61"/>
        <v/>
      </c>
      <c r="EN31" s="316" t="str">
        <f t="shared" si="62"/>
        <v/>
      </c>
      <c r="EO31" s="316" t="str">
        <f>'07-2'!F31</f>
        <v/>
      </c>
    </row>
    <row r="32" spans="1:145" s="29" customFormat="1" ht="15.95" customHeight="1">
      <c r="A32" s="399">
        <v>27</v>
      </c>
      <c r="B32" s="26">
        <f>IF(คะแนนสอบ!C32="","",คะแนนสอบ!C32)</f>
        <v>2520</v>
      </c>
      <c r="C32" s="41" t="str">
        <f>IF(คะแนนสอบ!D32="","",คะแนนสอบ!D32)</f>
        <v>เด็กหญิงดิษญา  กลิ่นหอม</v>
      </c>
      <c r="D32" s="406" t="str">
        <f>IF(คะแนนสมรรถนะ!E33="","",คะแนนสมรรถนะ!E33)</f>
        <v/>
      </c>
      <c r="E32" s="406" t="str">
        <f>IF(คะแนนสมรรถนะ!F33="","",คะแนนสมรรถนะ!F33)</f>
        <v/>
      </c>
      <c r="F32" s="406" t="str">
        <f>IF(คะแนนสมรรถนะ!G33="","",คะแนนสมรรถนะ!G33)</f>
        <v/>
      </c>
      <c r="G32" s="406" t="str">
        <f>IF(คะแนนสมรรถนะ!H33="","",คะแนนสมรรถนะ!H33)</f>
        <v/>
      </c>
      <c r="H32" s="406" t="str">
        <f>IF(คะแนนสมรรถนะ!I33="","",คะแนนสมรรถนะ!I33)</f>
        <v/>
      </c>
      <c r="I32" s="87" t="str">
        <f t="shared" si="0"/>
        <v/>
      </c>
      <c r="J32" s="136" t="str">
        <f t="shared" si="1"/>
        <v/>
      </c>
      <c r="K32" s="136" t="str">
        <f t="shared" si="2"/>
        <v/>
      </c>
      <c r="L32" s="407" t="str">
        <f>IF(คะแนนสมรรถนะ!J33="","",คะแนนสมรรถนะ!J33)</f>
        <v/>
      </c>
      <c r="M32" s="407" t="str">
        <f>IF(คะแนนสมรรถนะ!K33="","",คะแนนสมรรถนะ!K33)</f>
        <v/>
      </c>
      <c r="N32" s="407" t="str">
        <f>IF(คะแนนสมรรถนะ!L33="","",คะแนนสมรรถนะ!L33)</f>
        <v/>
      </c>
      <c r="O32" s="407" t="str">
        <f>IF(คะแนนสมรรถนะ!M33="","",คะแนนสมรรถนะ!M33)</f>
        <v/>
      </c>
      <c r="P32" s="407" t="str">
        <f>IF(คะแนนสมรรถนะ!N33="","",คะแนนสมรรถนะ!N33)</f>
        <v/>
      </c>
      <c r="Q32" s="87" t="str">
        <f t="shared" si="3"/>
        <v/>
      </c>
      <c r="R32" s="136" t="str">
        <f t="shared" si="4"/>
        <v/>
      </c>
      <c r="S32" s="136" t="str">
        <f t="shared" si="5"/>
        <v/>
      </c>
      <c r="T32" s="407" t="str">
        <f>IF(คะแนนสมรรถนะ!O33="","",คะแนนสมรรถนะ!O33)</f>
        <v/>
      </c>
      <c r="U32" s="407" t="str">
        <f>IF(คะแนนสมรรถนะ!P33="","",คะแนนสมรรถนะ!P33)</f>
        <v/>
      </c>
      <c r="V32" s="407" t="str">
        <f>IF(คะแนนสมรรถนะ!Q33="","",คะแนนสมรรถนะ!Q33)</f>
        <v/>
      </c>
      <c r="W32" s="407" t="str">
        <f>IF(คะแนนสมรรถนะ!R33="","",คะแนนสมรรถนะ!R33)</f>
        <v/>
      </c>
      <c r="X32" s="407" t="str">
        <f>IF(คะแนนสมรรถนะ!S33="","",คะแนนสมรรถนะ!S33)</f>
        <v/>
      </c>
      <c r="Y32" s="87" t="str">
        <f t="shared" si="6"/>
        <v/>
      </c>
      <c r="Z32" s="136" t="str">
        <f t="shared" si="7"/>
        <v/>
      </c>
      <c r="AA32" s="136" t="str">
        <f t="shared" si="8"/>
        <v/>
      </c>
      <c r="AB32" s="407" t="str">
        <f>IF(คะแนนสมรรถนะ!T33="","",คะแนนสมรรถนะ!T33)</f>
        <v/>
      </c>
      <c r="AC32" s="407" t="str">
        <f>IF(คะแนนสมรรถนะ!U33="","",คะแนนสมรรถนะ!U33)</f>
        <v/>
      </c>
      <c r="AD32" s="407" t="str">
        <f>IF(คะแนนสมรรถนะ!V33="","",คะแนนสมรรถนะ!V33)</f>
        <v/>
      </c>
      <c r="AE32" s="407" t="str">
        <f>IF(คะแนนสมรรถนะ!W33="","",คะแนนสมรรถนะ!W33)</f>
        <v/>
      </c>
      <c r="AF32" s="407" t="str">
        <f>IF(คะแนนสมรรถนะ!X33="","",คะแนนสมรรถนะ!X33)</f>
        <v/>
      </c>
      <c r="AG32" s="87" t="str">
        <f t="shared" si="9"/>
        <v/>
      </c>
      <c r="AH32" s="136" t="str">
        <f t="shared" si="10"/>
        <v/>
      </c>
      <c r="AI32" s="136" t="str">
        <f t="shared" si="11"/>
        <v/>
      </c>
      <c r="AJ32" s="407" t="str">
        <f>IF(คะแนนสมรรถนะ!Y33="","",คะแนนสมรรถนะ!Y33)</f>
        <v/>
      </c>
      <c r="AK32" s="407" t="str">
        <f>IF(คะแนนสมรรถนะ!Z33="","",คะแนนสมรรถนะ!Z33)</f>
        <v/>
      </c>
      <c r="AL32" s="407" t="str">
        <f>IF(คะแนนสมรรถนะ!AA33="","",คะแนนสมรรถนะ!AA33)</f>
        <v/>
      </c>
      <c r="AM32" s="407" t="str">
        <f>IF(คะแนนสมรรถนะ!AB33="","",คะแนนสมรรถนะ!AB33)</f>
        <v/>
      </c>
      <c r="AN32" s="407" t="str">
        <f>IF(คะแนนสมรรถนะ!AC33="","",คะแนนสมรรถนะ!AC33)</f>
        <v/>
      </c>
      <c r="AO32" s="87" t="str">
        <f t="shared" si="12"/>
        <v/>
      </c>
      <c r="AP32" s="136" t="str">
        <f t="shared" si="13"/>
        <v/>
      </c>
      <c r="AQ32" s="136" t="str">
        <f t="shared" si="14"/>
        <v/>
      </c>
      <c r="AR32" s="407" t="str">
        <f>IF(คะแนนสมรรถนะ!AD33="","",คะแนนสมรรถนะ!AD33)</f>
        <v/>
      </c>
      <c r="AS32" s="407" t="str">
        <f>IF(คะแนนสมรรถนะ!AE33="","",คะแนนสมรรถนะ!AE33)</f>
        <v/>
      </c>
      <c r="AT32" s="407" t="str">
        <f>IF(คะแนนสมรรถนะ!AF33="","",คะแนนสมรรถนะ!AF33)</f>
        <v/>
      </c>
      <c r="AU32" s="407" t="str">
        <f>IF(คะแนนสมรรถนะ!AG33="","",คะแนนสมรรถนะ!AG33)</f>
        <v/>
      </c>
      <c r="AV32" s="407" t="str">
        <f>IF(คะแนนสมรรถนะ!AH33="","",คะแนนสมรรถนะ!AH33)</f>
        <v/>
      </c>
      <c r="AW32" s="87" t="str">
        <f t="shared" si="15"/>
        <v/>
      </c>
      <c r="AX32" s="136" t="str">
        <f t="shared" si="16"/>
        <v/>
      </c>
      <c r="AY32" s="136" t="str">
        <f t="shared" si="17"/>
        <v/>
      </c>
      <c r="AZ32" s="407" t="str">
        <f>IF(คะแนนสมรรถนะ!AI33="","",คะแนนสมรรถนะ!AI33)</f>
        <v/>
      </c>
      <c r="BA32" s="407" t="str">
        <f>IF(คะแนนสมรรถนะ!AJ33="","",คะแนนสมรรถนะ!AJ33)</f>
        <v/>
      </c>
      <c r="BB32" s="407" t="str">
        <f>IF(คะแนนสมรรถนะ!AK33="","",คะแนนสมรรถนะ!AK33)</f>
        <v/>
      </c>
      <c r="BC32" s="407" t="str">
        <f>IF(คะแนนสมรรถนะ!AL33="","",คะแนนสมรรถนะ!AL33)</f>
        <v/>
      </c>
      <c r="BD32" s="407" t="str">
        <f>IF(คะแนนสมรรถนะ!AM33="","",คะแนนสมรรถนะ!AM33)</f>
        <v/>
      </c>
      <c r="BE32" s="87" t="str">
        <f t="shared" si="18"/>
        <v/>
      </c>
      <c r="BF32" s="136" t="str">
        <f t="shared" si="19"/>
        <v/>
      </c>
      <c r="BG32" s="136" t="str">
        <f t="shared" si="20"/>
        <v/>
      </c>
      <c r="BH32" s="407" t="str">
        <f>IF(คะแนนสมรรถนะ!AN33="","",คะแนนสมรรถนะ!AN33)</f>
        <v/>
      </c>
      <c r="BI32" s="407" t="str">
        <f>IF(คะแนนสมรรถนะ!AO33="","",คะแนนสมรรถนะ!AO33)</f>
        <v/>
      </c>
      <c r="BJ32" s="407" t="str">
        <f>IF(คะแนนสมรรถนะ!AP33="","",คะแนนสมรรถนะ!AP33)</f>
        <v/>
      </c>
      <c r="BK32" s="407" t="str">
        <f>IF(คะแนนสมรรถนะ!AQ33="","",คะแนนสมรรถนะ!AQ33)</f>
        <v/>
      </c>
      <c r="BL32" s="407" t="str">
        <f>IF(คะแนนสมรรถนะ!AR33="","",คะแนนสมรรถนะ!AR33)</f>
        <v/>
      </c>
      <c r="BM32" s="87" t="str">
        <f t="shared" si="21"/>
        <v/>
      </c>
      <c r="BN32" s="136" t="str">
        <f t="shared" si="22"/>
        <v/>
      </c>
      <c r="BO32" s="136" t="str">
        <f t="shared" si="23"/>
        <v/>
      </c>
      <c r="BP32" s="407" t="str">
        <f>IF(คะแนนสมรรถนะ!AS33="","",คะแนนสมรรถนะ!AS33)</f>
        <v/>
      </c>
      <c r="BQ32" s="407" t="str">
        <f>IF(คะแนนสมรรถนะ!AT33="","",คะแนนสมรรถนะ!AT33)</f>
        <v/>
      </c>
      <c r="BR32" s="407" t="str">
        <f>IF(คะแนนสมรรถนะ!AU33="","",คะแนนสมรรถนะ!AU33)</f>
        <v/>
      </c>
      <c r="BS32" s="407" t="str">
        <f>IF(คะแนนสมรรถนะ!AV33="","",คะแนนสมรรถนะ!AV33)</f>
        <v/>
      </c>
      <c r="BT32" s="407" t="str">
        <f>IF(คะแนนสมรรถนะ!AW33="","",คะแนนสมรรถนะ!AW33)</f>
        <v/>
      </c>
      <c r="BU32" s="87" t="str">
        <f t="shared" si="24"/>
        <v/>
      </c>
      <c r="BV32" s="136" t="str">
        <f t="shared" si="25"/>
        <v/>
      </c>
      <c r="BW32" s="136" t="str">
        <f t="shared" si="26"/>
        <v/>
      </c>
      <c r="BX32" s="407" t="str">
        <f>IF(คะแนนสมรรถนะ!AX33="","",คะแนนสมรรถนะ!AX33)</f>
        <v/>
      </c>
      <c r="BY32" s="407" t="str">
        <f>IF(คะแนนสมรรถนะ!AY33="","",คะแนนสมรรถนะ!AY33)</f>
        <v/>
      </c>
      <c r="BZ32" s="407" t="str">
        <f>IF(คะแนนสมรรถนะ!AZ33="","",คะแนนสมรรถนะ!AZ33)</f>
        <v/>
      </c>
      <c r="CA32" s="407" t="str">
        <f>IF(คะแนนสมรรถนะ!BA33="","",คะแนนสมรรถนะ!BA33)</f>
        <v/>
      </c>
      <c r="CB32" s="407" t="str">
        <f>IF(คะแนนสมรรถนะ!BB33="","",คะแนนสมรรถนะ!BB33)</f>
        <v/>
      </c>
      <c r="CC32" s="87" t="str">
        <f t="shared" si="45"/>
        <v/>
      </c>
      <c r="CD32" s="136" t="str">
        <f t="shared" si="27"/>
        <v/>
      </c>
      <c r="CE32" s="136" t="str">
        <f t="shared" si="28"/>
        <v/>
      </c>
      <c r="CF32" s="457" t="str">
        <f>IF(คะแนนสมรรถนะ!BC33="","",คะแนนสมรรถนะ!BC33)</f>
        <v/>
      </c>
      <c r="CG32" s="457" t="str">
        <f>IF(คะแนนสมรรถนะ!BD33="","",คะแนนสมรรถนะ!BD33)</f>
        <v/>
      </c>
      <c r="CH32" s="457" t="str">
        <f>IF(คะแนนสมรรถนะ!BE33="","",คะแนนสมรรถนะ!BE33)</f>
        <v/>
      </c>
      <c r="CI32" s="457" t="str">
        <f>IF(คะแนนสมรรถนะ!BF33="","",คะแนนสมรรถนะ!BF33)</f>
        <v/>
      </c>
      <c r="CJ32" s="457" t="str">
        <f>IF(คะแนนสมรรถนะ!BG33="","",คะแนนสมรรถนะ!BG33)</f>
        <v/>
      </c>
      <c r="CK32" s="87" t="str">
        <f t="shared" si="46"/>
        <v/>
      </c>
      <c r="CL32" s="136" t="str">
        <f t="shared" si="29"/>
        <v/>
      </c>
      <c r="CM32" s="136" t="str">
        <f t="shared" si="30"/>
        <v/>
      </c>
      <c r="CN32" s="457" t="str">
        <f>IF(คะแนนสมรรถนะ!BH33="","",คะแนนสมรรถนะ!BH33)</f>
        <v/>
      </c>
      <c r="CO32" s="457" t="str">
        <f>IF(คะแนนสมรรถนะ!BI33="","",คะแนนสมรรถนะ!BI33)</f>
        <v/>
      </c>
      <c r="CP32" s="457" t="str">
        <f>IF(คะแนนสมรรถนะ!BJ33="","",คะแนนสมรรถนะ!BJ33)</f>
        <v/>
      </c>
      <c r="CQ32" s="457" t="str">
        <f>IF(คะแนนสมรรถนะ!BK33="","",คะแนนสมรรถนะ!BK33)</f>
        <v/>
      </c>
      <c r="CR32" s="457" t="str">
        <f>IF(คะแนนสมรรถนะ!BL33="","",คะแนนสมรรถนะ!BL33)</f>
        <v/>
      </c>
      <c r="CS32" s="87" t="str">
        <f t="shared" si="47"/>
        <v/>
      </c>
      <c r="CT32" s="136" t="str">
        <f t="shared" si="31"/>
        <v/>
      </c>
      <c r="CU32" s="136" t="str">
        <f t="shared" si="32"/>
        <v/>
      </c>
      <c r="CV32" s="457" t="str">
        <f>IF(คะแนนสมรรถนะ!BM33="","",คะแนนสมรรถนะ!BM33)</f>
        <v/>
      </c>
      <c r="CW32" s="457" t="str">
        <f>IF(คะแนนสมรรถนะ!BN33="","",คะแนนสมรรถนะ!BN33)</f>
        <v/>
      </c>
      <c r="CX32" s="457" t="str">
        <f>IF(คะแนนสมรรถนะ!BO33="","",คะแนนสมรรถนะ!BO33)</f>
        <v/>
      </c>
      <c r="CY32" s="457" t="str">
        <f>IF(คะแนนสมรรถนะ!BP33="","",คะแนนสมรรถนะ!BP33)</f>
        <v/>
      </c>
      <c r="CZ32" s="457" t="str">
        <f>IF(คะแนนสมรรถนะ!BQ33="","",คะแนนสมรรถนะ!BQ33)</f>
        <v/>
      </c>
      <c r="DA32" s="87" t="str">
        <f t="shared" si="48"/>
        <v/>
      </c>
      <c r="DB32" s="136" t="str">
        <f t="shared" si="33"/>
        <v/>
      </c>
      <c r="DC32" s="136" t="str">
        <f t="shared" si="34"/>
        <v/>
      </c>
      <c r="DD32" s="457" t="str">
        <f>IF(คะแนนสมรรถนะ!BR33="","",คะแนนสมรรถนะ!BR33)</f>
        <v/>
      </c>
      <c r="DE32" s="457" t="str">
        <f>IF(คะแนนสมรรถนะ!BS33="","",คะแนนสมรรถนะ!BS33)</f>
        <v/>
      </c>
      <c r="DF32" s="457" t="str">
        <f>IF(คะแนนสมรรถนะ!BT33="","",คะแนนสมรรถนะ!BT33)</f>
        <v/>
      </c>
      <c r="DG32" s="457" t="str">
        <f>IF(คะแนนสมรรถนะ!BU33="","",คะแนนสมรรถนะ!BU33)</f>
        <v/>
      </c>
      <c r="DH32" s="457" t="str">
        <f>IF(คะแนนสมรรถนะ!BV33="","",คะแนนสมรรถนะ!BV33)</f>
        <v/>
      </c>
      <c r="DI32" s="87" t="str">
        <f t="shared" si="49"/>
        <v/>
      </c>
      <c r="DJ32" s="136" t="str">
        <f t="shared" si="35"/>
        <v/>
      </c>
      <c r="DK32" s="136" t="str">
        <f t="shared" si="36"/>
        <v/>
      </c>
      <c r="DL32" s="407" t="str">
        <f>IF(คะแนนสมรรถนะ!BW33="","",คะแนนสมรรถนะ!BW33)</f>
        <v/>
      </c>
      <c r="DM32" s="407" t="str">
        <f>IF(คะแนนสมรรถนะ!BX33="","",คะแนนสมรรถนะ!BX33)</f>
        <v/>
      </c>
      <c r="DN32" s="407" t="str">
        <f>IF(คะแนนสมรรถนะ!BY33="","",คะแนนสมรรถนะ!BY33)</f>
        <v/>
      </c>
      <c r="DO32" s="407" t="str">
        <f>IF(คะแนนสมรรถนะ!BZ33="","",คะแนนสมรรถนะ!BZ33)</f>
        <v/>
      </c>
      <c r="DP32" s="407" t="str">
        <f>IF(คะแนนสมรรถนะ!CA33="","",คะแนนสมรรถนะ!CA33)</f>
        <v/>
      </c>
      <c r="DQ32" s="87" t="str">
        <f t="shared" si="37"/>
        <v/>
      </c>
      <c r="DR32" s="136" t="str">
        <f t="shared" si="38"/>
        <v/>
      </c>
      <c r="DS32" s="136" t="str">
        <f t="shared" si="39"/>
        <v/>
      </c>
      <c r="DT32" s="457" t="str">
        <f t="shared" si="50"/>
        <v/>
      </c>
      <c r="DU32" s="136" t="str">
        <f t="shared" si="40"/>
        <v/>
      </c>
      <c r="DV32" s="457" t="str">
        <f t="shared" si="51"/>
        <v/>
      </c>
      <c r="DW32" s="136" t="str">
        <f t="shared" si="41"/>
        <v/>
      </c>
      <c r="DX32" s="457" t="str">
        <f t="shared" si="52"/>
        <v/>
      </c>
      <c r="DY32" s="136" t="str">
        <f t="shared" si="42"/>
        <v/>
      </c>
      <c r="DZ32" s="457" t="str">
        <f t="shared" si="53"/>
        <v/>
      </c>
      <c r="EA32" s="136" t="str">
        <f t="shared" si="43"/>
        <v/>
      </c>
      <c r="EB32" s="457" t="str">
        <f t="shared" si="54"/>
        <v/>
      </c>
      <c r="EC32" s="136" t="str">
        <f t="shared" si="44"/>
        <v/>
      </c>
      <c r="ED32" s="87" t="str">
        <f t="shared" si="55"/>
        <v/>
      </c>
      <c r="EE32" s="136" t="str">
        <f t="shared" si="56"/>
        <v/>
      </c>
      <c r="EF32" s="136" t="str">
        <f t="shared" si="57"/>
        <v/>
      </c>
      <c r="EG32" s="85"/>
      <c r="EJ32" s="316" t="str">
        <f t="shared" si="58"/>
        <v/>
      </c>
      <c r="EK32" s="316" t="str">
        <f t="shared" si="59"/>
        <v/>
      </c>
      <c r="EL32" s="316" t="str">
        <f t="shared" si="60"/>
        <v/>
      </c>
      <c r="EM32" s="316" t="str">
        <f t="shared" si="61"/>
        <v/>
      </c>
      <c r="EN32" s="316" t="str">
        <f t="shared" si="62"/>
        <v/>
      </c>
      <c r="EO32" s="316" t="str">
        <f>'07-2'!F32</f>
        <v/>
      </c>
    </row>
    <row r="33" spans="1:145" s="29" customFormat="1" ht="15.95" customHeight="1">
      <c r="A33" s="399">
        <v>28</v>
      </c>
      <c r="B33" s="26">
        <f>IF(คะแนนสอบ!C33="","",คะแนนสอบ!C33)</f>
        <v>2521</v>
      </c>
      <c r="C33" s="41" t="str">
        <f>IF(คะแนนสอบ!D33="","",คะแนนสอบ!D33)</f>
        <v>เด็กหญิงลลิตา  ทองยาลา</v>
      </c>
      <c r="D33" s="406" t="str">
        <f>IF(คะแนนสมรรถนะ!E34="","",คะแนนสมรรถนะ!E34)</f>
        <v/>
      </c>
      <c r="E33" s="406" t="str">
        <f>IF(คะแนนสมรรถนะ!F34="","",คะแนนสมรรถนะ!F34)</f>
        <v/>
      </c>
      <c r="F33" s="406" t="str">
        <f>IF(คะแนนสมรรถนะ!G34="","",คะแนนสมรรถนะ!G34)</f>
        <v/>
      </c>
      <c r="G33" s="406" t="str">
        <f>IF(คะแนนสมรรถนะ!H34="","",คะแนนสมรรถนะ!H34)</f>
        <v/>
      </c>
      <c r="H33" s="406" t="str">
        <f>IF(คะแนนสมรรถนะ!I34="","",คะแนนสมรรถนะ!I34)</f>
        <v/>
      </c>
      <c r="I33" s="87" t="str">
        <f t="shared" si="0"/>
        <v/>
      </c>
      <c r="J33" s="136" t="str">
        <f t="shared" si="1"/>
        <v/>
      </c>
      <c r="K33" s="136" t="str">
        <f t="shared" si="2"/>
        <v/>
      </c>
      <c r="L33" s="407" t="str">
        <f>IF(คะแนนสมรรถนะ!J34="","",คะแนนสมรรถนะ!J34)</f>
        <v/>
      </c>
      <c r="M33" s="407" t="str">
        <f>IF(คะแนนสมรรถนะ!K34="","",คะแนนสมรรถนะ!K34)</f>
        <v/>
      </c>
      <c r="N33" s="407" t="str">
        <f>IF(คะแนนสมรรถนะ!L34="","",คะแนนสมรรถนะ!L34)</f>
        <v/>
      </c>
      <c r="O33" s="407" t="str">
        <f>IF(คะแนนสมรรถนะ!M34="","",คะแนนสมรรถนะ!M34)</f>
        <v/>
      </c>
      <c r="P33" s="407" t="str">
        <f>IF(คะแนนสมรรถนะ!N34="","",คะแนนสมรรถนะ!N34)</f>
        <v/>
      </c>
      <c r="Q33" s="87" t="str">
        <f t="shared" si="3"/>
        <v/>
      </c>
      <c r="R33" s="136" t="str">
        <f t="shared" si="4"/>
        <v/>
      </c>
      <c r="S33" s="136" t="str">
        <f t="shared" si="5"/>
        <v/>
      </c>
      <c r="T33" s="407" t="str">
        <f>IF(คะแนนสมรรถนะ!O34="","",คะแนนสมรรถนะ!O34)</f>
        <v/>
      </c>
      <c r="U33" s="407" t="str">
        <f>IF(คะแนนสมรรถนะ!P34="","",คะแนนสมรรถนะ!P34)</f>
        <v/>
      </c>
      <c r="V33" s="407" t="str">
        <f>IF(คะแนนสมรรถนะ!Q34="","",คะแนนสมรรถนะ!Q34)</f>
        <v/>
      </c>
      <c r="W33" s="407" t="str">
        <f>IF(คะแนนสมรรถนะ!R34="","",คะแนนสมรรถนะ!R34)</f>
        <v/>
      </c>
      <c r="X33" s="407" t="str">
        <f>IF(คะแนนสมรรถนะ!S34="","",คะแนนสมรรถนะ!S34)</f>
        <v/>
      </c>
      <c r="Y33" s="87" t="str">
        <f t="shared" si="6"/>
        <v/>
      </c>
      <c r="Z33" s="136" t="str">
        <f t="shared" si="7"/>
        <v/>
      </c>
      <c r="AA33" s="136" t="str">
        <f t="shared" si="8"/>
        <v/>
      </c>
      <c r="AB33" s="407" t="str">
        <f>IF(คะแนนสมรรถนะ!T34="","",คะแนนสมรรถนะ!T34)</f>
        <v/>
      </c>
      <c r="AC33" s="407" t="str">
        <f>IF(คะแนนสมรรถนะ!U34="","",คะแนนสมรรถนะ!U34)</f>
        <v/>
      </c>
      <c r="AD33" s="407" t="str">
        <f>IF(คะแนนสมรรถนะ!V34="","",คะแนนสมรรถนะ!V34)</f>
        <v/>
      </c>
      <c r="AE33" s="407" t="str">
        <f>IF(คะแนนสมรรถนะ!W34="","",คะแนนสมรรถนะ!W34)</f>
        <v/>
      </c>
      <c r="AF33" s="407" t="str">
        <f>IF(คะแนนสมรรถนะ!X34="","",คะแนนสมรรถนะ!X34)</f>
        <v/>
      </c>
      <c r="AG33" s="87" t="str">
        <f t="shared" si="9"/>
        <v/>
      </c>
      <c r="AH33" s="136" t="str">
        <f t="shared" si="10"/>
        <v/>
      </c>
      <c r="AI33" s="136" t="str">
        <f t="shared" si="11"/>
        <v/>
      </c>
      <c r="AJ33" s="407" t="str">
        <f>IF(คะแนนสมรรถนะ!Y34="","",คะแนนสมรรถนะ!Y34)</f>
        <v/>
      </c>
      <c r="AK33" s="407" t="str">
        <f>IF(คะแนนสมรรถนะ!Z34="","",คะแนนสมรรถนะ!Z34)</f>
        <v/>
      </c>
      <c r="AL33" s="407" t="str">
        <f>IF(คะแนนสมรรถนะ!AA34="","",คะแนนสมรรถนะ!AA34)</f>
        <v/>
      </c>
      <c r="AM33" s="407" t="str">
        <f>IF(คะแนนสมรรถนะ!AB34="","",คะแนนสมรรถนะ!AB34)</f>
        <v/>
      </c>
      <c r="AN33" s="407" t="str">
        <f>IF(คะแนนสมรรถนะ!AC34="","",คะแนนสมรรถนะ!AC34)</f>
        <v/>
      </c>
      <c r="AO33" s="87" t="str">
        <f t="shared" si="12"/>
        <v/>
      </c>
      <c r="AP33" s="136" t="str">
        <f t="shared" si="13"/>
        <v/>
      </c>
      <c r="AQ33" s="136" t="str">
        <f t="shared" si="14"/>
        <v/>
      </c>
      <c r="AR33" s="407" t="str">
        <f>IF(คะแนนสมรรถนะ!AD34="","",คะแนนสมรรถนะ!AD34)</f>
        <v/>
      </c>
      <c r="AS33" s="407" t="str">
        <f>IF(คะแนนสมรรถนะ!AE34="","",คะแนนสมรรถนะ!AE34)</f>
        <v/>
      </c>
      <c r="AT33" s="407" t="str">
        <f>IF(คะแนนสมรรถนะ!AF34="","",คะแนนสมรรถนะ!AF34)</f>
        <v/>
      </c>
      <c r="AU33" s="407" t="str">
        <f>IF(คะแนนสมรรถนะ!AG34="","",คะแนนสมรรถนะ!AG34)</f>
        <v/>
      </c>
      <c r="AV33" s="407" t="str">
        <f>IF(คะแนนสมรรถนะ!AH34="","",คะแนนสมรรถนะ!AH34)</f>
        <v/>
      </c>
      <c r="AW33" s="87" t="str">
        <f t="shared" si="15"/>
        <v/>
      </c>
      <c r="AX33" s="136" t="str">
        <f t="shared" si="16"/>
        <v/>
      </c>
      <c r="AY33" s="136" t="str">
        <f t="shared" si="17"/>
        <v/>
      </c>
      <c r="AZ33" s="407" t="str">
        <f>IF(คะแนนสมรรถนะ!AI34="","",คะแนนสมรรถนะ!AI34)</f>
        <v/>
      </c>
      <c r="BA33" s="407" t="str">
        <f>IF(คะแนนสมรรถนะ!AJ34="","",คะแนนสมรรถนะ!AJ34)</f>
        <v/>
      </c>
      <c r="BB33" s="407" t="str">
        <f>IF(คะแนนสมรรถนะ!AK34="","",คะแนนสมรรถนะ!AK34)</f>
        <v/>
      </c>
      <c r="BC33" s="407" t="str">
        <f>IF(คะแนนสมรรถนะ!AL34="","",คะแนนสมรรถนะ!AL34)</f>
        <v/>
      </c>
      <c r="BD33" s="407" t="str">
        <f>IF(คะแนนสมรรถนะ!AM34="","",คะแนนสมรรถนะ!AM34)</f>
        <v/>
      </c>
      <c r="BE33" s="87" t="str">
        <f t="shared" si="18"/>
        <v/>
      </c>
      <c r="BF33" s="136" t="str">
        <f t="shared" si="19"/>
        <v/>
      </c>
      <c r="BG33" s="136" t="str">
        <f t="shared" si="20"/>
        <v/>
      </c>
      <c r="BH33" s="407" t="str">
        <f>IF(คะแนนสมรรถนะ!AN34="","",คะแนนสมรรถนะ!AN34)</f>
        <v/>
      </c>
      <c r="BI33" s="407" t="str">
        <f>IF(คะแนนสมรรถนะ!AO34="","",คะแนนสมรรถนะ!AO34)</f>
        <v/>
      </c>
      <c r="BJ33" s="407" t="str">
        <f>IF(คะแนนสมรรถนะ!AP34="","",คะแนนสมรรถนะ!AP34)</f>
        <v/>
      </c>
      <c r="BK33" s="407" t="str">
        <f>IF(คะแนนสมรรถนะ!AQ34="","",คะแนนสมรรถนะ!AQ34)</f>
        <v/>
      </c>
      <c r="BL33" s="407" t="str">
        <f>IF(คะแนนสมรรถนะ!AR34="","",คะแนนสมรรถนะ!AR34)</f>
        <v/>
      </c>
      <c r="BM33" s="87" t="str">
        <f t="shared" si="21"/>
        <v/>
      </c>
      <c r="BN33" s="136" t="str">
        <f t="shared" si="22"/>
        <v/>
      </c>
      <c r="BO33" s="136" t="str">
        <f t="shared" si="23"/>
        <v/>
      </c>
      <c r="BP33" s="407" t="str">
        <f>IF(คะแนนสมรรถนะ!AS34="","",คะแนนสมรรถนะ!AS34)</f>
        <v/>
      </c>
      <c r="BQ33" s="407" t="str">
        <f>IF(คะแนนสมรรถนะ!AT34="","",คะแนนสมรรถนะ!AT34)</f>
        <v/>
      </c>
      <c r="BR33" s="407" t="str">
        <f>IF(คะแนนสมรรถนะ!AU34="","",คะแนนสมรรถนะ!AU34)</f>
        <v/>
      </c>
      <c r="BS33" s="407" t="str">
        <f>IF(คะแนนสมรรถนะ!AV34="","",คะแนนสมรรถนะ!AV34)</f>
        <v/>
      </c>
      <c r="BT33" s="407" t="str">
        <f>IF(คะแนนสมรรถนะ!AW34="","",คะแนนสมรรถนะ!AW34)</f>
        <v/>
      </c>
      <c r="BU33" s="87" t="str">
        <f t="shared" si="24"/>
        <v/>
      </c>
      <c r="BV33" s="136" t="str">
        <f t="shared" si="25"/>
        <v/>
      </c>
      <c r="BW33" s="136" t="str">
        <f t="shared" si="26"/>
        <v/>
      </c>
      <c r="BX33" s="407" t="str">
        <f>IF(คะแนนสมรรถนะ!AX34="","",คะแนนสมรรถนะ!AX34)</f>
        <v/>
      </c>
      <c r="BY33" s="407" t="str">
        <f>IF(คะแนนสมรรถนะ!AY34="","",คะแนนสมรรถนะ!AY34)</f>
        <v/>
      </c>
      <c r="BZ33" s="407" t="str">
        <f>IF(คะแนนสมรรถนะ!AZ34="","",คะแนนสมรรถนะ!AZ34)</f>
        <v/>
      </c>
      <c r="CA33" s="407" t="str">
        <f>IF(คะแนนสมรรถนะ!BA34="","",คะแนนสมรรถนะ!BA34)</f>
        <v/>
      </c>
      <c r="CB33" s="407" t="str">
        <f>IF(คะแนนสมรรถนะ!BB34="","",คะแนนสมรรถนะ!BB34)</f>
        <v/>
      </c>
      <c r="CC33" s="87" t="str">
        <f t="shared" si="45"/>
        <v/>
      </c>
      <c r="CD33" s="136" t="str">
        <f t="shared" si="27"/>
        <v/>
      </c>
      <c r="CE33" s="136" t="str">
        <f t="shared" si="28"/>
        <v/>
      </c>
      <c r="CF33" s="457" t="str">
        <f>IF(คะแนนสมรรถนะ!BC34="","",คะแนนสมรรถนะ!BC34)</f>
        <v/>
      </c>
      <c r="CG33" s="457" t="str">
        <f>IF(คะแนนสมรรถนะ!BD34="","",คะแนนสมรรถนะ!BD34)</f>
        <v/>
      </c>
      <c r="CH33" s="457" t="str">
        <f>IF(คะแนนสมรรถนะ!BE34="","",คะแนนสมรรถนะ!BE34)</f>
        <v/>
      </c>
      <c r="CI33" s="457" t="str">
        <f>IF(คะแนนสมรรถนะ!BF34="","",คะแนนสมรรถนะ!BF34)</f>
        <v/>
      </c>
      <c r="CJ33" s="457" t="str">
        <f>IF(คะแนนสมรรถนะ!BG34="","",คะแนนสมรรถนะ!BG34)</f>
        <v/>
      </c>
      <c r="CK33" s="87" t="str">
        <f t="shared" si="46"/>
        <v/>
      </c>
      <c r="CL33" s="136" t="str">
        <f t="shared" si="29"/>
        <v/>
      </c>
      <c r="CM33" s="136" t="str">
        <f t="shared" si="30"/>
        <v/>
      </c>
      <c r="CN33" s="457" t="str">
        <f>IF(คะแนนสมรรถนะ!BH34="","",คะแนนสมรรถนะ!BH34)</f>
        <v/>
      </c>
      <c r="CO33" s="457" t="str">
        <f>IF(คะแนนสมรรถนะ!BI34="","",คะแนนสมรรถนะ!BI34)</f>
        <v/>
      </c>
      <c r="CP33" s="457" t="str">
        <f>IF(คะแนนสมรรถนะ!BJ34="","",คะแนนสมรรถนะ!BJ34)</f>
        <v/>
      </c>
      <c r="CQ33" s="457" t="str">
        <f>IF(คะแนนสมรรถนะ!BK34="","",คะแนนสมรรถนะ!BK34)</f>
        <v/>
      </c>
      <c r="CR33" s="457" t="str">
        <f>IF(คะแนนสมรรถนะ!BL34="","",คะแนนสมรรถนะ!BL34)</f>
        <v/>
      </c>
      <c r="CS33" s="87" t="str">
        <f t="shared" si="47"/>
        <v/>
      </c>
      <c r="CT33" s="136" t="str">
        <f t="shared" si="31"/>
        <v/>
      </c>
      <c r="CU33" s="136" t="str">
        <f t="shared" si="32"/>
        <v/>
      </c>
      <c r="CV33" s="457" t="str">
        <f>IF(คะแนนสมรรถนะ!BM34="","",คะแนนสมรรถนะ!BM34)</f>
        <v/>
      </c>
      <c r="CW33" s="457" t="str">
        <f>IF(คะแนนสมรรถนะ!BN34="","",คะแนนสมรรถนะ!BN34)</f>
        <v/>
      </c>
      <c r="CX33" s="457" t="str">
        <f>IF(คะแนนสมรรถนะ!BO34="","",คะแนนสมรรถนะ!BO34)</f>
        <v/>
      </c>
      <c r="CY33" s="457" t="str">
        <f>IF(คะแนนสมรรถนะ!BP34="","",คะแนนสมรรถนะ!BP34)</f>
        <v/>
      </c>
      <c r="CZ33" s="457" t="str">
        <f>IF(คะแนนสมรรถนะ!BQ34="","",คะแนนสมรรถนะ!BQ34)</f>
        <v/>
      </c>
      <c r="DA33" s="87" t="str">
        <f t="shared" si="48"/>
        <v/>
      </c>
      <c r="DB33" s="136" t="str">
        <f t="shared" si="33"/>
        <v/>
      </c>
      <c r="DC33" s="136" t="str">
        <f t="shared" si="34"/>
        <v/>
      </c>
      <c r="DD33" s="457" t="str">
        <f>IF(คะแนนสมรรถนะ!BR34="","",คะแนนสมรรถนะ!BR34)</f>
        <v/>
      </c>
      <c r="DE33" s="457" t="str">
        <f>IF(คะแนนสมรรถนะ!BS34="","",คะแนนสมรรถนะ!BS34)</f>
        <v/>
      </c>
      <c r="DF33" s="457" t="str">
        <f>IF(คะแนนสมรรถนะ!BT34="","",คะแนนสมรรถนะ!BT34)</f>
        <v/>
      </c>
      <c r="DG33" s="457" t="str">
        <f>IF(คะแนนสมรรถนะ!BU34="","",คะแนนสมรรถนะ!BU34)</f>
        <v/>
      </c>
      <c r="DH33" s="457" t="str">
        <f>IF(คะแนนสมรรถนะ!BV34="","",คะแนนสมรรถนะ!BV34)</f>
        <v/>
      </c>
      <c r="DI33" s="87" t="str">
        <f t="shared" si="49"/>
        <v/>
      </c>
      <c r="DJ33" s="136" t="str">
        <f t="shared" si="35"/>
        <v/>
      </c>
      <c r="DK33" s="136" t="str">
        <f t="shared" si="36"/>
        <v/>
      </c>
      <c r="DL33" s="407" t="str">
        <f>IF(คะแนนสมรรถนะ!BW34="","",คะแนนสมรรถนะ!BW34)</f>
        <v/>
      </c>
      <c r="DM33" s="407" t="str">
        <f>IF(คะแนนสมรรถนะ!BX34="","",คะแนนสมรรถนะ!BX34)</f>
        <v/>
      </c>
      <c r="DN33" s="407" t="str">
        <f>IF(คะแนนสมรรถนะ!BY34="","",คะแนนสมรรถนะ!BY34)</f>
        <v/>
      </c>
      <c r="DO33" s="407" t="str">
        <f>IF(คะแนนสมรรถนะ!BZ34="","",คะแนนสมรรถนะ!BZ34)</f>
        <v/>
      </c>
      <c r="DP33" s="407" t="str">
        <f>IF(คะแนนสมรรถนะ!CA34="","",คะแนนสมรรถนะ!CA34)</f>
        <v/>
      </c>
      <c r="DQ33" s="87" t="str">
        <f t="shared" si="37"/>
        <v/>
      </c>
      <c r="DR33" s="136" t="str">
        <f t="shared" si="38"/>
        <v/>
      </c>
      <c r="DS33" s="136" t="str">
        <f t="shared" si="39"/>
        <v/>
      </c>
      <c r="DT33" s="457" t="str">
        <f t="shared" si="50"/>
        <v/>
      </c>
      <c r="DU33" s="136" t="str">
        <f t="shared" si="40"/>
        <v/>
      </c>
      <c r="DV33" s="457" t="str">
        <f t="shared" si="51"/>
        <v/>
      </c>
      <c r="DW33" s="136" t="str">
        <f t="shared" si="41"/>
        <v/>
      </c>
      <c r="DX33" s="457" t="str">
        <f t="shared" si="52"/>
        <v/>
      </c>
      <c r="DY33" s="136" t="str">
        <f t="shared" si="42"/>
        <v/>
      </c>
      <c r="DZ33" s="457" t="str">
        <f t="shared" si="53"/>
        <v/>
      </c>
      <c r="EA33" s="136" t="str">
        <f t="shared" si="43"/>
        <v/>
      </c>
      <c r="EB33" s="457" t="str">
        <f t="shared" si="54"/>
        <v/>
      </c>
      <c r="EC33" s="136" t="str">
        <f t="shared" si="44"/>
        <v/>
      </c>
      <c r="ED33" s="87" t="str">
        <f t="shared" si="55"/>
        <v/>
      </c>
      <c r="EE33" s="136" t="str">
        <f t="shared" si="56"/>
        <v/>
      </c>
      <c r="EF33" s="136" t="str">
        <f t="shared" si="57"/>
        <v/>
      </c>
      <c r="EG33" s="85"/>
      <c r="EJ33" s="316" t="str">
        <f t="shared" si="58"/>
        <v/>
      </c>
      <c r="EK33" s="316" t="str">
        <f t="shared" si="59"/>
        <v/>
      </c>
      <c r="EL33" s="316" t="str">
        <f t="shared" si="60"/>
        <v/>
      </c>
      <c r="EM33" s="316" t="str">
        <f t="shared" si="61"/>
        <v/>
      </c>
      <c r="EN33" s="316" t="str">
        <f t="shared" si="62"/>
        <v/>
      </c>
      <c r="EO33" s="316" t="str">
        <f>'07-2'!F33</f>
        <v/>
      </c>
    </row>
    <row r="34" spans="1:145" s="29" customFormat="1" ht="15.95" customHeight="1">
      <c r="A34" s="399">
        <v>29</v>
      </c>
      <c r="B34" s="26">
        <f>IF(คะแนนสอบ!C34="","",คะแนนสอบ!C34)</f>
        <v>2522</v>
      </c>
      <c r="C34" s="41" t="str">
        <f>IF(คะแนนสอบ!D34="","",คะแนนสอบ!D34)</f>
        <v>เด็กหญิงวรดา  บุญประจวบ</v>
      </c>
      <c r="D34" s="406" t="str">
        <f>IF(คะแนนสมรรถนะ!E35="","",คะแนนสมรรถนะ!E35)</f>
        <v/>
      </c>
      <c r="E34" s="406" t="str">
        <f>IF(คะแนนสมรรถนะ!F35="","",คะแนนสมรรถนะ!F35)</f>
        <v/>
      </c>
      <c r="F34" s="406" t="str">
        <f>IF(คะแนนสมรรถนะ!G35="","",คะแนนสมรรถนะ!G35)</f>
        <v/>
      </c>
      <c r="G34" s="406" t="str">
        <f>IF(คะแนนสมรรถนะ!H35="","",คะแนนสมรรถนะ!H35)</f>
        <v/>
      </c>
      <c r="H34" s="406" t="str">
        <f>IF(คะแนนสมรรถนะ!I35="","",คะแนนสมรรถนะ!I35)</f>
        <v/>
      </c>
      <c r="I34" s="87" t="str">
        <f t="shared" si="0"/>
        <v/>
      </c>
      <c r="J34" s="136" t="str">
        <f t="shared" si="1"/>
        <v/>
      </c>
      <c r="K34" s="136" t="str">
        <f t="shared" si="2"/>
        <v/>
      </c>
      <c r="L34" s="407" t="str">
        <f>IF(คะแนนสมรรถนะ!J35="","",คะแนนสมรรถนะ!J35)</f>
        <v/>
      </c>
      <c r="M34" s="407" t="str">
        <f>IF(คะแนนสมรรถนะ!K35="","",คะแนนสมรรถนะ!K35)</f>
        <v/>
      </c>
      <c r="N34" s="407" t="str">
        <f>IF(คะแนนสมรรถนะ!L35="","",คะแนนสมรรถนะ!L35)</f>
        <v/>
      </c>
      <c r="O34" s="407" t="str">
        <f>IF(คะแนนสมรรถนะ!M35="","",คะแนนสมรรถนะ!M35)</f>
        <v/>
      </c>
      <c r="P34" s="407" t="str">
        <f>IF(คะแนนสมรรถนะ!N35="","",คะแนนสมรรถนะ!N35)</f>
        <v/>
      </c>
      <c r="Q34" s="87" t="str">
        <f t="shared" si="3"/>
        <v/>
      </c>
      <c r="R34" s="136" t="str">
        <f t="shared" si="4"/>
        <v/>
      </c>
      <c r="S34" s="136" t="str">
        <f t="shared" si="5"/>
        <v/>
      </c>
      <c r="T34" s="407" t="str">
        <f>IF(คะแนนสมรรถนะ!O35="","",คะแนนสมรรถนะ!O35)</f>
        <v/>
      </c>
      <c r="U34" s="407" t="str">
        <f>IF(คะแนนสมรรถนะ!P35="","",คะแนนสมรรถนะ!P35)</f>
        <v/>
      </c>
      <c r="V34" s="407" t="str">
        <f>IF(คะแนนสมรรถนะ!Q35="","",คะแนนสมรรถนะ!Q35)</f>
        <v/>
      </c>
      <c r="W34" s="407" t="str">
        <f>IF(คะแนนสมรรถนะ!R35="","",คะแนนสมรรถนะ!R35)</f>
        <v/>
      </c>
      <c r="X34" s="407" t="str">
        <f>IF(คะแนนสมรรถนะ!S35="","",คะแนนสมรรถนะ!S35)</f>
        <v/>
      </c>
      <c r="Y34" s="87" t="str">
        <f t="shared" si="6"/>
        <v/>
      </c>
      <c r="Z34" s="136" t="str">
        <f t="shared" si="7"/>
        <v/>
      </c>
      <c r="AA34" s="136" t="str">
        <f t="shared" si="8"/>
        <v/>
      </c>
      <c r="AB34" s="407" t="str">
        <f>IF(คะแนนสมรรถนะ!T35="","",คะแนนสมรรถนะ!T35)</f>
        <v/>
      </c>
      <c r="AC34" s="407" t="str">
        <f>IF(คะแนนสมรรถนะ!U35="","",คะแนนสมรรถนะ!U35)</f>
        <v/>
      </c>
      <c r="AD34" s="407" t="str">
        <f>IF(คะแนนสมรรถนะ!V35="","",คะแนนสมรรถนะ!V35)</f>
        <v/>
      </c>
      <c r="AE34" s="407" t="str">
        <f>IF(คะแนนสมรรถนะ!W35="","",คะแนนสมรรถนะ!W35)</f>
        <v/>
      </c>
      <c r="AF34" s="407" t="str">
        <f>IF(คะแนนสมรรถนะ!X35="","",คะแนนสมรรถนะ!X35)</f>
        <v/>
      </c>
      <c r="AG34" s="87" t="str">
        <f t="shared" si="9"/>
        <v/>
      </c>
      <c r="AH34" s="136" t="str">
        <f t="shared" si="10"/>
        <v/>
      </c>
      <c r="AI34" s="136" t="str">
        <f t="shared" si="11"/>
        <v/>
      </c>
      <c r="AJ34" s="407" t="str">
        <f>IF(คะแนนสมรรถนะ!Y35="","",คะแนนสมรรถนะ!Y35)</f>
        <v/>
      </c>
      <c r="AK34" s="407" t="str">
        <f>IF(คะแนนสมรรถนะ!Z35="","",คะแนนสมรรถนะ!Z35)</f>
        <v/>
      </c>
      <c r="AL34" s="407" t="str">
        <f>IF(คะแนนสมรรถนะ!AA35="","",คะแนนสมรรถนะ!AA35)</f>
        <v/>
      </c>
      <c r="AM34" s="407" t="str">
        <f>IF(คะแนนสมรรถนะ!AB35="","",คะแนนสมรรถนะ!AB35)</f>
        <v/>
      </c>
      <c r="AN34" s="407" t="str">
        <f>IF(คะแนนสมรรถนะ!AC35="","",คะแนนสมรรถนะ!AC35)</f>
        <v/>
      </c>
      <c r="AO34" s="87" t="str">
        <f t="shared" si="12"/>
        <v/>
      </c>
      <c r="AP34" s="136" t="str">
        <f t="shared" si="13"/>
        <v/>
      </c>
      <c r="AQ34" s="136" t="str">
        <f t="shared" si="14"/>
        <v/>
      </c>
      <c r="AR34" s="407" t="str">
        <f>IF(คะแนนสมรรถนะ!AD35="","",คะแนนสมรรถนะ!AD35)</f>
        <v/>
      </c>
      <c r="AS34" s="407" t="str">
        <f>IF(คะแนนสมรรถนะ!AE35="","",คะแนนสมรรถนะ!AE35)</f>
        <v/>
      </c>
      <c r="AT34" s="407" t="str">
        <f>IF(คะแนนสมรรถนะ!AF35="","",คะแนนสมรรถนะ!AF35)</f>
        <v/>
      </c>
      <c r="AU34" s="407" t="str">
        <f>IF(คะแนนสมรรถนะ!AG35="","",คะแนนสมรรถนะ!AG35)</f>
        <v/>
      </c>
      <c r="AV34" s="407" t="str">
        <f>IF(คะแนนสมรรถนะ!AH35="","",คะแนนสมรรถนะ!AH35)</f>
        <v/>
      </c>
      <c r="AW34" s="87" t="str">
        <f t="shared" si="15"/>
        <v/>
      </c>
      <c r="AX34" s="136" t="str">
        <f t="shared" si="16"/>
        <v/>
      </c>
      <c r="AY34" s="136" t="str">
        <f t="shared" si="17"/>
        <v/>
      </c>
      <c r="AZ34" s="407" t="str">
        <f>IF(คะแนนสมรรถนะ!AI35="","",คะแนนสมรรถนะ!AI35)</f>
        <v/>
      </c>
      <c r="BA34" s="407" t="str">
        <f>IF(คะแนนสมรรถนะ!AJ35="","",คะแนนสมรรถนะ!AJ35)</f>
        <v/>
      </c>
      <c r="BB34" s="407" t="str">
        <f>IF(คะแนนสมรรถนะ!AK35="","",คะแนนสมรรถนะ!AK35)</f>
        <v/>
      </c>
      <c r="BC34" s="407" t="str">
        <f>IF(คะแนนสมรรถนะ!AL35="","",คะแนนสมรรถนะ!AL35)</f>
        <v/>
      </c>
      <c r="BD34" s="407" t="str">
        <f>IF(คะแนนสมรรถนะ!AM35="","",คะแนนสมรรถนะ!AM35)</f>
        <v/>
      </c>
      <c r="BE34" s="87" t="str">
        <f t="shared" si="18"/>
        <v/>
      </c>
      <c r="BF34" s="136" t="str">
        <f t="shared" si="19"/>
        <v/>
      </c>
      <c r="BG34" s="136" t="str">
        <f t="shared" si="20"/>
        <v/>
      </c>
      <c r="BH34" s="407" t="str">
        <f>IF(คะแนนสมรรถนะ!AN35="","",คะแนนสมรรถนะ!AN35)</f>
        <v/>
      </c>
      <c r="BI34" s="407" t="str">
        <f>IF(คะแนนสมรรถนะ!AO35="","",คะแนนสมรรถนะ!AO35)</f>
        <v/>
      </c>
      <c r="BJ34" s="407" t="str">
        <f>IF(คะแนนสมรรถนะ!AP35="","",คะแนนสมรรถนะ!AP35)</f>
        <v/>
      </c>
      <c r="BK34" s="407" t="str">
        <f>IF(คะแนนสมรรถนะ!AQ35="","",คะแนนสมรรถนะ!AQ35)</f>
        <v/>
      </c>
      <c r="BL34" s="407" t="str">
        <f>IF(คะแนนสมรรถนะ!AR35="","",คะแนนสมรรถนะ!AR35)</f>
        <v/>
      </c>
      <c r="BM34" s="87" t="str">
        <f t="shared" si="21"/>
        <v/>
      </c>
      <c r="BN34" s="136" t="str">
        <f t="shared" si="22"/>
        <v/>
      </c>
      <c r="BO34" s="136" t="str">
        <f t="shared" si="23"/>
        <v/>
      </c>
      <c r="BP34" s="407" t="str">
        <f>IF(คะแนนสมรรถนะ!AS35="","",คะแนนสมรรถนะ!AS35)</f>
        <v/>
      </c>
      <c r="BQ34" s="407" t="str">
        <f>IF(คะแนนสมรรถนะ!AT35="","",คะแนนสมรรถนะ!AT35)</f>
        <v/>
      </c>
      <c r="BR34" s="407" t="str">
        <f>IF(คะแนนสมรรถนะ!AU35="","",คะแนนสมรรถนะ!AU35)</f>
        <v/>
      </c>
      <c r="BS34" s="407" t="str">
        <f>IF(คะแนนสมรรถนะ!AV35="","",คะแนนสมรรถนะ!AV35)</f>
        <v/>
      </c>
      <c r="BT34" s="407" t="str">
        <f>IF(คะแนนสมรรถนะ!AW35="","",คะแนนสมรรถนะ!AW35)</f>
        <v/>
      </c>
      <c r="BU34" s="87" t="str">
        <f t="shared" si="24"/>
        <v/>
      </c>
      <c r="BV34" s="136" t="str">
        <f t="shared" si="25"/>
        <v/>
      </c>
      <c r="BW34" s="136" t="str">
        <f t="shared" si="26"/>
        <v/>
      </c>
      <c r="BX34" s="407" t="str">
        <f>IF(คะแนนสมรรถนะ!AX35="","",คะแนนสมรรถนะ!AX35)</f>
        <v/>
      </c>
      <c r="BY34" s="407" t="str">
        <f>IF(คะแนนสมรรถนะ!AY35="","",คะแนนสมรรถนะ!AY35)</f>
        <v/>
      </c>
      <c r="BZ34" s="407" t="str">
        <f>IF(คะแนนสมรรถนะ!AZ35="","",คะแนนสมรรถนะ!AZ35)</f>
        <v/>
      </c>
      <c r="CA34" s="407" t="str">
        <f>IF(คะแนนสมรรถนะ!BA35="","",คะแนนสมรรถนะ!BA35)</f>
        <v/>
      </c>
      <c r="CB34" s="407" t="str">
        <f>IF(คะแนนสมรรถนะ!BB35="","",คะแนนสมรรถนะ!BB35)</f>
        <v/>
      </c>
      <c r="CC34" s="87" t="str">
        <f t="shared" si="45"/>
        <v/>
      </c>
      <c r="CD34" s="136" t="str">
        <f t="shared" si="27"/>
        <v/>
      </c>
      <c r="CE34" s="136" t="str">
        <f t="shared" si="28"/>
        <v/>
      </c>
      <c r="CF34" s="457" t="str">
        <f>IF(คะแนนสมรรถนะ!BC35="","",คะแนนสมรรถนะ!BC35)</f>
        <v/>
      </c>
      <c r="CG34" s="457" t="str">
        <f>IF(คะแนนสมรรถนะ!BD35="","",คะแนนสมรรถนะ!BD35)</f>
        <v/>
      </c>
      <c r="CH34" s="457" t="str">
        <f>IF(คะแนนสมรรถนะ!BE35="","",คะแนนสมรรถนะ!BE35)</f>
        <v/>
      </c>
      <c r="CI34" s="457" t="str">
        <f>IF(คะแนนสมรรถนะ!BF35="","",คะแนนสมรรถนะ!BF35)</f>
        <v/>
      </c>
      <c r="CJ34" s="457" t="str">
        <f>IF(คะแนนสมรรถนะ!BG35="","",คะแนนสมรรถนะ!BG35)</f>
        <v/>
      </c>
      <c r="CK34" s="87" t="str">
        <f t="shared" si="46"/>
        <v/>
      </c>
      <c r="CL34" s="136" t="str">
        <f t="shared" si="29"/>
        <v/>
      </c>
      <c r="CM34" s="136" t="str">
        <f t="shared" si="30"/>
        <v/>
      </c>
      <c r="CN34" s="457" t="str">
        <f>IF(คะแนนสมรรถนะ!BH35="","",คะแนนสมรรถนะ!BH35)</f>
        <v/>
      </c>
      <c r="CO34" s="457" t="str">
        <f>IF(คะแนนสมรรถนะ!BI35="","",คะแนนสมรรถนะ!BI35)</f>
        <v/>
      </c>
      <c r="CP34" s="457" t="str">
        <f>IF(คะแนนสมรรถนะ!BJ35="","",คะแนนสมรรถนะ!BJ35)</f>
        <v/>
      </c>
      <c r="CQ34" s="457" t="str">
        <f>IF(คะแนนสมรรถนะ!BK35="","",คะแนนสมรรถนะ!BK35)</f>
        <v/>
      </c>
      <c r="CR34" s="457" t="str">
        <f>IF(คะแนนสมรรถนะ!BL35="","",คะแนนสมรรถนะ!BL35)</f>
        <v/>
      </c>
      <c r="CS34" s="87" t="str">
        <f t="shared" si="47"/>
        <v/>
      </c>
      <c r="CT34" s="136" t="str">
        <f t="shared" si="31"/>
        <v/>
      </c>
      <c r="CU34" s="136" t="str">
        <f t="shared" si="32"/>
        <v/>
      </c>
      <c r="CV34" s="457" t="str">
        <f>IF(คะแนนสมรรถนะ!BM35="","",คะแนนสมรรถนะ!BM35)</f>
        <v/>
      </c>
      <c r="CW34" s="457" t="str">
        <f>IF(คะแนนสมรรถนะ!BN35="","",คะแนนสมรรถนะ!BN35)</f>
        <v/>
      </c>
      <c r="CX34" s="457" t="str">
        <f>IF(คะแนนสมรรถนะ!BO35="","",คะแนนสมรรถนะ!BO35)</f>
        <v/>
      </c>
      <c r="CY34" s="457" t="str">
        <f>IF(คะแนนสมรรถนะ!BP35="","",คะแนนสมรรถนะ!BP35)</f>
        <v/>
      </c>
      <c r="CZ34" s="457" t="str">
        <f>IF(คะแนนสมรรถนะ!BQ35="","",คะแนนสมรรถนะ!BQ35)</f>
        <v/>
      </c>
      <c r="DA34" s="87" t="str">
        <f t="shared" si="48"/>
        <v/>
      </c>
      <c r="DB34" s="136" t="str">
        <f t="shared" si="33"/>
        <v/>
      </c>
      <c r="DC34" s="136" t="str">
        <f t="shared" si="34"/>
        <v/>
      </c>
      <c r="DD34" s="457" t="str">
        <f>IF(คะแนนสมรรถนะ!BR35="","",คะแนนสมรรถนะ!BR35)</f>
        <v/>
      </c>
      <c r="DE34" s="457" t="str">
        <f>IF(คะแนนสมรรถนะ!BS35="","",คะแนนสมรรถนะ!BS35)</f>
        <v/>
      </c>
      <c r="DF34" s="457" t="str">
        <f>IF(คะแนนสมรรถนะ!BT35="","",คะแนนสมรรถนะ!BT35)</f>
        <v/>
      </c>
      <c r="DG34" s="457" t="str">
        <f>IF(คะแนนสมรรถนะ!BU35="","",คะแนนสมรรถนะ!BU35)</f>
        <v/>
      </c>
      <c r="DH34" s="457" t="str">
        <f>IF(คะแนนสมรรถนะ!BV35="","",คะแนนสมรรถนะ!BV35)</f>
        <v/>
      </c>
      <c r="DI34" s="87" t="str">
        <f t="shared" si="49"/>
        <v/>
      </c>
      <c r="DJ34" s="136" t="str">
        <f t="shared" si="35"/>
        <v/>
      </c>
      <c r="DK34" s="136" t="str">
        <f t="shared" si="36"/>
        <v/>
      </c>
      <c r="DL34" s="407" t="str">
        <f>IF(คะแนนสมรรถนะ!BW35="","",คะแนนสมรรถนะ!BW35)</f>
        <v/>
      </c>
      <c r="DM34" s="407" t="str">
        <f>IF(คะแนนสมรรถนะ!BX35="","",คะแนนสมรรถนะ!BX35)</f>
        <v/>
      </c>
      <c r="DN34" s="407" t="str">
        <f>IF(คะแนนสมรรถนะ!BY35="","",คะแนนสมรรถนะ!BY35)</f>
        <v/>
      </c>
      <c r="DO34" s="407" t="str">
        <f>IF(คะแนนสมรรถนะ!BZ35="","",คะแนนสมรรถนะ!BZ35)</f>
        <v/>
      </c>
      <c r="DP34" s="407" t="str">
        <f>IF(คะแนนสมรรถนะ!CA35="","",คะแนนสมรรถนะ!CA35)</f>
        <v/>
      </c>
      <c r="DQ34" s="87" t="str">
        <f t="shared" si="37"/>
        <v/>
      </c>
      <c r="DR34" s="136" t="str">
        <f t="shared" si="38"/>
        <v/>
      </c>
      <c r="DS34" s="136" t="str">
        <f t="shared" si="39"/>
        <v/>
      </c>
      <c r="DT34" s="457" t="str">
        <f t="shared" si="50"/>
        <v/>
      </c>
      <c r="DU34" s="136" t="str">
        <f t="shared" si="40"/>
        <v/>
      </c>
      <c r="DV34" s="457" t="str">
        <f t="shared" si="51"/>
        <v/>
      </c>
      <c r="DW34" s="136" t="str">
        <f t="shared" si="41"/>
        <v/>
      </c>
      <c r="DX34" s="457" t="str">
        <f t="shared" si="52"/>
        <v/>
      </c>
      <c r="DY34" s="136" t="str">
        <f t="shared" si="42"/>
        <v/>
      </c>
      <c r="DZ34" s="457" t="str">
        <f t="shared" si="53"/>
        <v/>
      </c>
      <c r="EA34" s="136" t="str">
        <f t="shared" si="43"/>
        <v/>
      </c>
      <c r="EB34" s="457" t="str">
        <f t="shared" si="54"/>
        <v/>
      </c>
      <c r="EC34" s="136" t="str">
        <f t="shared" si="44"/>
        <v/>
      </c>
      <c r="ED34" s="87" t="str">
        <f t="shared" si="55"/>
        <v/>
      </c>
      <c r="EE34" s="136" t="str">
        <f t="shared" si="56"/>
        <v/>
      </c>
      <c r="EF34" s="136" t="str">
        <f t="shared" si="57"/>
        <v/>
      </c>
      <c r="EG34" s="85"/>
      <c r="EJ34" s="316" t="str">
        <f t="shared" si="58"/>
        <v/>
      </c>
      <c r="EK34" s="316" t="str">
        <f t="shared" si="59"/>
        <v/>
      </c>
      <c r="EL34" s="316" t="str">
        <f t="shared" si="60"/>
        <v/>
      </c>
      <c r="EM34" s="316" t="str">
        <f t="shared" si="61"/>
        <v/>
      </c>
      <c r="EN34" s="316" t="str">
        <f t="shared" si="62"/>
        <v/>
      </c>
      <c r="EO34" s="316" t="str">
        <f>'07-2'!F34</f>
        <v/>
      </c>
    </row>
    <row r="35" spans="1:145" s="29" customFormat="1" ht="15.95" customHeight="1">
      <c r="A35" s="399">
        <v>30</v>
      </c>
      <c r="B35" s="26">
        <f>IF(คะแนนสอบ!C35="","",คะแนนสอบ!C35)</f>
        <v>2523</v>
      </c>
      <c r="C35" s="41" t="str">
        <f>IF(คะแนนสอบ!D35="","",คะแนนสอบ!D35)</f>
        <v>เด็กหญิงอรจิรา  โต๊ะน้อย</v>
      </c>
      <c r="D35" s="406" t="str">
        <f>IF(คะแนนสมรรถนะ!E36="","",คะแนนสมรรถนะ!E36)</f>
        <v/>
      </c>
      <c r="E35" s="406" t="str">
        <f>IF(คะแนนสมรรถนะ!F36="","",คะแนนสมรรถนะ!F36)</f>
        <v/>
      </c>
      <c r="F35" s="406" t="str">
        <f>IF(คะแนนสมรรถนะ!G36="","",คะแนนสมรรถนะ!G36)</f>
        <v/>
      </c>
      <c r="G35" s="406" t="str">
        <f>IF(คะแนนสมรรถนะ!H36="","",คะแนนสมรรถนะ!H36)</f>
        <v/>
      </c>
      <c r="H35" s="406" t="str">
        <f>IF(คะแนนสมรรถนะ!I36="","",คะแนนสมรรถนะ!I36)</f>
        <v/>
      </c>
      <c r="I35" s="87" t="str">
        <f t="shared" si="0"/>
        <v/>
      </c>
      <c r="J35" s="136" t="str">
        <f t="shared" si="1"/>
        <v/>
      </c>
      <c r="K35" s="136" t="str">
        <f t="shared" si="2"/>
        <v/>
      </c>
      <c r="L35" s="407" t="str">
        <f>IF(คะแนนสมรรถนะ!J36="","",คะแนนสมรรถนะ!J36)</f>
        <v/>
      </c>
      <c r="M35" s="407" t="str">
        <f>IF(คะแนนสมรรถนะ!K36="","",คะแนนสมรรถนะ!K36)</f>
        <v/>
      </c>
      <c r="N35" s="407" t="str">
        <f>IF(คะแนนสมรรถนะ!L36="","",คะแนนสมรรถนะ!L36)</f>
        <v/>
      </c>
      <c r="O35" s="407" t="str">
        <f>IF(คะแนนสมรรถนะ!M36="","",คะแนนสมรรถนะ!M36)</f>
        <v/>
      </c>
      <c r="P35" s="407" t="str">
        <f>IF(คะแนนสมรรถนะ!N36="","",คะแนนสมรรถนะ!N36)</f>
        <v/>
      </c>
      <c r="Q35" s="87" t="str">
        <f t="shared" si="3"/>
        <v/>
      </c>
      <c r="R35" s="136" t="str">
        <f t="shared" si="4"/>
        <v/>
      </c>
      <c r="S35" s="136" t="str">
        <f t="shared" si="5"/>
        <v/>
      </c>
      <c r="T35" s="407" t="str">
        <f>IF(คะแนนสมรรถนะ!O36="","",คะแนนสมรรถนะ!O36)</f>
        <v/>
      </c>
      <c r="U35" s="407" t="str">
        <f>IF(คะแนนสมรรถนะ!P36="","",คะแนนสมรรถนะ!P36)</f>
        <v/>
      </c>
      <c r="V35" s="407" t="str">
        <f>IF(คะแนนสมรรถนะ!Q36="","",คะแนนสมรรถนะ!Q36)</f>
        <v/>
      </c>
      <c r="W35" s="407" t="str">
        <f>IF(คะแนนสมรรถนะ!R36="","",คะแนนสมรรถนะ!R36)</f>
        <v/>
      </c>
      <c r="X35" s="407" t="str">
        <f>IF(คะแนนสมรรถนะ!S36="","",คะแนนสมรรถนะ!S36)</f>
        <v/>
      </c>
      <c r="Y35" s="87" t="str">
        <f t="shared" si="6"/>
        <v/>
      </c>
      <c r="Z35" s="136" t="str">
        <f t="shared" si="7"/>
        <v/>
      </c>
      <c r="AA35" s="136" t="str">
        <f t="shared" si="8"/>
        <v/>
      </c>
      <c r="AB35" s="407" t="str">
        <f>IF(คะแนนสมรรถนะ!T36="","",คะแนนสมรรถนะ!T36)</f>
        <v/>
      </c>
      <c r="AC35" s="407" t="str">
        <f>IF(คะแนนสมรรถนะ!U36="","",คะแนนสมรรถนะ!U36)</f>
        <v/>
      </c>
      <c r="AD35" s="407" t="str">
        <f>IF(คะแนนสมรรถนะ!V36="","",คะแนนสมรรถนะ!V36)</f>
        <v/>
      </c>
      <c r="AE35" s="407" t="str">
        <f>IF(คะแนนสมรรถนะ!W36="","",คะแนนสมรรถนะ!W36)</f>
        <v/>
      </c>
      <c r="AF35" s="407" t="str">
        <f>IF(คะแนนสมรรถนะ!X36="","",คะแนนสมรรถนะ!X36)</f>
        <v/>
      </c>
      <c r="AG35" s="87" t="str">
        <f t="shared" si="9"/>
        <v/>
      </c>
      <c r="AH35" s="136" t="str">
        <f t="shared" si="10"/>
        <v/>
      </c>
      <c r="AI35" s="136" t="str">
        <f t="shared" si="11"/>
        <v/>
      </c>
      <c r="AJ35" s="407" t="str">
        <f>IF(คะแนนสมรรถนะ!Y36="","",คะแนนสมรรถนะ!Y36)</f>
        <v/>
      </c>
      <c r="AK35" s="407" t="str">
        <f>IF(คะแนนสมรรถนะ!Z36="","",คะแนนสมรรถนะ!Z36)</f>
        <v/>
      </c>
      <c r="AL35" s="407" t="str">
        <f>IF(คะแนนสมรรถนะ!AA36="","",คะแนนสมรรถนะ!AA36)</f>
        <v/>
      </c>
      <c r="AM35" s="407" t="str">
        <f>IF(คะแนนสมรรถนะ!AB36="","",คะแนนสมรรถนะ!AB36)</f>
        <v/>
      </c>
      <c r="AN35" s="407" t="str">
        <f>IF(คะแนนสมรรถนะ!AC36="","",คะแนนสมรรถนะ!AC36)</f>
        <v/>
      </c>
      <c r="AO35" s="87" t="str">
        <f t="shared" si="12"/>
        <v/>
      </c>
      <c r="AP35" s="136" t="str">
        <f t="shared" si="13"/>
        <v/>
      </c>
      <c r="AQ35" s="136" t="str">
        <f t="shared" si="14"/>
        <v/>
      </c>
      <c r="AR35" s="407" t="str">
        <f>IF(คะแนนสมรรถนะ!AD36="","",คะแนนสมรรถนะ!AD36)</f>
        <v/>
      </c>
      <c r="AS35" s="407" t="str">
        <f>IF(คะแนนสมรรถนะ!AE36="","",คะแนนสมรรถนะ!AE36)</f>
        <v/>
      </c>
      <c r="AT35" s="407" t="str">
        <f>IF(คะแนนสมรรถนะ!AF36="","",คะแนนสมรรถนะ!AF36)</f>
        <v/>
      </c>
      <c r="AU35" s="407" t="str">
        <f>IF(คะแนนสมรรถนะ!AG36="","",คะแนนสมรรถนะ!AG36)</f>
        <v/>
      </c>
      <c r="AV35" s="407" t="str">
        <f>IF(คะแนนสมรรถนะ!AH36="","",คะแนนสมรรถนะ!AH36)</f>
        <v/>
      </c>
      <c r="AW35" s="87" t="str">
        <f t="shared" si="15"/>
        <v/>
      </c>
      <c r="AX35" s="136" t="str">
        <f t="shared" si="16"/>
        <v/>
      </c>
      <c r="AY35" s="136" t="str">
        <f t="shared" si="17"/>
        <v/>
      </c>
      <c r="AZ35" s="407" t="str">
        <f>IF(คะแนนสมรรถนะ!AI36="","",คะแนนสมรรถนะ!AI36)</f>
        <v/>
      </c>
      <c r="BA35" s="407" t="str">
        <f>IF(คะแนนสมรรถนะ!AJ36="","",คะแนนสมรรถนะ!AJ36)</f>
        <v/>
      </c>
      <c r="BB35" s="407" t="str">
        <f>IF(คะแนนสมรรถนะ!AK36="","",คะแนนสมรรถนะ!AK36)</f>
        <v/>
      </c>
      <c r="BC35" s="407" t="str">
        <f>IF(คะแนนสมรรถนะ!AL36="","",คะแนนสมรรถนะ!AL36)</f>
        <v/>
      </c>
      <c r="BD35" s="407" t="str">
        <f>IF(คะแนนสมรรถนะ!AM36="","",คะแนนสมรรถนะ!AM36)</f>
        <v/>
      </c>
      <c r="BE35" s="87" t="str">
        <f t="shared" si="18"/>
        <v/>
      </c>
      <c r="BF35" s="136" t="str">
        <f t="shared" si="19"/>
        <v/>
      </c>
      <c r="BG35" s="136" t="str">
        <f t="shared" si="20"/>
        <v/>
      </c>
      <c r="BH35" s="407" t="str">
        <f>IF(คะแนนสมรรถนะ!AN36="","",คะแนนสมรรถนะ!AN36)</f>
        <v/>
      </c>
      <c r="BI35" s="407" t="str">
        <f>IF(คะแนนสมรรถนะ!AO36="","",คะแนนสมรรถนะ!AO36)</f>
        <v/>
      </c>
      <c r="BJ35" s="407" t="str">
        <f>IF(คะแนนสมรรถนะ!AP36="","",คะแนนสมรรถนะ!AP36)</f>
        <v/>
      </c>
      <c r="BK35" s="407" t="str">
        <f>IF(คะแนนสมรรถนะ!AQ36="","",คะแนนสมรรถนะ!AQ36)</f>
        <v/>
      </c>
      <c r="BL35" s="407" t="str">
        <f>IF(คะแนนสมรรถนะ!AR36="","",คะแนนสมรรถนะ!AR36)</f>
        <v/>
      </c>
      <c r="BM35" s="87" t="str">
        <f t="shared" si="21"/>
        <v/>
      </c>
      <c r="BN35" s="136" t="str">
        <f t="shared" si="22"/>
        <v/>
      </c>
      <c r="BO35" s="136" t="str">
        <f t="shared" si="23"/>
        <v/>
      </c>
      <c r="BP35" s="407" t="str">
        <f>IF(คะแนนสมรรถนะ!AS36="","",คะแนนสมรรถนะ!AS36)</f>
        <v/>
      </c>
      <c r="BQ35" s="407" t="str">
        <f>IF(คะแนนสมรรถนะ!AT36="","",คะแนนสมรรถนะ!AT36)</f>
        <v/>
      </c>
      <c r="BR35" s="407" t="str">
        <f>IF(คะแนนสมรรถนะ!AU36="","",คะแนนสมรรถนะ!AU36)</f>
        <v/>
      </c>
      <c r="BS35" s="407" t="str">
        <f>IF(คะแนนสมรรถนะ!AV36="","",คะแนนสมรรถนะ!AV36)</f>
        <v/>
      </c>
      <c r="BT35" s="407" t="str">
        <f>IF(คะแนนสมรรถนะ!AW36="","",คะแนนสมรรถนะ!AW36)</f>
        <v/>
      </c>
      <c r="BU35" s="87" t="str">
        <f t="shared" si="24"/>
        <v/>
      </c>
      <c r="BV35" s="136" t="str">
        <f t="shared" si="25"/>
        <v/>
      </c>
      <c r="BW35" s="136" t="str">
        <f t="shared" si="26"/>
        <v/>
      </c>
      <c r="BX35" s="407" t="str">
        <f>IF(คะแนนสมรรถนะ!AX36="","",คะแนนสมรรถนะ!AX36)</f>
        <v/>
      </c>
      <c r="BY35" s="407" t="str">
        <f>IF(คะแนนสมรรถนะ!AY36="","",คะแนนสมรรถนะ!AY36)</f>
        <v/>
      </c>
      <c r="BZ35" s="407" t="str">
        <f>IF(คะแนนสมรรถนะ!AZ36="","",คะแนนสมรรถนะ!AZ36)</f>
        <v/>
      </c>
      <c r="CA35" s="407" t="str">
        <f>IF(คะแนนสมรรถนะ!BA36="","",คะแนนสมรรถนะ!BA36)</f>
        <v/>
      </c>
      <c r="CB35" s="407" t="str">
        <f>IF(คะแนนสมรรถนะ!BB36="","",คะแนนสมรรถนะ!BB36)</f>
        <v/>
      </c>
      <c r="CC35" s="87" t="str">
        <f t="shared" si="45"/>
        <v/>
      </c>
      <c r="CD35" s="136" t="str">
        <f t="shared" si="27"/>
        <v/>
      </c>
      <c r="CE35" s="136" t="str">
        <f t="shared" si="28"/>
        <v/>
      </c>
      <c r="CF35" s="457" t="str">
        <f>IF(คะแนนสมรรถนะ!BC36="","",คะแนนสมรรถนะ!BC36)</f>
        <v/>
      </c>
      <c r="CG35" s="457" t="str">
        <f>IF(คะแนนสมรรถนะ!BD36="","",คะแนนสมรรถนะ!BD36)</f>
        <v/>
      </c>
      <c r="CH35" s="457" t="str">
        <f>IF(คะแนนสมรรถนะ!BE36="","",คะแนนสมรรถนะ!BE36)</f>
        <v/>
      </c>
      <c r="CI35" s="457" t="str">
        <f>IF(คะแนนสมรรถนะ!BF36="","",คะแนนสมรรถนะ!BF36)</f>
        <v/>
      </c>
      <c r="CJ35" s="457" t="str">
        <f>IF(คะแนนสมรรถนะ!BG36="","",คะแนนสมรรถนะ!BG36)</f>
        <v/>
      </c>
      <c r="CK35" s="87" t="str">
        <f t="shared" si="46"/>
        <v/>
      </c>
      <c r="CL35" s="136" t="str">
        <f t="shared" si="29"/>
        <v/>
      </c>
      <c r="CM35" s="136" t="str">
        <f t="shared" si="30"/>
        <v/>
      </c>
      <c r="CN35" s="457" t="str">
        <f>IF(คะแนนสมรรถนะ!BH36="","",คะแนนสมรรถนะ!BH36)</f>
        <v/>
      </c>
      <c r="CO35" s="457" t="str">
        <f>IF(คะแนนสมรรถนะ!BI36="","",คะแนนสมรรถนะ!BI36)</f>
        <v/>
      </c>
      <c r="CP35" s="457" t="str">
        <f>IF(คะแนนสมรรถนะ!BJ36="","",คะแนนสมรรถนะ!BJ36)</f>
        <v/>
      </c>
      <c r="CQ35" s="457" t="str">
        <f>IF(คะแนนสมรรถนะ!BK36="","",คะแนนสมรรถนะ!BK36)</f>
        <v/>
      </c>
      <c r="CR35" s="457" t="str">
        <f>IF(คะแนนสมรรถนะ!BL36="","",คะแนนสมรรถนะ!BL36)</f>
        <v/>
      </c>
      <c r="CS35" s="87" t="str">
        <f t="shared" si="47"/>
        <v/>
      </c>
      <c r="CT35" s="136" t="str">
        <f t="shared" si="31"/>
        <v/>
      </c>
      <c r="CU35" s="136" t="str">
        <f t="shared" si="32"/>
        <v/>
      </c>
      <c r="CV35" s="457" t="str">
        <f>IF(คะแนนสมรรถนะ!BM36="","",คะแนนสมรรถนะ!BM36)</f>
        <v/>
      </c>
      <c r="CW35" s="457" t="str">
        <f>IF(คะแนนสมรรถนะ!BN36="","",คะแนนสมรรถนะ!BN36)</f>
        <v/>
      </c>
      <c r="CX35" s="457" t="str">
        <f>IF(คะแนนสมรรถนะ!BO36="","",คะแนนสมรรถนะ!BO36)</f>
        <v/>
      </c>
      <c r="CY35" s="457" t="str">
        <f>IF(คะแนนสมรรถนะ!BP36="","",คะแนนสมรรถนะ!BP36)</f>
        <v/>
      </c>
      <c r="CZ35" s="457" t="str">
        <f>IF(คะแนนสมรรถนะ!BQ36="","",คะแนนสมรรถนะ!BQ36)</f>
        <v/>
      </c>
      <c r="DA35" s="87" t="str">
        <f t="shared" si="48"/>
        <v/>
      </c>
      <c r="DB35" s="136" t="str">
        <f t="shared" si="33"/>
        <v/>
      </c>
      <c r="DC35" s="136" t="str">
        <f t="shared" si="34"/>
        <v/>
      </c>
      <c r="DD35" s="457" t="str">
        <f>IF(คะแนนสมรรถนะ!BR36="","",คะแนนสมรรถนะ!BR36)</f>
        <v/>
      </c>
      <c r="DE35" s="457" t="str">
        <f>IF(คะแนนสมรรถนะ!BS36="","",คะแนนสมรรถนะ!BS36)</f>
        <v/>
      </c>
      <c r="DF35" s="457" t="str">
        <f>IF(คะแนนสมรรถนะ!BT36="","",คะแนนสมรรถนะ!BT36)</f>
        <v/>
      </c>
      <c r="DG35" s="457" t="str">
        <f>IF(คะแนนสมรรถนะ!BU36="","",คะแนนสมรรถนะ!BU36)</f>
        <v/>
      </c>
      <c r="DH35" s="457" t="str">
        <f>IF(คะแนนสมรรถนะ!BV36="","",คะแนนสมรรถนะ!BV36)</f>
        <v/>
      </c>
      <c r="DI35" s="87" t="str">
        <f t="shared" si="49"/>
        <v/>
      </c>
      <c r="DJ35" s="136" t="str">
        <f t="shared" si="35"/>
        <v/>
      </c>
      <c r="DK35" s="136" t="str">
        <f t="shared" si="36"/>
        <v/>
      </c>
      <c r="DL35" s="407" t="str">
        <f>IF(คะแนนสมรรถนะ!BW36="","",คะแนนสมรรถนะ!BW36)</f>
        <v/>
      </c>
      <c r="DM35" s="407" t="str">
        <f>IF(คะแนนสมรรถนะ!BX36="","",คะแนนสมรรถนะ!BX36)</f>
        <v/>
      </c>
      <c r="DN35" s="407" t="str">
        <f>IF(คะแนนสมรรถนะ!BY36="","",คะแนนสมรรถนะ!BY36)</f>
        <v/>
      </c>
      <c r="DO35" s="407" t="str">
        <f>IF(คะแนนสมรรถนะ!BZ36="","",คะแนนสมรรถนะ!BZ36)</f>
        <v/>
      </c>
      <c r="DP35" s="407" t="str">
        <f>IF(คะแนนสมรรถนะ!CA36="","",คะแนนสมรรถนะ!CA36)</f>
        <v/>
      </c>
      <c r="DQ35" s="87" t="str">
        <f t="shared" si="37"/>
        <v/>
      </c>
      <c r="DR35" s="136" t="str">
        <f t="shared" si="38"/>
        <v/>
      </c>
      <c r="DS35" s="136" t="str">
        <f t="shared" si="39"/>
        <v/>
      </c>
      <c r="DT35" s="457" t="str">
        <f t="shared" si="50"/>
        <v/>
      </c>
      <c r="DU35" s="136" t="str">
        <f t="shared" si="40"/>
        <v/>
      </c>
      <c r="DV35" s="457" t="str">
        <f t="shared" si="51"/>
        <v/>
      </c>
      <c r="DW35" s="136" t="str">
        <f t="shared" si="41"/>
        <v/>
      </c>
      <c r="DX35" s="457" t="str">
        <f t="shared" si="52"/>
        <v/>
      </c>
      <c r="DY35" s="136" t="str">
        <f t="shared" si="42"/>
        <v/>
      </c>
      <c r="DZ35" s="457" t="str">
        <f t="shared" si="53"/>
        <v/>
      </c>
      <c r="EA35" s="136" t="str">
        <f t="shared" si="43"/>
        <v/>
      </c>
      <c r="EB35" s="457" t="str">
        <f t="shared" si="54"/>
        <v/>
      </c>
      <c r="EC35" s="136" t="str">
        <f t="shared" si="44"/>
        <v/>
      </c>
      <c r="ED35" s="87" t="str">
        <f t="shared" si="55"/>
        <v/>
      </c>
      <c r="EE35" s="136" t="str">
        <f t="shared" si="56"/>
        <v/>
      </c>
      <c r="EF35" s="136" t="str">
        <f t="shared" si="57"/>
        <v/>
      </c>
      <c r="EG35" s="85"/>
      <c r="EJ35" s="316" t="str">
        <f t="shared" si="58"/>
        <v/>
      </c>
      <c r="EK35" s="316" t="str">
        <f t="shared" si="59"/>
        <v/>
      </c>
      <c r="EL35" s="316" t="str">
        <f t="shared" si="60"/>
        <v/>
      </c>
      <c r="EM35" s="316" t="str">
        <f t="shared" si="61"/>
        <v/>
      </c>
      <c r="EN35" s="316" t="str">
        <f t="shared" si="62"/>
        <v/>
      </c>
      <c r="EO35" s="316" t="str">
        <f>'07-2'!F35</f>
        <v/>
      </c>
    </row>
    <row r="36" spans="1:145" s="29" customFormat="1" ht="15.95" customHeight="1">
      <c r="A36" s="399">
        <v>31</v>
      </c>
      <c r="B36" s="26">
        <f>IF(คะแนนสอบ!C36="","",คะแนนสอบ!C36)</f>
        <v>2524</v>
      </c>
      <c r="C36" s="41" t="str">
        <f>IF(คะแนนสอบ!D36="","",คะแนนสอบ!D36)</f>
        <v>เด็กหญิงนุชจรีย์  ยิ้มจันทร์</v>
      </c>
      <c r="D36" s="406" t="str">
        <f>IF(คะแนนสมรรถนะ!E37="","",คะแนนสมรรถนะ!E37)</f>
        <v/>
      </c>
      <c r="E36" s="406" t="str">
        <f>IF(คะแนนสมรรถนะ!F37="","",คะแนนสมรรถนะ!F37)</f>
        <v/>
      </c>
      <c r="F36" s="406" t="str">
        <f>IF(คะแนนสมรรถนะ!G37="","",คะแนนสมรรถนะ!G37)</f>
        <v/>
      </c>
      <c r="G36" s="406" t="str">
        <f>IF(คะแนนสมรรถนะ!H37="","",คะแนนสมรรถนะ!H37)</f>
        <v/>
      </c>
      <c r="H36" s="406" t="str">
        <f>IF(คะแนนสมรรถนะ!I37="","",คะแนนสมรรถนะ!I37)</f>
        <v/>
      </c>
      <c r="I36" s="87" t="str">
        <f t="shared" si="0"/>
        <v/>
      </c>
      <c r="J36" s="136" t="str">
        <f t="shared" si="1"/>
        <v/>
      </c>
      <c r="K36" s="136" t="str">
        <f t="shared" si="2"/>
        <v/>
      </c>
      <c r="L36" s="407" t="str">
        <f>IF(คะแนนสมรรถนะ!J37="","",คะแนนสมรรถนะ!J37)</f>
        <v/>
      </c>
      <c r="M36" s="407" t="str">
        <f>IF(คะแนนสมรรถนะ!K37="","",คะแนนสมรรถนะ!K37)</f>
        <v/>
      </c>
      <c r="N36" s="407" t="str">
        <f>IF(คะแนนสมรรถนะ!L37="","",คะแนนสมรรถนะ!L37)</f>
        <v/>
      </c>
      <c r="O36" s="407" t="str">
        <f>IF(คะแนนสมรรถนะ!M37="","",คะแนนสมรรถนะ!M37)</f>
        <v/>
      </c>
      <c r="P36" s="407" t="str">
        <f>IF(คะแนนสมรรถนะ!N37="","",คะแนนสมรรถนะ!N37)</f>
        <v/>
      </c>
      <c r="Q36" s="87" t="str">
        <f t="shared" si="3"/>
        <v/>
      </c>
      <c r="R36" s="136" t="str">
        <f t="shared" si="4"/>
        <v/>
      </c>
      <c r="S36" s="136" t="str">
        <f t="shared" si="5"/>
        <v/>
      </c>
      <c r="T36" s="407" t="str">
        <f>IF(คะแนนสมรรถนะ!O37="","",คะแนนสมรรถนะ!O37)</f>
        <v/>
      </c>
      <c r="U36" s="407" t="str">
        <f>IF(คะแนนสมรรถนะ!P37="","",คะแนนสมรรถนะ!P37)</f>
        <v/>
      </c>
      <c r="V36" s="407" t="str">
        <f>IF(คะแนนสมรรถนะ!Q37="","",คะแนนสมรรถนะ!Q37)</f>
        <v/>
      </c>
      <c r="W36" s="407" t="str">
        <f>IF(คะแนนสมรรถนะ!R37="","",คะแนนสมรรถนะ!R37)</f>
        <v/>
      </c>
      <c r="X36" s="407" t="str">
        <f>IF(คะแนนสมรรถนะ!S37="","",คะแนนสมรรถนะ!S37)</f>
        <v/>
      </c>
      <c r="Y36" s="87" t="str">
        <f t="shared" si="6"/>
        <v/>
      </c>
      <c r="Z36" s="136" t="str">
        <f t="shared" si="7"/>
        <v/>
      </c>
      <c r="AA36" s="136" t="str">
        <f t="shared" si="8"/>
        <v/>
      </c>
      <c r="AB36" s="407" t="str">
        <f>IF(คะแนนสมรรถนะ!T37="","",คะแนนสมรรถนะ!T37)</f>
        <v/>
      </c>
      <c r="AC36" s="407" t="str">
        <f>IF(คะแนนสมรรถนะ!U37="","",คะแนนสมรรถนะ!U37)</f>
        <v/>
      </c>
      <c r="AD36" s="407" t="str">
        <f>IF(คะแนนสมรรถนะ!V37="","",คะแนนสมรรถนะ!V37)</f>
        <v/>
      </c>
      <c r="AE36" s="407" t="str">
        <f>IF(คะแนนสมรรถนะ!W37="","",คะแนนสมรรถนะ!W37)</f>
        <v/>
      </c>
      <c r="AF36" s="407" t="str">
        <f>IF(คะแนนสมรรถนะ!X37="","",คะแนนสมรรถนะ!X37)</f>
        <v/>
      </c>
      <c r="AG36" s="87" t="str">
        <f t="shared" si="9"/>
        <v/>
      </c>
      <c r="AH36" s="136" t="str">
        <f t="shared" si="10"/>
        <v/>
      </c>
      <c r="AI36" s="136" t="str">
        <f t="shared" si="11"/>
        <v/>
      </c>
      <c r="AJ36" s="407" t="str">
        <f>IF(คะแนนสมรรถนะ!Y37="","",คะแนนสมรรถนะ!Y37)</f>
        <v/>
      </c>
      <c r="AK36" s="407" t="str">
        <f>IF(คะแนนสมรรถนะ!Z37="","",คะแนนสมรรถนะ!Z37)</f>
        <v/>
      </c>
      <c r="AL36" s="407" t="str">
        <f>IF(คะแนนสมรรถนะ!AA37="","",คะแนนสมรรถนะ!AA37)</f>
        <v/>
      </c>
      <c r="AM36" s="407" t="str">
        <f>IF(คะแนนสมรรถนะ!AB37="","",คะแนนสมรรถนะ!AB37)</f>
        <v/>
      </c>
      <c r="AN36" s="407" t="str">
        <f>IF(คะแนนสมรรถนะ!AC37="","",คะแนนสมรรถนะ!AC37)</f>
        <v/>
      </c>
      <c r="AO36" s="87" t="str">
        <f t="shared" si="12"/>
        <v/>
      </c>
      <c r="AP36" s="136" t="str">
        <f t="shared" si="13"/>
        <v/>
      </c>
      <c r="AQ36" s="136" t="str">
        <f t="shared" si="14"/>
        <v/>
      </c>
      <c r="AR36" s="407" t="str">
        <f>IF(คะแนนสมรรถนะ!AD37="","",คะแนนสมรรถนะ!AD37)</f>
        <v/>
      </c>
      <c r="AS36" s="407" t="str">
        <f>IF(คะแนนสมรรถนะ!AE37="","",คะแนนสมรรถนะ!AE37)</f>
        <v/>
      </c>
      <c r="AT36" s="407" t="str">
        <f>IF(คะแนนสมรรถนะ!AF37="","",คะแนนสมรรถนะ!AF37)</f>
        <v/>
      </c>
      <c r="AU36" s="407" t="str">
        <f>IF(คะแนนสมรรถนะ!AG37="","",คะแนนสมรรถนะ!AG37)</f>
        <v/>
      </c>
      <c r="AV36" s="407" t="str">
        <f>IF(คะแนนสมรรถนะ!AH37="","",คะแนนสมรรถนะ!AH37)</f>
        <v/>
      </c>
      <c r="AW36" s="87" t="str">
        <f t="shared" si="15"/>
        <v/>
      </c>
      <c r="AX36" s="136" t="str">
        <f t="shared" si="16"/>
        <v/>
      </c>
      <c r="AY36" s="136" t="str">
        <f t="shared" si="17"/>
        <v/>
      </c>
      <c r="AZ36" s="407" t="str">
        <f>IF(คะแนนสมรรถนะ!AI37="","",คะแนนสมรรถนะ!AI37)</f>
        <v/>
      </c>
      <c r="BA36" s="407" t="str">
        <f>IF(คะแนนสมรรถนะ!AJ37="","",คะแนนสมรรถนะ!AJ37)</f>
        <v/>
      </c>
      <c r="BB36" s="407" t="str">
        <f>IF(คะแนนสมรรถนะ!AK37="","",คะแนนสมรรถนะ!AK37)</f>
        <v/>
      </c>
      <c r="BC36" s="407" t="str">
        <f>IF(คะแนนสมรรถนะ!AL37="","",คะแนนสมรรถนะ!AL37)</f>
        <v/>
      </c>
      <c r="BD36" s="407" t="str">
        <f>IF(คะแนนสมรรถนะ!AM37="","",คะแนนสมรรถนะ!AM37)</f>
        <v/>
      </c>
      <c r="BE36" s="87" t="str">
        <f t="shared" si="18"/>
        <v/>
      </c>
      <c r="BF36" s="136" t="str">
        <f t="shared" si="19"/>
        <v/>
      </c>
      <c r="BG36" s="136" t="str">
        <f t="shared" si="20"/>
        <v/>
      </c>
      <c r="BH36" s="407" t="str">
        <f>IF(คะแนนสมรรถนะ!AN37="","",คะแนนสมรรถนะ!AN37)</f>
        <v/>
      </c>
      <c r="BI36" s="407" t="str">
        <f>IF(คะแนนสมรรถนะ!AO37="","",คะแนนสมรรถนะ!AO37)</f>
        <v/>
      </c>
      <c r="BJ36" s="407" t="str">
        <f>IF(คะแนนสมรรถนะ!AP37="","",คะแนนสมรรถนะ!AP37)</f>
        <v/>
      </c>
      <c r="BK36" s="407" t="str">
        <f>IF(คะแนนสมรรถนะ!AQ37="","",คะแนนสมรรถนะ!AQ37)</f>
        <v/>
      </c>
      <c r="BL36" s="407" t="str">
        <f>IF(คะแนนสมรรถนะ!AR37="","",คะแนนสมรรถนะ!AR37)</f>
        <v/>
      </c>
      <c r="BM36" s="87" t="str">
        <f t="shared" si="21"/>
        <v/>
      </c>
      <c r="BN36" s="136" t="str">
        <f t="shared" si="22"/>
        <v/>
      </c>
      <c r="BO36" s="136" t="str">
        <f t="shared" si="23"/>
        <v/>
      </c>
      <c r="BP36" s="407" t="str">
        <f>IF(คะแนนสมรรถนะ!AS37="","",คะแนนสมรรถนะ!AS37)</f>
        <v/>
      </c>
      <c r="BQ36" s="407" t="str">
        <f>IF(คะแนนสมรรถนะ!AT37="","",คะแนนสมรรถนะ!AT37)</f>
        <v/>
      </c>
      <c r="BR36" s="407" t="str">
        <f>IF(คะแนนสมรรถนะ!AU37="","",คะแนนสมรรถนะ!AU37)</f>
        <v/>
      </c>
      <c r="BS36" s="407" t="str">
        <f>IF(คะแนนสมรรถนะ!AV37="","",คะแนนสมรรถนะ!AV37)</f>
        <v/>
      </c>
      <c r="BT36" s="407" t="str">
        <f>IF(คะแนนสมรรถนะ!AW37="","",คะแนนสมรรถนะ!AW37)</f>
        <v/>
      </c>
      <c r="BU36" s="87" t="str">
        <f t="shared" si="24"/>
        <v/>
      </c>
      <c r="BV36" s="136" t="str">
        <f t="shared" si="25"/>
        <v/>
      </c>
      <c r="BW36" s="136" t="str">
        <f t="shared" si="26"/>
        <v/>
      </c>
      <c r="BX36" s="407" t="str">
        <f>IF(คะแนนสมรรถนะ!AX37="","",คะแนนสมรรถนะ!AX37)</f>
        <v/>
      </c>
      <c r="BY36" s="407" t="str">
        <f>IF(คะแนนสมรรถนะ!AY37="","",คะแนนสมรรถนะ!AY37)</f>
        <v/>
      </c>
      <c r="BZ36" s="407" t="str">
        <f>IF(คะแนนสมรรถนะ!AZ37="","",คะแนนสมรรถนะ!AZ37)</f>
        <v/>
      </c>
      <c r="CA36" s="407" t="str">
        <f>IF(คะแนนสมรรถนะ!BA37="","",คะแนนสมรรถนะ!BA37)</f>
        <v/>
      </c>
      <c r="CB36" s="407" t="str">
        <f>IF(คะแนนสมรรถนะ!BB37="","",คะแนนสมรรถนะ!BB37)</f>
        <v/>
      </c>
      <c r="CC36" s="87" t="str">
        <f t="shared" si="45"/>
        <v/>
      </c>
      <c r="CD36" s="136" t="str">
        <f t="shared" si="27"/>
        <v/>
      </c>
      <c r="CE36" s="136" t="str">
        <f t="shared" si="28"/>
        <v/>
      </c>
      <c r="CF36" s="457" t="str">
        <f>IF(คะแนนสมรรถนะ!BC37="","",คะแนนสมรรถนะ!BC37)</f>
        <v/>
      </c>
      <c r="CG36" s="457" t="str">
        <f>IF(คะแนนสมรรถนะ!BD37="","",คะแนนสมรรถนะ!BD37)</f>
        <v/>
      </c>
      <c r="CH36" s="457" t="str">
        <f>IF(คะแนนสมรรถนะ!BE37="","",คะแนนสมรรถนะ!BE37)</f>
        <v/>
      </c>
      <c r="CI36" s="457" t="str">
        <f>IF(คะแนนสมรรถนะ!BF37="","",คะแนนสมรรถนะ!BF37)</f>
        <v/>
      </c>
      <c r="CJ36" s="457" t="str">
        <f>IF(คะแนนสมรรถนะ!BG37="","",คะแนนสมรรถนะ!BG37)</f>
        <v/>
      </c>
      <c r="CK36" s="87" t="str">
        <f t="shared" si="46"/>
        <v/>
      </c>
      <c r="CL36" s="136" t="str">
        <f t="shared" si="29"/>
        <v/>
      </c>
      <c r="CM36" s="136" t="str">
        <f t="shared" si="30"/>
        <v/>
      </c>
      <c r="CN36" s="457" t="str">
        <f>IF(คะแนนสมรรถนะ!BH37="","",คะแนนสมรรถนะ!BH37)</f>
        <v/>
      </c>
      <c r="CO36" s="457" t="str">
        <f>IF(คะแนนสมรรถนะ!BI37="","",คะแนนสมรรถนะ!BI37)</f>
        <v/>
      </c>
      <c r="CP36" s="457" t="str">
        <f>IF(คะแนนสมรรถนะ!BJ37="","",คะแนนสมรรถนะ!BJ37)</f>
        <v/>
      </c>
      <c r="CQ36" s="457" t="str">
        <f>IF(คะแนนสมรรถนะ!BK37="","",คะแนนสมรรถนะ!BK37)</f>
        <v/>
      </c>
      <c r="CR36" s="457" t="str">
        <f>IF(คะแนนสมรรถนะ!BL37="","",คะแนนสมรรถนะ!BL37)</f>
        <v/>
      </c>
      <c r="CS36" s="87" t="str">
        <f t="shared" si="47"/>
        <v/>
      </c>
      <c r="CT36" s="136" t="str">
        <f t="shared" si="31"/>
        <v/>
      </c>
      <c r="CU36" s="136" t="str">
        <f t="shared" si="32"/>
        <v/>
      </c>
      <c r="CV36" s="457" t="str">
        <f>IF(คะแนนสมรรถนะ!BM37="","",คะแนนสมรรถนะ!BM37)</f>
        <v/>
      </c>
      <c r="CW36" s="457" t="str">
        <f>IF(คะแนนสมรรถนะ!BN37="","",คะแนนสมรรถนะ!BN37)</f>
        <v/>
      </c>
      <c r="CX36" s="457" t="str">
        <f>IF(คะแนนสมรรถนะ!BO37="","",คะแนนสมรรถนะ!BO37)</f>
        <v/>
      </c>
      <c r="CY36" s="457" t="str">
        <f>IF(คะแนนสมรรถนะ!BP37="","",คะแนนสมรรถนะ!BP37)</f>
        <v/>
      </c>
      <c r="CZ36" s="457" t="str">
        <f>IF(คะแนนสมรรถนะ!BQ37="","",คะแนนสมรรถนะ!BQ37)</f>
        <v/>
      </c>
      <c r="DA36" s="87" t="str">
        <f t="shared" si="48"/>
        <v/>
      </c>
      <c r="DB36" s="136" t="str">
        <f t="shared" si="33"/>
        <v/>
      </c>
      <c r="DC36" s="136" t="str">
        <f t="shared" si="34"/>
        <v/>
      </c>
      <c r="DD36" s="457" t="str">
        <f>IF(คะแนนสมรรถนะ!BR37="","",คะแนนสมรรถนะ!BR37)</f>
        <v/>
      </c>
      <c r="DE36" s="457" t="str">
        <f>IF(คะแนนสมรรถนะ!BS37="","",คะแนนสมรรถนะ!BS37)</f>
        <v/>
      </c>
      <c r="DF36" s="457" t="str">
        <f>IF(คะแนนสมรรถนะ!BT37="","",คะแนนสมรรถนะ!BT37)</f>
        <v/>
      </c>
      <c r="DG36" s="457" t="str">
        <f>IF(คะแนนสมรรถนะ!BU37="","",คะแนนสมรรถนะ!BU37)</f>
        <v/>
      </c>
      <c r="DH36" s="457" t="str">
        <f>IF(คะแนนสมรรถนะ!BV37="","",คะแนนสมรรถนะ!BV37)</f>
        <v/>
      </c>
      <c r="DI36" s="87" t="str">
        <f t="shared" si="49"/>
        <v/>
      </c>
      <c r="DJ36" s="136" t="str">
        <f t="shared" si="35"/>
        <v/>
      </c>
      <c r="DK36" s="136" t="str">
        <f t="shared" si="36"/>
        <v/>
      </c>
      <c r="DL36" s="407" t="str">
        <f>IF(คะแนนสมรรถนะ!BW37="","",คะแนนสมรรถนะ!BW37)</f>
        <v/>
      </c>
      <c r="DM36" s="407" t="str">
        <f>IF(คะแนนสมรรถนะ!BX37="","",คะแนนสมรรถนะ!BX37)</f>
        <v/>
      </c>
      <c r="DN36" s="407" t="str">
        <f>IF(คะแนนสมรรถนะ!BY37="","",คะแนนสมรรถนะ!BY37)</f>
        <v/>
      </c>
      <c r="DO36" s="407" t="str">
        <f>IF(คะแนนสมรรถนะ!BZ37="","",คะแนนสมรรถนะ!BZ37)</f>
        <v/>
      </c>
      <c r="DP36" s="407" t="str">
        <f>IF(คะแนนสมรรถนะ!CA37="","",คะแนนสมรรถนะ!CA37)</f>
        <v/>
      </c>
      <c r="DQ36" s="87" t="str">
        <f t="shared" si="37"/>
        <v/>
      </c>
      <c r="DR36" s="136" t="str">
        <f t="shared" si="38"/>
        <v/>
      </c>
      <c r="DS36" s="136" t="str">
        <f t="shared" si="39"/>
        <v/>
      </c>
      <c r="DT36" s="457" t="str">
        <f t="shared" si="50"/>
        <v/>
      </c>
      <c r="DU36" s="136" t="str">
        <f t="shared" si="40"/>
        <v/>
      </c>
      <c r="DV36" s="457" t="str">
        <f t="shared" si="51"/>
        <v/>
      </c>
      <c r="DW36" s="136" t="str">
        <f t="shared" si="41"/>
        <v/>
      </c>
      <c r="DX36" s="457" t="str">
        <f t="shared" si="52"/>
        <v/>
      </c>
      <c r="DY36" s="136" t="str">
        <f t="shared" si="42"/>
        <v/>
      </c>
      <c r="DZ36" s="457" t="str">
        <f t="shared" si="53"/>
        <v/>
      </c>
      <c r="EA36" s="136" t="str">
        <f t="shared" si="43"/>
        <v/>
      </c>
      <c r="EB36" s="457" t="str">
        <f t="shared" si="54"/>
        <v/>
      </c>
      <c r="EC36" s="136" t="str">
        <f t="shared" si="44"/>
        <v/>
      </c>
      <c r="ED36" s="87" t="str">
        <f t="shared" si="55"/>
        <v/>
      </c>
      <c r="EE36" s="136" t="str">
        <f t="shared" si="56"/>
        <v/>
      </c>
      <c r="EF36" s="136" t="str">
        <f t="shared" si="57"/>
        <v/>
      </c>
      <c r="EG36" s="85"/>
      <c r="EJ36" s="316" t="str">
        <f t="shared" si="58"/>
        <v/>
      </c>
      <c r="EK36" s="316" t="str">
        <f t="shared" si="59"/>
        <v/>
      </c>
      <c r="EL36" s="316" t="str">
        <f t="shared" si="60"/>
        <v/>
      </c>
      <c r="EM36" s="316" t="str">
        <f t="shared" si="61"/>
        <v/>
      </c>
      <c r="EN36" s="316" t="str">
        <f t="shared" si="62"/>
        <v/>
      </c>
      <c r="EO36" s="316" t="str">
        <f>'07-2'!F36</f>
        <v/>
      </c>
    </row>
    <row r="37" spans="1:145" s="29" customFormat="1" ht="15.95" customHeight="1">
      <c r="A37" s="399">
        <v>32</v>
      </c>
      <c r="B37" s="26">
        <f>IF(คะแนนสอบ!C37="","",คะแนนสอบ!C37)</f>
        <v>2525</v>
      </c>
      <c r="C37" s="41" t="str">
        <f>IF(คะแนนสอบ!D37="","",คะแนนสอบ!D37)</f>
        <v>เด็กหญิงชนัญชิดา  ไพรีรณ</v>
      </c>
      <c r="D37" s="406" t="str">
        <f>IF(คะแนนสมรรถนะ!E38="","",คะแนนสมรรถนะ!E38)</f>
        <v/>
      </c>
      <c r="E37" s="406" t="str">
        <f>IF(คะแนนสมรรถนะ!F38="","",คะแนนสมรรถนะ!F38)</f>
        <v/>
      </c>
      <c r="F37" s="406" t="str">
        <f>IF(คะแนนสมรรถนะ!G38="","",คะแนนสมรรถนะ!G38)</f>
        <v/>
      </c>
      <c r="G37" s="406" t="str">
        <f>IF(คะแนนสมรรถนะ!H38="","",คะแนนสมรรถนะ!H38)</f>
        <v/>
      </c>
      <c r="H37" s="406" t="str">
        <f>IF(คะแนนสมรรถนะ!I38="","",คะแนนสมรรถนะ!I38)</f>
        <v/>
      </c>
      <c r="I37" s="87" t="str">
        <f t="shared" si="0"/>
        <v/>
      </c>
      <c r="J37" s="136" t="str">
        <f t="shared" si="1"/>
        <v/>
      </c>
      <c r="K37" s="136" t="str">
        <f t="shared" si="2"/>
        <v/>
      </c>
      <c r="L37" s="407" t="str">
        <f>IF(คะแนนสมรรถนะ!J38="","",คะแนนสมรรถนะ!J38)</f>
        <v/>
      </c>
      <c r="M37" s="407" t="str">
        <f>IF(คะแนนสมรรถนะ!K38="","",คะแนนสมรรถนะ!K38)</f>
        <v/>
      </c>
      <c r="N37" s="407" t="str">
        <f>IF(คะแนนสมรรถนะ!L38="","",คะแนนสมรรถนะ!L38)</f>
        <v/>
      </c>
      <c r="O37" s="407" t="str">
        <f>IF(คะแนนสมรรถนะ!M38="","",คะแนนสมรรถนะ!M38)</f>
        <v/>
      </c>
      <c r="P37" s="407" t="str">
        <f>IF(คะแนนสมรรถนะ!N38="","",คะแนนสมรรถนะ!N38)</f>
        <v/>
      </c>
      <c r="Q37" s="87" t="str">
        <f t="shared" si="3"/>
        <v/>
      </c>
      <c r="R37" s="136" t="str">
        <f t="shared" si="4"/>
        <v/>
      </c>
      <c r="S37" s="136" t="str">
        <f t="shared" si="5"/>
        <v/>
      </c>
      <c r="T37" s="407" t="str">
        <f>IF(คะแนนสมรรถนะ!O38="","",คะแนนสมรรถนะ!O38)</f>
        <v/>
      </c>
      <c r="U37" s="407" t="str">
        <f>IF(คะแนนสมรรถนะ!P38="","",คะแนนสมรรถนะ!P38)</f>
        <v/>
      </c>
      <c r="V37" s="407" t="str">
        <f>IF(คะแนนสมรรถนะ!Q38="","",คะแนนสมรรถนะ!Q38)</f>
        <v/>
      </c>
      <c r="W37" s="407" t="str">
        <f>IF(คะแนนสมรรถนะ!R38="","",คะแนนสมรรถนะ!R38)</f>
        <v/>
      </c>
      <c r="X37" s="407" t="str">
        <f>IF(คะแนนสมรรถนะ!S38="","",คะแนนสมรรถนะ!S38)</f>
        <v/>
      </c>
      <c r="Y37" s="87" t="str">
        <f t="shared" si="6"/>
        <v/>
      </c>
      <c r="Z37" s="136" t="str">
        <f t="shared" si="7"/>
        <v/>
      </c>
      <c r="AA37" s="136" t="str">
        <f t="shared" si="8"/>
        <v/>
      </c>
      <c r="AB37" s="407" t="str">
        <f>IF(คะแนนสมรรถนะ!T38="","",คะแนนสมรรถนะ!T38)</f>
        <v/>
      </c>
      <c r="AC37" s="407" t="str">
        <f>IF(คะแนนสมรรถนะ!U38="","",คะแนนสมรรถนะ!U38)</f>
        <v/>
      </c>
      <c r="AD37" s="407" t="str">
        <f>IF(คะแนนสมรรถนะ!V38="","",คะแนนสมรรถนะ!V38)</f>
        <v/>
      </c>
      <c r="AE37" s="407" t="str">
        <f>IF(คะแนนสมรรถนะ!W38="","",คะแนนสมรรถนะ!W38)</f>
        <v/>
      </c>
      <c r="AF37" s="407" t="str">
        <f>IF(คะแนนสมรรถนะ!X38="","",คะแนนสมรรถนะ!X38)</f>
        <v/>
      </c>
      <c r="AG37" s="87" t="str">
        <f t="shared" si="9"/>
        <v/>
      </c>
      <c r="AH37" s="136" t="str">
        <f t="shared" si="10"/>
        <v/>
      </c>
      <c r="AI37" s="136" t="str">
        <f t="shared" si="11"/>
        <v/>
      </c>
      <c r="AJ37" s="407" t="str">
        <f>IF(คะแนนสมรรถนะ!Y38="","",คะแนนสมรรถนะ!Y38)</f>
        <v/>
      </c>
      <c r="AK37" s="407" t="str">
        <f>IF(คะแนนสมรรถนะ!Z38="","",คะแนนสมรรถนะ!Z38)</f>
        <v/>
      </c>
      <c r="AL37" s="407" t="str">
        <f>IF(คะแนนสมรรถนะ!AA38="","",คะแนนสมรรถนะ!AA38)</f>
        <v/>
      </c>
      <c r="AM37" s="407" t="str">
        <f>IF(คะแนนสมรรถนะ!AB38="","",คะแนนสมรรถนะ!AB38)</f>
        <v/>
      </c>
      <c r="AN37" s="407" t="str">
        <f>IF(คะแนนสมรรถนะ!AC38="","",คะแนนสมรรถนะ!AC38)</f>
        <v/>
      </c>
      <c r="AO37" s="87" t="str">
        <f t="shared" si="12"/>
        <v/>
      </c>
      <c r="AP37" s="136" t="str">
        <f t="shared" si="13"/>
        <v/>
      </c>
      <c r="AQ37" s="136" t="str">
        <f t="shared" si="14"/>
        <v/>
      </c>
      <c r="AR37" s="407" t="str">
        <f>IF(คะแนนสมรรถนะ!AD38="","",คะแนนสมรรถนะ!AD38)</f>
        <v/>
      </c>
      <c r="AS37" s="407" t="str">
        <f>IF(คะแนนสมรรถนะ!AE38="","",คะแนนสมรรถนะ!AE38)</f>
        <v/>
      </c>
      <c r="AT37" s="407" t="str">
        <f>IF(คะแนนสมรรถนะ!AF38="","",คะแนนสมรรถนะ!AF38)</f>
        <v/>
      </c>
      <c r="AU37" s="407" t="str">
        <f>IF(คะแนนสมรรถนะ!AG38="","",คะแนนสมรรถนะ!AG38)</f>
        <v/>
      </c>
      <c r="AV37" s="407" t="str">
        <f>IF(คะแนนสมรรถนะ!AH38="","",คะแนนสมรรถนะ!AH38)</f>
        <v/>
      </c>
      <c r="AW37" s="87" t="str">
        <f t="shared" si="15"/>
        <v/>
      </c>
      <c r="AX37" s="136" t="str">
        <f t="shared" si="16"/>
        <v/>
      </c>
      <c r="AY37" s="136" t="str">
        <f t="shared" si="17"/>
        <v/>
      </c>
      <c r="AZ37" s="407" t="str">
        <f>IF(คะแนนสมรรถนะ!AI38="","",คะแนนสมรรถนะ!AI38)</f>
        <v/>
      </c>
      <c r="BA37" s="407" t="str">
        <f>IF(คะแนนสมรรถนะ!AJ38="","",คะแนนสมรรถนะ!AJ38)</f>
        <v/>
      </c>
      <c r="BB37" s="407" t="str">
        <f>IF(คะแนนสมรรถนะ!AK38="","",คะแนนสมรรถนะ!AK38)</f>
        <v/>
      </c>
      <c r="BC37" s="407" t="str">
        <f>IF(คะแนนสมรรถนะ!AL38="","",คะแนนสมรรถนะ!AL38)</f>
        <v/>
      </c>
      <c r="BD37" s="407" t="str">
        <f>IF(คะแนนสมรรถนะ!AM38="","",คะแนนสมรรถนะ!AM38)</f>
        <v/>
      </c>
      <c r="BE37" s="87" t="str">
        <f t="shared" si="18"/>
        <v/>
      </c>
      <c r="BF37" s="136" t="str">
        <f t="shared" si="19"/>
        <v/>
      </c>
      <c r="BG37" s="136" t="str">
        <f t="shared" si="20"/>
        <v/>
      </c>
      <c r="BH37" s="407" t="str">
        <f>IF(คะแนนสมรรถนะ!AN38="","",คะแนนสมรรถนะ!AN38)</f>
        <v/>
      </c>
      <c r="BI37" s="407" t="str">
        <f>IF(คะแนนสมรรถนะ!AO38="","",คะแนนสมรรถนะ!AO38)</f>
        <v/>
      </c>
      <c r="BJ37" s="407" t="str">
        <f>IF(คะแนนสมรรถนะ!AP38="","",คะแนนสมรรถนะ!AP38)</f>
        <v/>
      </c>
      <c r="BK37" s="407" t="str">
        <f>IF(คะแนนสมรรถนะ!AQ38="","",คะแนนสมรรถนะ!AQ38)</f>
        <v/>
      </c>
      <c r="BL37" s="407" t="str">
        <f>IF(คะแนนสมรรถนะ!AR38="","",คะแนนสมรรถนะ!AR38)</f>
        <v/>
      </c>
      <c r="BM37" s="87" t="str">
        <f t="shared" si="21"/>
        <v/>
      </c>
      <c r="BN37" s="136" t="str">
        <f t="shared" si="22"/>
        <v/>
      </c>
      <c r="BO37" s="136" t="str">
        <f t="shared" si="23"/>
        <v/>
      </c>
      <c r="BP37" s="407" t="str">
        <f>IF(คะแนนสมรรถนะ!AS38="","",คะแนนสมรรถนะ!AS38)</f>
        <v/>
      </c>
      <c r="BQ37" s="407" t="str">
        <f>IF(คะแนนสมรรถนะ!AT38="","",คะแนนสมรรถนะ!AT38)</f>
        <v/>
      </c>
      <c r="BR37" s="407" t="str">
        <f>IF(คะแนนสมรรถนะ!AU38="","",คะแนนสมรรถนะ!AU38)</f>
        <v/>
      </c>
      <c r="BS37" s="407" t="str">
        <f>IF(คะแนนสมรรถนะ!AV38="","",คะแนนสมรรถนะ!AV38)</f>
        <v/>
      </c>
      <c r="BT37" s="407" t="str">
        <f>IF(คะแนนสมรรถนะ!AW38="","",คะแนนสมรรถนะ!AW38)</f>
        <v/>
      </c>
      <c r="BU37" s="87" t="str">
        <f t="shared" si="24"/>
        <v/>
      </c>
      <c r="BV37" s="136" t="str">
        <f t="shared" si="25"/>
        <v/>
      </c>
      <c r="BW37" s="136" t="str">
        <f t="shared" si="26"/>
        <v/>
      </c>
      <c r="BX37" s="407" t="str">
        <f>IF(คะแนนสมรรถนะ!AX38="","",คะแนนสมรรถนะ!AX38)</f>
        <v/>
      </c>
      <c r="BY37" s="407" t="str">
        <f>IF(คะแนนสมรรถนะ!AY38="","",คะแนนสมรรถนะ!AY38)</f>
        <v/>
      </c>
      <c r="BZ37" s="407" t="str">
        <f>IF(คะแนนสมรรถนะ!AZ38="","",คะแนนสมรรถนะ!AZ38)</f>
        <v/>
      </c>
      <c r="CA37" s="407" t="str">
        <f>IF(คะแนนสมรรถนะ!BA38="","",คะแนนสมรรถนะ!BA38)</f>
        <v/>
      </c>
      <c r="CB37" s="407" t="str">
        <f>IF(คะแนนสมรรถนะ!BB38="","",คะแนนสมรรถนะ!BB38)</f>
        <v/>
      </c>
      <c r="CC37" s="87" t="str">
        <f t="shared" si="45"/>
        <v/>
      </c>
      <c r="CD37" s="136" t="str">
        <f t="shared" si="27"/>
        <v/>
      </c>
      <c r="CE37" s="136" t="str">
        <f t="shared" si="28"/>
        <v/>
      </c>
      <c r="CF37" s="457" t="str">
        <f>IF(คะแนนสมรรถนะ!BC38="","",คะแนนสมรรถนะ!BC38)</f>
        <v/>
      </c>
      <c r="CG37" s="457" t="str">
        <f>IF(คะแนนสมรรถนะ!BD38="","",คะแนนสมรรถนะ!BD38)</f>
        <v/>
      </c>
      <c r="CH37" s="457" t="str">
        <f>IF(คะแนนสมรรถนะ!BE38="","",คะแนนสมรรถนะ!BE38)</f>
        <v/>
      </c>
      <c r="CI37" s="457" t="str">
        <f>IF(คะแนนสมรรถนะ!BF38="","",คะแนนสมรรถนะ!BF38)</f>
        <v/>
      </c>
      <c r="CJ37" s="457" t="str">
        <f>IF(คะแนนสมรรถนะ!BG38="","",คะแนนสมรรถนะ!BG38)</f>
        <v/>
      </c>
      <c r="CK37" s="87" t="str">
        <f t="shared" si="46"/>
        <v/>
      </c>
      <c r="CL37" s="136" t="str">
        <f t="shared" si="29"/>
        <v/>
      </c>
      <c r="CM37" s="136" t="str">
        <f t="shared" si="30"/>
        <v/>
      </c>
      <c r="CN37" s="457" t="str">
        <f>IF(คะแนนสมรรถนะ!BH38="","",คะแนนสมรรถนะ!BH38)</f>
        <v/>
      </c>
      <c r="CO37" s="457" t="str">
        <f>IF(คะแนนสมรรถนะ!BI38="","",คะแนนสมรรถนะ!BI38)</f>
        <v/>
      </c>
      <c r="CP37" s="457" t="str">
        <f>IF(คะแนนสมรรถนะ!BJ38="","",คะแนนสมรรถนะ!BJ38)</f>
        <v/>
      </c>
      <c r="CQ37" s="457" t="str">
        <f>IF(คะแนนสมรรถนะ!BK38="","",คะแนนสมรรถนะ!BK38)</f>
        <v/>
      </c>
      <c r="CR37" s="457" t="str">
        <f>IF(คะแนนสมรรถนะ!BL38="","",คะแนนสมรรถนะ!BL38)</f>
        <v/>
      </c>
      <c r="CS37" s="87" t="str">
        <f t="shared" si="47"/>
        <v/>
      </c>
      <c r="CT37" s="136" t="str">
        <f t="shared" si="31"/>
        <v/>
      </c>
      <c r="CU37" s="136" t="str">
        <f t="shared" si="32"/>
        <v/>
      </c>
      <c r="CV37" s="457" t="str">
        <f>IF(คะแนนสมรรถนะ!BM38="","",คะแนนสมรรถนะ!BM38)</f>
        <v/>
      </c>
      <c r="CW37" s="457" t="str">
        <f>IF(คะแนนสมรรถนะ!BN38="","",คะแนนสมรรถนะ!BN38)</f>
        <v/>
      </c>
      <c r="CX37" s="457" t="str">
        <f>IF(คะแนนสมรรถนะ!BO38="","",คะแนนสมรรถนะ!BO38)</f>
        <v/>
      </c>
      <c r="CY37" s="457" t="str">
        <f>IF(คะแนนสมรรถนะ!BP38="","",คะแนนสมรรถนะ!BP38)</f>
        <v/>
      </c>
      <c r="CZ37" s="457" t="str">
        <f>IF(คะแนนสมรรถนะ!BQ38="","",คะแนนสมรรถนะ!BQ38)</f>
        <v/>
      </c>
      <c r="DA37" s="87" t="str">
        <f t="shared" si="48"/>
        <v/>
      </c>
      <c r="DB37" s="136" t="str">
        <f t="shared" si="33"/>
        <v/>
      </c>
      <c r="DC37" s="136" t="str">
        <f t="shared" si="34"/>
        <v/>
      </c>
      <c r="DD37" s="457" t="str">
        <f>IF(คะแนนสมรรถนะ!BR38="","",คะแนนสมรรถนะ!BR38)</f>
        <v/>
      </c>
      <c r="DE37" s="457" t="str">
        <f>IF(คะแนนสมรรถนะ!BS38="","",คะแนนสมรรถนะ!BS38)</f>
        <v/>
      </c>
      <c r="DF37" s="457" t="str">
        <f>IF(คะแนนสมรรถนะ!BT38="","",คะแนนสมรรถนะ!BT38)</f>
        <v/>
      </c>
      <c r="DG37" s="457" t="str">
        <f>IF(คะแนนสมรรถนะ!BU38="","",คะแนนสมรรถนะ!BU38)</f>
        <v/>
      </c>
      <c r="DH37" s="457" t="str">
        <f>IF(คะแนนสมรรถนะ!BV38="","",คะแนนสมรรถนะ!BV38)</f>
        <v/>
      </c>
      <c r="DI37" s="87" t="str">
        <f t="shared" si="49"/>
        <v/>
      </c>
      <c r="DJ37" s="136" t="str">
        <f t="shared" si="35"/>
        <v/>
      </c>
      <c r="DK37" s="136" t="str">
        <f t="shared" si="36"/>
        <v/>
      </c>
      <c r="DL37" s="407" t="str">
        <f>IF(คะแนนสมรรถนะ!BW38="","",คะแนนสมรรถนะ!BW38)</f>
        <v/>
      </c>
      <c r="DM37" s="407" t="str">
        <f>IF(คะแนนสมรรถนะ!BX38="","",คะแนนสมรรถนะ!BX38)</f>
        <v/>
      </c>
      <c r="DN37" s="407" t="str">
        <f>IF(คะแนนสมรรถนะ!BY38="","",คะแนนสมรรถนะ!BY38)</f>
        <v/>
      </c>
      <c r="DO37" s="407" t="str">
        <f>IF(คะแนนสมรรถนะ!BZ38="","",คะแนนสมรรถนะ!BZ38)</f>
        <v/>
      </c>
      <c r="DP37" s="407" t="str">
        <f>IF(คะแนนสมรรถนะ!CA38="","",คะแนนสมรรถนะ!CA38)</f>
        <v/>
      </c>
      <c r="DQ37" s="87" t="str">
        <f t="shared" si="37"/>
        <v/>
      </c>
      <c r="DR37" s="136" t="str">
        <f t="shared" si="38"/>
        <v/>
      </c>
      <c r="DS37" s="136" t="str">
        <f t="shared" si="39"/>
        <v/>
      </c>
      <c r="DT37" s="457" t="str">
        <f t="shared" si="50"/>
        <v/>
      </c>
      <c r="DU37" s="136" t="str">
        <f t="shared" si="40"/>
        <v/>
      </c>
      <c r="DV37" s="457" t="str">
        <f t="shared" si="51"/>
        <v/>
      </c>
      <c r="DW37" s="136" t="str">
        <f t="shared" si="41"/>
        <v/>
      </c>
      <c r="DX37" s="457" t="str">
        <f t="shared" si="52"/>
        <v/>
      </c>
      <c r="DY37" s="136" t="str">
        <f t="shared" si="42"/>
        <v/>
      </c>
      <c r="DZ37" s="457" t="str">
        <f t="shared" si="53"/>
        <v/>
      </c>
      <c r="EA37" s="136" t="str">
        <f t="shared" si="43"/>
        <v/>
      </c>
      <c r="EB37" s="457" t="str">
        <f t="shared" si="54"/>
        <v/>
      </c>
      <c r="EC37" s="136" t="str">
        <f t="shared" si="44"/>
        <v/>
      </c>
      <c r="ED37" s="87" t="str">
        <f t="shared" si="55"/>
        <v/>
      </c>
      <c r="EE37" s="136" t="str">
        <f t="shared" si="56"/>
        <v/>
      </c>
      <c r="EF37" s="136" t="str">
        <f t="shared" si="57"/>
        <v/>
      </c>
      <c r="EG37" s="85"/>
      <c r="EJ37" s="316" t="str">
        <f t="shared" si="58"/>
        <v/>
      </c>
      <c r="EK37" s="316" t="str">
        <f t="shared" si="59"/>
        <v/>
      </c>
      <c r="EL37" s="316" t="str">
        <f t="shared" si="60"/>
        <v/>
      </c>
      <c r="EM37" s="316" t="str">
        <f t="shared" si="61"/>
        <v/>
      </c>
      <c r="EN37" s="316" t="str">
        <f t="shared" si="62"/>
        <v/>
      </c>
      <c r="EO37" s="316" t="str">
        <f>'07-2'!F37</f>
        <v/>
      </c>
    </row>
    <row r="38" spans="1:145" s="29" customFormat="1" ht="15.95" customHeight="1">
      <c r="A38" s="399">
        <v>33</v>
      </c>
      <c r="B38" s="26">
        <f>IF(คะแนนสอบ!C38="","",คะแนนสอบ!C38)</f>
        <v>2526</v>
      </c>
      <c r="C38" s="41" t="str">
        <f>IF(คะแนนสอบ!D38="","",คะแนนสอบ!D38)</f>
        <v>เด็กหญิงกัณฐิกา  เพตรา</v>
      </c>
      <c r="D38" s="406" t="str">
        <f>IF(คะแนนสมรรถนะ!E39="","",คะแนนสมรรถนะ!E39)</f>
        <v/>
      </c>
      <c r="E38" s="406" t="str">
        <f>IF(คะแนนสมรรถนะ!F39="","",คะแนนสมรรถนะ!F39)</f>
        <v/>
      </c>
      <c r="F38" s="406" t="str">
        <f>IF(คะแนนสมรรถนะ!G39="","",คะแนนสมรรถนะ!G39)</f>
        <v/>
      </c>
      <c r="G38" s="406" t="str">
        <f>IF(คะแนนสมรรถนะ!H39="","",คะแนนสมรรถนะ!H39)</f>
        <v/>
      </c>
      <c r="H38" s="406" t="str">
        <f>IF(คะแนนสมรรถนะ!I39="","",คะแนนสมรรถนะ!I39)</f>
        <v/>
      </c>
      <c r="I38" s="87" t="str">
        <f t="shared" si="0"/>
        <v/>
      </c>
      <c r="J38" s="136" t="str">
        <f t="shared" si="1"/>
        <v/>
      </c>
      <c r="K38" s="136" t="str">
        <f t="shared" si="2"/>
        <v/>
      </c>
      <c r="L38" s="407" t="str">
        <f>IF(คะแนนสมรรถนะ!J39="","",คะแนนสมรรถนะ!J39)</f>
        <v/>
      </c>
      <c r="M38" s="407" t="str">
        <f>IF(คะแนนสมรรถนะ!K39="","",คะแนนสมรรถนะ!K39)</f>
        <v/>
      </c>
      <c r="N38" s="407" t="str">
        <f>IF(คะแนนสมรรถนะ!L39="","",คะแนนสมรรถนะ!L39)</f>
        <v/>
      </c>
      <c r="O38" s="407" t="str">
        <f>IF(คะแนนสมรรถนะ!M39="","",คะแนนสมรรถนะ!M39)</f>
        <v/>
      </c>
      <c r="P38" s="407" t="str">
        <f>IF(คะแนนสมรรถนะ!N39="","",คะแนนสมรรถนะ!N39)</f>
        <v/>
      </c>
      <c r="Q38" s="87" t="str">
        <f t="shared" si="3"/>
        <v/>
      </c>
      <c r="R38" s="136" t="str">
        <f t="shared" si="4"/>
        <v/>
      </c>
      <c r="S38" s="136" t="str">
        <f t="shared" si="5"/>
        <v/>
      </c>
      <c r="T38" s="407" t="str">
        <f>IF(คะแนนสมรรถนะ!O39="","",คะแนนสมรรถนะ!O39)</f>
        <v/>
      </c>
      <c r="U38" s="407" t="str">
        <f>IF(คะแนนสมรรถนะ!P39="","",คะแนนสมรรถนะ!P39)</f>
        <v/>
      </c>
      <c r="V38" s="407" t="str">
        <f>IF(คะแนนสมรรถนะ!Q39="","",คะแนนสมรรถนะ!Q39)</f>
        <v/>
      </c>
      <c r="W38" s="407" t="str">
        <f>IF(คะแนนสมรรถนะ!R39="","",คะแนนสมรรถนะ!R39)</f>
        <v/>
      </c>
      <c r="X38" s="407" t="str">
        <f>IF(คะแนนสมรรถนะ!S39="","",คะแนนสมรรถนะ!S39)</f>
        <v/>
      </c>
      <c r="Y38" s="87" t="str">
        <f t="shared" si="6"/>
        <v/>
      </c>
      <c r="Z38" s="136" t="str">
        <f t="shared" si="7"/>
        <v/>
      </c>
      <c r="AA38" s="136" t="str">
        <f t="shared" si="8"/>
        <v/>
      </c>
      <c r="AB38" s="407" t="str">
        <f>IF(คะแนนสมรรถนะ!T39="","",คะแนนสมรรถนะ!T39)</f>
        <v/>
      </c>
      <c r="AC38" s="407" t="str">
        <f>IF(คะแนนสมรรถนะ!U39="","",คะแนนสมรรถนะ!U39)</f>
        <v/>
      </c>
      <c r="AD38" s="407" t="str">
        <f>IF(คะแนนสมรรถนะ!V39="","",คะแนนสมรรถนะ!V39)</f>
        <v/>
      </c>
      <c r="AE38" s="407" t="str">
        <f>IF(คะแนนสมรรถนะ!W39="","",คะแนนสมรรถนะ!W39)</f>
        <v/>
      </c>
      <c r="AF38" s="407" t="str">
        <f>IF(คะแนนสมรรถนะ!X39="","",คะแนนสมรรถนะ!X39)</f>
        <v/>
      </c>
      <c r="AG38" s="87" t="str">
        <f t="shared" si="9"/>
        <v/>
      </c>
      <c r="AH38" s="136" t="str">
        <f t="shared" si="10"/>
        <v/>
      </c>
      <c r="AI38" s="136" t="str">
        <f t="shared" si="11"/>
        <v/>
      </c>
      <c r="AJ38" s="407" t="str">
        <f>IF(คะแนนสมรรถนะ!Y39="","",คะแนนสมรรถนะ!Y39)</f>
        <v/>
      </c>
      <c r="AK38" s="407" t="str">
        <f>IF(คะแนนสมรรถนะ!Z39="","",คะแนนสมรรถนะ!Z39)</f>
        <v/>
      </c>
      <c r="AL38" s="407" t="str">
        <f>IF(คะแนนสมรรถนะ!AA39="","",คะแนนสมรรถนะ!AA39)</f>
        <v/>
      </c>
      <c r="AM38" s="407" t="str">
        <f>IF(คะแนนสมรรถนะ!AB39="","",คะแนนสมรรถนะ!AB39)</f>
        <v/>
      </c>
      <c r="AN38" s="407" t="str">
        <f>IF(คะแนนสมรรถนะ!AC39="","",คะแนนสมรรถนะ!AC39)</f>
        <v/>
      </c>
      <c r="AO38" s="87" t="str">
        <f t="shared" si="12"/>
        <v/>
      </c>
      <c r="AP38" s="136" t="str">
        <f t="shared" si="13"/>
        <v/>
      </c>
      <c r="AQ38" s="136" t="str">
        <f t="shared" si="14"/>
        <v/>
      </c>
      <c r="AR38" s="407" t="str">
        <f>IF(คะแนนสมรรถนะ!AD39="","",คะแนนสมรรถนะ!AD39)</f>
        <v/>
      </c>
      <c r="AS38" s="407" t="str">
        <f>IF(คะแนนสมรรถนะ!AE39="","",คะแนนสมรรถนะ!AE39)</f>
        <v/>
      </c>
      <c r="AT38" s="407" t="str">
        <f>IF(คะแนนสมรรถนะ!AF39="","",คะแนนสมรรถนะ!AF39)</f>
        <v/>
      </c>
      <c r="AU38" s="407" t="str">
        <f>IF(คะแนนสมรรถนะ!AG39="","",คะแนนสมรรถนะ!AG39)</f>
        <v/>
      </c>
      <c r="AV38" s="407" t="str">
        <f>IF(คะแนนสมรรถนะ!AH39="","",คะแนนสมรรถนะ!AH39)</f>
        <v/>
      </c>
      <c r="AW38" s="87" t="str">
        <f t="shared" si="15"/>
        <v/>
      </c>
      <c r="AX38" s="136" t="str">
        <f t="shared" si="16"/>
        <v/>
      </c>
      <c r="AY38" s="136" t="str">
        <f t="shared" si="17"/>
        <v/>
      </c>
      <c r="AZ38" s="407" t="str">
        <f>IF(คะแนนสมรรถนะ!AI39="","",คะแนนสมรรถนะ!AI39)</f>
        <v/>
      </c>
      <c r="BA38" s="407" t="str">
        <f>IF(คะแนนสมรรถนะ!AJ39="","",คะแนนสมรรถนะ!AJ39)</f>
        <v/>
      </c>
      <c r="BB38" s="407" t="str">
        <f>IF(คะแนนสมรรถนะ!AK39="","",คะแนนสมรรถนะ!AK39)</f>
        <v/>
      </c>
      <c r="BC38" s="407" t="str">
        <f>IF(คะแนนสมรรถนะ!AL39="","",คะแนนสมรรถนะ!AL39)</f>
        <v/>
      </c>
      <c r="BD38" s="407" t="str">
        <f>IF(คะแนนสมรรถนะ!AM39="","",คะแนนสมรรถนะ!AM39)</f>
        <v/>
      </c>
      <c r="BE38" s="87" t="str">
        <f t="shared" si="18"/>
        <v/>
      </c>
      <c r="BF38" s="136" t="str">
        <f t="shared" si="19"/>
        <v/>
      </c>
      <c r="BG38" s="136" t="str">
        <f t="shared" si="20"/>
        <v/>
      </c>
      <c r="BH38" s="407" t="str">
        <f>IF(คะแนนสมรรถนะ!AN39="","",คะแนนสมรรถนะ!AN39)</f>
        <v/>
      </c>
      <c r="BI38" s="407" t="str">
        <f>IF(คะแนนสมรรถนะ!AO39="","",คะแนนสมรรถนะ!AO39)</f>
        <v/>
      </c>
      <c r="BJ38" s="407" t="str">
        <f>IF(คะแนนสมรรถนะ!AP39="","",คะแนนสมรรถนะ!AP39)</f>
        <v/>
      </c>
      <c r="BK38" s="407" t="str">
        <f>IF(คะแนนสมรรถนะ!AQ39="","",คะแนนสมรรถนะ!AQ39)</f>
        <v/>
      </c>
      <c r="BL38" s="407" t="str">
        <f>IF(คะแนนสมรรถนะ!AR39="","",คะแนนสมรรถนะ!AR39)</f>
        <v/>
      </c>
      <c r="BM38" s="87" t="str">
        <f t="shared" si="21"/>
        <v/>
      </c>
      <c r="BN38" s="136" t="str">
        <f t="shared" si="22"/>
        <v/>
      </c>
      <c r="BO38" s="136" t="str">
        <f t="shared" si="23"/>
        <v/>
      </c>
      <c r="BP38" s="407" t="str">
        <f>IF(คะแนนสมรรถนะ!AS39="","",คะแนนสมรรถนะ!AS39)</f>
        <v/>
      </c>
      <c r="BQ38" s="407" t="str">
        <f>IF(คะแนนสมรรถนะ!AT39="","",คะแนนสมรรถนะ!AT39)</f>
        <v/>
      </c>
      <c r="BR38" s="407" t="str">
        <f>IF(คะแนนสมรรถนะ!AU39="","",คะแนนสมรรถนะ!AU39)</f>
        <v/>
      </c>
      <c r="BS38" s="407" t="str">
        <f>IF(คะแนนสมรรถนะ!AV39="","",คะแนนสมรรถนะ!AV39)</f>
        <v/>
      </c>
      <c r="BT38" s="407" t="str">
        <f>IF(คะแนนสมรรถนะ!AW39="","",คะแนนสมรรถนะ!AW39)</f>
        <v/>
      </c>
      <c r="BU38" s="87" t="str">
        <f t="shared" si="24"/>
        <v/>
      </c>
      <c r="BV38" s="136" t="str">
        <f t="shared" si="25"/>
        <v/>
      </c>
      <c r="BW38" s="136" t="str">
        <f t="shared" si="26"/>
        <v/>
      </c>
      <c r="BX38" s="407" t="str">
        <f>IF(คะแนนสมรรถนะ!AX39="","",คะแนนสมรรถนะ!AX39)</f>
        <v/>
      </c>
      <c r="BY38" s="407" t="str">
        <f>IF(คะแนนสมรรถนะ!AY39="","",คะแนนสมรรถนะ!AY39)</f>
        <v/>
      </c>
      <c r="BZ38" s="407" t="str">
        <f>IF(คะแนนสมรรถนะ!AZ39="","",คะแนนสมรรถนะ!AZ39)</f>
        <v/>
      </c>
      <c r="CA38" s="407" t="str">
        <f>IF(คะแนนสมรรถนะ!BA39="","",คะแนนสมรรถนะ!BA39)</f>
        <v/>
      </c>
      <c r="CB38" s="407" t="str">
        <f>IF(คะแนนสมรรถนะ!BB39="","",คะแนนสมรรถนะ!BB39)</f>
        <v/>
      </c>
      <c r="CC38" s="87" t="str">
        <f t="shared" si="45"/>
        <v/>
      </c>
      <c r="CD38" s="136" t="str">
        <f t="shared" si="27"/>
        <v/>
      </c>
      <c r="CE38" s="136" t="str">
        <f t="shared" si="28"/>
        <v/>
      </c>
      <c r="CF38" s="457" t="str">
        <f>IF(คะแนนสมรรถนะ!BC39="","",คะแนนสมรรถนะ!BC39)</f>
        <v/>
      </c>
      <c r="CG38" s="457" t="str">
        <f>IF(คะแนนสมรรถนะ!BD39="","",คะแนนสมรรถนะ!BD39)</f>
        <v/>
      </c>
      <c r="CH38" s="457" t="str">
        <f>IF(คะแนนสมรรถนะ!BE39="","",คะแนนสมรรถนะ!BE39)</f>
        <v/>
      </c>
      <c r="CI38" s="457" t="str">
        <f>IF(คะแนนสมรรถนะ!BF39="","",คะแนนสมรรถนะ!BF39)</f>
        <v/>
      </c>
      <c r="CJ38" s="457" t="str">
        <f>IF(คะแนนสมรรถนะ!BG39="","",คะแนนสมรรถนะ!BG39)</f>
        <v/>
      </c>
      <c r="CK38" s="87" t="str">
        <f t="shared" si="46"/>
        <v/>
      </c>
      <c r="CL38" s="136" t="str">
        <f t="shared" si="29"/>
        <v/>
      </c>
      <c r="CM38" s="136" t="str">
        <f t="shared" si="30"/>
        <v/>
      </c>
      <c r="CN38" s="457" t="str">
        <f>IF(คะแนนสมรรถนะ!BH39="","",คะแนนสมรรถนะ!BH39)</f>
        <v/>
      </c>
      <c r="CO38" s="457" t="str">
        <f>IF(คะแนนสมรรถนะ!BI39="","",คะแนนสมรรถนะ!BI39)</f>
        <v/>
      </c>
      <c r="CP38" s="457" t="str">
        <f>IF(คะแนนสมรรถนะ!BJ39="","",คะแนนสมรรถนะ!BJ39)</f>
        <v/>
      </c>
      <c r="CQ38" s="457" t="str">
        <f>IF(คะแนนสมรรถนะ!BK39="","",คะแนนสมรรถนะ!BK39)</f>
        <v/>
      </c>
      <c r="CR38" s="457" t="str">
        <f>IF(คะแนนสมรรถนะ!BL39="","",คะแนนสมรรถนะ!BL39)</f>
        <v/>
      </c>
      <c r="CS38" s="87" t="str">
        <f t="shared" si="47"/>
        <v/>
      </c>
      <c r="CT38" s="136" t="str">
        <f t="shared" si="31"/>
        <v/>
      </c>
      <c r="CU38" s="136" t="str">
        <f t="shared" si="32"/>
        <v/>
      </c>
      <c r="CV38" s="457" t="str">
        <f>IF(คะแนนสมรรถนะ!BM39="","",คะแนนสมรรถนะ!BM39)</f>
        <v/>
      </c>
      <c r="CW38" s="457" t="str">
        <f>IF(คะแนนสมรรถนะ!BN39="","",คะแนนสมรรถนะ!BN39)</f>
        <v/>
      </c>
      <c r="CX38" s="457" t="str">
        <f>IF(คะแนนสมรรถนะ!BO39="","",คะแนนสมรรถนะ!BO39)</f>
        <v/>
      </c>
      <c r="CY38" s="457" t="str">
        <f>IF(คะแนนสมรรถนะ!BP39="","",คะแนนสมรรถนะ!BP39)</f>
        <v/>
      </c>
      <c r="CZ38" s="457" t="str">
        <f>IF(คะแนนสมรรถนะ!BQ39="","",คะแนนสมรรถนะ!BQ39)</f>
        <v/>
      </c>
      <c r="DA38" s="87" t="str">
        <f t="shared" si="48"/>
        <v/>
      </c>
      <c r="DB38" s="136" t="str">
        <f t="shared" si="33"/>
        <v/>
      </c>
      <c r="DC38" s="136" t="str">
        <f t="shared" si="34"/>
        <v/>
      </c>
      <c r="DD38" s="457" t="str">
        <f>IF(คะแนนสมรรถนะ!BR39="","",คะแนนสมรรถนะ!BR39)</f>
        <v/>
      </c>
      <c r="DE38" s="457" t="str">
        <f>IF(คะแนนสมรรถนะ!BS39="","",คะแนนสมรรถนะ!BS39)</f>
        <v/>
      </c>
      <c r="DF38" s="457" t="str">
        <f>IF(คะแนนสมรรถนะ!BT39="","",คะแนนสมรรถนะ!BT39)</f>
        <v/>
      </c>
      <c r="DG38" s="457" t="str">
        <f>IF(คะแนนสมรรถนะ!BU39="","",คะแนนสมรรถนะ!BU39)</f>
        <v/>
      </c>
      <c r="DH38" s="457" t="str">
        <f>IF(คะแนนสมรรถนะ!BV39="","",คะแนนสมรรถนะ!BV39)</f>
        <v/>
      </c>
      <c r="DI38" s="87" t="str">
        <f t="shared" si="49"/>
        <v/>
      </c>
      <c r="DJ38" s="136" t="str">
        <f t="shared" si="35"/>
        <v/>
      </c>
      <c r="DK38" s="136" t="str">
        <f t="shared" si="36"/>
        <v/>
      </c>
      <c r="DL38" s="407" t="str">
        <f>IF(คะแนนสมรรถนะ!BW39="","",คะแนนสมรรถนะ!BW39)</f>
        <v/>
      </c>
      <c r="DM38" s="407" t="str">
        <f>IF(คะแนนสมรรถนะ!BX39="","",คะแนนสมรรถนะ!BX39)</f>
        <v/>
      </c>
      <c r="DN38" s="407" t="str">
        <f>IF(คะแนนสมรรถนะ!BY39="","",คะแนนสมรรถนะ!BY39)</f>
        <v/>
      </c>
      <c r="DO38" s="407" t="str">
        <f>IF(คะแนนสมรรถนะ!BZ39="","",คะแนนสมรรถนะ!BZ39)</f>
        <v/>
      </c>
      <c r="DP38" s="407" t="str">
        <f>IF(คะแนนสมรรถนะ!CA39="","",คะแนนสมรรถนะ!CA39)</f>
        <v/>
      </c>
      <c r="DQ38" s="87" t="str">
        <f t="shared" si="37"/>
        <v/>
      </c>
      <c r="DR38" s="136" t="str">
        <f t="shared" si="38"/>
        <v/>
      </c>
      <c r="DS38" s="136" t="str">
        <f t="shared" si="39"/>
        <v/>
      </c>
      <c r="DT38" s="457" t="str">
        <f t="shared" si="50"/>
        <v/>
      </c>
      <c r="DU38" s="136" t="str">
        <f t="shared" si="40"/>
        <v/>
      </c>
      <c r="DV38" s="457" t="str">
        <f t="shared" si="51"/>
        <v/>
      </c>
      <c r="DW38" s="136" t="str">
        <f t="shared" si="41"/>
        <v/>
      </c>
      <c r="DX38" s="457" t="str">
        <f t="shared" si="52"/>
        <v/>
      </c>
      <c r="DY38" s="136" t="str">
        <f t="shared" si="42"/>
        <v/>
      </c>
      <c r="DZ38" s="457" t="str">
        <f t="shared" si="53"/>
        <v/>
      </c>
      <c r="EA38" s="136" t="str">
        <f t="shared" si="43"/>
        <v/>
      </c>
      <c r="EB38" s="457" t="str">
        <f t="shared" si="54"/>
        <v/>
      </c>
      <c r="EC38" s="136" t="str">
        <f t="shared" si="44"/>
        <v/>
      </c>
      <c r="ED38" s="87" t="str">
        <f t="shared" si="55"/>
        <v/>
      </c>
      <c r="EE38" s="136" t="str">
        <f t="shared" si="56"/>
        <v/>
      </c>
      <c r="EF38" s="136" t="str">
        <f t="shared" si="57"/>
        <v/>
      </c>
      <c r="EG38" s="85"/>
      <c r="EJ38" s="316" t="str">
        <f t="shared" si="58"/>
        <v/>
      </c>
      <c r="EK38" s="316" t="str">
        <f t="shared" si="59"/>
        <v/>
      </c>
      <c r="EL38" s="316" t="str">
        <f t="shared" si="60"/>
        <v/>
      </c>
      <c r="EM38" s="316" t="str">
        <f t="shared" si="61"/>
        <v/>
      </c>
      <c r="EN38" s="316" t="str">
        <f t="shared" si="62"/>
        <v/>
      </c>
      <c r="EO38" s="316" t="str">
        <f>'07-2'!F38</f>
        <v/>
      </c>
    </row>
    <row r="39" spans="1:145" s="29" customFormat="1" ht="15.95" customHeight="1">
      <c r="A39" s="399">
        <v>34</v>
      </c>
      <c r="B39" s="26">
        <f>IF(คะแนนสอบ!C39="","",คะแนนสอบ!C39)</f>
        <v>2353</v>
      </c>
      <c r="C39" s="41" t="str">
        <f>IF(คะแนนสอบ!D39="","",คะแนนสอบ!D39)</f>
        <v>เด็กชายรฐนนท์  มุกสิกพันธ์</v>
      </c>
      <c r="D39" s="406" t="str">
        <f>IF(คะแนนสมรรถนะ!E40="","",คะแนนสมรรถนะ!E40)</f>
        <v/>
      </c>
      <c r="E39" s="406" t="str">
        <f>IF(คะแนนสมรรถนะ!F40="","",คะแนนสมรรถนะ!F40)</f>
        <v/>
      </c>
      <c r="F39" s="406" t="str">
        <f>IF(คะแนนสมรรถนะ!G40="","",คะแนนสมรรถนะ!G40)</f>
        <v/>
      </c>
      <c r="G39" s="406" t="str">
        <f>IF(คะแนนสมรรถนะ!H40="","",คะแนนสมรรถนะ!H40)</f>
        <v/>
      </c>
      <c r="H39" s="406" t="str">
        <f>IF(คะแนนสมรรถนะ!I40="","",คะแนนสมรรถนะ!I40)</f>
        <v/>
      </c>
      <c r="I39" s="87" t="str">
        <f t="shared" si="0"/>
        <v/>
      </c>
      <c r="J39" s="136" t="str">
        <f t="shared" si="1"/>
        <v/>
      </c>
      <c r="K39" s="136" t="str">
        <f t="shared" si="2"/>
        <v/>
      </c>
      <c r="L39" s="407" t="str">
        <f>IF(คะแนนสมรรถนะ!J40="","",คะแนนสมรรถนะ!J40)</f>
        <v/>
      </c>
      <c r="M39" s="407" t="str">
        <f>IF(คะแนนสมรรถนะ!K40="","",คะแนนสมรรถนะ!K40)</f>
        <v/>
      </c>
      <c r="N39" s="407" t="str">
        <f>IF(คะแนนสมรรถนะ!L40="","",คะแนนสมรรถนะ!L40)</f>
        <v/>
      </c>
      <c r="O39" s="407" t="str">
        <f>IF(คะแนนสมรรถนะ!M40="","",คะแนนสมรรถนะ!M40)</f>
        <v/>
      </c>
      <c r="P39" s="407" t="str">
        <f>IF(คะแนนสมรรถนะ!N40="","",คะแนนสมรรถนะ!N40)</f>
        <v/>
      </c>
      <c r="Q39" s="87" t="str">
        <f t="shared" si="3"/>
        <v/>
      </c>
      <c r="R39" s="136" t="str">
        <f t="shared" si="4"/>
        <v/>
      </c>
      <c r="S39" s="136" t="str">
        <f t="shared" si="5"/>
        <v/>
      </c>
      <c r="T39" s="407" t="str">
        <f>IF(คะแนนสมรรถนะ!O40="","",คะแนนสมรรถนะ!O40)</f>
        <v/>
      </c>
      <c r="U39" s="407" t="str">
        <f>IF(คะแนนสมรรถนะ!P40="","",คะแนนสมรรถนะ!P40)</f>
        <v/>
      </c>
      <c r="V39" s="407" t="str">
        <f>IF(คะแนนสมรรถนะ!Q40="","",คะแนนสมรรถนะ!Q40)</f>
        <v/>
      </c>
      <c r="W39" s="407" t="str">
        <f>IF(คะแนนสมรรถนะ!R40="","",คะแนนสมรรถนะ!R40)</f>
        <v/>
      </c>
      <c r="X39" s="407" t="str">
        <f>IF(คะแนนสมรรถนะ!S40="","",คะแนนสมรรถนะ!S40)</f>
        <v/>
      </c>
      <c r="Y39" s="87" t="str">
        <f t="shared" si="6"/>
        <v/>
      </c>
      <c r="Z39" s="136" t="str">
        <f t="shared" si="7"/>
        <v/>
      </c>
      <c r="AA39" s="136" t="str">
        <f t="shared" si="8"/>
        <v/>
      </c>
      <c r="AB39" s="407" t="str">
        <f>IF(คะแนนสมรรถนะ!T40="","",คะแนนสมรรถนะ!T40)</f>
        <v/>
      </c>
      <c r="AC39" s="407" t="str">
        <f>IF(คะแนนสมรรถนะ!U40="","",คะแนนสมรรถนะ!U40)</f>
        <v/>
      </c>
      <c r="AD39" s="407" t="str">
        <f>IF(คะแนนสมรรถนะ!V40="","",คะแนนสมรรถนะ!V40)</f>
        <v/>
      </c>
      <c r="AE39" s="407" t="str">
        <f>IF(คะแนนสมรรถนะ!W40="","",คะแนนสมรรถนะ!W40)</f>
        <v/>
      </c>
      <c r="AF39" s="407" t="str">
        <f>IF(คะแนนสมรรถนะ!X40="","",คะแนนสมรรถนะ!X40)</f>
        <v/>
      </c>
      <c r="AG39" s="87" t="str">
        <f t="shared" si="9"/>
        <v/>
      </c>
      <c r="AH39" s="136" t="str">
        <f t="shared" si="10"/>
        <v/>
      </c>
      <c r="AI39" s="136" t="str">
        <f t="shared" si="11"/>
        <v/>
      </c>
      <c r="AJ39" s="407" t="str">
        <f>IF(คะแนนสมรรถนะ!Y40="","",คะแนนสมรรถนะ!Y40)</f>
        <v/>
      </c>
      <c r="AK39" s="407" t="str">
        <f>IF(คะแนนสมรรถนะ!Z40="","",คะแนนสมรรถนะ!Z40)</f>
        <v/>
      </c>
      <c r="AL39" s="407" t="str">
        <f>IF(คะแนนสมรรถนะ!AA40="","",คะแนนสมรรถนะ!AA40)</f>
        <v/>
      </c>
      <c r="AM39" s="407" t="str">
        <f>IF(คะแนนสมรรถนะ!AB40="","",คะแนนสมรรถนะ!AB40)</f>
        <v/>
      </c>
      <c r="AN39" s="407" t="str">
        <f>IF(คะแนนสมรรถนะ!AC40="","",คะแนนสมรรถนะ!AC40)</f>
        <v/>
      </c>
      <c r="AO39" s="87" t="str">
        <f t="shared" si="12"/>
        <v/>
      </c>
      <c r="AP39" s="136" t="str">
        <f t="shared" si="13"/>
        <v/>
      </c>
      <c r="AQ39" s="136" t="str">
        <f t="shared" si="14"/>
        <v/>
      </c>
      <c r="AR39" s="407" t="str">
        <f>IF(คะแนนสมรรถนะ!AD40="","",คะแนนสมรรถนะ!AD40)</f>
        <v/>
      </c>
      <c r="AS39" s="407" t="str">
        <f>IF(คะแนนสมรรถนะ!AE40="","",คะแนนสมรรถนะ!AE40)</f>
        <v/>
      </c>
      <c r="AT39" s="407" t="str">
        <f>IF(คะแนนสมรรถนะ!AF40="","",คะแนนสมรรถนะ!AF40)</f>
        <v/>
      </c>
      <c r="AU39" s="407" t="str">
        <f>IF(คะแนนสมรรถนะ!AG40="","",คะแนนสมรรถนะ!AG40)</f>
        <v/>
      </c>
      <c r="AV39" s="407" t="str">
        <f>IF(คะแนนสมรรถนะ!AH40="","",คะแนนสมรรถนะ!AH40)</f>
        <v/>
      </c>
      <c r="AW39" s="87" t="str">
        <f t="shared" si="15"/>
        <v/>
      </c>
      <c r="AX39" s="136" t="str">
        <f t="shared" si="16"/>
        <v/>
      </c>
      <c r="AY39" s="136" t="str">
        <f t="shared" si="17"/>
        <v/>
      </c>
      <c r="AZ39" s="407" t="str">
        <f>IF(คะแนนสมรรถนะ!AI40="","",คะแนนสมรรถนะ!AI40)</f>
        <v/>
      </c>
      <c r="BA39" s="407" t="str">
        <f>IF(คะแนนสมรรถนะ!AJ40="","",คะแนนสมรรถนะ!AJ40)</f>
        <v/>
      </c>
      <c r="BB39" s="407" t="str">
        <f>IF(คะแนนสมรรถนะ!AK40="","",คะแนนสมรรถนะ!AK40)</f>
        <v/>
      </c>
      <c r="BC39" s="407" t="str">
        <f>IF(คะแนนสมรรถนะ!AL40="","",คะแนนสมรรถนะ!AL40)</f>
        <v/>
      </c>
      <c r="BD39" s="407" t="str">
        <f>IF(คะแนนสมรรถนะ!AM40="","",คะแนนสมรรถนะ!AM40)</f>
        <v/>
      </c>
      <c r="BE39" s="87" t="str">
        <f t="shared" si="18"/>
        <v/>
      </c>
      <c r="BF39" s="136" t="str">
        <f t="shared" si="19"/>
        <v/>
      </c>
      <c r="BG39" s="136" t="str">
        <f t="shared" si="20"/>
        <v/>
      </c>
      <c r="BH39" s="407" t="str">
        <f>IF(คะแนนสมรรถนะ!AN40="","",คะแนนสมรรถนะ!AN40)</f>
        <v/>
      </c>
      <c r="BI39" s="407" t="str">
        <f>IF(คะแนนสมรรถนะ!AO40="","",คะแนนสมรรถนะ!AO40)</f>
        <v/>
      </c>
      <c r="BJ39" s="407" t="str">
        <f>IF(คะแนนสมรรถนะ!AP40="","",คะแนนสมรรถนะ!AP40)</f>
        <v/>
      </c>
      <c r="BK39" s="407" t="str">
        <f>IF(คะแนนสมรรถนะ!AQ40="","",คะแนนสมรรถนะ!AQ40)</f>
        <v/>
      </c>
      <c r="BL39" s="407" t="str">
        <f>IF(คะแนนสมรรถนะ!AR40="","",คะแนนสมรรถนะ!AR40)</f>
        <v/>
      </c>
      <c r="BM39" s="87" t="str">
        <f t="shared" si="21"/>
        <v/>
      </c>
      <c r="BN39" s="136" t="str">
        <f t="shared" si="22"/>
        <v/>
      </c>
      <c r="BO39" s="136" t="str">
        <f t="shared" si="23"/>
        <v/>
      </c>
      <c r="BP39" s="407" t="str">
        <f>IF(คะแนนสมรรถนะ!AS40="","",คะแนนสมรรถนะ!AS40)</f>
        <v/>
      </c>
      <c r="BQ39" s="407" t="str">
        <f>IF(คะแนนสมรรถนะ!AT40="","",คะแนนสมรรถนะ!AT40)</f>
        <v/>
      </c>
      <c r="BR39" s="407" t="str">
        <f>IF(คะแนนสมรรถนะ!AU40="","",คะแนนสมรรถนะ!AU40)</f>
        <v/>
      </c>
      <c r="BS39" s="407" t="str">
        <f>IF(คะแนนสมรรถนะ!AV40="","",คะแนนสมรรถนะ!AV40)</f>
        <v/>
      </c>
      <c r="BT39" s="407" t="str">
        <f>IF(คะแนนสมรรถนะ!AW40="","",คะแนนสมรรถนะ!AW40)</f>
        <v/>
      </c>
      <c r="BU39" s="87" t="str">
        <f t="shared" si="24"/>
        <v/>
      </c>
      <c r="BV39" s="136" t="str">
        <f t="shared" si="25"/>
        <v/>
      </c>
      <c r="BW39" s="136" t="str">
        <f t="shared" si="26"/>
        <v/>
      </c>
      <c r="BX39" s="407" t="str">
        <f>IF(คะแนนสมรรถนะ!AX40="","",คะแนนสมรรถนะ!AX40)</f>
        <v/>
      </c>
      <c r="BY39" s="407" t="str">
        <f>IF(คะแนนสมรรถนะ!AY40="","",คะแนนสมรรถนะ!AY40)</f>
        <v/>
      </c>
      <c r="BZ39" s="407" t="str">
        <f>IF(คะแนนสมรรถนะ!AZ40="","",คะแนนสมรรถนะ!AZ40)</f>
        <v/>
      </c>
      <c r="CA39" s="407" t="str">
        <f>IF(คะแนนสมรรถนะ!BA40="","",คะแนนสมรรถนะ!BA40)</f>
        <v/>
      </c>
      <c r="CB39" s="407" t="str">
        <f>IF(คะแนนสมรรถนะ!BB40="","",คะแนนสมรรถนะ!BB40)</f>
        <v/>
      </c>
      <c r="CC39" s="87" t="str">
        <f t="shared" si="45"/>
        <v/>
      </c>
      <c r="CD39" s="136" t="str">
        <f t="shared" si="27"/>
        <v/>
      </c>
      <c r="CE39" s="136" t="str">
        <f t="shared" si="28"/>
        <v/>
      </c>
      <c r="CF39" s="457" t="str">
        <f>IF(คะแนนสมรรถนะ!BC40="","",คะแนนสมรรถนะ!BC40)</f>
        <v/>
      </c>
      <c r="CG39" s="457" t="str">
        <f>IF(คะแนนสมรรถนะ!BD40="","",คะแนนสมรรถนะ!BD40)</f>
        <v/>
      </c>
      <c r="CH39" s="457" t="str">
        <f>IF(คะแนนสมรรถนะ!BE40="","",คะแนนสมรรถนะ!BE40)</f>
        <v/>
      </c>
      <c r="CI39" s="457" t="str">
        <f>IF(คะแนนสมรรถนะ!BF40="","",คะแนนสมรรถนะ!BF40)</f>
        <v/>
      </c>
      <c r="CJ39" s="457" t="str">
        <f>IF(คะแนนสมรรถนะ!BG40="","",คะแนนสมรรถนะ!BG40)</f>
        <v/>
      </c>
      <c r="CK39" s="87" t="str">
        <f t="shared" si="46"/>
        <v/>
      </c>
      <c r="CL39" s="136" t="str">
        <f t="shared" si="29"/>
        <v/>
      </c>
      <c r="CM39" s="136" t="str">
        <f t="shared" si="30"/>
        <v/>
      </c>
      <c r="CN39" s="457" t="str">
        <f>IF(คะแนนสมรรถนะ!BH40="","",คะแนนสมรรถนะ!BH40)</f>
        <v/>
      </c>
      <c r="CO39" s="457" t="str">
        <f>IF(คะแนนสมรรถนะ!BI40="","",คะแนนสมรรถนะ!BI40)</f>
        <v/>
      </c>
      <c r="CP39" s="457" t="str">
        <f>IF(คะแนนสมรรถนะ!BJ40="","",คะแนนสมรรถนะ!BJ40)</f>
        <v/>
      </c>
      <c r="CQ39" s="457" t="str">
        <f>IF(คะแนนสมรรถนะ!BK40="","",คะแนนสมรรถนะ!BK40)</f>
        <v/>
      </c>
      <c r="CR39" s="457" t="str">
        <f>IF(คะแนนสมรรถนะ!BL40="","",คะแนนสมรรถนะ!BL40)</f>
        <v/>
      </c>
      <c r="CS39" s="87" t="str">
        <f t="shared" si="47"/>
        <v/>
      </c>
      <c r="CT39" s="136" t="str">
        <f t="shared" si="31"/>
        <v/>
      </c>
      <c r="CU39" s="136" t="str">
        <f t="shared" si="32"/>
        <v/>
      </c>
      <c r="CV39" s="457" t="str">
        <f>IF(คะแนนสมรรถนะ!BM40="","",คะแนนสมรรถนะ!BM40)</f>
        <v/>
      </c>
      <c r="CW39" s="457" t="str">
        <f>IF(คะแนนสมรรถนะ!BN40="","",คะแนนสมรรถนะ!BN40)</f>
        <v/>
      </c>
      <c r="CX39" s="457" t="str">
        <f>IF(คะแนนสมรรถนะ!BO40="","",คะแนนสมรรถนะ!BO40)</f>
        <v/>
      </c>
      <c r="CY39" s="457" t="str">
        <f>IF(คะแนนสมรรถนะ!BP40="","",คะแนนสมรรถนะ!BP40)</f>
        <v/>
      </c>
      <c r="CZ39" s="457" t="str">
        <f>IF(คะแนนสมรรถนะ!BQ40="","",คะแนนสมรรถนะ!BQ40)</f>
        <v/>
      </c>
      <c r="DA39" s="87" t="str">
        <f t="shared" si="48"/>
        <v/>
      </c>
      <c r="DB39" s="136" t="str">
        <f t="shared" si="33"/>
        <v/>
      </c>
      <c r="DC39" s="136" t="str">
        <f t="shared" si="34"/>
        <v/>
      </c>
      <c r="DD39" s="457" t="str">
        <f>IF(คะแนนสมรรถนะ!BR40="","",คะแนนสมรรถนะ!BR40)</f>
        <v/>
      </c>
      <c r="DE39" s="457" t="str">
        <f>IF(คะแนนสมรรถนะ!BS40="","",คะแนนสมรรถนะ!BS40)</f>
        <v/>
      </c>
      <c r="DF39" s="457" t="str">
        <f>IF(คะแนนสมรรถนะ!BT40="","",คะแนนสมรรถนะ!BT40)</f>
        <v/>
      </c>
      <c r="DG39" s="457" t="str">
        <f>IF(คะแนนสมรรถนะ!BU40="","",คะแนนสมรรถนะ!BU40)</f>
        <v/>
      </c>
      <c r="DH39" s="457" t="str">
        <f>IF(คะแนนสมรรถนะ!BV40="","",คะแนนสมรรถนะ!BV40)</f>
        <v/>
      </c>
      <c r="DI39" s="87" t="str">
        <f t="shared" si="49"/>
        <v/>
      </c>
      <c r="DJ39" s="136" t="str">
        <f t="shared" si="35"/>
        <v/>
      </c>
      <c r="DK39" s="136" t="str">
        <f t="shared" si="36"/>
        <v/>
      </c>
      <c r="DL39" s="407" t="str">
        <f>IF(คะแนนสมรรถนะ!BW40="","",คะแนนสมรรถนะ!BW40)</f>
        <v/>
      </c>
      <c r="DM39" s="407" t="str">
        <f>IF(คะแนนสมรรถนะ!BX40="","",คะแนนสมรรถนะ!BX40)</f>
        <v/>
      </c>
      <c r="DN39" s="407" t="str">
        <f>IF(คะแนนสมรรถนะ!BY40="","",คะแนนสมรรถนะ!BY40)</f>
        <v/>
      </c>
      <c r="DO39" s="407" t="str">
        <f>IF(คะแนนสมรรถนะ!BZ40="","",คะแนนสมรรถนะ!BZ40)</f>
        <v/>
      </c>
      <c r="DP39" s="407" t="str">
        <f>IF(คะแนนสมรรถนะ!CA40="","",คะแนนสมรรถนะ!CA40)</f>
        <v/>
      </c>
      <c r="DQ39" s="87" t="str">
        <f t="shared" si="37"/>
        <v/>
      </c>
      <c r="DR39" s="136" t="str">
        <f t="shared" si="38"/>
        <v/>
      </c>
      <c r="DS39" s="136" t="str">
        <f t="shared" si="39"/>
        <v/>
      </c>
      <c r="DT39" s="457" t="str">
        <f t="shared" si="50"/>
        <v/>
      </c>
      <c r="DU39" s="136" t="str">
        <f t="shared" si="40"/>
        <v/>
      </c>
      <c r="DV39" s="457" t="str">
        <f t="shared" si="51"/>
        <v/>
      </c>
      <c r="DW39" s="136" t="str">
        <f t="shared" si="41"/>
        <v/>
      </c>
      <c r="DX39" s="457" t="str">
        <f t="shared" si="52"/>
        <v/>
      </c>
      <c r="DY39" s="136" t="str">
        <f t="shared" si="42"/>
        <v/>
      </c>
      <c r="DZ39" s="457" t="str">
        <f t="shared" si="53"/>
        <v/>
      </c>
      <c r="EA39" s="136" t="str">
        <f t="shared" si="43"/>
        <v/>
      </c>
      <c r="EB39" s="457" t="str">
        <f t="shared" si="54"/>
        <v/>
      </c>
      <c r="EC39" s="136" t="str">
        <f t="shared" si="44"/>
        <v/>
      </c>
      <c r="ED39" s="87" t="str">
        <f t="shared" si="55"/>
        <v/>
      </c>
      <c r="EE39" s="136" t="str">
        <f t="shared" si="56"/>
        <v/>
      </c>
      <c r="EF39" s="136" t="str">
        <f t="shared" si="57"/>
        <v/>
      </c>
      <c r="EG39" s="85"/>
      <c r="EJ39" s="316" t="str">
        <f t="shared" si="58"/>
        <v/>
      </c>
      <c r="EK39" s="316" t="str">
        <f t="shared" si="59"/>
        <v/>
      </c>
      <c r="EL39" s="316" t="str">
        <f t="shared" si="60"/>
        <v/>
      </c>
      <c r="EM39" s="316" t="str">
        <f t="shared" si="61"/>
        <v/>
      </c>
      <c r="EN39" s="316" t="str">
        <f t="shared" si="62"/>
        <v/>
      </c>
      <c r="EO39" s="316" t="str">
        <f>'07-2'!F39</f>
        <v/>
      </c>
    </row>
    <row r="40" spans="1:145" s="29" customFormat="1" ht="15.95" customHeight="1">
      <c r="A40" s="399">
        <v>35</v>
      </c>
      <c r="B40" s="26" t="str">
        <f>IF(คะแนนสอบ!C40="","",คะแนนสอบ!C40)</f>
        <v/>
      </c>
      <c r="C40" s="41" t="str">
        <f>IF(คะแนนสอบ!D40="","",คะแนนสอบ!D40)</f>
        <v/>
      </c>
      <c r="D40" s="406" t="str">
        <f>IF(คะแนนสมรรถนะ!E41="","",คะแนนสมรรถนะ!E41)</f>
        <v/>
      </c>
      <c r="E40" s="406" t="str">
        <f>IF(คะแนนสมรรถนะ!F41="","",คะแนนสมรรถนะ!F41)</f>
        <v/>
      </c>
      <c r="F40" s="406" t="str">
        <f>IF(คะแนนสมรรถนะ!G41="","",คะแนนสมรรถนะ!G41)</f>
        <v/>
      </c>
      <c r="G40" s="406" t="str">
        <f>IF(คะแนนสมรรถนะ!H41="","",คะแนนสมรรถนะ!H41)</f>
        <v/>
      </c>
      <c r="H40" s="406" t="str">
        <f>IF(คะแนนสมรรถนะ!I41="","",คะแนนสมรรถนะ!I41)</f>
        <v/>
      </c>
      <c r="I40" s="87" t="str">
        <f t="shared" si="0"/>
        <v/>
      </c>
      <c r="J40" s="136" t="str">
        <f t="shared" si="1"/>
        <v/>
      </c>
      <c r="K40" s="136" t="str">
        <f t="shared" si="2"/>
        <v/>
      </c>
      <c r="L40" s="407" t="str">
        <f>IF(คะแนนสมรรถนะ!J41="","",คะแนนสมรรถนะ!J41)</f>
        <v/>
      </c>
      <c r="M40" s="407" t="str">
        <f>IF(คะแนนสมรรถนะ!K41="","",คะแนนสมรรถนะ!K41)</f>
        <v/>
      </c>
      <c r="N40" s="407" t="str">
        <f>IF(คะแนนสมรรถนะ!L41="","",คะแนนสมรรถนะ!L41)</f>
        <v/>
      </c>
      <c r="O40" s="407" t="str">
        <f>IF(คะแนนสมรรถนะ!M41="","",คะแนนสมรรถนะ!M41)</f>
        <v/>
      </c>
      <c r="P40" s="407" t="str">
        <f>IF(คะแนนสมรรถนะ!N41="","",คะแนนสมรรถนะ!N41)</f>
        <v/>
      </c>
      <c r="Q40" s="87" t="str">
        <f t="shared" si="3"/>
        <v/>
      </c>
      <c r="R40" s="136" t="str">
        <f t="shared" si="4"/>
        <v/>
      </c>
      <c r="S40" s="136" t="str">
        <f t="shared" si="5"/>
        <v/>
      </c>
      <c r="T40" s="407" t="str">
        <f>IF(คะแนนสมรรถนะ!O41="","",คะแนนสมรรถนะ!O41)</f>
        <v/>
      </c>
      <c r="U40" s="407" t="str">
        <f>IF(คะแนนสมรรถนะ!P41="","",คะแนนสมรรถนะ!P41)</f>
        <v/>
      </c>
      <c r="V40" s="407" t="str">
        <f>IF(คะแนนสมรรถนะ!Q41="","",คะแนนสมรรถนะ!Q41)</f>
        <v/>
      </c>
      <c r="W40" s="407" t="str">
        <f>IF(คะแนนสมรรถนะ!R41="","",คะแนนสมรรถนะ!R41)</f>
        <v/>
      </c>
      <c r="X40" s="407" t="str">
        <f>IF(คะแนนสมรรถนะ!S41="","",คะแนนสมรรถนะ!S41)</f>
        <v/>
      </c>
      <c r="Y40" s="87" t="str">
        <f t="shared" si="6"/>
        <v/>
      </c>
      <c r="Z40" s="136" t="str">
        <f t="shared" si="7"/>
        <v/>
      </c>
      <c r="AA40" s="136" t="str">
        <f t="shared" si="8"/>
        <v/>
      </c>
      <c r="AB40" s="407" t="str">
        <f>IF(คะแนนสมรรถนะ!T41="","",คะแนนสมรรถนะ!T41)</f>
        <v/>
      </c>
      <c r="AC40" s="407" t="str">
        <f>IF(คะแนนสมรรถนะ!U41="","",คะแนนสมรรถนะ!U41)</f>
        <v/>
      </c>
      <c r="AD40" s="407" t="str">
        <f>IF(คะแนนสมรรถนะ!V41="","",คะแนนสมรรถนะ!V41)</f>
        <v/>
      </c>
      <c r="AE40" s="407" t="str">
        <f>IF(คะแนนสมรรถนะ!W41="","",คะแนนสมรรถนะ!W41)</f>
        <v/>
      </c>
      <c r="AF40" s="407" t="str">
        <f>IF(คะแนนสมรรถนะ!X41="","",คะแนนสมรรถนะ!X41)</f>
        <v/>
      </c>
      <c r="AG40" s="87" t="str">
        <f t="shared" si="9"/>
        <v/>
      </c>
      <c r="AH40" s="136" t="str">
        <f t="shared" si="10"/>
        <v/>
      </c>
      <c r="AI40" s="136" t="str">
        <f t="shared" si="11"/>
        <v/>
      </c>
      <c r="AJ40" s="407" t="str">
        <f>IF(คะแนนสมรรถนะ!Y41="","",คะแนนสมรรถนะ!Y41)</f>
        <v/>
      </c>
      <c r="AK40" s="407" t="str">
        <f>IF(คะแนนสมรรถนะ!Z41="","",คะแนนสมรรถนะ!Z41)</f>
        <v/>
      </c>
      <c r="AL40" s="407" t="str">
        <f>IF(คะแนนสมรรถนะ!AA41="","",คะแนนสมรรถนะ!AA41)</f>
        <v/>
      </c>
      <c r="AM40" s="407" t="str">
        <f>IF(คะแนนสมรรถนะ!AB41="","",คะแนนสมรรถนะ!AB41)</f>
        <v/>
      </c>
      <c r="AN40" s="407" t="str">
        <f>IF(คะแนนสมรรถนะ!AC41="","",คะแนนสมรรถนะ!AC41)</f>
        <v/>
      </c>
      <c r="AO40" s="87" t="str">
        <f t="shared" si="12"/>
        <v/>
      </c>
      <c r="AP40" s="136" t="str">
        <f t="shared" si="13"/>
        <v/>
      </c>
      <c r="AQ40" s="136" t="str">
        <f t="shared" si="14"/>
        <v/>
      </c>
      <c r="AR40" s="407" t="str">
        <f>IF(คะแนนสมรรถนะ!AD41="","",คะแนนสมรรถนะ!AD41)</f>
        <v/>
      </c>
      <c r="AS40" s="407" t="str">
        <f>IF(คะแนนสมรรถนะ!AE41="","",คะแนนสมรรถนะ!AE41)</f>
        <v/>
      </c>
      <c r="AT40" s="407" t="str">
        <f>IF(คะแนนสมรรถนะ!AF41="","",คะแนนสมรรถนะ!AF41)</f>
        <v/>
      </c>
      <c r="AU40" s="407" t="str">
        <f>IF(คะแนนสมรรถนะ!AG41="","",คะแนนสมรรถนะ!AG41)</f>
        <v/>
      </c>
      <c r="AV40" s="407" t="str">
        <f>IF(คะแนนสมรรถนะ!AH41="","",คะแนนสมรรถนะ!AH41)</f>
        <v/>
      </c>
      <c r="AW40" s="87" t="str">
        <f t="shared" si="15"/>
        <v/>
      </c>
      <c r="AX40" s="136" t="str">
        <f t="shared" si="16"/>
        <v/>
      </c>
      <c r="AY40" s="136" t="str">
        <f t="shared" si="17"/>
        <v/>
      </c>
      <c r="AZ40" s="407" t="str">
        <f>IF(คะแนนสมรรถนะ!AI41="","",คะแนนสมรรถนะ!AI41)</f>
        <v/>
      </c>
      <c r="BA40" s="407" t="str">
        <f>IF(คะแนนสมรรถนะ!AJ41="","",คะแนนสมรรถนะ!AJ41)</f>
        <v/>
      </c>
      <c r="BB40" s="407" t="str">
        <f>IF(คะแนนสมรรถนะ!AK41="","",คะแนนสมรรถนะ!AK41)</f>
        <v/>
      </c>
      <c r="BC40" s="407" t="str">
        <f>IF(คะแนนสมรรถนะ!AL41="","",คะแนนสมรรถนะ!AL41)</f>
        <v/>
      </c>
      <c r="BD40" s="407" t="str">
        <f>IF(คะแนนสมรรถนะ!AM41="","",คะแนนสมรรถนะ!AM41)</f>
        <v/>
      </c>
      <c r="BE40" s="87" t="str">
        <f t="shared" si="18"/>
        <v/>
      </c>
      <c r="BF40" s="136" t="str">
        <f t="shared" si="19"/>
        <v/>
      </c>
      <c r="BG40" s="136" t="str">
        <f t="shared" si="20"/>
        <v/>
      </c>
      <c r="BH40" s="407" t="str">
        <f>IF(คะแนนสมรรถนะ!AN41="","",คะแนนสมรรถนะ!AN41)</f>
        <v/>
      </c>
      <c r="BI40" s="407" t="str">
        <f>IF(คะแนนสมรรถนะ!AO41="","",คะแนนสมรรถนะ!AO41)</f>
        <v/>
      </c>
      <c r="BJ40" s="407" t="str">
        <f>IF(คะแนนสมรรถนะ!AP41="","",คะแนนสมรรถนะ!AP41)</f>
        <v/>
      </c>
      <c r="BK40" s="407" t="str">
        <f>IF(คะแนนสมรรถนะ!AQ41="","",คะแนนสมรรถนะ!AQ41)</f>
        <v/>
      </c>
      <c r="BL40" s="407" t="str">
        <f>IF(คะแนนสมรรถนะ!AR41="","",คะแนนสมรรถนะ!AR41)</f>
        <v/>
      </c>
      <c r="BM40" s="87" t="str">
        <f t="shared" si="21"/>
        <v/>
      </c>
      <c r="BN40" s="136" t="str">
        <f t="shared" si="22"/>
        <v/>
      </c>
      <c r="BO40" s="136" t="str">
        <f t="shared" si="23"/>
        <v/>
      </c>
      <c r="BP40" s="407" t="str">
        <f>IF(คะแนนสมรรถนะ!AS41="","",คะแนนสมรรถนะ!AS41)</f>
        <v/>
      </c>
      <c r="BQ40" s="407" t="str">
        <f>IF(คะแนนสมรรถนะ!AT41="","",คะแนนสมรรถนะ!AT41)</f>
        <v/>
      </c>
      <c r="BR40" s="407" t="str">
        <f>IF(คะแนนสมรรถนะ!AU41="","",คะแนนสมรรถนะ!AU41)</f>
        <v/>
      </c>
      <c r="BS40" s="407" t="str">
        <f>IF(คะแนนสมรรถนะ!AV41="","",คะแนนสมรรถนะ!AV41)</f>
        <v/>
      </c>
      <c r="BT40" s="407" t="str">
        <f>IF(คะแนนสมรรถนะ!AW41="","",คะแนนสมรรถนะ!AW41)</f>
        <v/>
      </c>
      <c r="BU40" s="87" t="str">
        <f t="shared" si="24"/>
        <v/>
      </c>
      <c r="BV40" s="136" t="str">
        <f t="shared" si="25"/>
        <v/>
      </c>
      <c r="BW40" s="136" t="str">
        <f t="shared" si="26"/>
        <v/>
      </c>
      <c r="BX40" s="407" t="str">
        <f>IF(คะแนนสมรรถนะ!AX41="","",คะแนนสมรรถนะ!AX41)</f>
        <v/>
      </c>
      <c r="BY40" s="407" t="str">
        <f>IF(คะแนนสมรรถนะ!AY41="","",คะแนนสมรรถนะ!AY41)</f>
        <v/>
      </c>
      <c r="BZ40" s="407" t="str">
        <f>IF(คะแนนสมรรถนะ!AZ41="","",คะแนนสมรรถนะ!AZ41)</f>
        <v/>
      </c>
      <c r="CA40" s="407" t="str">
        <f>IF(คะแนนสมรรถนะ!BA41="","",คะแนนสมรรถนะ!BA41)</f>
        <v/>
      </c>
      <c r="CB40" s="407" t="str">
        <f>IF(คะแนนสมรรถนะ!BB41="","",คะแนนสมรรถนะ!BB41)</f>
        <v/>
      </c>
      <c r="CC40" s="87" t="str">
        <f t="shared" si="45"/>
        <v/>
      </c>
      <c r="CD40" s="136" t="str">
        <f t="shared" si="27"/>
        <v/>
      </c>
      <c r="CE40" s="136" t="str">
        <f t="shared" si="28"/>
        <v/>
      </c>
      <c r="CF40" s="457" t="str">
        <f>IF(คะแนนสมรรถนะ!BC41="","",คะแนนสมรรถนะ!BC41)</f>
        <v/>
      </c>
      <c r="CG40" s="457" t="str">
        <f>IF(คะแนนสมรรถนะ!BD41="","",คะแนนสมรรถนะ!BD41)</f>
        <v/>
      </c>
      <c r="CH40" s="457" t="str">
        <f>IF(คะแนนสมรรถนะ!BE41="","",คะแนนสมรรถนะ!BE41)</f>
        <v/>
      </c>
      <c r="CI40" s="457" t="str">
        <f>IF(คะแนนสมรรถนะ!BF41="","",คะแนนสมรรถนะ!BF41)</f>
        <v/>
      </c>
      <c r="CJ40" s="457" t="str">
        <f>IF(คะแนนสมรรถนะ!BG41="","",คะแนนสมรรถนะ!BG41)</f>
        <v/>
      </c>
      <c r="CK40" s="87" t="str">
        <f t="shared" si="46"/>
        <v/>
      </c>
      <c r="CL40" s="136" t="str">
        <f t="shared" si="29"/>
        <v/>
      </c>
      <c r="CM40" s="136" t="str">
        <f t="shared" si="30"/>
        <v/>
      </c>
      <c r="CN40" s="457" t="str">
        <f>IF(คะแนนสมรรถนะ!BH41="","",คะแนนสมรรถนะ!BH41)</f>
        <v/>
      </c>
      <c r="CO40" s="457" t="str">
        <f>IF(คะแนนสมรรถนะ!BI41="","",คะแนนสมรรถนะ!BI41)</f>
        <v/>
      </c>
      <c r="CP40" s="457" t="str">
        <f>IF(คะแนนสมรรถนะ!BJ41="","",คะแนนสมรรถนะ!BJ41)</f>
        <v/>
      </c>
      <c r="CQ40" s="457" t="str">
        <f>IF(คะแนนสมรรถนะ!BK41="","",คะแนนสมรรถนะ!BK41)</f>
        <v/>
      </c>
      <c r="CR40" s="457" t="str">
        <f>IF(คะแนนสมรรถนะ!BL41="","",คะแนนสมรรถนะ!BL41)</f>
        <v/>
      </c>
      <c r="CS40" s="87" t="str">
        <f t="shared" si="47"/>
        <v/>
      </c>
      <c r="CT40" s="136" t="str">
        <f t="shared" si="31"/>
        <v/>
      </c>
      <c r="CU40" s="136" t="str">
        <f t="shared" si="32"/>
        <v/>
      </c>
      <c r="CV40" s="457" t="str">
        <f>IF(คะแนนสมรรถนะ!BM41="","",คะแนนสมรรถนะ!BM41)</f>
        <v/>
      </c>
      <c r="CW40" s="457" t="str">
        <f>IF(คะแนนสมรรถนะ!BN41="","",คะแนนสมรรถนะ!BN41)</f>
        <v/>
      </c>
      <c r="CX40" s="457" t="str">
        <f>IF(คะแนนสมรรถนะ!BO41="","",คะแนนสมรรถนะ!BO41)</f>
        <v/>
      </c>
      <c r="CY40" s="457" t="str">
        <f>IF(คะแนนสมรรถนะ!BP41="","",คะแนนสมรรถนะ!BP41)</f>
        <v/>
      </c>
      <c r="CZ40" s="457" t="str">
        <f>IF(คะแนนสมรรถนะ!BQ41="","",คะแนนสมรรถนะ!BQ41)</f>
        <v/>
      </c>
      <c r="DA40" s="87" t="str">
        <f t="shared" si="48"/>
        <v/>
      </c>
      <c r="DB40" s="136" t="str">
        <f t="shared" si="33"/>
        <v/>
      </c>
      <c r="DC40" s="136" t="str">
        <f t="shared" si="34"/>
        <v/>
      </c>
      <c r="DD40" s="457" t="str">
        <f>IF(คะแนนสมรรถนะ!BR41="","",คะแนนสมรรถนะ!BR41)</f>
        <v/>
      </c>
      <c r="DE40" s="457" t="str">
        <f>IF(คะแนนสมรรถนะ!BS41="","",คะแนนสมรรถนะ!BS41)</f>
        <v/>
      </c>
      <c r="DF40" s="457" t="str">
        <f>IF(คะแนนสมรรถนะ!BT41="","",คะแนนสมรรถนะ!BT41)</f>
        <v/>
      </c>
      <c r="DG40" s="457" t="str">
        <f>IF(คะแนนสมรรถนะ!BU41="","",คะแนนสมรรถนะ!BU41)</f>
        <v/>
      </c>
      <c r="DH40" s="457" t="str">
        <f>IF(คะแนนสมรรถนะ!BV41="","",คะแนนสมรรถนะ!BV41)</f>
        <v/>
      </c>
      <c r="DI40" s="87" t="str">
        <f t="shared" si="49"/>
        <v/>
      </c>
      <c r="DJ40" s="136" t="str">
        <f t="shared" si="35"/>
        <v/>
      </c>
      <c r="DK40" s="136" t="str">
        <f t="shared" si="36"/>
        <v/>
      </c>
      <c r="DL40" s="407" t="str">
        <f>IF(คะแนนสมรรถนะ!BW41="","",คะแนนสมรรถนะ!BW41)</f>
        <v/>
      </c>
      <c r="DM40" s="407" t="str">
        <f>IF(คะแนนสมรรถนะ!BX41="","",คะแนนสมรรถนะ!BX41)</f>
        <v/>
      </c>
      <c r="DN40" s="407" t="str">
        <f>IF(คะแนนสมรรถนะ!BY41="","",คะแนนสมรรถนะ!BY41)</f>
        <v/>
      </c>
      <c r="DO40" s="407" t="str">
        <f>IF(คะแนนสมรรถนะ!BZ41="","",คะแนนสมรรถนะ!BZ41)</f>
        <v/>
      </c>
      <c r="DP40" s="407" t="str">
        <f>IF(คะแนนสมรรถนะ!CA41="","",คะแนนสมรรถนะ!CA41)</f>
        <v/>
      </c>
      <c r="DQ40" s="87" t="str">
        <f t="shared" si="37"/>
        <v/>
      </c>
      <c r="DR40" s="136" t="str">
        <f t="shared" si="38"/>
        <v/>
      </c>
      <c r="DS40" s="136" t="str">
        <f t="shared" si="39"/>
        <v/>
      </c>
      <c r="DT40" s="457" t="str">
        <f t="shared" si="50"/>
        <v/>
      </c>
      <c r="DU40" s="136" t="str">
        <f t="shared" si="40"/>
        <v/>
      </c>
      <c r="DV40" s="457" t="str">
        <f t="shared" si="51"/>
        <v/>
      </c>
      <c r="DW40" s="136" t="str">
        <f t="shared" si="41"/>
        <v/>
      </c>
      <c r="DX40" s="457" t="str">
        <f t="shared" si="52"/>
        <v/>
      </c>
      <c r="DY40" s="136" t="str">
        <f t="shared" si="42"/>
        <v/>
      </c>
      <c r="DZ40" s="457" t="str">
        <f t="shared" si="53"/>
        <v/>
      </c>
      <c r="EA40" s="136" t="str">
        <f t="shared" si="43"/>
        <v/>
      </c>
      <c r="EB40" s="457" t="str">
        <f t="shared" si="54"/>
        <v/>
      </c>
      <c r="EC40" s="136" t="str">
        <f t="shared" si="44"/>
        <v/>
      </c>
      <c r="ED40" s="87" t="str">
        <f t="shared" si="55"/>
        <v/>
      </c>
      <c r="EE40" s="136" t="str">
        <f t="shared" si="56"/>
        <v/>
      </c>
      <c r="EF40" s="136" t="str">
        <f t="shared" si="57"/>
        <v/>
      </c>
      <c r="EG40" s="85"/>
      <c r="EJ40" s="316" t="str">
        <f t="shared" si="58"/>
        <v/>
      </c>
      <c r="EK40" s="316" t="str">
        <f t="shared" si="59"/>
        <v/>
      </c>
      <c r="EL40" s="316" t="str">
        <f t="shared" si="60"/>
        <v/>
      </c>
      <c r="EM40" s="316" t="str">
        <f t="shared" si="61"/>
        <v/>
      </c>
      <c r="EN40" s="316" t="str">
        <f t="shared" si="62"/>
        <v/>
      </c>
      <c r="EO40" s="316" t="str">
        <f>'07-2'!F40</f>
        <v/>
      </c>
    </row>
    <row r="41" spans="1:145" s="29" customFormat="1" ht="15.95" customHeight="1">
      <c r="A41" s="399">
        <v>36</v>
      </c>
      <c r="B41" s="26" t="str">
        <f>IF(คะแนนสอบ!C41="","",คะแนนสอบ!C41)</f>
        <v/>
      </c>
      <c r="C41" s="41" t="str">
        <f>IF(คะแนนสอบ!D41="","",คะแนนสอบ!D41)</f>
        <v/>
      </c>
      <c r="D41" s="406" t="str">
        <f>IF(คะแนนสมรรถนะ!E42="","",คะแนนสมรรถนะ!E42)</f>
        <v/>
      </c>
      <c r="E41" s="406" t="str">
        <f>IF(คะแนนสมรรถนะ!F42="","",คะแนนสมรรถนะ!F42)</f>
        <v/>
      </c>
      <c r="F41" s="406" t="str">
        <f>IF(คะแนนสมรรถนะ!G42="","",คะแนนสมรรถนะ!G42)</f>
        <v/>
      </c>
      <c r="G41" s="406" t="str">
        <f>IF(คะแนนสมรรถนะ!H42="","",คะแนนสมรรถนะ!H42)</f>
        <v/>
      </c>
      <c r="H41" s="406" t="str">
        <f>IF(คะแนนสมรรถนะ!I42="","",คะแนนสมรรถนะ!I42)</f>
        <v/>
      </c>
      <c r="I41" s="87" t="str">
        <f t="shared" si="0"/>
        <v/>
      </c>
      <c r="J41" s="136" t="str">
        <f t="shared" si="1"/>
        <v/>
      </c>
      <c r="K41" s="136" t="str">
        <f t="shared" si="2"/>
        <v/>
      </c>
      <c r="L41" s="407" t="str">
        <f>IF(คะแนนสมรรถนะ!J42="","",คะแนนสมรรถนะ!J42)</f>
        <v/>
      </c>
      <c r="M41" s="407" t="str">
        <f>IF(คะแนนสมรรถนะ!K42="","",คะแนนสมรรถนะ!K42)</f>
        <v/>
      </c>
      <c r="N41" s="407" t="str">
        <f>IF(คะแนนสมรรถนะ!L42="","",คะแนนสมรรถนะ!L42)</f>
        <v/>
      </c>
      <c r="O41" s="407" t="str">
        <f>IF(คะแนนสมรรถนะ!M42="","",คะแนนสมรรถนะ!M42)</f>
        <v/>
      </c>
      <c r="P41" s="407" t="str">
        <f>IF(คะแนนสมรรถนะ!N42="","",คะแนนสมรรถนะ!N42)</f>
        <v/>
      </c>
      <c r="Q41" s="87" t="str">
        <f t="shared" si="3"/>
        <v/>
      </c>
      <c r="R41" s="136" t="str">
        <f t="shared" si="4"/>
        <v/>
      </c>
      <c r="S41" s="136" t="str">
        <f t="shared" si="5"/>
        <v/>
      </c>
      <c r="T41" s="407" t="str">
        <f>IF(คะแนนสมรรถนะ!O42="","",คะแนนสมรรถนะ!O42)</f>
        <v/>
      </c>
      <c r="U41" s="407" t="str">
        <f>IF(คะแนนสมรรถนะ!P42="","",คะแนนสมรรถนะ!P42)</f>
        <v/>
      </c>
      <c r="V41" s="407" t="str">
        <f>IF(คะแนนสมรรถนะ!Q42="","",คะแนนสมรรถนะ!Q42)</f>
        <v/>
      </c>
      <c r="W41" s="407" t="str">
        <f>IF(คะแนนสมรรถนะ!R42="","",คะแนนสมรรถนะ!R42)</f>
        <v/>
      </c>
      <c r="X41" s="407" t="str">
        <f>IF(คะแนนสมรรถนะ!S42="","",คะแนนสมรรถนะ!S42)</f>
        <v/>
      </c>
      <c r="Y41" s="87" t="str">
        <f t="shared" si="6"/>
        <v/>
      </c>
      <c r="Z41" s="136" t="str">
        <f t="shared" si="7"/>
        <v/>
      </c>
      <c r="AA41" s="136" t="str">
        <f t="shared" si="8"/>
        <v/>
      </c>
      <c r="AB41" s="407" t="str">
        <f>IF(คะแนนสมรรถนะ!T42="","",คะแนนสมรรถนะ!T42)</f>
        <v/>
      </c>
      <c r="AC41" s="407" t="str">
        <f>IF(คะแนนสมรรถนะ!U42="","",คะแนนสมรรถนะ!U42)</f>
        <v/>
      </c>
      <c r="AD41" s="407" t="str">
        <f>IF(คะแนนสมรรถนะ!V42="","",คะแนนสมรรถนะ!V42)</f>
        <v/>
      </c>
      <c r="AE41" s="407" t="str">
        <f>IF(คะแนนสมรรถนะ!W42="","",คะแนนสมรรถนะ!W42)</f>
        <v/>
      </c>
      <c r="AF41" s="407" t="str">
        <f>IF(คะแนนสมรรถนะ!X42="","",คะแนนสมรรถนะ!X42)</f>
        <v/>
      </c>
      <c r="AG41" s="87" t="str">
        <f t="shared" si="9"/>
        <v/>
      </c>
      <c r="AH41" s="136" t="str">
        <f t="shared" si="10"/>
        <v/>
      </c>
      <c r="AI41" s="136" t="str">
        <f t="shared" si="11"/>
        <v/>
      </c>
      <c r="AJ41" s="407" t="str">
        <f>IF(คะแนนสมรรถนะ!Y42="","",คะแนนสมรรถนะ!Y42)</f>
        <v/>
      </c>
      <c r="AK41" s="407" t="str">
        <f>IF(คะแนนสมรรถนะ!Z42="","",คะแนนสมรรถนะ!Z42)</f>
        <v/>
      </c>
      <c r="AL41" s="407" t="str">
        <f>IF(คะแนนสมรรถนะ!AA42="","",คะแนนสมรรถนะ!AA42)</f>
        <v/>
      </c>
      <c r="AM41" s="407" t="str">
        <f>IF(คะแนนสมรรถนะ!AB42="","",คะแนนสมรรถนะ!AB42)</f>
        <v/>
      </c>
      <c r="AN41" s="407" t="str">
        <f>IF(คะแนนสมรรถนะ!AC42="","",คะแนนสมรรถนะ!AC42)</f>
        <v/>
      </c>
      <c r="AO41" s="87" t="str">
        <f t="shared" si="12"/>
        <v/>
      </c>
      <c r="AP41" s="136" t="str">
        <f t="shared" si="13"/>
        <v/>
      </c>
      <c r="AQ41" s="136" t="str">
        <f t="shared" si="14"/>
        <v/>
      </c>
      <c r="AR41" s="407" t="str">
        <f>IF(คะแนนสมรรถนะ!AD42="","",คะแนนสมรรถนะ!AD42)</f>
        <v/>
      </c>
      <c r="AS41" s="407" t="str">
        <f>IF(คะแนนสมรรถนะ!AE42="","",คะแนนสมรรถนะ!AE42)</f>
        <v/>
      </c>
      <c r="AT41" s="407" t="str">
        <f>IF(คะแนนสมรรถนะ!AF42="","",คะแนนสมรรถนะ!AF42)</f>
        <v/>
      </c>
      <c r="AU41" s="407" t="str">
        <f>IF(คะแนนสมรรถนะ!AG42="","",คะแนนสมรรถนะ!AG42)</f>
        <v/>
      </c>
      <c r="AV41" s="407" t="str">
        <f>IF(คะแนนสมรรถนะ!AH42="","",คะแนนสมรรถนะ!AH42)</f>
        <v/>
      </c>
      <c r="AW41" s="87" t="str">
        <f t="shared" si="15"/>
        <v/>
      </c>
      <c r="AX41" s="136" t="str">
        <f t="shared" si="16"/>
        <v/>
      </c>
      <c r="AY41" s="136" t="str">
        <f t="shared" si="17"/>
        <v/>
      </c>
      <c r="AZ41" s="407" t="str">
        <f>IF(คะแนนสมรรถนะ!AI42="","",คะแนนสมรรถนะ!AI42)</f>
        <v/>
      </c>
      <c r="BA41" s="407" t="str">
        <f>IF(คะแนนสมรรถนะ!AJ42="","",คะแนนสมรรถนะ!AJ42)</f>
        <v/>
      </c>
      <c r="BB41" s="407" t="str">
        <f>IF(คะแนนสมรรถนะ!AK42="","",คะแนนสมรรถนะ!AK42)</f>
        <v/>
      </c>
      <c r="BC41" s="407" t="str">
        <f>IF(คะแนนสมรรถนะ!AL42="","",คะแนนสมรรถนะ!AL42)</f>
        <v/>
      </c>
      <c r="BD41" s="407" t="str">
        <f>IF(คะแนนสมรรถนะ!AM42="","",คะแนนสมรรถนะ!AM42)</f>
        <v/>
      </c>
      <c r="BE41" s="87" t="str">
        <f t="shared" si="18"/>
        <v/>
      </c>
      <c r="BF41" s="136" t="str">
        <f t="shared" si="19"/>
        <v/>
      </c>
      <c r="BG41" s="136" t="str">
        <f t="shared" si="20"/>
        <v/>
      </c>
      <c r="BH41" s="407" t="str">
        <f>IF(คะแนนสมรรถนะ!AN42="","",คะแนนสมรรถนะ!AN42)</f>
        <v/>
      </c>
      <c r="BI41" s="407" t="str">
        <f>IF(คะแนนสมรรถนะ!AO42="","",คะแนนสมรรถนะ!AO42)</f>
        <v/>
      </c>
      <c r="BJ41" s="407" t="str">
        <f>IF(คะแนนสมรรถนะ!AP42="","",คะแนนสมรรถนะ!AP42)</f>
        <v/>
      </c>
      <c r="BK41" s="407" t="str">
        <f>IF(คะแนนสมรรถนะ!AQ42="","",คะแนนสมรรถนะ!AQ42)</f>
        <v/>
      </c>
      <c r="BL41" s="407" t="str">
        <f>IF(คะแนนสมรรถนะ!AR42="","",คะแนนสมรรถนะ!AR42)</f>
        <v/>
      </c>
      <c r="BM41" s="87" t="str">
        <f t="shared" si="21"/>
        <v/>
      </c>
      <c r="BN41" s="136" t="str">
        <f t="shared" si="22"/>
        <v/>
      </c>
      <c r="BO41" s="136" t="str">
        <f t="shared" si="23"/>
        <v/>
      </c>
      <c r="BP41" s="407" t="str">
        <f>IF(คะแนนสมรรถนะ!AS42="","",คะแนนสมรรถนะ!AS42)</f>
        <v/>
      </c>
      <c r="BQ41" s="407" t="str">
        <f>IF(คะแนนสมรรถนะ!AT42="","",คะแนนสมรรถนะ!AT42)</f>
        <v/>
      </c>
      <c r="BR41" s="407" t="str">
        <f>IF(คะแนนสมรรถนะ!AU42="","",คะแนนสมรรถนะ!AU42)</f>
        <v/>
      </c>
      <c r="BS41" s="407" t="str">
        <f>IF(คะแนนสมรรถนะ!AV42="","",คะแนนสมรรถนะ!AV42)</f>
        <v/>
      </c>
      <c r="BT41" s="407" t="str">
        <f>IF(คะแนนสมรรถนะ!AW42="","",คะแนนสมรรถนะ!AW42)</f>
        <v/>
      </c>
      <c r="BU41" s="87" t="str">
        <f t="shared" si="24"/>
        <v/>
      </c>
      <c r="BV41" s="136" t="str">
        <f t="shared" si="25"/>
        <v/>
      </c>
      <c r="BW41" s="136" t="str">
        <f t="shared" si="26"/>
        <v/>
      </c>
      <c r="BX41" s="407" t="str">
        <f>IF(คะแนนสมรรถนะ!AX42="","",คะแนนสมรรถนะ!AX42)</f>
        <v/>
      </c>
      <c r="BY41" s="407" t="str">
        <f>IF(คะแนนสมรรถนะ!AY42="","",คะแนนสมรรถนะ!AY42)</f>
        <v/>
      </c>
      <c r="BZ41" s="407" t="str">
        <f>IF(คะแนนสมรรถนะ!AZ42="","",คะแนนสมรรถนะ!AZ42)</f>
        <v/>
      </c>
      <c r="CA41" s="407" t="str">
        <f>IF(คะแนนสมรรถนะ!BA42="","",คะแนนสมรรถนะ!BA42)</f>
        <v/>
      </c>
      <c r="CB41" s="407" t="str">
        <f>IF(คะแนนสมรรถนะ!BB42="","",คะแนนสมรรถนะ!BB42)</f>
        <v/>
      </c>
      <c r="CC41" s="87" t="str">
        <f t="shared" si="45"/>
        <v/>
      </c>
      <c r="CD41" s="136" t="str">
        <f t="shared" si="27"/>
        <v/>
      </c>
      <c r="CE41" s="136" t="str">
        <f t="shared" si="28"/>
        <v/>
      </c>
      <c r="CF41" s="457" t="str">
        <f>IF(คะแนนสมรรถนะ!BC42="","",คะแนนสมรรถนะ!BC42)</f>
        <v/>
      </c>
      <c r="CG41" s="457" t="str">
        <f>IF(คะแนนสมรรถนะ!BD42="","",คะแนนสมรรถนะ!BD42)</f>
        <v/>
      </c>
      <c r="CH41" s="457" t="str">
        <f>IF(คะแนนสมรรถนะ!BE42="","",คะแนนสมรรถนะ!BE42)</f>
        <v/>
      </c>
      <c r="CI41" s="457" t="str">
        <f>IF(คะแนนสมรรถนะ!BF42="","",คะแนนสมรรถนะ!BF42)</f>
        <v/>
      </c>
      <c r="CJ41" s="457" t="str">
        <f>IF(คะแนนสมรรถนะ!BG42="","",คะแนนสมรรถนะ!BG42)</f>
        <v/>
      </c>
      <c r="CK41" s="87" t="str">
        <f t="shared" si="46"/>
        <v/>
      </c>
      <c r="CL41" s="136" t="str">
        <f t="shared" si="29"/>
        <v/>
      </c>
      <c r="CM41" s="136" t="str">
        <f t="shared" si="30"/>
        <v/>
      </c>
      <c r="CN41" s="457" t="str">
        <f>IF(คะแนนสมรรถนะ!BH42="","",คะแนนสมรรถนะ!BH42)</f>
        <v/>
      </c>
      <c r="CO41" s="457" t="str">
        <f>IF(คะแนนสมรรถนะ!BI42="","",คะแนนสมรรถนะ!BI42)</f>
        <v/>
      </c>
      <c r="CP41" s="457" t="str">
        <f>IF(คะแนนสมรรถนะ!BJ42="","",คะแนนสมรรถนะ!BJ42)</f>
        <v/>
      </c>
      <c r="CQ41" s="457" t="str">
        <f>IF(คะแนนสมรรถนะ!BK42="","",คะแนนสมรรถนะ!BK42)</f>
        <v/>
      </c>
      <c r="CR41" s="457" t="str">
        <f>IF(คะแนนสมรรถนะ!BL42="","",คะแนนสมรรถนะ!BL42)</f>
        <v/>
      </c>
      <c r="CS41" s="87" t="str">
        <f t="shared" si="47"/>
        <v/>
      </c>
      <c r="CT41" s="136" t="str">
        <f t="shared" si="31"/>
        <v/>
      </c>
      <c r="CU41" s="136" t="str">
        <f t="shared" si="32"/>
        <v/>
      </c>
      <c r="CV41" s="457" t="str">
        <f>IF(คะแนนสมรรถนะ!BM42="","",คะแนนสมรรถนะ!BM42)</f>
        <v/>
      </c>
      <c r="CW41" s="457" t="str">
        <f>IF(คะแนนสมรรถนะ!BN42="","",คะแนนสมรรถนะ!BN42)</f>
        <v/>
      </c>
      <c r="CX41" s="457" t="str">
        <f>IF(คะแนนสมรรถนะ!BO42="","",คะแนนสมรรถนะ!BO42)</f>
        <v/>
      </c>
      <c r="CY41" s="457" t="str">
        <f>IF(คะแนนสมรรถนะ!BP42="","",คะแนนสมรรถนะ!BP42)</f>
        <v/>
      </c>
      <c r="CZ41" s="457" t="str">
        <f>IF(คะแนนสมรรถนะ!BQ42="","",คะแนนสมรรถนะ!BQ42)</f>
        <v/>
      </c>
      <c r="DA41" s="87" t="str">
        <f t="shared" si="48"/>
        <v/>
      </c>
      <c r="DB41" s="136" t="str">
        <f t="shared" si="33"/>
        <v/>
      </c>
      <c r="DC41" s="136" t="str">
        <f t="shared" si="34"/>
        <v/>
      </c>
      <c r="DD41" s="457" t="str">
        <f>IF(คะแนนสมรรถนะ!BR42="","",คะแนนสมรรถนะ!BR42)</f>
        <v/>
      </c>
      <c r="DE41" s="457" t="str">
        <f>IF(คะแนนสมรรถนะ!BS42="","",คะแนนสมรรถนะ!BS42)</f>
        <v/>
      </c>
      <c r="DF41" s="457" t="str">
        <f>IF(คะแนนสมรรถนะ!BT42="","",คะแนนสมรรถนะ!BT42)</f>
        <v/>
      </c>
      <c r="DG41" s="457" t="str">
        <f>IF(คะแนนสมรรถนะ!BU42="","",คะแนนสมรรถนะ!BU42)</f>
        <v/>
      </c>
      <c r="DH41" s="457" t="str">
        <f>IF(คะแนนสมรรถนะ!BV42="","",คะแนนสมรรถนะ!BV42)</f>
        <v/>
      </c>
      <c r="DI41" s="87" t="str">
        <f t="shared" si="49"/>
        <v/>
      </c>
      <c r="DJ41" s="136" t="str">
        <f t="shared" si="35"/>
        <v/>
      </c>
      <c r="DK41" s="136" t="str">
        <f t="shared" si="36"/>
        <v/>
      </c>
      <c r="DL41" s="407" t="str">
        <f>IF(คะแนนสมรรถนะ!BW42="","",คะแนนสมรรถนะ!BW42)</f>
        <v/>
      </c>
      <c r="DM41" s="407" t="str">
        <f>IF(คะแนนสมรรถนะ!BX42="","",คะแนนสมรรถนะ!BX42)</f>
        <v/>
      </c>
      <c r="DN41" s="407" t="str">
        <f>IF(คะแนนสมรรถนะ!BY42="","",คะแนนสมรรถนะ!BY42)</f>
        <v/>
      </c>
      <c r="DO41" s="407" t="str">
        <f>IF(คะแนนสมรรถนะ!BZ42="","",คะแนนสมรรถนะ!BZ42)</f>
        <v/>
      </c>
      <c r="DP41" s="407" t="str">
        <f>IF(คะแนนสมรรถนะ!CA42="","",คะแนนสมรรถนะ!CA42)</f>
        <v/>
      </c>
      <c r="DQ41" s="87" t="str">
        <f t="shared" si="37"/>
        <v/>
      </c>
      <c r="DR41" s="136" t="str">
        <f t="shared" si="38"/>
        <v/>
      </c>
      <c r="DS41" s="136" t="str">
        <f t="shared" si="39"/>
        <v/>
      </c>
      <c r="DT41" s="457" t="str">
        <f t="shared" si="50"/>
        <v/>
      </c>
      <c r="DU41" s="136" t="str">
        <f t="shared" si="40"/>
        <v/>
      </c>
      <c r="DV41" s="457" t="str">
        <f t="shared" si="51"/>
        <v/>
      </c>
      <c r="DW41" s="136" t="str">
        <f t="shared" si="41"/>
        <v/>
      </c>
      <c r="DX41" s="457" t="str">
        <f t="shared" si="52"/>
        <v/>
      </c>
      <c r="DY41" s="136" t="str">
        <f t="shared" si="42"/>
        <v/>
      </c>
      <c r="DZ41" s="457" t="str">
        <f t="shared" si="53"/>
        <v/>
      </c>
      <c r="EA41" s="136" t="str">
        <f t="shared" si="43"/>
        <v/>
      </c>
      <c r="EB41" s="457" t="str">
        <f t="shared" si="54"/>
        <v/>
      </c>
      <c r="EC41" s="136" t="str">
        <f t="shared" si="44"/>
        <v/>
      </c>
      <c r="ED41" s="87" t="str">
        <f t="shared" si="55"/>
        <v/>
      </c>
      <c r="EE41" s="136" t="str">
        <f t="shared" si="56"/>
        <v/>
      </c>
      <c r="EF41" s="136" t="str">
        <f t="shared" si="57"/>
        <v/>
      </c>
      <c r="EG41" s="85"/>
      <c r="EJ41" s="316" t="str">
        <f t="shared" si="58"/>
        <v/>
      </c>
      <c r="EK41" s="316" t="str">
        <f t="shared" si="59"/>
        <v/>
      </c>
      <c r="EL41" s="316" t="str">
        <f t="shared" si="60"/>
        <v/>
      </c>
      <c r="EM41" s="316" t="str">
        <f t="shared" si="61"/>
        <v/>
      </c>
      <c r="EN41" s="316" t="str">
        <f t="shared" si="62"/>
        <v/>
      </c>
      <c r="EO41" s="316" t="str">
        <f>'07-2'!F41</f>
        <v/>
      </c>
    </row>
    <row r="42" spans="1:145" s="29" customFormat="1" ht="15.95" customHeight="1">
      <c r="A42" s="399">
        <v>37</v>
      </c>
      <c r="B42" s="26" t="str">
        <f>IF(คะแนนสอบ!C42="","",คะแนนสอบ!C42)</f>
        <v/>
      </c>
      <c r="C42" s="41" t="str">
        <f>IF(คะแนนสอบ!D42="","",คะแนนสอบ!D42)</f>
        <v/>
      </c>
      <c r="D42" s="406" t="str">
        <f>IF(คะแนนสมรรถนะ!E43="","",คะแนนสมรรถนะ!E43)</f>
        <v/>
      </c>
      <c r="E42" s="406" t="str">
        <f>IF(คะแนนสมรรถนะ!F43="","",คะแนนสมรรถนะ!F43)</f>
        <v/>
      </c>
      <c r="F42" s="406" t="str">
        <f>IF(คะแนนสมรรถนะ!G43="","",คะแนนสมรรถนะ!G43)</f>
        <v/>
      </c>
      <c r="G42" s="406" t="str">
        <f>IF(คะแนนสมรรถนะ!H43="","",คะแนนสมรรถนะ!H43)</f>
        <v/>
      </c>
      <c r="H42" s="406" t="str">
        <f>IF(คะแนนสมรรถนะ!I43="","",คะแนนสมรรถนะ!I43)</f>
        <v/>
      </c>
      <c r="I42" s="87" t="str">
        <f t="shared" si="0"/>
        <v/>
      </c>
      <c r="J42" s="136" t="str">
        <f t="shared" si="1"/>
        <v/>
      </c>
      <c r="K42" s="136" t="str">
        <f t="shared" si="2"/>
        <v/>
      </c>
      <c r="L42" s="407" t="str">
        <f>IF(คะแนนสมรรถนะ!J43="","",คะแนนสมรรถนะ!J43)</f>
        <v/>
      </c>
      <c r="M42" s="407" t="str">
        <f>IF(คะแนนสมรรถนะ!K43="","",คะแนนสมรรถนะ!K43)</f>
        <v/>
      </c>
      <c r="N42" s="407" t="str">
        <f>IF(คะแนนสมรรถนะ!L43="","",คะแนนสมรรถนะ!L43)</f>
        <v/>
      </c>
      <c r="O42" s="407" t="str">
        <f>IF(คะแนนสมรรถนะ!M43="","",คะแนนสมรรถนะ!M43)</f>
        <v/>
      </c>
      <c r="P42" s="407" t="str">
        <f>IF(คะแนนสมรรถนะ!N43="","",คะแนนสมรรถนะ!N43)</f>
        <v/>
      </c>
      <c r="Q42" s="87" t="str">
        <f t="shared" si="3"/>
        <v/>
      </c>
      <c r="R42" s="136" t="str">
        <f t="shared" si="4"/>
        <v/>
      </c>
      <c r="S42" s="136" t="str">
        <f t="shared" si="5"/>
        <v/>
      </c>
      <c r="T42" s="407" t="str">
        <f>IF(คะแนนสมรรถนะ!O43="","",คะแนนสมรรถนะ!O43)</f>
        <v/>
      </c>
      <c r="U42" s="407" t="str">
        <f>IF(คะแนนสมรรถนะ!P43="","",คะแนนสมรรถนะ!P43)</f>
        <v/>
      </c>
      <c r="V42" s="407" t="str">
        <f>IF(คะแนนสมรรถนะ!Q43="","",คะแนนสมรรถนะ!Q43)</f>
        <v/>
      </c>
      <c r="W42" s="407" t="str">
        <f>IF(คะแนนสมรรถนะ!R43="","",คะแนนสมรรถนะ!R43)</f>
        <v/>
      </c>
      <c r="X42" s="407" t="str">
        <f>IF(คะแนนสมรรถนะ!S43="","",คะแนนสมรรถนะ!S43)</f>
        <v/>
      </c>
      <c r="Y42" s="87" t="str">
        <f t="shared" si="6"/>
        <v/>
      </c>
      <c r="Z42" s="136" t="str">
        <f t="shared" si="7"/>
        <v/>
      </c>
      <c r="AA42" s="136" t="str">
        <f t="shared" si="8"/>
        <v/>
      </c>
      <c r="AB42" s="407" t="str">
        <f>IF(คะแนนสมรรถนะ!T43="","",คะแนนสมรรถนะ!T43)</f>
        <v/>
      </c>
      <c r="AC42" s="407" t="str">
        <f>IF(คะแนนสมรรถนะ!U43="","",คะแนนสมรรถนะ!U43)</f>
        <v/>
      </c>
      <c r="AD42" s="407" t="str">
        <f>IF(คะแนนสมรรถนะ!V43="","",คะแนนสมรรถนะ!V43)</f>
        <v/>
      </c>
      <c r="AE42" s="407" t="str">
        <f>IF(คะแนนสมรรถนะ!W43="","",คะแนนสมรรถนะ!W43)</f>
        <v/>
      </c>
      <c r="AF42" s="407" t="str">
        <f>IF(คะแนนสมรรถนะ!X43="","",คะแนนสมรรถนะ!X43)</f>
        <v/>
      </c>
      <c r="AG42" s="87" t="str">
        <f t="shared" si="9"/>
        <v/>
      </c>
      <c r="AH42" s="136" t="str">
        <f t="shared" si="10"/>
        <v/>
      </c>
      <c r="AI42" s="136" t="str">
        <f t="shared" si="11"/>
        <v/>
      </c>
      <c r="AJ42" s="407" t="str">
        <f>IF(คะแนนสมรรถนะ!Y43="","",คะแนนสมรรถนะ!Y43)</f>
        <v/>
      </c>
      <c r="AK42" s="407" t="str">
        <f>IF(คะแนนสมรรถนะ!Z43="","",คะแนนสมรรถนะ!Z43)</f>
        <v/>
      </c>
      <c r="AL42" s="407" t="str">
        <f>IF(คะแนนสมรรถนะ!AA43="","",คะแนนสมรรถนะ!AA43)</f>
        <v/>
      </c>
      <c r="AM42" s="407" t="str">
        <f>IF(คะแนนสมรรถนะ!AB43="","",คะแนนสมรรถนะ!AB43)</f>
        <v/>
      </c>
      <c r="AN42" s="407" t="str">
        <f>IF(คะแนนสมรรถนะ!AC43="","",คะแนนสมรรถนะ!AC43)</f>
        <v/>
      </c>
      <c r="AO42" s="87" t="str">
        <f t="shared" si="12"/>
        <v/>
      </c>
      <c r="AP42" s="136" t="str">
        <f t="shared" si="13"/>
        <v/>
      </c>
      <c r="AQ42" s="136" t="str">
        <f t="shared" si="14"/>
        <v/>
      </c>
      <c r="AR42" s="407" t="str">
        <f>IF(คะแนนสมรรถนะ!AD43="","",คะแนนสมรรถนะ!AD43)</f>
        <v/>
      </c>
      <c r="AS42" s="407" t="str">
        <f>IF(คะแนนสมรรถนะ!AE43="","",คะแนนสมรรถนะ!AE43)</f>
        <v/>
      </c>
      <c r="AT42" s="407" t="str">
        <f>IF(คะแนนสมรรถนะ!AF43="","",คะแนนสมรรถนะ!AF43)</f>
        <v/>
      </c>
      <c r="AU42" s="407" t="str">
        <f>IF(คะแนนสมรรถนะ!AG43="","",คะแนนสมรรถนะ!AG43)</f>
        <v/>
      </c>
      <c r="AV42" s="407" t="str">
        <f>IF(คะแนนสมรรถนะ!AH43="","",คะแนนสมรรถนะ!AH43)</f>
        <v/>
      </c>
      <c r="AW42" s="87" t="str">
        <f t="shared" si="15"/>
        <v/>
      </c>
      <c r="AX42" s="136" t="str">
        <f t="shared" si="16"/>
        <v/>
      </c>
      <c r="AY42" s="136" t="str">
        <f t="shared" si="17"/>
        <v/>
      </c>
      <c r="AZ42" s="407" t="str">
        <f>IF(คะแนนสมรรถนะ!AI43="","",คะแนนสมรรถนะ!AI43)</f>
        <v/>
      </c>
      <c r="BA42" s="407" t="str">
        <f>IF(คะแนนสมรรถนะ!AJ43="","",คะแนนสมรรถนะ!AJ43)</f>
        <v/>
      </c>
      <c r="BB42" s="407" t="str">
        <f>IF(คะแนนสมรรถนะ!AK43="","",คะแนนสมรรถนะ!AK43)</f>
        <v/>
      </c>
      <c r="BC42" s="407" t="str">
        <f>IF(คะแนนสมรรถนะ!AL43="","",คะแนนสมรรถนะ!AL43)</f>
        <v/>
      </c>
      <c r="BD42" s="407" t="str">
        <f>IF(คะแนนสมรรถนะ!AM43="","",คะแนนสมรรถนะ!AM43)</f>
        <v/>
      </c>
      <c r="BE42" s="87" t="str">
        <f t="shared" si="18"/>
        <v/>
      </c>
      <c r="BF42" s="136" t="str">
        <f t="shared" si="19"/>
        <v/>
      </c>
      <c r="BG42" s="136" t="str">
        <f t="shared" si="20"/>
        <v/>
      </c>
      <c r="BH42" s="407" t="str">
        <f>IF(คะแนนสมรรถนะ!AN43="","",คะแนนสมรรถนะ!AN43)</f>
        <v/>
      </c>
      <c r="BI42" s="407" t="str">
        <f>IF(คะแนนสมรรถนะ!AO43="","",คะแนนสมรรถนะ!AO43)</f>
        <v/>
      </c>
      <c r="BJ42" s="407" t="str">
        <f>IF(คะแนนสมรรถนะ!AP43="","",คะแนนสมรรถนะ!AP43)</f>
        <v/>
      </c>
      <c r="BK42" s="407" t="str">
        <f>IF(คะแนนสมรรถนะ!AQ43="","",คะแนนสมรรถนะ!AQ43)</f>
        <v/>
      </c>
      <c r="BL42" s="407" t="str">
        <f>IF(คะแนนสมรรถนะ!AR43="","",คะแนนสมรรถนะ!AR43)</f>
        <v/>
      </c>
      <c r="BM42" s="87" t="str">
        <f t="shared" si="21"/>
        <v/>
      </c>
      <c r="BN42" s="136" t="str">
        <f t="shared" si="22"/>
        <v/>
      </c>
      <c r="BO42" s="136" t="str">
        <f t="shared" si="23"/>
        <v/>
      </c>
      <c r="BP42" s="407" t="str">
        <f>IF(คะแนนสมรรถนะ!AS43="","",คะแนนสมรรถนะ!AS43)</f>
        <v/>
      </c>
      <c r="BQ42" s="407" t="str">
        <f>IF(คะแนนสมรรถนะ!AT43="","",คะแนนสมรรถนะ!AT43)</f>
        <v/>
      </c>
      <c r="BR42" s="407" t="str">
        <f>IF(คะแนนสมรรถนะ!AU43="","",คะแนนสมรรถนะ!AU43)</f>
        <v/>
      </c>
      <c r="BS42" s="407" t="str">
        <f>IF(คะแนนสมรรถนะ!AV43="","",คะแนนสมรรถนะ!AV43)</f>
        <v/>
      </c>
      <c r="BT42" s="407" t="str">
        <f>IF(คะแนนสมรรถนะ!AW43="","",คะแนนสมรรถนะ!AW43)</f>
        <v/>
      </c>
      <c r="BU42" s="87" t="str">
        <f t="shared" si="24"/>
        <v/>
      </c>
      <c r="BV42" s="136" t="str">
        <f t="shared" si="25"/>
        <v/>
      </c>
      <c r="BW42" s="136" t="str">
        <f t="shared" si="26"/>
        <v/>
      </c>
      <c r="BX42" s="407" t="str">
        <f>IF(คะแนนสมรรถนะ!AX43="","",คะแนนสมรรถนะ!AX43)</f>
        <v/>
      </c>
      <c r="BY42" s="407" t="str">
        <f>IF(คะแนนสมรรถนะ!AY43="","",คะแนนสมรรถนะ!AY43)</f>
        <v/>
      </c>
      <c r="BZ42" s="407" t="str">
        <f>IF(คะแนนสมรรถนะ!AZ43="","",คะแนนสมรรถนะ!AZ43)</f>
        <v/>
      </c>
      <c r="CA42" s="407" t="str">
        <f>IF(คะแนนสมรรถนะ!BA43="","",คะแนนสมรรถนะ!BA43)</f>
        <v/>
      </c>
      <c r="CB42" s="407" t="str">
        <f>IF(คะแนนสมรรถนะ!BB43="","",คะแนนสมรรถนะ!BB43)</f>
        <v/>
      </c>
      <c r="CC42" s="87" t="str">
        <f t="shared" si="45"/>
        <v/>
      </c>
      <c r="CD42" s="136" t="str">
        <f t="shared" si="27"/>
        <v/>
      </c>
      <c r="CE42" s="136" t="str">
        <f t="shared" si="28"/>
        <v/>
      </c>
      <c r="CF42" s="457" t="str">
        <f>IF(คะแนนสมรรถนะ!BC43="","",คะแนนสมรรถนะ!BC43)</f>
        <v/>
      </c>
      <c r="CG42" s="457" t="str">
        <f>IF(คะแนนสมรรถนะ!BD43="","",คะแนนสมรรถนะ!BD43)</f>
        <v/>
      </c>
      <c r="CH42" s="457" t="str">
        <f>IF(คะแนนสมรรถนะ!BE43="","",คะแนนสมรรถนะ!BE43)</f>
        <v/>
      </c>
      <c r="CI42" s="457" t="str">
        <f>IF(คะแนนสมรรถนะ!BF43="","",คะแนนสมรรถนะ!BF43)</f>
        <v/>
      </c>
      <c r="CJ42" s="457" t="str">
        <f>IF(คะแนนสมรรถนะ!BG43="","",คะแนนสมรรถนะ!BG43)</f>
        <v/>
      </c>
      <c r="CK42" s="87" t="str">
        <f t="shared" si="46"/>
        <v/>
      </c>
      <c r="CL42" s="136" t="str">
        <f t="shared" si="29"/>
        <v/>
      </c>
      <c r="CM42" s="136" t="str">
        <f t="shared" si="30"/>
        <v/>
      </c>
      <c r="CN42" s="457" t="str">
        <f>IF(คะแนนสมรรถนะ!BH43="","",คะแนนสมรรถนะ!BH43)</f>
        <v/>
      </c>
      <c r="CO42" s="457" t="str">
        <f>IF(คะแนนสมรรถนะ!BI43="","",คะแนนสมรรถนะ!BI43)</f>
        <v/>
      </c>
      <c r="CP42" s="457" t="str">
        <f>IF(คะแนนสมรรถนะ!BJ43="","",คะแนนสมรรถนะ!BJ43)</f>
        <v/>
      </c>
      <c r="CQ42" s="457" t="str">
        <f>IF(คะแนนสมรรถนะ!BK43="","",คะแนนสมรรถนะ!BK43)</f>
        <v/>
      </c>
      <c r="CR42" s="457" t="str">
        <f>IF(คะแนนสมรรถนะ!BL43="","",คะแนนสมรรถนะ!BL43)</f>
        <v/>
      </c>
      <c r="CS42" s="87" t="str">
        <f t="shared" si="47"/>
        <v/>
      </c>
      <c r="CT42" s="136" t="str">
        <f t="shared" si="31"/>
        <v/>
      </c>
      <c r="CU42" s="136" t="str">
        <f t="shared" si="32"/>
        <v/>
      </c>
      <c r="CV42" s="457" t="str">
        <f>IF(คะแนนสมรรถนะ!BM43="","",คะแนนสมรรถนะ!BM43)</f>
        <v/>
      </c>
      <c r="CW42" s="457" t="str">
        <f>IF(คะแนนสมรรถนะ!BN43="","",คะแนนสมรรถนะ!BN43)</f>
        <v/>
      </c>
      <c r="CX42" s="457" t="str">
        <f>IF(คะแนนสมรรถนะ!BO43="","",คะแนนสมรรถนะ!BO43)</f>
        <v/>
      </c>
      <c r="CY42" s="457" t="str">
        <f>IF(คะแนนสมรรถนะ!BP43="","",คะแนนสมรรถนะ!BP43)</f>
        <v/>
      </c>
      <c r="CZ42" s="457" t="str">
        <f>IF(คะแนนสมรรถนะ!BQ43="","",คะแนนสมรรถนะ!BQ43)</f>
        <v/>
      </c>
      <c r="DA42" s="87" t="str">
        <f t="shared" si="48"/>
        <v/>
      </c>
      <c r="DB42" s="136" t="str">
        <f t="shared" si="33"/>
        <v/>
      </c>
      <c r="DC42" s="136" t="str">
        <f t="shared" si="34"/>
        <v/>
      </c>
      <c r="DD42" s="457" t="str">
        <f>IF(คะแนนสมรรถนะ!BR43="","",คะแนนสมรรถนะ!BR43)</f>
        <v/>
      </c>
      <c r="DE42" s="457" t="str">
        <f>IF(คะแนนสมรรถนะ!BS43="","",คะแนนสมรรถนะ!BS43)</f>
        <v/>
      </c>
      <c r="DF42" s="457" t="str">
        <f>IF(คะแนนสมรรถนะ!BT43="","",คะแนนสมรรถนะ!BT43)</f>
        <v/>
      </c>
      <c r="DG42" s="457" t="str">
        <f>IF(คะแนนสมรรถนะ!BU43="","",คะแนนสมรรถนะ!BU43)</f>
        <v/>
      </c>
      <c r="DH42" s="457" t="str">
        <f>IF(คะแนนสมรรถนะ!BV43="","",คะแนนสมรรถนะ!BV43)</f>
        <v/>
      </c>
      <c r="DI42" s="87" t="str">
        <f t="shared" si="49"/>
        <v/>
      </c>
      <c r="DJ42" s="136" t="str">
        <f t="shared" si="35"/>
        <v/>
      </c>
      <c r="DK42" s="136" t="str">
        <f t="shared" si="36"/>
        <v/>
      </c>
      <c r="DL42" s="407" t="str">
        <f>IF(คะแนนสมรรถนะ!BW43="","",คะแนนสมรรถนะ!BW43)</f>
        <v/>
      </c>
      <c r="DM42" s="407" t="str">
        <f>IF(คะแนนสมรรถนะ!BX43="","",คะแนนสมรรถนะ!BX43)</f>
        <v/>
      </c>
      <c r="DN42" s="407" t="str">
        <f>IF(คะแนนสมรรถนะ!BY43="","",คะแนนสมรรถนะ!BY43)</f>
        <v/>
      </c>
      <c r="DO42" s="407" t="str">
        <f>IF(คะแนนสมรรถนะ!BZ43="","",คะแนนสมรรถนะ!BZ43)</f>
        <v/>
      </c>
      <c r="DP42" s="407" t="str">
        <f>IF(คะแนนสมรรถนะ!CA43="","",คะแนนสมรรถนะ!CA43)</f>
        <v/>
      </c>
      <c r="DQ42" s="87" t="str">
        <f t="shared" si="37"/>
        <v/>
      </c>
      <c r="DR42" s="136" t="str">
        <f t="shared" si="38"/>
        <v/>
      </c>
      <c r="DS42" s="136" t="str">
        <f t="shared" si="39"/>
        <v/>
      </c>
      <c r="DT42" s="457" t="str">
        <f t="shared" si="50"/>
        <v/>
      </c>
      <c r="DU42" s="136" t="str">
        <f t="shared" si="40"/>
        <v/>
      </c>
      <c r="DV42" s="457" t="str">
        <f t="shared" si="51"/>
        <v/>
      </c>
      <c r="DW42" s="136" t="str">
        <f t="shared" si="41"/>
        <v/>
      </c>
      <c r="DX42" s="457" t="str">
        <f t="shared" si="52"/>
        <v/>
      </c>
      <c r="DY42" s="136" t="str">
        <f t="shared" si="42"/>
        <v/>
      </c>
      <c r="DZ42" s="457" t="str">
        <f t="shared" si="53"/>
        <v/>
      </c>
      <c r="EA42" s="136" t="str">
        <f t="shared" si="43"/>
        <v/>
      </c>
      <c r="EB42" s="457" t="str">
        <f t="shared" si="54"/>
        <v/>
      </c>
      <c r="EC42" s="136" t="str">
        <f t="shared" si="44"/>
        <v/>
      </c>
      <c r="ED42" s="87" t="str">
        <f t="shared" si="55"/>
        <v/>
      </c>
      <c r="EE42" s="136" t="str">
        <f t="shared" si="56"/>
        <v/>
      </c>
      <c r="EF42" s="136" t="str">
        <f t="shared" si="57"/>
        <v/>
      </c>
      <c r="EG42" s="85"/>
      <c r="EJ42" s="316" t="str">
        <f t="shared" si="58"/>
        <v/>
      </c>
      <c r="EK42" s="316" t="str">
        <f t="shared" si="59"/>
        <v/>
      </c>
      <c r="EL42" s="316" t="str">
        <f t="shared" si="60"/>
        <v/>
      </c>
      <c r="EM42" s="316" t="str">
        <f t="shared" si="61"/>
        <v/>
      </c>
      <c r="EN42" s="316" t="str">
        <f t="shared" si="62"/>
        <v/>
      </c>
      <c r="EO42" s="316" t="str">
        <f>'07-2'!F42</f>
        <v/>
      </c>
    </row>
    <row r="43" spans="1:145" s="29" customFormat="1" ht="15.95" customHeight="1">
      <c r="A43" s="399">
        <v>38</v>
      </c>
      <c r="B43" s="26" t="str">
        <f>IF(คะแนนสอบ!C43="","",คะแนนสอบ!C43)</f>
        <v/>
      </c>
      <c r="C43" s="41" t="str">
        <f>IF(คะแนนสอบ!D43="","",คะแนนสอบ!D43)</f>
        <v/>
      </c>
      <c r="D43" s="406" t="str">
        <f>IF(คะแนนสมรรถนะ!E44="","",คะแนนสมรรถนะ!E44)</f>
        <v/>
      </c>
      <c r="E43" s="406" t="str">
        <f>IF(คะแนนสมรรถนะ!F44="","",คะแนนสมรรถนะ!F44)</f>
        <v/>
      </c>
      <c r="F43" s="406" t="str">
        <f>IF(คะแนนสมรรถนะ!G44="","",คะแนนสมรรถนะ!G44)</f>
        <v/>
      </c>
      <c r="G43" s="406" t="str">
        <f>IF(คะแนนสมรรถนะ!H44="","",คะแนนสมรรถนะ!H44)</f>
        <v/>
      </c>
      <c r="H43" s="406" t="str">
        <f>IF(คะแนนสมรรถนะ!I44="","",คะแนนสมรรถนะ!I44)</f>
        <v/>
      </c>
      <c r="I43" s="87" t="str">
        <f t="shared" si="0"/>
        <v/>
      </c>
      <c r="J43" s="136" t="str">
        <f t="shared" si="1"/>
        <v/>
      </c>
      <c r="K43" s="136" t="str">
        <f t="shared" si="2"/>
        <v/>
      </c>
      <c r="L43" s="407" t="str">
        <f>IF(คะแนนสมรรถนะ!J44="","",คะแนนสมรรถนะ!J44)</f>
        <v/>
      </c>
      <c r="M43" s="407" t="str">
        <f>IF(คะแนนสมรรถนะ!K44="","",คะแนนสมรรถนะ!K44)</f>
        <v/>
      </c>
      <c r="N43" s="407" t="str">
        <f>IF(คะแนนสมรรถนะ!L44="","",คะแนนสมรรถนะ!L44)</f>
        <v/>
      </c>
      <c r="O43" s="407" t="str">
        <f>IF(คะแนนสมรรถนะ!M44="","",คะแนนสมรรถนะ!M44)</f>
        <v/>
      </c>
      <c r="P43" s="407" t="str">
        <f>IF(คะแนนสมรรถนะ!N44="","",คะแนนสมรรถนะ!N44)</f>
        <v/>
      </c>
      <c r="Q43" s="87" t="str">
        <f t="shared" si="3"/>
        <v/>
      </c>
      <c r="R43" s="136" t="str">
        <f t="shared" si="4"/>
        <v/>
      </c>
      <c r="S43" s="136" t="str">
        <f t="shared" si="5"/>
        <v/>
      </c>
      <c r="T43" s="407" t="str">
        <f>IF(คะแนนสมรรถนะ!O44="","",คะแนนสมรรถนะ!O44)</f>
        <v/>
      </c>
      <c r="U43" s="407" t="str">
        <f>IF(คะแนนสมรรถนะ!P44="","",คะแนนสมรรถนะ!P44)</f>
        <v/>
      </c>
      <c r="V43" s="407" t="str">
        <f>IF(คะแนนสมรรถนะ!Q44="","",คะแนนสมรรถนะ!Q44)</f>
        <v/>
      </c>
      <c r="W43" s="407" t="str">
        <f>IF(คะแนนสมรรถนะ!R44="","",คะแนนสมรรถนะ!R44)</f>
        <v/>
      </c>
      <c r="X43" s="407" t="str">
        <f>IF(คะแนนสมรรถนะ!S44="","",คะแนนสมรรถนะ!S44)</f>
        <v/>
      </c>
      <c r="Y43" s="87" t="str">
        <f t="shared" si="6"/>
        <v/>
      </c>
      <c r="Z43" s="136" t="str">
        <f t="shared" si="7"/>
        <v/>
      </c>
      <c r="AA43" s="136" t="str">
        <f t="shared" si="8"/>
        <v/>
      </c>
      <c r="AB43" s="407" t="str">
        <f>IF(คะแนนสมรรถนะ!T44="","",คะแนนสมรรถนะ!T44)</f>
        <v/>
      </c>
      <c r="AC43" s="407" t="str">
        <f>IF(คะแนนสมรรถนะ!U44="","",คะแนนสมรรถนะ!U44)</f>
        <v/>
      </c>
      <c r="AD43" s="407" t="str">
        <f>IF(คะแนนสมรรถนะ!V44="","",คะแนนสมรรถนะ!V44)</f>
        <v/>
      </c>
      <c r="AE43" s="407" t="str">
        <f>IF(คะแนนสมรรถนะ!W44="","",คะแนนสมรรถนะ!W44)</f>
        <v/>
      </c>
      <c r="AF43" s="407" t="str">
        <f>IF(คะแนนสมรรถนะ!X44="","",คะแนนสมรรถนะ!X44)</f>
        <v/>
      </c>
      <c r="AG43" s="87" t="str">
        <f t="shared" si="9"/>
        <v/>
      </c>
      <c r="AH43" s="136" t="str">
        <f t="shared" si="10"/>
        <v/>
      </c>
      <c r="AI43" s="136" t="str">
        <f t="shared" si="11"/>
        <v/>
      </c>
      <c r="AJ43" s="407" t="str">
        <f>IF(คะแนนสมรรถนะ!Y44="","",คะแนนสมรรถนะ!Y44)</f>
        <v/>
      </c>
      <c r="AK43" s="407" t="str">
        <f>IF(คะแนนสมรรถนะ!Z44="","",คะแนนสมรรถนะ!Z44)</f>
        <v/>
      </c>
      <c r="AL43" s="407" t="str">
        <f>IF(คะแนนสมรรถนะ!AA44="","",คะแนนสมรรถนะ!AA44)</f>
        <v/>
      </c>
      <c r="AM43" s="407" t="str">
        <f>IF(คะแนนสมรรถนะ!AB44="","",คะแนนสมรรถนะ!AB44)</f>
        <v/>
      </c>
      <c r="AN43" s="407" t="str">
        <f>IF(คะแนนสมรรถนะ!AC44="","",คะแนนสมรรถนะ!AC44)</f>
        <v/>
      </c>
      <c r="AO43" s="87" t="str">
        <f t="shared" si="12"/>
        <v/>
      </c>
      <c r="AP43" s="136" t="str">
        <f t="shared" si="13"/>
        <v/>
      </c>
      <c r="AQ43" s="136" t="str">
        <f t="shared" si="14"/>
        <v/>
      </c>
      <c r="AR43" s="407" t="str">
        <f>IF(คะแนนสมรรถนะ!AD44="","",คะแนนสมรรถนะ!AD44)</f>
        <v/>
      </c>
      <c r="AS43" s="407" t="str">
        <f>IF(คะแนนสมรรถนะ!AE44="","",คะแนนสมรรถนะ!AE44)</f>
        <v/>
      </c>
      <c r="AT43" s="407" t="str">
        <f>IF(คะแนนสมรรถนะ!AF44="","",คะแนนสมรรถนะ!AF44)</f>
        <v/>
      </c>
      <c r="AU43" s="407" t="str">
        <f>IF(คะแนนสมรรถนะ!AG44="","",คะแนนสมรรถนะ!AG44)</f>
        <v/>
      </c>
      <c r="AV43" s="407" t="str">
        <f>IF(คะแนนสมรรถนะ!AH44="","",คะแนนสมรรถนะ!AH44)</f>
        <v/>
      </c>
      <c r="AW43" s="87" t="str">
        <f t="shared" si="15"/>
        <v/>
      </c>
      <c r="AX43" s="136" t="str">
        <f t="shared" si="16"/>
        <v/>
      </c>
      <c r="AY43" s="136" t="str">
        <f t="shared" si="17"/>
        <v/>
      </c>
      <c r="AZ43" s="407" t="str">
        <f>IF(คะแนนสมรรถนะ!AI44="","",คะแนนสมรรถนะ!AI44)</f>
        <v/>
      </c>
      <c r="BA43" s="407" t="str">
        <f>IF(คะแนนสมรรถนะ!AJ44="","",คะแนนสมรรถนะ!AJ44)</f>
        <v/>
      </c>
      <c r="BB43" s="407" t="str">
        <f>IF(คะแนนสมรรถนะ!AK44="","",คะแนนสมรรถนะ!AK44)</f>
        <v/>
      </c>
      <c r="BC43" s="407" t="str">
        <f>IF(คะแนนสมรรถนะ!AL44="","",คะแนนสมรรถนะ!AL44)</f>
        <v/>
      </c>
      <c r="BD43" s="407" t="str">
        <f>IF(คะแนนสมรรถนะ!AM44="","",คะแนนสมรรถนะ!AM44)</f>
        <v/>
      </c>
      <c r="BE43" s="87" t="str">
        <f t="shared" si="18"/>
        <v/>
      </c>
      <c r="BF43" s="136" t="str">
        <f t="shared" si="19"/>
        <v/>
      </c>
      <c r="BG43" s="136" t="str">
        <f t="shared" si="20"/>
        <v/>
      </c>
      <c r="BH43" s="407" t="str">
        <f>IF(คะแนนสมรรถนะ!AN44="","",คะแนนสมรรถนะ!AN44)</f>
        <v/>
      </c>
      <c r="BI43" s="407" t="str">
        <f>IF(คะแนนสมรรถนะ!AO44="","",คะแนนสมรรถนะ!AO44)</f>
        <v/>
      </c>
      <c r="BJ43" s="407" t="str">
        <f>IF(คะแนนสมรรถนะ!AP44="","",คะแนนสมรรถนะ!AP44)</f>
        <v/>
      </c>
      <c r="BK43" s="407" t="str">
        <f>IF(คะแนนสมรรถนะ!AQ44="","",คะแนนสมรรถนะ!AQ44)</f>
        <v/>
      </c>
      <c r="BL43" s="407" t="str">
        <f>IF(คะแนนสมรรถนะ!AR44="","",คะแนนสมรรถนะ!AR44)</f>
        <v/>
      </c>
      <c r="BM43" s="87" t="str">
        <f t="shared" si="21"/>
        <v/>
      </c>
      <c r="BN43" s="136" t="str">
        <f t="shared" si="22"/>
        <v/>
      </c>
      <c r="BO43" s="136" t="str">
        <f t="shared" si="23"/>
        <v/>
      </c>
      <c r="BP43" s="407" t="str">
        <f>IF(คะแนนสมรรถนะ!AS44="","",คะแนนสมรรถนะ!AS44)</f>
        <v/>
      </c>
      <c r="BQ43" s="407" t="str">
        <f>IF(คะแนนสมรรถนะ!AT44="","",คะแนนสมรรถนะ!AT44)</f>
        <v/>
      </c>
      <c r="BR43" s="407" t="str">
        <f>IF(คะแนนสมรรถนะ!AU44="","",คะแนนสมรรถนะ!AU44)</f>
        <v/>
      </c>
      <c r="BS43" s="407" t="str">
        <f>IF(คะแนนสมรรถนะ!AV44="","",คะแนนสมรรถนะ!AV44)</f>
        <v/>
      </c>
      <c r="BT43" s="407" t="str">
        <f>IF(คะแนนสมรรถนะ!AW44="","",คะแนนสมรรถนะ!AW44)</f>
        <v/>
      </c>
      <c r="BU43" s="87" t="str">
        <f t="shared" si="24"/>
        <v/>
      </c>
      <c r="BV43" s="136" t="str">
        <f t="shared" si="25"/>
        <v/>
      </c>
      <c r="BW43" s="136" t="str">
        <f t="shared" si="26"/>
        <v/>
      </c>
      <c r="BX43" s="407" t="str">
        <f>IF(คะแนนสมรรถนะ!AX44="","",คะแนนสมรรถนะ!AX44)</f>
        <v/>
      </c>
      <c r="BY43" s="407" t="str">
        <f>IF(คะแนนสมรรถนะ!AY44="","",คะแนนสมรรถนะ!AY44)</f>
        <v/>
      </c>
      <c r="BZ43" s="407" t="str">
        <f>IF(คะแนนสมรรถนะ!AZ44="","",คะแนนสมรรถนะ!AZ44)</f>
        <v/>
      </c>
      <c r="CA43" s="407" t="str">
        <f>IF(คะแนนสมรรถนะ!BA44="","",คะแนนสมรรถนะ!BA44)</f>
        <v/>
      </c>
      <c r="CB43" s="407" t="str">
        <f>IF(คะแนนสมรรถนะ!BB44="","",คะแนนสมรรถนะ!BB44)</f>
        <v/>
      </c>
      <c r="CC43" s="87" t="str">
        <f t="shared" si="45"/>
        <v/>
      </c>
      <c r="CD43" s="136" t="str">
        <f t="shared" si="27"/>
        <v/>
      </c>
      <c r="CE43" s="136" t="str">
        <f t="shared" si="28"/>
        <v/>
      </c>
      <c r="CF43" s="457" t="str">
        <f>IF(คะแนนสมรรถนะ!BC44="","",คะแนนสมรรถนะ!BC44)</f>
        <v/>
      </c>
      <c r="CG43" s="457" t="str">
        <f>IF(คะแนนสมรรถนะ!BD44="","",คะแนนสมรรถนะ!BD44)</f>
        <v/>
      </c>
      <c r="CH43" s="457" t="str">
        <f>IF(คะแนนสมรรถนะ!BE44="","",คะแนนสมรรถนะ!BE44)</f>
        <v/>
      </c>
      <c r="CI43" s="457" t="str">
        <f>IF(คะแนนสมรรถนะ!BF44="","",คะแนนสมรรถนะ!BF44)</f>
        <v/>
      </c>
      <c r="CJ43" s="457" t="str">
        <f>IF(คะแนนสมรรถนะ!BG44="","",คะแนนสมรรถนะ!BG44)</f>
        <v/>
      </c>
      <c r="CK43" s="87" t="str">
        <f t="shared" si="46"/>
        <v/>
      </c>
      <c r="CL43" s="136" t="str">
        <f t="shared" si="29"/>
        <v/>
      </c>
      <c r="CM43" s="136" t="str">
        <f t="shared" si="30"/>
        <v/>
      </c>
      <c r="CN43" s="457" t="str">
        <f>IF(คะแนนสมรรถนะ!BH44="","",คะแนนสมรรถนะ!BH44)</f>
        <v/>
      </c>
      <c r="CO43" s="457" t="str">
        <f>IF(คะแนนสมรรถนะ!BI44="","",คะแนนสมรรถนะ!BI44)</f>
        <v/>
      </c>
      <c r="CP43" s="457" t="str">
        <f>IF(คะแนนสมรรถนะ!BJ44="","",คะแนนสมรรถนะ!BJ44)</f>
        <v/>
      </c>
      <c r="CQ43" s="457" t="str">
        <f>IF(คะแนนสมรรถนะ!BK44="","",คะแนนสมรรถนะ!BK44)</f>
        <v/>
      </c>
      <c r="CR43" s="457" t="str">
        <f>IF(คะแนนสมรรถนะ!BL44="","",คะแนนสมรรถนะ!BL44)</f>
        <v/>
      </c>
      <c r="CS43" s="87" t="str">
        <f t="shared" si="47"/>
        <v/>
      </c>
      <c r="CT43" s="136" t="str">
        <f t="shared" si="31"/>
        <v/>
      </c>
      <c r="CU43" s="136" t="str">
        <f t="shared" si="32"/>
        <v/>
      </c>
      <c r="CV43" s="457" t="str">
        <f>IF(คะแนนสมรรถนะ!BM44="","",คะแนนสมรรถนะ!BM44)</f>
        <v/>
      </c>
      <c r="CW43" s="457" t="str">
        <f>IF(คะแนนสมรรถนะ!BN44="","",คะแนนสมรรถนะ!BN44)</f>
        <v/>
      </c>
      <c r="CX43" s="457" t="str">
        <f>IF(คะแนนสมรรถนะ!BO44="","",คะแนนสมรรถนะ!BO44)</f>
        <v/>
      </c>
      <c r="CY43" s="457" t="str">
        <f>IF(คะแนนสมรรถนะ!BP44="","",คะแนนสมรรถนะ!BP44)</f>
        <v/>
      </c>
      <c r="CZ43" s="457" t="str">
        <f>IF(คะแนนสมรรถนะ!BQ44="","",คะแนนสมรรถนะ!BQ44)</f>
        <v/>
      </c>
      <c r="DA43" s="87" t="str">
        <f t="shared" si="48"/>
        <v/>
      </c>
      <c r="DB43" s="136" t="str">
        <f t="shared" si="33"/>
        <v/>
      </c>
      <c r="DC43" s="136" t="str">
        <f t="shared" si="34"/>
        <v/>
      </c>
      <c r="DD43" s="457" t="str">
        <f>IF(คะแนนสมรรถนะ!BR44="","",คะแนนสมรรถนะ!BR44)</f>
        <v/>
      </c>
      <c r="DE43" s="457" t="str">
        <f>IF(คะแนนสมรรถนะ!BS44="","",คะแนนสมรรถนะ!BS44)</f>
        <v/>
      </c>
      <c r="DF43" s="457" t="str">
        <f>IF(คะแนนสมรรถนะ!BT44="","",คะแนนสมรรถนะ!BT44)</f>
        <v/>
      </c>
      <c r="DG43" s="457" t="str">
        <f>IF(คะแนนสมรรถนะ!BU44="","",คะแนนสมรรถนะ!BU44)</f>
        <v/>
      </c>
      <c r="DH43" s="457" t="str">
        <f>IF(คะแนนสมรรถนะ!BV44="","",คะแนนสมรรถนะ!BV44)</f>
        <v/>
      </c>
      <c r="DI43" s="87" t="str">
        <f t="shared" si="49"/>
        <v/>
      </c>
      <c r="DJ43" s="136" t="str">
        <f t="shared" si="35"/>
        <v/>
      </c>
      <c r="DK43" s="136" t="str">
        <f t="shared" si="36"/>
        <v/>
      </c>
      <c r="DL43" s="407" t="str">
        <f>IF(คะแนนสมรรถนะ!BW44="","",คะแนนสมรรถนะ!BW44)</f>
        <v/>
      </c>
      <c r="DM43" s="407" t="str">
        <f>IF(คะแนนสมรรถนะ!BX44="","",คะแนนสมรรถนะ!BX44)</f>
        <v/>
      </c>
      <c r="DN43" s="407" t="str">
        <f>IF(คะแนนสมรรถนะ!BY44="","",คะแนนสมรรถนะ!BY44)</f>
        <v/>
      </c>
      <c r="DO43" s="407" t="str">
        <f>IF(คะแนนสมรรถนะ!BZ44="","",คะแนนสมรรถนะ!BZ44)</f>
        <v/>
      </c>
      <c r="DP43" s="407" t="str">
        <f>IF(คะแนนสมรรถนะ!CA44="","",คะแนนสมรรถนะ!CA44)</f>
        <v/>
      </c>
      <c r="DQ43" s="87" t="str">
        <f t="shared" si="37"/>
        <v/>
      </c>
      <c r="DR43" s="136" t="str">
        <f t="shared" si="38"/>
        <v/>
      </c>
      <c r="DS43" s="136" t="str">
        <f t="shared" si="39"/>
        <v/>
      </c>
      <c r="DT43" s="457" t="str">
        <f t="shared" si="50"/>
        <v/>
      </c>
      <c r="DU43" s="136" t="str">
        <f t="shared" si="40"/>
        <v/>
      </c>
      <c r="DV43" s="457" t="str">
        <f t="shared" si="51"/>
        <v/>
      </c>
      <c r="DW43" s="136" t="str">
        <f t="shared" si="41"/>
        <v/>
      </c>
      <c r="DX43" s="457" t="str">
        <f t="shared" si="52"/>
        <v/>
      </c>
      <c r="DY43" s="136" t="str">
        <f t="shared" si="42"/>
        <v/>
      </c>
      <c r="DZ43" s="457" t="str">
        <f t="shared" si="53"/>
        <v/>
      </c>
      <c r="EA43" s="136" t="str">
        <f t="shared" si="43"/>
        <v/>
      </c>
      <c r="EB43" s="457" t="str">
        <f t="shared" si="54"/>
        <v/>
      </c>
      <c r="EC43" s="136" t="str">
        <f t="shared" si="44"/>
        <v/>
      </c>
      <c r="ED43" s="87" t="str">
        <f t="shared" si="55"/>
        <v/>
      </c>
      <c r="EE43" s="136" t="str">
        <f t="shared" si="56"/>
        <v/>
      </c>
      <c r="EF43" s="136" t="str">
        <f t="shared" si="57"/>
        <v/>
      </c>
      <c r="EG43" s="85"/>
      <c r="EJ43" s="316" t="str">
        <f t="shared" si="58"/>
        <v/>
      </c>
      <c r="EK43" s="316" t="str">
        <f t="shared" si="59"/>
        <v/>
      </c>
      <c r="EL43" s="316" t="str">
        <f t="shared" si="60"/>
        <v/>
      </c>
      <c r="EM43" s="316" t="str">
        <f t="shared" si="61"/>
        <v/>
      </c>
      <c r="EN43" s="316" t="str">
        <f t="shared" si="62"/>
        <v/>
      </c>
      <c r="EO43" s="316" t="str">
        <f>'07-2'!F43</f>
        <v/>
      </c>
    </row>
    <row r="44" spans="1:145" s="29" customFormat="1" ht="15.95" customHeight="1">
      <c r="A44" s="399">
        <v>39</v>
      </c>
      <c r="B44" s="26" t="str">
        <f>IF(คะแนนสอบ!C44="","",คะแนนสอบ!C44)</f>
        <v/>
      </c>
      <c r="C44" s="41" t="str">
        <f>IF(คะแนนสอบ!D44="","",คะแนนสอบ!D44)</f>
        <v/>
      </c>
      <c r="D44" s="406" t="str">
        <f>IF(คะแนนสมรรถนะ!E45="","",คะแนนสมรรถนะ!E45)</f>
        <v/>
      </c>
      <c r="E44" s="406" t="str">
        <f>IF(คะแนนสมรรถนะ!F45="","",คะแนนสมรรถนะ!F45)</f>
        <v/>
      </c>
      <c r="F44" s="406" t="str">
        <f>IF(คะแนนสมรรถนะ!G45="","",คะแนนสมรรถนะ!G45)</f>
        <v/>
      </c>
      <c r="G44" s="406" t="str">
        <f>IF(คะแนนสมรรถนะ!H45="","",คะแนนสมรรถนะ!H45)</f>
        <v/>
      </c>
      <c r="H44" s="406" t="str">
        <f>IF(คะแนนสมรรถนะ!I45="","",คะแนนสมรรถนะ!I45)</f>
        <v/>
      </c>
      <c r="I44" s="87" t="str">
        <f t="shared" si="0"/>
        <v/>
      </c>
      <c r="J44" s="136" t="str">
        <f t="shared" si="1"/>
        <v/>
      </c>
      <c r="K44" s="136" t="str">
        <f t="shared" si="2"/>
        <v/>
      </c>
      <c r="L44" s="407" t="str">
        <f>IF(คะแนนสมรรถนะ!J45="","",คะแนนสมรรถนะ!J45)</f>
        <v/>
      </c>
      <c r="M44" s="407" t="str">
        <f>IF(คะแนนสมรรถนะ!K45="","",คะแนนสมรรถนะ!K45)</f>
        <v/>
      </c>
      <c r="N44" s="407" t="str">
        <f>IF(คะแนนสมรรถนะ!L45="","",คะแนนสมรรถนะ!L45)</f>
        <v/>
      </c>
      <c r="O44" s="407" t="str">
        <f>IF(คะแนนสมรรถนะ!M45="","",คะแนนสมรรถนะ!M45)</f>
        <v/>
      </c>
      <c r="P44" s="407" t="str">
        <f>IF(คะแนนสมรรถนะ!N45="","",คะแนนสมรรถนะ!N45)</f>
        <v/>
      </c>
      <c r="Q44" s="87" t="str">
        <f t="shared" si="3"/>
        <v/>
      </c>
      <c r="R44" s="136" t="str">
        <f t="shared" si="4"/>
        <v/>
      </c>
      <c r="S44" s="136" t="str">
        <f t="shared" si="5"/>
        <v/>
      </c>
      <c r="T44" s="407" t="str">
        <f>IF(คะแนนสมรรถนะ!O45="","",คะแนนสมรรถนะ!O45)</f>
        <v/>
      </c>
      <c r="U44" s="407" t="str">
        <f>IF(คะแนนสมรรถนะ!P45="","",คะแนนสมรรถนะ!P45)</f>
        <v/>
      </c>
      <c r="V44" s="407" t="str">
        <f>IF(คะแนนสมรรถนะ!Q45="","",คะแนนสมรรถนะ!Q45)</f>
        <v/>
      </c>
      <c r="W44" s="407" t="str">
        <f>IF(คะแนนสมรรถนะ!R45="","",คะแนนสมรรถนะ!R45)</f>
        <v/>
      </c>
      <c r="X44" s="407" t="str">
        <f>IF(คะแนนสมรรถนะ!S45="","",คะแนนสมรรถนะ!S45)</f>
        <v/>
      </c>
      <c r="Y44" s="87" t="str">
        <f t="shared" si="6"/>
        <v/>
      </c>
      <c r="Z44" s="136" t="str">
        <f t="shared" si="7"/>
        <v/>
      </c>
      <c r="AA44" s="136" t="str">
        <f t="shared" si="8"/>
        <v/>
      </c>
      <c r="AB44" s="407" t="str">
        <f>IF(คะแนนสมรรถนะ!T45="","",คะแนนสมรรถนะ!T45)</f>
        <v/>
      </c>
      <c r="AC44" s="407" t="str">
        <f>IF(คะแนนสมรรถนะ!U45="","",คะแนนสมรรถนะ!U45)</f>
        <v/>
      </c>
      <c r="AD44" s="407" t="str">
        <f>IF(คะแนนสมรรถนะ!V45="","",คะแนนสมรรถนะ!V45)</f>
        <v/>
      </c>
      <c r="AE44" s="407" t="str">
        <f>IF(คะแนนสมรรถนะ!W45="","",คะแนนสมรรถนะ!W45)</f>
        <v/>
      </c>
      <c r="AF44" s="407" t="str">
        <f>IF(คะแนนสมรรถนะ!X45="","",คะแนนสมรรถนะ!X45)</f>
        <v/>
      </c>
      <c r="AG44" s="87" t="str">
        <f t="shared" si="9"/>
        <v/>
      </c>
      <c r="AH44" s="136" t="str">
        <f t="shared" si="10"/>
        <v/>
      </c>
      <c r="AI44" s="136" t="str">
        <f t="shared" si="11"/>
        <v/>
      </c>
      <c r="AJ44" s="407" t="str">
        <f>IF(คะแนนสมรรถนะ!Y45="","",คะแนนสมรรถนะ!Y45)</f>
        <v/>
      </c>
      <c r="AK44" s="407" t="str">
        <f>IF(คะแนนสมรรถนะ!Z45="","",คะแนนสมรรถนะ!Z45)</f>
        <v/>
      </c>
      <c r="AL44" s="407" t="str">
        <f>IF(คะแนนสมรรถนะ!AA45="","",คะแนนสมรรถนะ!AA45)</f>
        <v/>
      </c>
      <c r="AM44" s="407" t="str">
        <f>IF(คะแนนสมรรถนะ!AB45="","",คะแนนสมรรถนะ!AB45)</f>
        <v/>
      </c>
      <c r="AN44" s="407" t="str">
        <f>IF(คะแนนสมรรถนะ!AC45="","",คะแนนสมรรถนะ!AC45)</f>
        <v/>
      </c>
      <c r="AO44" s="87" t="str">
        <f t="shared" si="12"/>
        <v/>
      </c>
      <c r="AP44" s="136" t="str">
        <f t="shared" si="13"/>
        <v/>
      </c>
      <c r="AQ44" s="136" t="str">
        <f t="shared" si="14"/>
        <v/>
      </c>
      <c r="AR44" s="407" t="str">
        <f>IF(คะแนนสมรรถนะ!AD45="","",คะแนนสมรรถนะ!AD45)</f>
        <v/>
      </c>
      <c r="AS44" s="407" t="str">
        <f>IF(คะแนนสมรรถนะ!AE45="","",คะแนนสมรรถนะ!AE45)</f>
        <v/>
      </c>
      <c r="AT44" s="407" t="str">
        <f>IF(คะแนนสมรรถนะ!AF45="","",คะแนนสมรรถนะ!AF45)</f>
        <v/>
      </c>
      <c r="AU44" s="407" t="str">
        <f>IF(คะแนนสมรรถนะ!AG45="","",คะแนนสมรรถนะ!AG45)</f>
        <v/>
      </c>
      <c r="AV44" s="407" t="str">
        <f>IF(คะแนนสมรรถนะ!AH45="","",คะแนนสมรรถนะ!AH45)</f>
        <v/>
      </c>
      <c r="AW44" s="87" t="str">
        <f t="shared" si="15"/>
        <v/>
      </c>
      <c r="AX44" s="136" t="str">
        <f t="shared" si="16"/>
        <v/>
      </c>
      <c r="AY44" s="136" t="str">
        <f t="shared" si="17"/>
        <v/>
      </c>
      <c r="AZ44" s="407" t="str">
        <f>IF(คะแนนสมรรถนะ!AI45="","",คะแนนสมรรถนะ!AI45)</f>
        <v/>
      </c>
      <c r="BA44" s="407" t="str">
        <f>IF(คะแนนสมรรถนะ!AJ45="","",คะแนนสมรรถนะ!AJ45)</f>
        <v/>
      </c>
      <c r="BB44" s="407" t="str">
        <f>IF(คะแนนสมรรถนะ!AK45="","",คะแนนสมรรถนะ!AK45)</f>
        <v/>
      </c>
      <c r="BC44" s="407" t="str">
        <f>IF(คะแนนสมรรถนะ!AL45="","",คะแนนสมรรถนะ!AL45)</f>
        <v/>
      </c>
      <c r="BD44" s="407" t="str">
        <f>IF(คะแนนสมรรถนะ!AM45="","",คะแนนสมรรถนะ!AM45)</f>
        <v/>
      </c>
      <c r="BE44" s="87" t="str">
        <f t="shared" si="18"/>
        <v/>
      </c>
      <c r="BF44" s="136" t="str">
        <f t="shared" si="19"/>
        <v/>
      </c>
      <c r="BG44" s="136" t="str">
        <f t="shared" si="20"/>
        <v/>
      </c>
      <c r="BH44" s="407" t="str">
        <f>IF(คะแนนสมรรถนะ!AN45="","",คะแนนสมรรถนะ!AN45)</f>
        <v/>
      </c>
      <c r="BI44" s="407" t="str">
        <f>IF(คะแนนสมรรถนะ!AO45="","",คะแนนสมรรถนะ!AO45)</f>
        <v/>
      </c>
      <c r="BJ44" s="407" t="str">
        <f>IF(คะแนนสมรรถนะ!AP45="","",คะแนนสมรรถนะ!AP45)</f>
        <v/>
      </c>
      <c r="BK44" s="407" t="str">
        <f>IF(คะแนนสมรรถนะ!AQ45="","",คะแนนสมรรถนะ!AQ45)</f>
        <v/>
      </c>
      <c r="BL44" s="407" t="str">
        <f>IF(คะแนนสมรรถนะ!AR45="","",คะแนนสมรรถนะ!AR45)</f>
        <v/>
      </c>
      <c r="BM44" s="87" t="str">
        <f t="shared" si="21"/>
        <v/>
      </c>
      <c r="BN44" s="136" t="str">
        <f t="shared" si="22"/>
        <v/>
      </c>
      <c r="BO44" s="136" t="str">
        <f t="shared" si="23"/>
        <v/>
      </c>
      <c r="BP44" s="407" t="str">
        <f>IF(คะแนนสมรรถนะ!AS45="","",คะแนนสมรรถนะ!AS45)</f>
        <v/>
      </c>
      <c r="BQ44" s="407" t="str">
        <f>IF(คะแนนสมรรถนะ!AT45="","",คะแนนสมรรถนะ!AT45)</f>
        <v/>
      </c>
      <c r="BR44" s="407" t="str">
        <f>IF(คะแนนสมรรถนะ!AU45="","",คะแนนสมรรถนะ!AU45)</f>
        <v/>
      </c>
      <c r="BS44" s="407" t="str">
        <f>IF(คะแนนสมรรถนะ!AV45="","",คะแนนสมรรถนะ!AV45)</f>
        <v/>
      </c>
      <c r="BT44" s="407" t="str">
        <f>IF(คะแนนสมรรถนะ!AW45="","",คะแนนสมรรถนะ!AW45)</f>
        <v/>
      </c>
      <c r="BU44" s="87" t="str">
        <f t="shared" si="24"/>
        <v/>
      </c>
      <c r="BV44" s="136" t="str">
        <f t="shared" si="25"/>
        <v/>
      </c>
      <c r="BW44" s="136" t="str">
        <f t="shared" si="26"/>
        <v/>
      </c>
      <c r="BX44" s="407" t="str">
        <f>IF(คะแนนสมรรถนะ!AX45="","",คะแนนสมรรถนะ!AX45)</f>
        <v/>
      </c>
      <c r="BY44" s="407" t="str">
        <f>IF(คะแนนสมรรถนะ!AY45="","",คะแนนสมรรถนะ!AY45)</f>
        <v/>
      </c>
      <c r="BZ44" s="407" t="str">
        <f>IF(คะแนนสมรรถนะ!AZ45="","",คะแนนสมรรถนะ!AZ45)</f>
        <v/>
      </c>
      <c r="CA44" s="407" t="str">
        <f>IF(คะแนนสมรรถนะ!BA45="","",คะแนนสมรรถนะ!BA45)</f>
        <v/>
      </c>
      <c r="CB44" s="407" t="str">
        <f>IF(คะแนนสมรรถนะ!BB45="","",คะแนนสมรรถนะ!BB45)</f>
        <v/>
      </c>
      <c r="CC44" s="87" t="str">
        <f t="shared" si="45"/>
        <v/>
      </c>
      <c r="CD44" s="136" t="str">
        <f t="shared" si="27"/>
        <v/>
      </c>
      <c r="CE44" s="136" t="str">
        <f t="shared" si="28"/>
        <v/>
      </c>
      <c r="CF44" s="457" t="str">
        <f>IF(คะแนนสมรรถนะ!BC45="","",คะแนนสมรรถนะ!BC45)</f>
        <v/>
      </c>
      <c r="CG44" s="457" t="str">
        <f>IF(คะแนนสมรรถนะ!BD45="","",คะแนนสมรรถนะ!BD45)</f>
        <v/>
      </c>
      <c r="CH44" s="457" t="str">
        <f>IF(คะแนนสมรรถนะ!BE45="","",คะแนนสมรรถนะ!BE45)</f>
        <v/>
      </c>
      <c r="CI44" s="457" t="str">
        <f>IF(คะแนนสมรรถนะ!BF45="","",คะแนนสมรรถนะ!BF45)</f>
        <v/>
      </c>
      <c r="CJ44" s="457" t="str">
        <f>IF(คะแนนสมรรถนะ!BG45="","",คะแนนสมรรถนะ!BG45)</f>
        <v/>
      </c>
      <c r="CK44" s="87" t="str">
        <f t="shared" si="46"/>
        <v/>
      </c>
      <c r="CL44" s="136" t="str">
        <f t="shared" si="29"/>
        <v/>
      </c>
      <c r="CM44" s="136" t="str">
        <f t="shared" si="30"/>
        <v/>
      </c>
      <c r="CN44" s="457" t="str">
        <f>IF(คะแนนสมรรถนะ!BH45="","",คะแนนสมรรถนะ!BH45)</f>
        <v/>
      </c>
      <c r="CO44" s="457" t="str">
        <f>IF(คะแนนสมรรถนะ!BI45="","",คะแนนสมรรถนะ!BI45)</f>
        <v/>
      </c>
      <c r="CP44" s="457" t="str">
        <f>IF(คะแนนสมรรถนะ!BJ45="","",คะแนนสมรรถนะ!BJ45)</f>
        <v/>
      </c>
      <c r="CQ44" s="457" t="str">
        <f>IF(คะแนนสมรรถนะ!BK45="","",คะแนนสมรรถนะ!BK45)</f>
        <v/>
      </c>
      <c r="CR44" s="457" t="str">
        <f>IF(คะแนนสมรรถนะ!BL45="","",คะแนนสมรรถนะ!BL45)</f>
        <v/>
      </c>
      <c r="CS44" s="87" t="str">
        <f t="shared" si="47"/>
        <v/>
      </c>
      <c r="CT44" s="136" t="str">
        <f t="shared" si="31"/>
        <v/>
      </c>
      <c r="CU44" s="136" t="str">
        <f t="shared" si="32"/>
        <v/>
      </c>
      <c r="CV44" s="457" t="str">
        <f>IF(คะแนนสมรรถนะ!BM45="","",คะแนนสมรรถนะ!BM45)</f>
        <v/>
      </c>
      <c r="CW44" s="457" t="str">
        <f>IF(คะแนนสมรรถนะ!BN45="","",คะแนนสมรรถนะ!BN45)</f>
        <v/>
      </c>
      <c r="CX44" s="457" t="str">
        <f>IF(คะแนนสมรรถนะ!BO45="","",คะแนนสมรรถนะ!BO45)</f>
        <v/>
      </c>
      <c r="CY44" s="457" t="str">
        <f>IF(คะแนนสมรรถนะ!BP45="","",คะแนนสมรรถนะ!BP45)</f>
        <v/>
      </c>
      <c r="CZ44" s="457" t="str">
        <f>IF(คะแนนสมรรถนะ!BQ45="","",คะแนนสมรรถนะ!BQ45)</f>
        <v/>
      </c>
      <c r="DA44" s="87" t="str">
        <f t="shared" si="48"/>
        <v/>
      </c>
      <c r="DB44" s="136" t="str">
        <f t="shared" si="33"/>
        <v/>
      </c>
      <c r="DC44" s="136" t="str">
        <f t="shared" si="34"/>
        <v/>
      </c>
      <c r="DD44" s="457" t="str">
        <f>IF(คะแนนสมรรถนะ!BR45="","",คะแนนสมรรถนะ!BR45)</f>
        <v/>
      </c>
      <c r="DE44" s="457" t="str">
        <f>IF(คะแนนสมรรถนะ!BS45="","",คะแนนสมรรถนะ!BS45)</f>
        <v/>
      </c>
      <c r="DF44" s="457" t="str">
        <f>IF(คะแนนสมรรถนะ!BT45="","",คะแนนสมรรถนะ!BT45)</f>
        <v/>
      </c>
      <c r="DG44" s="457" t="str">
        <f>IF(คะแนนสมรรถนะ!BU45="","",คะแนนสมรรถนะ!BU45)</f>
        <v/>
      </c>
      <c r="DH44" s="457" t="str">
        <f>IF(คะแนนสมรรถนะ!BV45="","",คะแนนสมรรถนะ!BV45)</f>
        <v/>
      </c>
      <c r="DI44" s="87" t="str">
        <f t="shared" si="49"/>
        <v/>
      </c>
      <c r="DJ44" s="136" t="str">
        <f t="shared" si="35"/>
        <v/>
      </c>
      <c r="DK44" s="136" t="str">
        <f t="shared" si="36"/>
        <v/>
      </c>
      <c r="DL44" s="407" t="str">
        <f>IF(คะแนนสมรรถนะ!BW45="","",คะแนนสมรรถนะ!BW45)</f>
        <v/>
      </c>
      <c r="DM44" s="407" t="str">
        <f>IF(คะแนนสมรรถนะ!BX45="","",คะแนนสมรรถนะ!BX45)</f>
        <v/>
      </c>
      <c r="DN44" s="407" t="str">
        <f>IF(คะแนนสมรรถนะ!BY45="","",คะแนนสมรรถนะ!BY45)</f>
        <v/>
      </c>
      <c r="DO44" s="407" t="str">
        <f>IF(คะแนนสมรรถนะ!BZ45="","",คะแนนสมรรถนะ!BZ45)</f>
        <v/>
      </c>
      <c r="DP44" s="407" t="str">
        <f>IF(คะแนนสมรรถนะ!CA45="","",คะแนนสมรรถนะ!CA45)</f>
        <v/>
      </c>
      <c r="DQ44" s="87" t="str">
        <f t="shared" si="37"/>
        <v/>
      </c>
      <c r="DR44" s="136" t="str">
        <f t="shared" si="38"/>
        <v/>
      </c>
      <c r="DS44" s="136" t="str">
        <f t="shared" si="39"/>
        <v/>
      </c>
      <c r="DT44" s="457" t="str">
        <f t="shared" si="50"/>
        <v/>
      </c>
      <c r="DU44" s="136" t="str">
        <f t="shared" si="40"/>
        <v/>
      </c>
      <c r="DV44" s="457" t="str">
        <f t="shared" si="51"/>
        <v/>
      </c>
      <c r="DW44" s="136" t="str">
        <f t="shared" si="41"/>
        <v/>
      </c>
      <c r="DX44" s="457" t="str">
        <f t="shared" si="52"/>
        <v/>
      </c>
      <c r="DY44" s="136" t="str">
        <f t="shared" si="42"/>
        <v/>
      </c>
      <c r="DZ44" s="457" t="str">
        <f t="shared" si="53"/>
        <v/>
      </c>
      <c r="EA44" s="136" t="str">
        <f t="shared" si="43"/>
        <v/>
      </c>
      <c r="EB44" s="457" t="str">
        <f t="shared" si="54"/>
        <v/>
      </c>
      <c r="EC44" s="136" t="str">
        <f t="shared" si="44"/>
        <v/>
      </c>
      <c r="ED44" s="87" t="str">
        <f t="shared" si="55"/>
        <v/>
      </c>
      <c r="EE44" s="136" t="str">
        <f t="shared" si="56"/>
        <v/>
      </c>
      <c r="EF44" s="136" t="str">
        <f t="shared" si="57"/>
        <v/>
      </c>
      <c r="EG44" s="85"/>
      <c r="EJ44" s="316" t="str">
        <f t="shared" si="58"/>
        <v/>
      </c>
      <c r="EK44" s="316" t="str">
        <f t="shared" si="59"/>
        <v/>
      </c>
      <c r="EL44" s="316" t="str">
        <f t="shared" si="60"/>
        <v/>
      </c>
      <c r="EM44" s="316" t="str">
        <f t="shared" si="61"/>
        <v/>
      </c>
      <c r="EN44" s="316" t="str">
        <f t="shared" si="62"/>
        <v/>
      </c>
      <c r="EO44" s="316" t="str">
        <f>'07-2'!F44</f>
        <v/>
      </c>
    </row>
    <row r="45" spans="1:145" s="29" customFormat="1" ht="15.95" customHeight="1">
      <c r="A45" s="399">
        <v>40</v>
      </c>
      <c r="B45" s="26" t="str">
        <f>IF(คะแนนสอบ!C45="","",คะแนนสอบ!C45)</f>
        <v/>
      </c>
      <c r="C45" s="41" t="str">
        <f>IF(คะแนนสอบ!D45="","",คะแนนสอบ!D45)</f>
        <v/>
      </c>
      <c r="D45" s="406" t="str">
        <f>IF(คะแนนสมรรถนะ!E46="","",คะแนนสมรรถนะ!E46)</f>
        <v/>
      </c>
      <c r="E45" s="406" t="str">
        <f>IF(คะแนนสมรรถนะ!F46="","",คะแนนสมรรถนะ!F46)</f>
        <v/>
      </c>
      <c r="F45" s="406" t="str">
        <f>IF(คะแนนสมรรถนะ!G46="","",คะแนนสมรรถนะ!G46)</f>
        <v/>
      </c>
      <c r="G45" s="406" t="str">
        <f>IF(คะแนนสมรรถนะ!H46="","",คะแนนสมรรถนะ!H46)</f>
        <v/>
      </c>
      <c r="H45" s="406" t="str">
        <f>IF(คะแนนสมรรถนะ!I46="","",คะแนนสมรรถนะ!I46)</f>
        <v/>
      </c>
      <c r="I45" s="87" t="str">
        <f t="shared" si="0"/>
        <v/>
      </c>
      <c r="J45" s="136" t="str">
        <f t="shared" si="1"/>
        <v/>
      </c>
      <c r="K45" s="136" t="str">
        <f t="shared" si="2"/>
        <v/>
      </c>
      <c r="L45" s="407" t="str">
        <f>IF(คะแนนสมรรถนะ!J46="","",คะแนนสมรรถนะ!J46)</f>
        <v/>
      </c>
      <c r="M45" s="407" t="str">
        <f>IF(คะแนนสมรรถนะ!K46="","",คะแนนสมรรถนะ!K46)</f>
        <v/>
      </c>
      <c r="N45" s="407" t="str">
        <f>IF(คะแนนสมรรถนะ!L46="","",คะแนนสมรรถนะ!L46)</f>
        <v/>
      </c>
      <c r="O45" s="407" t="str">
        <f>IF(คะแนนสมรรถนะ!M46="","",คะแนนสมรรถนะ!M46)</f>
        <v/>
      </c>
      <c r="P45" s="407" t="str">
        <f>IF(คะแนนสมรรถนะ!N46="","",คะแนนสมรรถนะ!N46)</f>
        <v/>
      </c>
      <c r="Q45" s="87" t="str">
        <f t="shared" si="3"/>
        <v/>
      </c>
      <c r="R45" s="136" t="str">
        <f t="shared" si="4"/>
        <v/>
      </c>
      <c r="S45" s="136" t="str">
        <f t="shared" si="5"/>
        <v/>
      </c>
      <c r="T45" s="407" t="str">
        <f>IF(คะแนนสมรรถนะ!O46="","",คะแนนสมรรถนะ!O46)</f>
        <v/>
      </c>
      <c r="U45" s="407" t="str">
        <f>IF(คะแนนสมรรถนะ!P46="","",คะแนนสมรรถนะ!P46)</f>
        <v/>
      </c>
      <c r="V45" s="407" t="str">
        <f>IF(คะแนนสมรรถนะ!Q46="","",คะแนนสมรรถนะ!Q46)</f>
        <v/>
      </c>
      <c r="W45" s="407" t="str">
        <f>IF(คะแนนสมรรถนะ!R46="","",คะแนนสมรรถนะ!R46)</f>
        <v/>
      </c>
      <c r="X45" s="407" t="str">
        <f>IF(คะแนนสมรรถนะ!S46="","",คะแนนสมรรถนะ!S46)</f>
        <v/>
      </c>
      <c r="Y45" s="87" t="str">
        <f t="shared" si="6"/>
        <v/>
      </c>
      <c r="Z45" s="136" t="str">
        <f t="shared" si="7"/>
        <v/>
      </c>
      <c r="AA45" s="136" t="str">
        <f t="shared" si="8"/>
        <v/>
      </c>
      <c r="AB45" s="407" t="str">
        <f>IF(คะแนนสมรรถนะ!T46="","",คะแนนสมรรถนะ!T46)</f>
        <v/>
      </c>
      <c r="AC45" s="407" t="str">
        <f>IF(คะแนนสมรรถนะ!U46="","",คะแนนสมรรถนะ!U46)</f>
        <v/>
      </c>
      <c r="AD45" s="407" t="str">
        <f>IF(คะแนนสมรรถนะ!V46="","",คะแนนสมรรถนะ!V46)</f>
        <v/>
      </c>
      <c r="AE45" s="407" t="str">
        <f>IF(คะแนนสมรรถนะ!W46="","",คะแนนสมรรถนะ!W46)</f>
        <v/>
      </c>
      <c r="AF45" s="407" t="str">
        <f>IF(คะแนนสมรรถนะ!X46="","",คะแนนสมรรถนะ!X46)</f>
        <v/>
      </c>
      <c r="AG45" s="87" t="str">
        <f t="shared" si="9"/>
        <v/>
      </c>
      <c r="AH45" s="136" t="str">
        <f t="shared" si="10"/>
        <v/>
      </c>
      <c r="AI45" s="136" t="str">
        <f t="shared" si="11"/>
        <v/>
      </c>
      <c r="AJ45" s="407" t="str">
        <f>IF(คะแนนสมรรถนะ!Y46="","",คะแนนสมรรถนะ!Y46)</f>
        <v/>
      </c>
      <c r="AK45" s="407" t="str">
        <f>IF(คะแนนสมรรถนะ!Z46="","",คะแนนสมรรถนะ!Z46)</f>
        <v/>
      </c>
      <c r="AL45" s="407" t="str">
        <f>IF(คะแนนสมรรถนะ!AA46="","",คะแนนสมรรถนะ!AA46)</f>
        <v/>
      </c>
      <c r="AM45" s="407" t="str">
        <f>IF(คะแนนสมรรถนะ!AB46="","",คะแนนสมรรถนะ!AB46)</f>
        <v/>
      </c>
      <c r="AN45" s="407" t="str">
        <f>IF(คะแนนสมรรถนะ!AC46="","",คะแนนสมรรถนะ!AC46)</f>
        <v/>
      </c>
      <c r="AO45" s="87" t="str">
        <f t="shared" si="12"/>
        <v/>
      </c>
      <c r="AP45" s="136" t="str">
        <f t="shared" si="13"/>
        <v/>
      </c>
      <c r="AQ45" s="136" t="str">
        <f t="shared" si="14"/>
        <v/>
      </c>
      <c r="AR45" s="407" t="str">
        <f>IF(คะแนนสมรรถนะ!AD46="","",คะแนนสมรรถนะ!AD46)</f>
        <v/>
      </c>
      <c r="AS45" s="407" t="str">
        <f>IF(คะแนนสมรรถนะ!AE46="","",คะแนนสมรรถนะ!AE46)</f>
        <v/>
      </c>
      <c r="AT45" s="407" t="str">
        <f>IF(คะแนนสมรรถนะ!AF46="","",คะแนนสมรรถนะ!AF46)</f>
        <v/>
      </c>
      <c r="AU45" s="407" t="str">
        <f>IF(คะแนนสมรรถนะ!AG46="","",คะแนนสมรรถนะ!AG46)</f>
        <v/>
      </c>
      <c r="AV45" s="407" t="str">
        <f>IF(คะแนนสมรรถนะ!AH46="","",คะแนนสมรรถนะ!AH46)</f>
        <v/>
      </c>
      <c r="AW45" s="87" t="str">
        <f t="shared" si="15"/>
        <v/>
      </c>
      <c r="AX45" s="136" t="str">
        <f t="shared" si="16"/>
        <v/>
      </c>
      <c r="AY45" s="136" t="str">
        <f t="shared" si="17"/>
        <v/>
      </c>
      <c r="AZ45" s="407" t="str">
        <f>IF(คะแนนสมรรถนะ!AI46="","",คะแนนสมรรถนะ!AI46)</f>
        <v/>
      </c>
      <c r="BA45" s="407" t="str">
        <f>IF(คะแนนสมรรถนะ!AJ46="","",คะแนนสมรรถนะ!AJ46)</f>
        <v/>
      </c>
      <c r="BB45" s="407" t="str">
        <f>IF(คะแนนสมรรถนะ!AK46="","",คะแนนสมรรถนะ!AK46)</f>
        <v/>
      </c>
      <c r="BC45" s="407" t="str">
        <f>IF(คะแนนสมรรถนะ!AL46="","",คะแนนสมรรถนะ!AL46)</f>
        <v/>
      </c>
      <c r="BD45" s="407" t="str">
        <f>IF(คะแนนสมรรถนะ!AM46="","",คะแนนสมรรถนะ!AM46)</f>
        <v/>
      </c>
      <c r="BE45" s="87" t="str">
        <f t="shared" si="18"/>
        <v/>
      </c>
      <c r="BF45" s="136" t="str">
        <f t="shared" si="19"/>
        <v/>
      </c>
      <c r="BG45" s="136" t="str">
        <f t="shared" si="20"/>
        <v/>
      </c>
      <c r="BH45" s="407" t="str">
        <f>IF(คะแนนสมรรถนะ!AN46="","",คะแนนสมรรถนะ!AN46)</f>
        <v/>
      </c>
      <c r="BI45" s="407" t="str">
        <f>IF(คะแนนสมรรถนะ!AO46="","",คะแนนสมรรถนะ!AO46)</f>
        <v/>
      </c>
      <c r="BJ45" s="407" t="str">
        <f>IF(คะแนนสมรรถนะ!AP46="","",คะแนนสมรรถนะ!AP46)</f>
        <v/>
      </c>
      <c r="BK45" s="407" t="str">
        <f>IF(คะแนนสมรรถนะ!AQ46="","",คะแนนสมรรถนะ!AQ46)</f>
        <v/>
      </c>
      <c r="BL45" s="407" t="str">
        <f>IF(คะแนนสมรรถนะ!AR46="","",คะแนนสมรรถนะ!AR46)</f>
        <v/>
      </c>
      <c r="BM45" s="87" t="str">
        <f t="shared" si="21"/>
        <v/>
      </c>
      <c r="BN45" s="136" t="str">
        <f t="shared" si="22"/>
        <v/>
      </c>
      <c r="BO45" s="136" t="str">
        <f t="shared" si="23"/>
        <v/>
      </c>
      <c r="BP45" s="407" t="str">
        <f>IF(คะแนนสมรรถนะ!AS46="","",คะแนนสมรรถนะ!AS46)</f>
        <v/>
      </c>
      <c r="BQ45" s="407" t="str">
        <f>IF(คะแนนสมรรถนะ!AT46="","",คะแนนสมรรถนะ!AT46)</f>
        <v/>
      </c>
      <c r="BR45" s="407" t="str">
        <f>IF(คะแนนสมรรถนะ!AU46="","",คะแนนสมรรถนะ!AU46)</f>
        <v/>
      </c>
      <c r="BS45" s="407" t="str">
        <f>IF(คะแนนสมรรถนะ!AV46="","",คะแนนสมรรถนะ!AV46)</f>
        <v/>
      </c>
      <c r="BT45" s="407" t="str">
        <f>IF(คะแนนสมรรถนะ!AW46="","",คะแนนสมรรถนะ!AW46)</f>
        <v/>
      </c>
      <c r="BU45" s="87" t="str">
        <f t="shared" si="24"/>
        <v/>
      </c>
      <c r="BV45" s="136" t="str">
        <f t="shared" si="25"/>
        <v/>
      </c>
      <c r="BW45" s="136" t="str">
        <f t="shared" si="26"/>
        <v/>
      </c>
      <c r="BX45" s="407" t="str">
        <f>IF(คะแนนสมรรถนะ!AX46="","",คะแนนสมรรถนะ!AX46)</f>
        <v/>
      </c>
      <c r="BY45" s="407" t="str">
        <f>IF(คะแนนสมรรถนะ!AY46="","",คะแนนสมรรถนะ!AY46)</f>
        <v/>
      </c>
      <c r="BZ45" s="407" t="str">
        <f>IF(คะแนนสมรรถนะ!AZ46="","",คะแนนสมรรถนะ!AZ46)</f>
        <v/>
      </c>
      <c r="CA45" s="407" t="str">
        <f>IF(คะแนนสมรรถนะ!BA46="","",คะแนนสมรรถนะ!BA46)</f>
        <v/>
      </c>
      <c r="CB45" s="407" t="str">
        <f>IF(คะแนนสมรรถนะ!BB46="","",คะแนนสมรรถนะ!BB46)</f>
        <v/>
      </c>
      <c r="CC45" s="87" t="str">
        <f t="shared" si="45"/>
        <v/>
      </c>
      <c r="CD45" s="136" t="str">
        <f t="shared" si="27"/>
        <v/>
      </c>
      <c r="CE45" s="136" t="str">
        <f t="shared" si="28"/>
        <v/>
      </c>
      <c r="CF45" s="457" t="str">
        <f>IF(คะแนนสมรรถนะ!BC46="","",คะแนนสมรรถนะ!BC46)</f>
        <v/>
      </c>
      <c r="CG45" s="457" t="str">
        <f>IF(คะแนนสมรรถนะ!BD46="","",คะแนนสมรรถนะ!BD46)</f>
        <v/>
      </c>
      <c r="CH45" s="457" t="str">
        <f>IF(คะแนนสมรรถนะ!BE46="","",คะแนนสมรรถนะ!BE46)</f>
        <v/>
      </c>
      <c r="CI45" s="457" t="str">
        <f>IF(คะแนนสมรรถนะ!BF46="","",คะแนนสมรรถนะ!BF46)</f>
        <v/>
      </c>
      <c r="CJ45" s="457" t="str">
        <f>IF(คะแนนสมรรถนะ!BG46="","",คะแนนสมรรถนะ!BG46)</f>
        <v/>
      </c>
      <c r="CK45" s="87" t="str">
        <f t="shared" si="46"/>
        <v/>
      </c>
      <c r="CL45" s="136" t="str">
        <f t="shared" si="29"/>
        <v/>
      </c>
      <c r="CM45" s="136" t="str">
        <f t="shared" si="30"/>
        <v/>
      </c>
      <c r="CN45" s="457" t="str">
        <f>IF(คะแนนสมรรถนะ!BH46="","",คะแนนสมรรถนะ!BH46)</f>
        <v/>
      </c>
      <c r="CO45" s="457" t="str">
        <f>IF(คะแนนสมรรถนะ!BI46="","",คะแนนสมรรถนะ!BI46)</f>
        <v/>
      </c>
      <c r="CP45" s="457" t="str">
        <f>IF(คะแนนสมรรถนะ!BJ46="","",คะแนนสมรรถนะ!BJ46)</f>
        <v/>
      </c>
      <c r="CQ45" s="457" t="str">
        <f>IF(คะแนนสมรรถนะ!BK46="","",คะแนนสมรรถนะ!BK46)</f>
        <v/>
      </c>
      <c r="CR45" s="457" t="str">
        <f>IF(คะแนนสมรรถนะ!BL46="","",คะแนนสมรรถนะ!BL46)</f>
        <v/>
      </c>
      <c r="CS45" s="87" t="str">
        <f t="shared" si="47"/>
        <v/>
      </c>
      <c r="CT45" s="136" t="str">
        <f t="shared" si="31"/>
        <v/>
      </c>
      <c r="CU45" s="136" t="str">
        <f t="shared" si="32"/>
        <v/>
      </c>
      <c r="CV45" s="457" t="str">
        <f>IF(คะแนนสมรรถนะ!BM46="","",คะแนนสมรรถนะ!BM46)</f>
        <v/>
      </c>
      <c r="CW45" s="457" t="str">
        <f>IF(คะแนนสมรรถนะ!BN46="","",คะแนนสมรรถนะ!BN46)</f>
        <v/>
      </c>
      <c r="CX45" s="457" t="str">
        <f>IF(คะแนนสมรรถนะ!BO46="","",คะแนนสมรรถนะ!BO46)</f>
        <v/>
      </c>
      <c r="CY45" s="457" t="str">
        <f>IF(คะแนนสมรรถนะ!BP46="","",คะแนนสมรรถนะ!BP46)</f>
        <v/>
      </c>
      <c r="CZ45" s="457" t="str">
        <f>IF(คะแนนสมรรถนะ!BQ46="","",คะแนนสมรรถนะ!BQ46)</f>
        <v/>
      </c>
      <c r="DA45" s="87" t="str">
        <f t="shared" si="48"/>
        <v/>
      </c>
      <c r="DB45" s="136" t="str">
        <f t="shared" si="33"/>
        <v/>
      </c>
      <c r="DC45" s="136" t="str">
        <f t="shared" si="34"/>
        <v/>
      </c>
      <c r="DD45" s="457" t="str">
        <f>IF(คะแนนสมรรถนะ!BR46="","",คะแนนสมรรถนะ!BR46)</f>
        <v/>
      </c>
      <c r="DE45" s="457" t="str">
        <f>IF(คะแนนสมรรถนะ!BS46="","",คะแนนสมรรถนะ!BS46)</f>
        <v/>
      </c>
      <c r="DF45" s="457" t="str">
        <f>IF(คะแนนสมรรถนะ!BT46="","",คะแนนสมรรถนะ!BT46)</f>
        <v/>
      </c>
      <c r="DG45" s="457" t="str">
        <f>IF(คะแนนสมรรถนะ!BU46="","",คะแนนสมรรถนะ!BU46)</f>
        <v/>
      </c>
      <c r="DH45" s="457" t="str">
        <f>IF(คะแนนสมรรถนะ!BV46="","",คะแนนสมรรถนะ!BV46)</f>
        <v/>
      </c>
      <c r="DI45" s="87" t="str">
        <f t="shared" si="49"/>
        <v/>
      </c>
      <c r="DJ45" s="136" t="str">
        <f t="shared" si="35"/>
        <v/>
      </c>
      <c r="DK45" s="136" t="str">
        <f t="shared" si="36"/>
        <v/>
      </c>
      <c r="DL45" s="407" t="str">
        <f>IF(คะแนนสมรรถนะ!BW46="","",คะแนนสมรรถนะ!BW46)</f>
        <v/>
      </c>
      <c r="DM45" s="407" t="str">
        <f>IF(คะแนนสมรรถนะ!BX46="","",คะแนนสมรรถนะ!BX46)</f>
        <v/>
      </c>
      <c r="DN45" s="407" t="str">
        <f>IF(คะแนนสมรรถนะ!BY46="","",คะแนนสมรรถนะ!BY46)</f>
        <v/>
      </c>
      <c r="DO45" s="407" t="str">
        <f>IF(คะแนนสมรรถนะ!BZ46="","",คะแนนสมรรถนะ!BZ46)</f>
        <v/>
      </c>
      <c r="DP45" s="407" t="str">
        <f>IF(คะแนนสมรรถนะ!CA46="","",คะแนนสมรรถนะ!CA46)</f>
        <v/>
      </c>
      <c r="DQ45" s="87" t="str">
        <f t="shared" si="37"/>
        <v/>
      </c>
      <c r="DR45" s="136" t="str">
        <f t="shared" si="38"/>
        <v/>
      </c>
      <c r="DS45" s="136" t="str">
        <f t="shared" si="39"/>
        <v/>
      </c>
      <c r="DT45" s="457" t="str">
        <f t="shared" si="50"/>
        <v/>
      </c>
      <c r="DU45" s="136" t="str">
        <f t="shared" si="40"/>
        <v/>
      </c>
      <c r="DV45" s="457" t="str">
        <f t="shared" si="51"/>
        <v/>
      </c>
      <c r="DW45" s="136" t="str">
        <f t="shared" si="41"/>
        <v/>
      </c>
      <c r="DX45" s="457" t="str">
        <f t="shared" si="52"/>
        <v/>
      </c>
      <c r="DY45" s="136" t="str">
        <f t="shared" si="42"/>
        <v/>
      </c>
      <c r="DZ45" s="457" t="str">
        <f t="shared" si="53"/>
        <v/>
      </c>
      <c r="EA45" s="136" t="str">
        <f t="shared" si="43"/>
        <v/>
      </c>
      <c r="EB45" s="457" t="str">
        <f t="shared" si="54"/>
        <v/>
      </c>
      <c r="EC45" s="136" t="str">
        <f t="shared" si="44"/>
        <v/>
      </c>
      <c r="ED45" s="87" t="str">
        <f t="shared" si="55"/>
        <v/>
      </c>
      <c r="EE45" s="136" t="str">
        <f t="shared" si="56"/>
        <v/>
      </c>
      <c r="EF45" s="136" t="str">
        <f t="shared" si="57"/>
        <v/>
      </c>
      <c r="EG45" s="85"/>
      <c r="EJ45" s="316" t="str">
        <f t="shared" si="58"/>
        <v/>
      </c>
      <c r="EK45" s="316" t="str">
        <f t="shared" si="59"/>
        <v/>
      </c>
      <c r="EL45" s="316" t="str">
        <f t="shared" si="60"/>
        <v/>
      </c>
      <c r="EM45" s="316" t="str">
        <f t="shared" si="61"/>
        <v/>
      </c>
      <c r="EN45" s="316" t="str">
        <f t="shared" si="62"/>
        <v/>
      </c>
      <c r="EO45" s="316" t="str">
        <f>'07-2'!F45</f>
        <v/>
      </c>
    </row>
    <row r="46" spans="1:145" s="29" customFormat="1" ht="15.95" customHeight="1">
      <c r="A46" s="399">
        <v>41</v>
      </c>
      <c r="B46" s="26" t="str">
        <f>IF(คะแนนสอบ!C46="","",คะแนนสอบ!C46)</f>
        <v/>
      </c>
      <c r="C46" s="41" t="str">
        <f>IF(คะแนนสอบ!D46="","",คะแนนสอบ!D46)</f>
        <v/>
      </c>
      <c r="D46" s="406" t="str">
        <f>IF(คะแนนสมรรถนะ!E47="","",คะแนนสมรรถนะ!E47)</f>
        <v/>
      </c>
      <c r="E46" s="406" t="str">
        <f>IF(คะแนนสมรรถนะ!F47="","",คะแนนสมรรถนะ!F47)</f>
        <v/>
      </c>
      <c r="F46" s="406" t="str">
        <f>IF(คะแนนสมรรถนะ!G47="","",คะแนนสมรรถนะ!G47)</f>
        <v/>
      </c>
      <c r="G46" s="406" t="str">
        <f>IF(คะแนนสมรรถนะ!H47="","",คะแนนสมรรถนะ!H47)</f>
        <v/>
      </c>
      <c r="H46" s="406" t="str">
        <f>IF(คะแนนสมรรถนะ!I47="","",คะแนนสมรรถนะ!I47)</f>
        <v/>
      </c>
      <c r="I46" s="87" t="str">
        <f t="shared" si="0"/>
        <v/>
      </c>
      <c r="J46" s="136" t="str">
        <f t="shared" si="1"/>
        <v/>
      </c>
      <c r="K46" s="136" t="str">
        <f t="shared" si="2"/>
        <v/>
      </c>
      <c r="L46" s="407" t="str">
        <f>IF(คะแนนสมรรถนะ!J47="","",คะแนนสมรรถนะ!J47)</f>
        <v/>
      </c>
      <c r="M46" s="407" t="str">
        <f>IF(คะแนนสมรรถนะ!K47="","",คะแนนสมรรถนะ!K47)</f>
        <v/>
      </c>
      <c r="N46" s="407" t="str">
        <f>IF(คะแนนสมรรถนะ!L47="","",คะแนนสมรรถนะ!L47)</f>
        <v/>
      </c>
      <c r="O46" s="407" t="str">
        <f>IF(คะแนนสมรรถนะ!M47="","",คะแนนสมรรถนะ!M47)</f>
        <v/>
      </c>
      <c r="P46" s="407" t="str">
        <f>IF(คะแนนสมรรถนะ!N47="","",คะแนนสมรรถนะ!N47)</f>
        <v/>
      </c>
      <c r="Q46" s="87" t="str">
        <f t="shared" si="3"/>
        <v/>
      </c>
      <c r="R46" s="136" t="str">
        <f t="shared" si="4"/>
        <v/>
      </c>
      <c r="S46" s="136" t="str">
        <f t="shared" si="5"/>
        <v/>
      </c>
      <c r="T46" s="407" t="str">
        <f>IF(คะแนนสมรรถนะ!O47="","",คะแนนสมรรถนะ!O47)</f>
        <v/>
      </c>
      <c r="U46" s="407" t="str">
        <f>IF(คะแนนสมรรถนะ!P47="","",คะแนนสมรรถนะ!P47)</f>
        <v/>
      </c>
      <c r="V46" s="407" t="str">
        <f>IF(คะแนนสมรรถนะ!Q47="","",คะแนนสมรรถนะ!Q47)</f>
        <v/>
      </c>
      <c r="W46" s="407" t="str">
        <f>IF(คะแนนสมรรถนะ!R47="","",คะแนนสมรรถนะ!R47)</f>
        <v/>
      </c>
      <c r="X46" s="407" t="str">
        <f>IF(คะแนนสมรรถนะ!S47="","",คะแนนสมรรถนะ!S47)</f>
        <v/>
      </c>
      <c r="Y46" s="87" t="str">
        <f t="shared" si="6"/>
        <v/>
      </c>
      <c r="Z46" s="136" t="str">
        <f t="shared" si="7"/>
        <v/>
      </c>
      <c r="AA46" s="136" t="str">
        <f t="shared" si="8"/>
        <v/>
      </c>
      <c r="AB46" s="407" t="str">
        <f>IF(คะแนนสมรรถนะ!T47="","",คะแนนสมรรถนะ!T47)</f>
        <v/>
      </c>
      <c r="AC46" s="407" t="str">
        <f>IF(คะแนนสมรรถนะ!U47="","",คะแนนสมรรถนะ!U47)</f>
        <v/>
      </c>
      <c r="AD46" s="407" t="str">
        <f>IF(คะแนนสมรรถนะ!V47="","",คะแนนสมรรถนะ!V47)</f>
        <v/>
      </c>
      <c r="AE46" s="407" t="str">
        <f>IF(คะแนนสมรรถนะ!W47="","",คะแนนสมรรถนะ!W47)</f>
        <v/>
      </c>
      <c r="AF46" s="407" t="str">
        <f>IF(คะแนนสมรรถนะ!X47="","",คะแนนสมรรถนะ!X47)</f>
        <v/>
      </c>
      <c r="AG46" s="87" t="str">
        <f t="shared" si="9"/>
        <v/>
      </c>
      <c r="AH46" s="136" t="str">
        <f t="shared" si="10"/>
        <v/>
      </c>
      <c r="AI46" s="136" t="str">
        <f t="shared" si="11"/>
        <v/>
      </c>
      <c r="AJ46" s="407" t="str">
        <f>IF(คะแนนสมรรถนะ!Y47="","",คะแนนสมรรถนะ!Y47)</f>
        <v/>
      </c>
      <c r="AK46" s="407" t="str">
        <f>IF(คะแนนสมรรถนะ!Z47="","",คะแนนสมรรถนะ!Z47)</f>
        <v/>
      </c>
      <c r="AL46" s="407" t="str">
        <f>IF(คะแนนสมรรถนะ!AA47="","",คะแนนสมรรถนะ!AA47)</f>
        <v/>
      </c>
      <c r="AM46" s="407" t="str">
        <f>IF(คะแนนสมรรถนะ!AB47="","",คะแนนสมรรถนะ!AB47)</f>
        <v/>
      </c>
      <c r="AN46" s="407" t="str">
        <f>IF(คะแนนสมรรถนะ!AC47="","",คะแนนสมรรถนะ!AC47)</f>
        <v/>
      </c>
      <c r="AO46" s="87" t="str">
        <f t="shared" si="12"/>
        <v/>
      </c>
      <c r="AP46" s="136" t="str">
        <f t="shared" si="13"/>
        <v/>
      </c>
      <c r="AQ46" s="136" t="str">
        <f t="shared" si="14"/>
        <v/>
      </c>
      <c r="AR46" s="407" t="str">
        <f>IF(คะแนนสมรรถนะ!AD47="","",คะแนนสมรรถนะ!AD47)</f>
        <v/>
      </c>
      <c r="AS46" s="407" t="str">
        <f>IF(คะแนนสมรรถนะ!AE47="","",คะแนนสมรรถนะ!AE47)</f>
        <v/>
      </c>
      <c r="AT46" s="407" t="str">
        <f>IF(คะแนนสมรรถนะ!AF47="","",คะแนนสมรรถนะ!AF47)</f>
        <v/>
      </c>
      <c r="AU46" s="407" t="str">
        <f>IF(คะแนนสมรรถนะ!AG47="","",คะแนนสมรรถนะ!AG47)</f>
        <v/>
      </c>
      <c r="AV46" s="407" t="str">
        <f>IF(คะแนนสมรรถนะ!AH47="","",คะแนนสมรรถนะ!AH47)</f>
        <v/>
      </c>
      <c r="AW46" s="87" t="str">
        <f t="shared" si="15"/>
        <v/>
      </c>
      <c r="AX46" s="136" t="str">
        <f t="shared" si="16"/>
        <v/>
      </c>
      <c r="AY46" s="136" t="str">
        <f t="shared" si="17"/>
        <v/>
      </c>
      <c r="AZ46" s="407" t="str">
        <f>IF(คะแนนสมรรถนะ!AI47="","",คะแนนสมรรถนะ!AI47)</f>
        <v/>
      </c>
      <c r="BA46" s="407" t="str">
        <f>IF(คะแนนสมรรถนะ!AJ47="","",คะแนนสมรรถนะ!AJ47)</f>
        <v/>
      </c>
      <c r="BB46" s="407" t="str">
        <f>IF(คะแนนสมรรถนะ!AK47="","",คะแนนสมรรถนะ!AK47)</f>
        <v/>
      </c>
      <c r="BC46" s="407" t="str">
        <f>IF(คะแนนสมรรถนะ!AL47="","",คะแนนสมรรถนะ!AL47)</f>
        <v/>
      </c>
      <c r="BD46" s="407" t="str">
        <f>IF(คะแนนสมรรถนะ!AM47="","",คะแนนสมรรถนะ!AM47)</f>
        <v/>
      </c>
      <c r="BE46" s="87" t="str">
        <f t="shared" si="18"/>
        <v/>
      </c>
      <c r="BF46" s="136" t="str">
        <f t="shared" si="19"/>
        <v/>
      </c>
      <c r="BG46" s="136" t="str">
        <f t="shared" si="20"/>
        <v/>
      </c>
      <c r="BH46" s="407" t="str">
        <f>IF(คะแนนสมรรถนะ!AN47="","",คะแนนสมรรถนะ!AN47)</f>
        <v/>
      </c>
      <c r="BI46" s="407" t="str">
        <f>IF(คะแนนสมรรถนะ!AO47="","",คะแนนสมรรถนะ!AO47)</f>
        <v/>
      </c>
      <c r="BJ46" s="407" t="str">
        <f>IF(คะแนนสมรรถนะ!AP47="","",คะแนนสมรรถนะ!AP47)</f>
        <v/>
      </c>
      <c r="BK46" s="407" t="str">
        <f>IF(คะแนนสมรรถนะ!AQ47="","",คะแนนสมรรถนะ!AQ47)</f>
        <v/>
      </c>
      <c r="BL46" s="407" t="str">
        <f>IF(คะแนนสมรรถนะ!AR47="","",คะแนนสมรรถนะ!AR47)</f>
        <v/>
      </c>
      <c r="BM46" s="87" t="str">
        <f t="shared" si="21"/>
        <v/>
      </c>
      <c r="BN46" s="136" t="str">
        <f t="shared" si="22"/>
        <v/>
      </c>
      <c r="BO46" s="136" t="str">
        <f t="shared" si="23"/>
        <v/>
      </c>
      <c r="BP46" s="407" t="str">
        <f>IF(คะแนนสมรรถนะ!AS47="","",คะแนนสมรรถนะ!AS47)</f>
        <v/>
      </c>
      <c r="BQ46" s="407" t="str">
        <f>IF(คะแนนสมรรถนะ!AT47="","",คะแนนสมรรถนะ!AT47)</f>
        <v/>
      </c>
      <c r="BR46" s="407" t="str">
        <f>IF(คะแนนสมรรถนะ!AU47="","",คะแนนสมรรถนะ!AU47)</f>
        <v/>
      </c>
      <c r="BS46" s="407" t="str">
        <f>IF(คะแนนสมรรถนะ!AV47="","",คะแนนสมรรถนะ!AV47)</f>
        <v/>
      </c>
      <c r="BT46" s="407" t="str">
        <f>IF(คะแนนสมรรถนะ!AW47="","",คะแนนสมรรถนะ!AW47)</f>
        <v/>
      </c>
      <c r="BU46" s="87" t="str">
        <f t="shared" si="24"/>
        <v/>
      </c>
      <c r="BV46" s="136" t="str">
        <f t="shared" si="25"/>
        <v/>
      </c>
      <c r="BW46" s="136" t="str">
        <f t="shared" si="26"/>
        <v/>
      </c>
      <c r="BX46" s="407" t="str">
        <f>IF(คะแนนสมรรถนะ!AX47="","",คะแนนสมรรถนะ!AX47)</f>
        <v/>
      </c>
      <c r="BY46" s="407" t="str">
        <f>IF(คะแนนสมรรถนะ!AY47="","",คะแนนสมรรถนะ!AY47)</f>
        <v/>
      </c>
      <c r="BZ46" s="407" t="str">
        <f>IF(คะแนนสมรรถนะ!AZ47="","",คะแนนสมรรถนะ!AZ47)</f>
        <v/>
      </c>
      <c r="CA46" s="407" t="str">
        <f>IF(คะแนนสมรรถนะ!BA47="","",คะแนนสมรรถนะ!BA47)</f>
        <v/>
      </c>
      <c r="CB46" s="407" t="str">
        <f>IF(คะแนนสมรรถนะ!BB47="","",คะแนนสมรรถนะ!BB47)</f>
        <v/>
      </c>
      <c r="CC46" s="87" t="str">
        <f t="shared" si="45"/>
        <v/>
      </c>
      <c r="CD46" s="136" t="str">
        <f t="shared" si="27"/>
        <v/>
      </c>
      <c r="CE46" s="136" t="str">
        <f t="shared" si="28"/>
        <v/>
      </c>
      <c r="CF46" s="457" t="str">
        <f>IF(คะแนนสมรรถนะ!BC47="","",คะแนนสมรรถนะ!BC47)</f>
        <v/>
      </c>
      <c r="CG46" s="457" t="str">
        <f>IF(คะแนนสมรรถนะ!BD47="","",คะแนนสมรรถนะ!BD47)</f>
        <v/>
      </c>
      <c r="CH46" s="457" t="str">
        <f>IF(คะแนนสมรรถนะ!BE47="","",คะแนนสมรรถนะ!BE47)</f>
        <v/>
      </c>
      <c r="CI46" s="457" t="str">
        <f>IF(คะแนนสมรรถนะ!BF47="","",คะแนนสมรรถนะ!BF47)</f>
        <v/>
      </c>
      <c r="CJ46" s="457" t="str">
        <f>IF(คะแนนสมรรถนะ!BG47="","",คะแนนสมรรถนะ!BG47)</f>
        <v/>
      </c>
      <c r="CK46" s="87" t="str">
        <f t="shared" si="46"/>
        <v/>
      </c>
      <c r="CL46" s="136" t="str">
        <f t="shared" si="29"/>
        <v/>
      </c>
      <c r="CM46" s="136" t="str">
        <f t="shared" si="30"/>
        <v/>
      </c>
      <c r="CN46" s="457" t="str">
        <f>IF(คะแนนสมรรถนะ!BH47="","",คะแนนสมรรถนะ!BH47)</f>
        <v/>
      </c>
      <c r="CO46" s="457" t="str">
        <f>IF(คะแนนสมรรถนะ!BI47="","",คะแนนสมรรถนะ!BI47)</f>
        <v/>
      </c>
      <c r="CP46" s="457" t="str">
        <f>IF(คะแนนสมรรถนะ!BJ47="","",คะแนนสมรรถนะ!BJ47)</f>
        <v/>
      </c>
      <c r="CQ46" s="457" t="str">
        <f>IF(คะแนนสมรรถนะ!BK47="","",คะแนนสมรรถนะ!BK47)</f>
        <v/>
      </c>
      <c r="CR46" s="457" t="str">
        <f>IF(คะแนนสมรรถนะ!BL47="","",คะแนนสมรรถนะ!BL47)</f>
        <v/>
      </c>
      <c r="CS46" s="87" t="str">
        <f t="shared" si="47"/>
        <v/>
      </c>
      <c r="CT46" s="136" t="str">
        <f t="shared" si="31"/>
        <v/>
      </c>
      <c r="CU46" s="136" t="str">
        <f t="shared" si="32"/>
        <v/>
      </c>
      <c r="CV46" s="457" t="str">
        <f>IF(คะแนนสมรรถนะ!BM47="","",คะแนนสมรรถนะ!BM47)</f>
        <v/>
      </c>
      <c r="CW46" s="457" t="str">
        <f>IF(คะแนนสมรรถนะ!BN47="","",คะแนนสมรรถนะ!BN47)</f>
        <v/>
      </c>
      <c r="CX46" s="457" t="str">
        <f>IF(คะแนนสมรรถนะ!BO47="","",คะแนนสมรรถนะ!BO47)</f>
        <v/>
      </c>
      <c r="CY46" s="457" t="str">
        <f>IF(คะแนนสมรรถนะ!BP47="","",คะแนนสมรรถนะ!BP47)</f>
        <v/>
      </c>
      <c r="CZ46" s="457" t="str">
        <f>IF(คะแนนสมรรถนะ!BQ47="","",คะแนนสมรรถนะ!BQ47)</f>
        <v/>
      </c>
      <c r="DA46" s="87" t="str">
        <f t="shared" si="48"/>
        <v/>
      </c>
      <c r="DB46" s="136" t="str">
        <f t="shared" si="33"/>
        <v/>
      </c>
      <c r="DC46" s="136" t="str">
        <f t="shared" si="34"/>
        <v/>
      </c>
      <c r="DD46" s="457" t="str">
        <f>IF(คะแนนสมรรถนะ!BR47="","",คะแนนสมรรถนะ!BR47)</f>
        <v/>
      </c>
      <c r="DE46" s="457" t="str">
        <f>IF(คะแนนสมรรถนะ!BS47="","",คะแนนสมรรถนะ!BS47)</f>
        <v/>
      </c>
      <c r="DF46" s="457" t="str">
        <f>IF(คะแนนสมรรถนะ!BT47="","",คะแนนสมรรถนะ!BT47)</f>
        <v/>
      </c>
      <c r="DG46" s="457" t="str">
        <f>IF(คะแนนสมรรถนะ!BU47="","",คะแนนสมรรถนะ!BU47)</f>
        <v/>
      </c>
      <c r="DH46" s="457" t="str">
        <f>IF(คะแนนสมรรถนะ!BV47="","",คะแนนสมรรถนะ!BV47)</f>
        <v/>
      </c>
      <c r="DI46" s="87" t="str">
        <f t="shared" si="49"/>
        <v/>
      </c>
      <c r="DJ46" s="136" t="str">
        <f t="shared" si="35"/>
        <v/>
      </c>
      <c r="DK46" s="136" t="str">
        <f t="shared" si="36"/>
        <v/>
      </c>
      <c r="DL46" s="407" t="str">
        <f>IF(คะแนนสมรรถนะ!BW47="","",คะแนนสมรรถนะ!BW47)</f>
        <v/>
      </c>
      <c r="DM46" s="407" t="str">
        <f>IF(คะแนนสมรรถนะ!BX47="","",คะแนนสมรรถนะ!BX47)</f>
        <v/>
      </c>
      <c r="DN46" s="407" t="str">
        <f>IF(คะแนนสมรรถนะ!BY47="","",คะแนนสมรรถนะ!BY47)</f>
        <v/>
      </c>
      <c r="DO46" s="407" t="str">
        <f>IF(คะแนนสมรรถนะ!BZ47="","",คะแนนสมรรถนะ!BZ47)</f>
        <v/>
      </c>
      <c r="DP46" s="407" t="str">
        <f>IF(คะแนนสมรรถนะ!CA47="","",คะแนนสมรรถนะ!CA47)</f>
        <v/>
      </c>
      <c r="DQ46" s="87" t="str">
        <f t="shared" si="37"/>
        <v/>
      </c>
      <c r="DR46" s="136" t="str">
        <f t="shared" si="38"/>
        <v/>
      </c>
      <c r="DS46" s="136" t="str">
        <f t="shared" si="39"/>
        <v/>
      </c>
      <c r="DT46" s="457" t="str">
        <f t="shared" si="50"/>
        <v/>
      </c>
      <c r="DU46" s="136" t="str">
        <f t="shared" si="40"/>
        <v/>
      </c>
      <c r="DV46" s="457" t="str">
        <f t="shared" si="51"/>
        <v/>
      </c>
      <c r="DW46" s="136" t="str">
        <f t="shared" si="41"/>
        <v/>
      </c>
      <c r="DX46" s="457" t="str">
        <f t="shared" si="52"/>
        <v/>
      </c>
      <c r="DY46" s="136" t="str">
        <f t="shared" si="42"/>
        <v/>
      </c>
      <c r="DZ46" s="457" t="str">
        <f t="shared" si="53"/>
        <v/>
      </c>
      <c r="EA46" s="136" t="str">
        <f t="shared" si="43"/>
        <v/>
      </c>
      <c r="EB46" s="457" t="str">
        <f t="shared" si="54"/>
        <v/>
      </c>
      <c r="EC46" s="136" t="str">
        <f t="shared" si="44"/>
        <v/>
      </c>
      <c r="ED46" s="87" t="str">
        <f t="shared" si="55"/>
        <v/>
      </c>
      <c r="EE46" s="136" t="str">
        <f t="shared" si="56"/>
        <v/>
      </c>
      <c r="EF46" s="136" t="str">
        <f t="shared" si="57"/>
        <v/>
      </c>
      <c r="EG46" s="85"/>
      <c r="EJ46" s="316" t="str">
        <f t="shared" si="58"/>
        <v/>
      </c>
      <c r="EK46" s="316" t="str">
        <f t="shared" si="59"/>
        <v/>
      </c>
      <c r="EL46" s="316" t="str">
        <f t="shared" si="60"/>
        <v/>
      </c>
      <c r="EM46" s="316" t="str">
        <f t="shared" si="61"/>
        <v/>
      </c>
      <c r="EN46" s="316" t="str">
        <f t="shared" si="62"/>
        <v/>
      </c>
      <c r="EO46" s="316" t="str">
        <f>'07-2'!F46</f>
        <v/>
      </c>
    </row>
    <row r="47" spans="1:145" s="29" customFormat="1" ht="15.95" customHeight="1">
      <c r="A47" s="399">
        <v>42</v>
      </c>
      <c r="B47" s="26" t="str">
        <f>IF(คะแนนสอบ!C47="","",คะแนนสอบ!C47)</f>
        <v/>
      </c>
      <c r="C47" s="41" t="str">
        <f>IF(คะแนนสอบ!D47="","",คะแนนสอบ!D47)</f>
        <v/>
      </c>
      <c r="D47" s="406" t="str">
        <f>IF(คะแนนสมรรถนะ!E48="","",คะแนนสมรรถนะ!E48)</f>
        <v/>
      </c>
      <c r="E47" s="406" t="str">
        <f>IF(คะแนนสมรรถนะ!F48="","",คะแนนสมรรถนะ!F48)</f>
        <v/>
      </c>
      <c r="F47" s="406" t="str">
        <f>IF(คะแนนสมรรถนะ!G48="","",คะแนนสมรรถนะ!G48)</f>
        <v/>
      </c>
      <c r="G47" s="406" t="str">
        <f>IF(คะแนนสมรรถนะ!H48="","",คะแนนสมรรถนะ!H48)</f>
        <v/>
      </c>
      <c r="H47" s="406" t="str">
        <f>IF(คะแนนสมรรถนะ!I48="","",คะแนนสมรรถนะ!I48)</f>
        <v/>
      </c>
      <c r="I47" s="87" t="str">
        <f t="shared" si="0"/>
        <v/>
      </c>
      <c r="J47" s="136" t="str">
        <f t="shared" si="1"/>
        <v/>
      </c>
      <c r="K47" s="136" t="str">
        <f t="shared" si="2"/>
        <v/>
      </c>
      <c r="L47" s="407" t="str">
        <f>IF(คะแนนสมรรถนะ!J48="","",คะแนนสมรรถนะ!J48)</f>
        <v/>
      </c>
      <c r="M47" s="407" t="str">
        <f>IF(คะแนนสมรรถนะ!K48="","",คะแนนสมรรถนะ!K48)</f>
        <v/>
      </c>
      <c r="N47" s="407" t="str">
        <f>IF(คะแนนสมรรถนะ!L48="","",คะแนนสมรรถนะ!L48)</f>
        <v/>
      </c>
      <c r="O47" s="407" t="str">
        <f>IF(คะแนนสมรรถนะ!M48="","",คะแนนสมรรถนะ!M48)</f>
        <v/>
      </c>
      <c r="P47" s="407" t="str">
        <f>IF(คะแนนสมรรถนะ!N48="","",คะแนนสมรรถนะ!N48)</f>
        <v/>
      </c>
      <c r="Q47" s="87" t="str">
        <f t="shared" si="3"/>
        <v/>
      </c>
      <c r="R47" s="136" t="str">
        <f t="shared" si="4"/>
        <v/>
      </c>
      <c r="S47" s="136" t="str">
        <f t="shared" si="5"/>
        <v/>
      </c>
      <c r="T47" s="407" t="str">
        <f>IF(คะแนนสมรรถนะ!O48="","",คะแนนสมรรถนะ!O48)</f>
        <v/>
      </c>
      <c r="U47" s="407" t="str">
        <f>IF(คะแนนสมรรถนะ!P48="","",คะแนนสมรรถนะ!P48)</f>
        <v/>
      </c>
      <c r="V47" s="407" t="str">
        <f>IF(คะแนนสมรรถนะ!Q48="","",คะแนนสมรรถนะ!Q48)</f>
        <v/>
      </c>
      <c r="W47" s="407" t="str">
        <f>IF(คะแนนสมรรถนะ!R48="","",คะแนนสมรรถนะ!R48)</f>
        <v/>
      </c>
      <c r="X47" s="407" t="str">
        <f>IF(คะแนนสมรรถนะ!S48="","",คะแนนสมรรถนะ!S48)</f>
        <v/>
      </c>
      <c r="Y47" s="87" t="str">
        <f t="shared" si="6"/>
        <v/>
      </c>
      <c r="Z47" s="136" t="str">
        <f t="shared" si="7"/>
        <v/>
      </c>
      <c r="AA47" s="136" t="str">
        <f t="shared" si="8"/>
        <v/>
      </c>
      <c r="AB47" s="407" t="str">
        <f>IF(คะแนนสมรรถนะ!T48="","",คะแนนสมรรถนะ!T48)</f>
        <v/>
      </c>
      <c r="AC47" s="407" t="str">
        <f>IF(คะแนนสมรรถนะ!U48="","",คะแนนสมรรถนะ!U48)</f>
        <v/>
      </c>
      <c r="AD47" s="407" t="str">
        <f>IF(คะแนนสมรรถนะ!V48="","",คะแนนสมรรถนะ!V48)</f>
        <v/>
      </c>
      <c r="AE47" s="407" t="str">
        <f>IF(คะแนนสมรรถนะ!W48="","",คะแนนสมรรถนะ!W48)</f>
        <v/>
      </c>
      <c r="AF47" s="407" t="str">
        <f>IF(คะแนนสมรรถนะ!X48="","",คะแนนสมรรถนะ!X48)</f>
        <v/>
      </c>
      <c r="AG47" s="87" t="str">
        <f t="shared" si="9"/>
        <v/>
      </c>
      <c r="AH47" s="136" t="str">
        <f t="shared" si="10"/>
        <v/>
      </c>
      <c r="AI47" s="136" t="str">
        <f t="shared" si="11"/>
        <v/>
      </c>
      <c r="AJ47" s="407" t="str">
        <f>IF(คะแนนสมรรถนะ!Y48="","",คะแนนสมรรถนะ!Y48)</f>
        <v/>
      </c>
      <c r="AK47" s="407" t="str">
        <f>IF(คะแนนสมรรถนะ!Z48="","",คะแนนสมรรถนะ!Z48)</f>
        <v/>
      </c>
      <c r="AL47" s="407" t="str">
        <f>IF(คะแนนสมรรถนะ!AA48="","",คะแนนสมรรถนะ!AA48)</f>
        <v/>
      </c>
      <c r="AM47" s="407" t="str">
        <f>IF(คะแนนสมรรถนะ!AB48="","",คะแนนสมรรถนะ!AB48)</f>
        <v/>
      </c>
      <c r="AN47" s="407" t="str">
        <f>IF(คะแนนสมรรถนะ!AC48="","",คะแนนสมรรถนะ!AC48)</f>
        <v/>
      </c>
      <c r="AO47" s="87" t="str">
        <f t="shared" si="12"/>
        <v/>
      </c>
      <c r="AP47" s="136" t="str">
        <f t="shared" si="13"/>
        <v/>
      </c>
      <c r="AQ47" s="136" t="str">
        <f t="shared" si="14"/>
        <v/>
      </c>
      <c r="AR47" s="407" t="str">
        <f>IF(คะแนนสมรรถนะ!AD48="","",คะแนนสมรรถนะ!AD48)</f>
        <v/>
      </c>
      <c r="AS47" s="407" t="str">
        <f>IF(คะแนนสมรรถนะ!AE48="","",คะแนนสมรรถนะ!AE48)</f>
        <v/>
      </c>
      <c r="AT47" s="407" t="str">
        <f>IF(คะแนนสมรรถนะ!AF48="","",คะแนนสมรรถนะ!AF48)</f>
        <v/>
      </c>
      <c r="AU47" s="407" t="str">
        <f>IF(คะแนนสมรรถนะ!AG48="","",คะแนนสมรรถนะ!AG48)</f>
        <v/>
      </c>
      <c r="AV47" s="407" t="str">
        <f>IF(คะแนนสมรรถนะ!AH48="","",คะแนนสมรรถนะ!AH48)</f>
        <v/>
      </c>
      <c r="AW47" s="87" t="str">
        <f t="shared" si="15"/>
        <v/>
      </c>
      <c r="AX47" s="136" t="str">
        <f t="shared" si="16"/>
        <v/>
      </c>
      <c r="AY47" s="136" t="str">
        <f t="shared" si="17"/>
        <v/>
      </c>
      <c r="AZ47" s="407" t="str">
        <f>IF(คะแนนสมรรถนะ!AI48="","",คะแนนสมรรถนะ!AI48)</f>
        <v/>
      </c>
      <c r="BA47" s="407" t="str">
        <f>IF(คะแนนสมรรถนะ!AJ48="","",คะแนนสมรรถนะ!AJ48)</f>
        <v/>
      </c>
      <c r="BB47" s="407" t="str">
        <f>IF(คะแนนสมรรถนะ!AK48="","",คะแนนสมรรถนะ!AK48)</f>
        <v/>
      </c>
      <c r="BC47" s="407" t="str">
        <f>IF(คะแนนสมรรถนะ!AL48="","",คะแนนสมรรถนะ!AL48)</f>
        <v/>
      </c>
      <c r="BD47" s="407" t="str">
        <f>IF(คะแนนสมรรถนะ!AM48="","",คะแนนสมรรถนะ!AM48)</f>
        <v/>
      </c>
      <c r="BE47" s="87" t="str">
        <f t="shared" si="18"/>
        <v/>
      </c>
      <c r="BF47" s="136" t="str">
        <f t="shared" si="19"/>
        <v/>
      </c>
      <c r="BG47" s="136" t="str">
        <f t="shared" si="20"/>
        <v/>
      </c>
      <c r="BH47" s="407" t="str">
        <f>IF(คะแนนสมรรถนะ!AN48="","",คะแนนสมรรถนะ!AN48)</f>
        <v/>
      </c>
      <c r="BI47" s="407" t="str">
        <f>IF(คะแนนสมรรถนะ!AO48="","",คะแนนสมรรถนะ!AO48)</f>
        <v/>
      </c>
      <c r="BJ47" s="407" t="str">
        <f>IF(คะแนนสมรรถนะ!AP48="","",คะแนนสมรรถนะ!AP48)</f>
        <v/>
      </c>
      <c r="BK47" s="407" t="str">
        <f>IF(คะแนนสมรรถนะ!AQ48="","",คะแนนสมรรถนะ!AQ48)</f>
        <v/>
      </c>
      <c r="BL47" s="407" t="str">
        <f>IF(คะแนนสมรรถนะ!AR48="","",คะแนนสมรรถนะ!AR48)</f>
        <v/>
      </c>
      <c r="BM47" s="87" t="str">
        <f t="shared" si="21"/>
        <v/>
      </c>
      <c r="BN47" s="136" t="str">
        <f t="shared" si="22"/>
        <v/>
      </c>
      <c r="BO47" s="136" t="str">
        <f t="shared" si="23"/>
        <v/>
      </c>
      <c r="BP47" s="407" t="str">
        <f>IF(คะแนนสมรรถนะ!AS48="","",คะแนนสมรรถนะ!AS48)</f>
        <v/>
      </c>
      <c r="BQ47" s="407" t="str">
        <f>IF(คะแนนสมรรถนะ!AT48="","",คะแนนสมรรถนะ!AT48)</f>
        <v/>
      </c>
      <c r="BR47" s="407" t="str">
        <f>IF(คะแนนสมรรถนะ!AU48="","",คะแนนสมรรถนะ!AU48)</f>
        <v/>
      </c>
      <c r="BS47" s="407" t="str">
        <f>IF(คะแนนสมรรถนะ!AV48="","",คะแนนสมรรถนะ!AV48)</f>
        <v/>
      </c>
      <c r="BT47" s="407" t="str">
        <f>IF(คะแนนสมรรถนะ!AW48="","",คะแนนสมรรถนะ!AW48)</f>
        <v/>
      </c>
      <c r="BU47" s="87" t="str">
        <f t="shared" si="24"/>
        <v/>
      </c>
      <c r="BV47" s="136" t="str">
        <f t="shared" si="25"/>
        <v/>
      </c>
      <c r="BW47" s="136" t="str">
        <f t="shared" si="26"/>
        <v/>
      </c>
      <c r="BX47" s="407" t="str">
        <f>IF(คะแนนสมรรถนะ!AX48="","",คะแนนสมรรถนะ!AX48)</f>
        <v/>
      </c>
      <c r="BY47" s="407" t="str">
        <f>IF(คะแนนสมรรถนะ!AY48="","",คะแนนสมรรถนะ!AY48)</f>
        <v/>
      </c>
      <c r="BZ47" s="407" t="str">
        <f>IF(คะแนนสมรรถนะ!AZ48="","",คะแนนสมรรถนะ!AZ48)</f>
        <v/>
      </c>
      <c r="CA47" s="407" t="str">
        <f>IF(คะแนนสมรรถนะ!BA48="","",คะแนนสมรรถนะ!BA48)</f>
        <v/>
      </c>
      <c r="CB47" s="407" t="str">
        <f>IF(คะแนนสมรรถนะ!BB48="","",คะแนนสมรรถนะ!BB48)</f>
        <v/>
      </c>
      <c r="CC47" s="87" t="str">
        <f t="shared" si="45"/>
        <v/>
      </c>
      <c r="CD47" s="136" t="str">
        <f t="shared" si="27"/>
        <v/>
      </c>
      <c r="CE47" s="136" t="str">
        <f t="shared" si="28"/>
        <v/>
      </c>
      <c r="CF47" s="457" t="str">
        <f>IF(คะแนนสมรรถนะ!BC48="","",คะแนนสมรรถนะ!BC48)</f>
        <v/>
      </c>
      <c r="CG47" s="457" t="str">
        <f>IF(คะแนนสมรรถนะ!BD48="","",คะแนนสมรรถนะ!BD48)</f>
        <v/>
      </c>
      <c r="CH47" s="457" t="str">
        <f>IF(คะแนนสมรรถนะ!BE48="","",คะแนนสมรรถนะ!BE48)</f>
        <v/>
      </c>
      <c r="CI47" s="457" t="str">
        <f>IF(คะแนนสมรรถนะ!BF48="","",คะแนนสมรรถนะ!BF48)</f>
        <v/>
      </c>
      <c r="CJ47" s="457" t="str">
        <f>IF(คะแนนสมรรถนะ!BG48="","",คะแนนสมรรถนะ!BG48)</f>
        <v/>
      </c>
      <c r="CK47" s="87" t="str">
        <f t="shared" si="46"/>
        <v/>
      </c>
      <c r="CL47" s="136" t="str">
        <f t="shared" si="29"/>
        <v/>
      </c>
      <c r="CM47" s="136" t="str">
        <f t="shared" si="30"/>
        <v/>
      </c>
      <c r="CN47" s="457" t="str">
        <f>IF(คะแนนสมรรถนะ!BH48="","",คะแนนสมรรถนะ!BH48)</f>
        <v/>
      </c>
      <c r="CO47" s="457" t="str">
        <f>IF(คะแนนสมรรถนะ!BI48="","",คะแนนสมรรถนะ!BI48)</f>
        <v/>
      </c>
      <c r="CP47" s="457" t="str">
        <f>IF(คะแนนสมรรถนะ!BJ48="","",คะแนนสมรรถนะ!BJ48)</f>
        <v/>
      </c>
      <c r="CQ47" s="457" t="str">
        <f>IF(คะแนนสมรรถนะ!BK48="","",คะแนนสมรรถนะ!BK48)</f>
        <v/>
      </c>
      <c r="CR47" s="457" t="str">
        <f>IF(คะแนนสมรรถนะ!BL48="","",คะแนนสมรรถนะ!BL48)</f>
        <v/>
      </c>
      <c r="CS47" s="87" t="str">
        <f t="shared" si="47"/>
        <v/>
      </c>
      <c r="CT47" s="136" t="str">
        <f t="shared" si="31"/>
        <v/>
      </c>
      <c r="CU47" s="136" t="str">
        <f t="shared" si="32"/>
        <v/>
      </c>
      <c r="CV47" s="457" t="str">
        <f>IF(คะแนนสมรรถนะ!BM48="","",คะแนนสมรรถนะ!BM48)</f>
        <v/>
      </c>
      <c r="CW47" s="457" t="str">
        <f>IF(คะแนนสมรรถนะ!BN48="","",คะแนนสมรรถนะ!BN48)</f>
        <v/>
      </c>
      <c r="CX47" s="457" t="str">
        <f>IF(คะแนนสมรรถนะ!BO48="","",คะแนนสมรรถนะ!BO48)</f>
        <v/>
      </c>
      <c r="CY47" s="457" t="str">
        <f>IF(คะแนนสมรรถนะ!BP48="","",คะแนนสมรรถนะ!BP48)</f>
        <v/>
      </c>
      <c r="CZ47" s="457" t="str">
        <f>IF(คะแนนสมรรถนะ!BQ48="","",คะแนนสมรรถนะ!BQ48)</f>
        <v/>
      </c>
      <c r="DA47" s="87" t="str">
        <f t="shared" si="48"/>
        <v/>
      </c>
      <c r="DB47" s="136" t="str">
        <f t="shared" si="33"/>
        <v/>
      </c>
      <c r="DC47" s="136" t="str">
        <f t="shared" si="34"/>
        <v/>
      </c>
      <c r="DD47" s="457" t="str">
        <f>IF(คะแนนสมรรถนะ!BR48="","",คะแนนสมรรถนะ!BR48)</f>
        <v/>
      </c>
      <c r="DE47" s="457" t="str">
        <f>IF(คะแนนสมรรถนะ!BS48="","",คะแนนสมรรถนะ!BS48)</f>
        <v/>
      </c>
      <c r="DF47" s="457" t="str">
        <f>IF(คะแนนสมรรถนะ!BT48="","",คะแนนสมรรถนะ!BT48)</f>
        <v/>
      </c>
      <c r="DG47" s="457" t="str">
        <f>IF(คะแนนสมรรถนะ!BU48="","",คะแนนสมรรถนะ!BU48)</f>
        <v/>
      </c>
      <c r="DH47" s="457" t="str">
        <f>IF(คะแนนสมรรถนะ!BV48="","",คะแนนสมรรถนะ!BV48)</f>
        <v/>
      </c>
      <c r="DI47" s="87" t="str">
        <f t="shared" si="49"/>
        <v/>
      </c>
      <c r="DJ47" s="136" t="str">
        <f t="shared" si="35"/>
        <v/>
      </c>
      <c r="DK47" s="136" t="str">
        <f t="shared" si="36"/>
        <v/>
      </c>
      <c r="DL47" s="407" t="str">
        <f>IF(คะแนนสมรรถนะ!BW48="","",คะแนนสมรรถนะ!BW48)</f>
        <v/>
      </c>
      <c r="DM47" s="407" t="str">
        <f>IF(คะแนนสมรรถนะ!BX48="","",คะแนนสมรรถนะ!BX48)</f>
        <v/>
      </c>
      <c r="DN47" s="407" t="str">
        <f>IF(คะแนนสมรรถนะ!BY48="","",คะแนนสมรรถนะ!BY48)</f>
        <v/>
      </c>
      <c r="DO47" s="407" t="str">
        <f>IF(คะแนนสมรรถนะ!BZ48="","",คะแนนสมรรถนะ!BZ48)</f>
        <v/>
      </c>
      <c r="DP47" s="407" t="str">
        <f>IF(คะแนนสมรรถนะ!CA48="","",คะแนนสมรรถนะ!CA48)</f>
        <v/>
      </c>
      <c r="DQ47" s="87" t="str">
        <f t="shared" si="37"/>
        <v/>
      </c>
      <c r="DR47" s="136" t="str">
        <f t="shared" si="38"/>
        <v/>
      </c>
      <c r="DS47" s="136" t="str">
        <f t="shared" si="39"/>
        <v/>
      </c>
      <c r="DT47" s="457" t="str">
        <f t="shared" si="50"/>
        <v/>
      </c>
      <c r="DU47" s="136" t="str">
        <f t="shared" si="40"/>
        <v/>
      </c>
      <c r="DV47" s="457" t="str">
        <f t="shared" si="51"/>
        <v/>
      </c>
      <c r="DW47" s="136" t="str">
        <f t="shared" si="41"/>
        <v/>
      </c>
      <c r="DX47" s="457" t="str">
        <f t="shared" si="52"/>
        <v/>
      </c>
      <c r="DY47" s="136" t="str">
        <f t="shared" si="42"/>
        <v/>
      </c>
      <c r="DZ47" s="457" t="str">
        <f t="shared" si="53"/>
        <v/>
      </c>
      <c r="EA47" s="136" t="str">
        <f t="shared" si="43"/>
        <v/>
      </c>
      <c r="EB47" s="457" t="str">
        <f t="shared" si="54"/>
        <v/>
      </c>
      <c r="EC47" s="136" t="str">
        <f t="shared" si="44"/>
        <v/>
      </c>
      <c r="ED47" s="87" t="str">
        <f t="shared" si="55"/>
        <v/>
      </c>
      <c r="EE47" s="136" t="str">
        <f t="shared" si="56"/>
        <v/>
      </c>
      <c r="EF47" s="136" t="str">
        <f t="shared" si="57"/>
        <v/>
      </c>
      <c r="EG47" s="85"/>
      <c r="EJ47" s="316" t="str">
        <f t="shared" si="58"/>
        <v/>
      </c>
      <c r="EK47" s="316" t="str">
        <f t="shared" si="59"/>
        <v/>
      </c>
      <c r="EL47" s="316" t="str">
        <f t="shared" si="60"/>
        <v/>
      </c>
      <c r="EM47" s="316" t="str">
        <f t="shared" si="61"/>
        <v/>
      </c>
      <c r="EN47" s="316" t="str">
        <f t="shared" si="62"/>
        <v/>
      </c>
      <c r="EO47" s="316" t="str">
        <f>'07-2'!F47</f>
        <v/>
      </c>
    </row>
    <row r="48" spans="1:145" s="29" customFormat="1" ht="15.95" customHeight="1">
      <c r="A48" s="399">
        <v>43</v>
      </c>
      <c r="B48" s="26" t="str">
        <f>IF(คะแนนสอบ!C48="","",คะแนนสอบ!C48)</f>
        <v/>
      </c>
      <c r="C48" s="41" t="str">
        <f>IF(คะแนนสอบ!D48="","",คะแนนสอบ!D48)</f>
        <v/>
      </c>
      <c r="D48" s="406" t="str">
        <f>IF(คะแนนสมรรถนะ!E49="","",คะแนนสมรรถนะ!E49)</f>
        <v/>
      </c>
      <c r="E48" s="406" t="str">
        <f>IF(คะแนนสมรรถนะ!F49="","",คะแนนสมรรถนะ!F49)</f>
        <v/>
      </c>
      <c r="F48" s="406" t="str">
        <f>IF(คะแนนสมรรถนะ!G49="","",คะแนนสมรรถนะ!G49)</f>
        <v/>
      </c>
      <c r="G48" s="406" t="str">
        <f>IF(คะแนนสมรรถนะ!H49="","",คะแนนสมรรถนะ!H49)</f>
        <v/>
      </c>
      <c r="H48" s="406" t="str">
        <f>IF(คะแนนสมรรถนะ!I49="","",คะแนนสมรรถนะ!I49)</f>
        <v/>
      </c>
      <c r="I48" s="87" t="str">
        <f t="shared" si="0"/>
        <v/>
      </c>
      <c r="J48" s="136" t="str">
        <f t="shared" si="1"/>
        <v/>
      </c>
      <c r="K48" s="136" t="str">
        <f t="shared" si="2"/>
        <v/>
      </c>
      <c r="L48" s="407" t="str">
        <f>IF(คะแนนสมรรถนะ!J49="","",คะแนนสมรรถนะ!J49)</f>
        <v/>
      </c>
      <c r="M48" s="407" t="str">
        <f>IF(คะแนนสมรรถนะ!K49="","",คะแนนสมรรถนะ!K49)</f>
        <v/>
      </c>
      <c r="N48" s="407" t="str">
        <f>IF(คะแนนสมรรถนะ!L49="","",คะแนนสมรรถนะ!L49)</f>
        <v/>
      </c>
      <c r="O48" s="407" t="str">
        <f>IF(คะแนนสมรรถนะ!M49="","",คะแนนสมรรถนะ!M49)</f>
        <v/>
      </c>
      <c r="P48" s="407" t="str">
        <f>IF(คะแนนสมรรถนะ!N49="","",คะแนนสมรรถนะ!N49)</f>
        <v/>
      </c>
      <c r="Q48" s="87" t="str">
        <f t="shared" si="3"/>
        <v/>
      </c>
      <c r="R48" s="136" t="str">
        <f t="shared" si="4"/>
        <v/>
      </c>
      <c r="S48" s="136" t="str">
        <f t="shared" si="5"/>
        <v/>
      </c>
      <c r="T48" s="407" t="str">
        <f>IF(คะแนนสมรรถนะ!O49="","",คะแนนสมรรถนะ!O49)</f>
        <v/>
      </c>
      <c r="U48" s="407" t="str">
        <f>IF(คะแนนสมรรถนะ!P49="","",คะแนนสมรรถนะ!P49)</f>
        <v/>
      </c>
      <c r="V48" s="407" t="str">
        <f>IF(คะแนนสมรรถนะ!Q49="","",คะแนนสมรรถนะ!Q49)</f>
        <v/>
      </c>
      <c r="W48" s="407" t="str">
        <f>IF(คะแนนสมรรถนะ!R49="","",คะแนนสมรรถนะ!R49)</f>
        <v/>
      </c>
      <c r="X48" s="407" t="str">
        <f>IF(คะแนนสมรรถนะ!S49="","",คะแนนสมรรถนะ!S49)</f>
        <v/>
      </c>
      <c r="Y48" s="87" t="str">
        <f t="shared" si="6"/>
        <v/>
      </c>
      <c r="Z48" s="136" t="str">
        <f t="shared" si="7"/>
        <v/>
      </c>
      <c r="AA48" s="136" t="str">
        <f t="shared" si="8"/>
        <v/>
      </c>
      <c r="AB48" s="407" t="str">
        <f>IF(คะแนนสมรรถนะ!T49="","",คะแนนสมรรถนะ!T49)</f>
        <v/>
      </c>
      <c r="AC48" s="407" t="str">
        <f>IF(คะแนนสมรรถนะ!U49="","",คะแนนสมรรถนะ!U49)</f>
        <v/>
      </c>
      <c r="AD48" s="407" t="str">
        <f>IF(คะแนนสมรรถนะ!V49="","",คะแนนสมรรถนะ!V49)</f>
        <v/>
      </c>
      <c r="AE48" s="407" t="str">
        <f>IF(คะแนนสมรรถนะ!W49="","",คะแนนสมรรถนะ!W49)</f>
        <v/>
      </c>
      <c r="AF48" s="407" t="str">
        <f>IF(คะแนนสมรรถนะ!X49="","",คะแนนสมรรถนะ!X49)</f>
        <v/>
      </c>
      <c r="AG48" s="87" t="str">
        <f t="shared" si="9"/>
        <v/>
      </c>
      <c r="AH48" s="136" t="str">
        <f t="shared" si="10"/>
        <v/>
      </c>
      <c r="AI48" s="136" t="str">
        <f t="shared" si="11"/>
        <v/>
      </c>
      <c r="AJ48" s="407" t="str">
        <f>IF(คะแนนสมรรถนะ!Y49="","",คะแนนสมรรถนะ!Y49)</f>
        <v/>
      </c>
      <c r="AK48" s="407" t="str">
        <f>IF(คะแนนสมรรถนะ!Z49="","",คะแนนสมรรถนะ!Z49)</f>
        <v/>
      </c>
      <c r="AL48" s="407" t="str">
        <f>IF(คะแนนสมรรถนะ!AA49="","",คะแนนสมรรถนะ!AA49)</f>
        <v/>
      </c>
      <c r="AM48" s="407" t="str">
        <f>IF(คะแนนสมรรถนะ!AB49="","",คะแนนสมรรถนะ!AB49)</f>
        <v/>
      </c>
      <c r="AN48" s="407" t="str">
        <f>IF(คะแนนสมรรถนะ!AC49="","",คะแนนสมรรถนะ!AC49)</f>
        <v/>
      </c>
      <c r="AO48" s="87" t="str">
        <f t="shared" si="12"/>
        <v/>
      </c>
      <c r="AP48" s="136" t="str">
        <f t="shared" si="13"/>
        <v/>
      </c>
      <c r="AQ48" s="136" t="str">
        <f t="shared" si="14"/>
        <v/>
      </c>
      <c r="AR48" s="407" t="str">
        <f>IF(คะแนนสมรรถนะ!AD49="","",คะแนนสมรรถนะ!AD49)</f>
        <v/>
      </c>
      <c r="AS48" s="407" t="str">
        <f>IF(คะแนนสมรรถนะ!AE49="","",คะแนนสมรรถนะ!AE49)</f>
        <v/>
      </c>
      <c r="AT48" s="407" t="str">
        <f>IF(คะแนนสมรรถนะ!AF49="","",คะแนนสมรรถนะ!AF49)</f>
        <v/>
      </c>
      <c r="AU48" s="407" t="str">
        <f>IF(คะแนนสมรรถนะ!AG49="","",คะแนนสมรรถนะ!AG49)</f>
        <v/>
      </c>
      <c r="AV48" s="407" t="str">
        <f>IF(คะแนนสมรรถนะ!AH49="","",คะแนนสมรรถนะ!AH49)</f>
        <v/>
      </c>
      <c r="AW48" s="87" t="str">
        <f t="shared" si="15"/>
        <v/>
      </c>
      <c r="AX48" s="136" t="str">
        <f t="shared" si="16"/>
        <v/>
      </c>
      <c r="AY48" s="136" t="str">
        <f t="shared" si="17"/>
        <v/>
      </c>
      <c r="AZ48" s="407" t="str">
        <f>IF(คะแนนสมรรถนะ!AI49="","",คะแนนสมรรถนะ!AI49)</f>
        <v/>
      </c>
      <c r="BA48" s="407" t="str">
        <f>IF(คะแนนสมรรถนะ!AJ49="","",คะแนนสมรรถนะ!AJ49)</f>
        <v/>
      </c>
      <c r="BB48" s="407" t="str">
        <f>IF(คะแนนสมรรถนะ!AK49="","",คะแนนสมรรถนะ!AK49)</f>
        <v/>
      </c>
      <c r="BC48" s="407" t="str">
        <f>IF(คะแนนสมรรถนะ!AL49="","",คะแนนสมรรถนะ!AL49)</f>
        <v/>
      </c>
      <c r="BD48" s="407" t="str">
        <f>IF(คะแนนสมรรถนะ!AM49="","",คะแนนสมรรถนะ!AM49)</f>
        <v/>
      </c>
      <c r="BE48" s="87" t="str">
        <f t="shared" si="18"/>
        <v/>
      </c>
      <c r="BF48" s="136" t="str">
        <f t="shared" si="19"/>
        <v/>
      </c>
      <c r="BG48" s="136" t="str">
        <f t="shared" si="20"/>
        <v/>
      </c>
      <c r="BH48" s="407" t="str">
        <f>IF(คะแนนสมรรถนะ!AN49="","",คะแนนสมรรถนะ!AN49)</f>
        <v/>
      </c>
      <c r="BI48" s="407" t="str">
        <f>IF(คะแนนสมรรถนะ!AO49="","",คะแนนสมรรถนะ!AO49)</f>
        <v/>
      </c>
      <c r="BJ48" s="407" t="str">
        <f>IF(คะแนนสมรรถนะ!AP49="","",คะแนนสมรรถนะ!AP49)</f>
        <v/>
      </c>
      <c r="BK48" s="407" t="str">
        <f>IF(คะแนนสมรรถนะ!AQ49="","",คะแนนสมรรถนะ!AQ49)</f>
        <v/>
      </c>
      <c r="BL48" s="407" t="str">
        <f>IF(คะแนนสมรรถนะ!AR49="","",คะแนนสมรรถนะ!AR49)</f>
        <v/>
      </c>
      <c r="BM48" s="87" t="str">
        <f t="shared" si="21"/>
        <v/>
      </c>
      <c r="BN48" s="136" t="str">
        <f t="shared" si="22"/>
        <v/>
      </c>
      <c r="BO48" s="136" t="str">
        <f t="shared" si="23"/>
        <v/>
      </c>
      <c r="BP48" s="407" t="str">
        <f>IF(คะแนนสมรรถนะ!AS49="","",คะแนนสมรรถนะ!AS49)</f>
        <v/>
      </c>
      <c r="BQ48" s="407" t="str">
        <f>IF(คะแนนสมรรถนะ!AT49="","",คะแนนสมรรถนะ!AT49)</f>
        <v/>
      </c>
      <c r="BR48" s="407" t="str">
        <f>IF(คะแนนสมรรถนะ!AU49="","",คะแนนสมรรถนะ!AU49)</f>
        <v/>
      </c>
      <c r="BS48" s="407" t="str">
        <f>IF(คะแนนสมรรถนะ!AV49="","",คะแนนสมรรถนะ!AV49)</f>
        <v/>
      </c>
      <c r="BT48" s="407" t="str">
        <f>IF(คะแนนสมรรถนะ!AW49="","",คะแนนสมรรถนะ!AW49)</f>
        <v/>
      </c>
      <c r="BU48" s="87" t="str">
        <f t="shared" si="24"/>
        <v/>
      </c>
      <c r="BV48" s="136" t="str">
        <f t="shared" si="25"/>
        <v/>
      </c>
      <c r="BW48" s="136" t="str">
        <f t="shared" si="26"/>
        <v/>
      </c>
      <c r="BX48" s="407" t="str">
        <f>IF(คะแนนสมรรถนะ!AX49="","",คะแนนสมรรถนะ!AX49)</f>
        <v/>
      </c>
      <c r="BY48" s="407" t="str">
        <f>IF(คะแนนสมรรถนะ!AY49="","",คะแนนสมรรถนะ!AY49)</f>
        <v/>
      </c>
      <c r="BZ48" s="407" t="str">
        <f>IF(คะแนนสมรรถนะ!AZ49="","",คะแนนสมรรถนะ!AZ49)</f>
        <v/>
      </c>
      <c r="CA48" s="407" t="str">
        <f>IF(คะแนนสมรรถนะ!BA49="","",คะแนนสมรรถนะ!BA49)</f>
        <v/>
      </c>
      <c r="CB48" s="407" t="str">
        <f>IF(คะแนนสมรรถนะ!BB49="","",คะแนนสมรรถนะ!BB49)</f>
        <v/>
      </c>
      <c r="CC48" s="87" t="str">
        <f t="shared" si="45"/>
        <v/>
      </c>
      <c r="CD48" s="136" t="str">
        <f t="shared" si="27"/>
        <v/>
      </c>
      <c r="CE48" s="136" t="str">
        <f t="shared" si="28"/>
        <v/>
      </c>
      <c r="CF48" s="457" t="str">
        <f>IF(คะแนนสมรรถนะ!BC49="","",คะแนนสมรรถนะ!BC49)</f>
        <v/>
      </c>
      <c r="CG48" s="457" t="str">
        <f>IF(คะแนนสมรรถนะ!BD49="","",คะแนนสมรรถนะ!BD49)</f>
        <v/>
      </c>
      <c r="CH48" s="457" t="str">
        <f>IF(คะแนนสมรรถนะ!BE49="","",คะแนนสมรรถนะ!BE49)</f>
        <v/>
      </c>
      <c r="CI48" s="457" t="str">
        <f>IF(คะแนนสมรรถนะ!BF49="","",คะแนนสมรรถนะ!BF49)</f>
        <v/>
      </c>
      <c r="CJ48" s="457" t="str">
        <f>IF(คะแนนสมรรถนะ!BG49="","",คะแนนสมรรถนะ!BG49)</f>
        <v/>
      </c>
      <c r="CK48" s="87" t="str">
        <f t="shared" si="46"/>
        <v/>
      </c>
      <c r="CL48" s="136" t="str">
        <f t="shared" si="29"/>
        <v/>
      </c>
      <c r="CM48" s="136" t="str">
        <f t="shared" si="30"/>
        <v/>
      </c>
      <c r="CN48" s="457" t="str">
        <f>IF(คะแนนสมรรถนะ!BH49="","",คะแนนสมรรถนะ!BH49)</f>
        <v/>
      </c>
      <c r="CO48" s="457" t="str">
        <f>IF(คะแนนสมรรถนะ!BI49="","",คะแนนสมรรถนะ!BI49)</f>
        <v/>
      </c>
      <c r="CP48" s="457" t="str">
        <f>IF(คะแนนสมรรถนะ!BJ49="","",คะแนนสมรรถนะ!BJ49)</f>
        <v/>
      </c>
      <c r="CQ48" s="457" t="str">
        <f>IF(คะแนนสมรรถนะ!BK49="","",คะแนนสมรรถนะ!BK49)</f>
        <v/>
      </c>
      <c r="CR48" s="457" t="str">
        <f>IF(คะแนนสมรรถนะ!BL49="","",คะแนนสมรรถนะ!BL49)</f>
        <v/>
      </c>
      <c r="CS48" s="87" t="str">
        <f t="shared" si="47"/>
        <v/>
      </c>
      <c r="CT48" s="136" t="str">
        <f t="shared" si="31"/>
        <v/>
      </c>
      <c r="CU48" s="136" t="str">
        <f t="shared" si="32"/>
        <v/>
      </c>
      <c r="CV48" s="457" t="str">
        <f>IF(คะแนนสมรรถนะ!BM49="","",คะแนนสมรรถนะ!BM49)</f>
        <v/>
      </c>
      <c r="CW48" s="457" t="str">
        <f>IF(คะแนนสมรรถนะ!BN49="","",คะแนนสมรรถนะ!BN49)</f>
        <v/>
      </c>
      <c r="CX48" s="457" t="str">
        <f>IF(คะแนนสมรรถนะ!BO49="","",คะแนนสมรรถนะ!BO49)</f>
        <v/>
      </c>
      <c r="CY48" s="457" t="str">
        <f>IF(คะแนนสมรรถนะ!BP49="","",คะแนนสมรรถนะ!BP49)</f>
        <v/>
      </c>
      <c r="CZ48" s="457" t="str">
        <f>IF(คะแนนสมรรถนะ!BQ49="","",คะแนนสมรรถนะ!BQ49)</f>
        <v/>
      </c>
      <c r="DA48" s="87" t="str">
        <f t="shared" si="48"/>
        <v/>
      </c>
      <c r="DB48" s="136" t="str">
        <f t="shared" si="33"/>
        <v/>
      </c>
      <c r="DC48" s="136" t="str">
        <f t="shared" si="34"/>
        <v/>
      </c>
      <c r="DD48" s="457" t="str">
        <f>IF(คะแนนสมรรถนะ!BR49="","",คะแนนสมรรถนะ!BR49)</f>
        <v/>
      </c>
      <c r="DE48" s="457" t="str">
        <f>IF(คะแนนสมรรถนะ!BS49="","",คะแนนสมรรถนะ!BS49)</f>
        <v/>
      </c>
      <c r="DF48" s="457" t="str">
        <f>IF(คะแนนสมรรถนะ!BT49="","",คะแนนสมรรถนะ!BT49)</f>
        <v/>
      </c>
      <c r="DG48" s="457" t="str">
        <f>IF(คะแนนสมรรถนะ!BU49="","",คะแนนสมรรถนะ!BU49)</f>
        <v/>
      </c>
      <c r="DH48" s="457" t="str">
        <f>IF(คะแนนสมรรถนะ!BV49="","",คะแนนสมรรถนะ!BV49)</f>
        <v/>
      </c>
      <c r="DI48" s="87" t="str">
        <f t="shared" si="49"/>
        <v/>
      </c>
      <c r="DJ48" s="136" t="str">
        <f t="shared" si="35"/>
        <v/>
      </c>
      <c r="DK48" s="136" t="str">
        <f t="shared" si="36"/>
        <v/>
      </c>
      <c r="DL48" s="407" t="str">
        <f>IF(คะแนนสมรรถนะ!BW49="","",คะแนนสมรรถนะ!BW49)</f>
        <v/>
      </c>
      <c r="DM48" s="407" t="str">
        <f>IF(คะแนนสมรรถนะ!BX49="","",คะแนนสมรรถนะ!BX49)</f>
        <v/>
      </c>
      <c r="DN48" s="407" t="str">
        <f>IF(คะแนนสมรรถนะ!BY49="","",คะแนนสมรรถนะ!BY49)</f>
        <v/>
      </c>
      <c r="DO48" s="407" t="str">
        <f>IF(คะแนนสมรรถนะ!BZ49="","",คะแนนสมรรถนะ!BZ49)</f>
        <v/>
      </c>
      <c r="DP48" s="407" t="str">
        <f>IF(คะแนนสมรรถนะ!CA49="","",คะแนนสมรรถนะ!CA49)</f>
        <v/>
      </c>
      <c r="DQ48" s="87" t="str">
        <f t="shared" si="37"/>
        <v/>
      </c>
      <c r="DR48" s="136" t="str">
        <f t="shared" si="38"/>
        <v/>
      </c>
      <c r="DS48" s="136" t="str">
        <f t="shared" si="39"/>
        <v/>
      </c>
      <c r="DT48" s="457" t="str">
        <f t="shared" si="50"/>
        <v/>
      </c>
      <c r="DU48" s="136" t="str">
        <f t="shared" si="40"/>
        <v/>
      </c>
      <c r="DV48" s="457" t="str">
        <f t="shared" si="51"/>
        <v/>
      </c>
      <c r="DW48" s="136" t="str">
        <f t="shared" si="41"/>
        <v/>
      </c>
      <c r="DX48" s="457" t="str">
        <f t="shared" si="52"/>
        <v/>
      </c>
      <c r="DY48" s="136" t="str">
        <f t="shared" si="42"/>
        <v/>
      </c>
      <c r="DZ48" s="457" t="str">
        <f t="shared" si="53"/>
        <v/>
      </c>
      <c r="EA48" s="136" t="str">
        <f t="shared" si="43"/>
        <v/>
      </c>
      <c r="EB48" s="457" t="str">
        <f t="shared" si="54"/>
        <v/>
      </c>
      <c r="EC48" s="136" t="str">
        <f t="shared" si="44"/>
        <v/>
      </c>
      <c r="ED48" s="87" t="str">
        <f t="shared" si="55"/>
        <v/>
      </c>
      <c r="EE48" s="136" t="str">
        <f t="shared" si="56"/>
        <v/>
      </c>
      <c r="EF48" s="136" t="str">
        <f t="shared" si="57"/>
        <v/>
      </c>
      <c r="EG48" s="85"/>
      <c r="EJ48" s="316" t="str">
        <f t="shared" si="58"/>
        <v/>
      </c>
      <c r="EK48" s="316" t="str">
        <f t="shared" si="59"/>
        <v/>
      </c>
      <c r="EL48" s="316" t="str">
        <f t="shared" si="60"/>
        <v/>
      </c>
      <c r="EM48" s="316" t="str">
        <f t="shared" si="61"/>
        <v/>
      </c>
      <c r="EN48" s="316" t="str">
        <f t="shared" si="62"/>
        <v/>
      </c>
      <c r="EO48" s="316" t="str">
        <f>'07-2'!F48</f>
        <v/>
      </c>
    </row>
    <row r="49" spans="1:145" s="29" customFormat="1" ht="15.95" customHeight="1">
      <c r="A49" s="399">
        <v>44</v>
      </c>
      <c r="B49" s="26" t="str">
        <f>IF(คะแนนสอบ!C49="","",คะแนนสอบ!C49)</f>
        <v/>
      </c>
      <c r="C49" s="41" t="str">
        <f>IF(คะแนนสอบ!D49="","",คะแนนสอบ!D49)</f>
        <v/>
      </c>
      <c r="D49" s="406" t="str">
        <f>IF(คะแนนสมรรถนะ!E50="","",คะแนนสมรรถนะ!E50)</f>
        <v/>
      </c>
      <c r="E49" s="406" t="str">
        <f>IF(คะแนนสมรรถนะ!F50="","",คะแนนสมรรถนะ!F50)</f>
        <v/>
      </c>
      <c r="F49" s="406" t="str">
        <f>IF(คะแนนสมรรถนะ!G50="","",คะแนนสมรรถนะ!G50)</f>
        <v/>
      </c>
      <c r="G49" s="406" t="str">
        <f>IF(คะแนนสมรรถนะ!H50="","",คะแนนสมรรถนะ!H50)</f>
        <v/>
      </c>
      <c r="H49" s="406" t="str">
        <f>IF(คะแนนสมรรถนะ!I50="","",คะแนนสมรรถนะ!I50)</f>
        <v/>
      </c>
      <c r="I49" s="87" t="str">
        <f t="shared" si="0"/>
        <v/>
      </c>
      <c r="J49" s="136" t="str">
        <f t="shared" si="1"/>
        <v/>
      </c>
      <c r="K49" s="136" t="str">
        <f t="shared" si="2"/>
        <v/>
      </c>
      <c r="L49" s="407" t="str">
        <f>IF(คะแนนสมรรถนะ!J50="","",คะแนนสมรรถนะ!J50)</f>
        <v/>
      </c>
      <c r="M49" s="407" t="str">
        <f>IF(คะแนนสมรรถนะ!K50="","",คะแนนสมรรถนะ!K50)</f>
        <v/>
      </c>
      <c r="N49" s="407" t="str">
        <f>IF(คะแนนสมรรถนะ!L50="","",คะแนนสมรรถนะ!L50)</f>
        <v/>
      </c>
      <c r="O49" s="407" t="str">
        <f>IF(คะแนนสมรรถนะ!M50="","",คะแนนสมรรถนะ!M50)</f>
        <v/>
      </c>
      <c r="P49" s="407" t="str">
        <f>IF(คะแนนสมรรถนะ!N50="","",คะแนนสมรรถนะ!N50)</f>
        <v/>
      </c>
      <c r="Q49" s="87" t="str">
        <f t="shared" si="3"/>
        <v/>
      </c>
      <c r="R49" s="136" t="str">
        <f t="shared" si="4"/>
        <v/>
      </c>
      <c r="S49" s="136" t="str">
        <f t="shared" si="5"/>
        <v/>
      </c>
      <c r="T49" s="407" t="str">
        <f>IF(คะแนนสมรรถนะ!O50="","",คะแนนสมรรถนะ!O50)</f>
        <v/>
      </c>
      <c r="U49" s="407" t="str">
        <f>IF(คะแนนสมรรถนะ!P50="","",คะแนนสมรรถนะ!P50)</f>
        <v/>
      </c>
      <c r="V49" s="407" t="str">
        <f>IF(คะแนนสมรรถนะ!Q50="","",คะแนนสมรรถนะ!Q50)</f>
        <v/>
      </c>
      <c r="W49" s="407" t="str">
        <f>IF(คะแนนสมรรถนะ!R50="","",คะแนนสมรรถนะ!R50)</f>
        <v/>
      </c>
      <c r="X49" s="407" t="str">
        <f>IF(คะแนนสมรรถนะ!S50="","",คะแนนสมรรถนะ!S50)</f>
        <v/>
      </c>
      <c r="Y49" s="87" t="str">
        <f t="shared" si="6"/>
        <v/>
      </c>
      <c r="Z49" s="136" t="str">
        <f t="shared" si="7"/>
        <v/>
      </c>
      <c r="AA49" s="136" t="str">
        <f t="shared" si="8"/>
        <v/>
      </c>
      <c r="AB49" s="407" t="str">
        <f>IF(คะแนนสมรรถนะ!T50="","",คะแนนสมรรถนะ!T50)</f>
        <v/>
      </c>
      <c r="AC49" s="407" t="str">
        <f>IF(คะแนนสมรรถนะ!U50="","",คะแนนสมรรถนะ!U50)</f>
        <v/>
      </c>
      <c r="AD49" s="407" t="str">
        <f>IF(คะแนนสมรรถนะ!V50="","",คะแนนสมรรถนะ!V50)</f>
        <v/>
      </c>
      <c r="AE49" s="407" t="str">
        <f>IF(คะแนนสมรรถนะ!W50="","",คะแนนสมรรถนะ!W50)</f>
        <v/>
      </c>
      <c r="AF49" s="407" t="str">
        <f>IF(คะแนนสมรรถนะ!X50="","",คะแนนสมรรถนะ!X50)</f>
        <v/>
      </c>
      <c r="AG49" s="87" t="str">
        <f t="shared" si="9"/>
        <v/>
      </c>
      <c r="AH49" s="136" t="str">
        <f t="shared" si="10"/>
        <v/>
      </c>
      <c r="AI49" s="136" t="str">
        <f t="shared" si="11"/>
        <v/>
      </c>
      <c r="AJ49" s="407" t="str">
        <f>IF(คะแนนสมรรถนะ!Y50="","",คะแนนสมรรถนะ!Y50)</f>
        <v/>
      </c>
      <c r="AK49" s="407" t="str">
        <f>IF(คะแนนสมรรถนะ!Z50="","",คะแนนสมรรถนะ!Z50)</f>
        <v/>
      </c>
      <c r="AL49" s="407" t="str">
        <f>IF(คะแนนสมรรถนะ!AA50="","",คะแนนสมรรถนะ!AA50)</f>
        <v/>
      </c>
      <c r="AM49" s="407" t="str">
        <f>IF(คะแนนสมรรถนะ!AB50="","",คะแนนสมรรถนะ!AB50)</f>
        <v/>
      </c>
      <c r="AN49" s="407" t="str">
        <f>IF(คะแนนสมรรถนะ!AC50="","",คะแนนสมรรถนะ!AC50)</f>
        <v/>
      </c>
      <c r="AO49" s="87" t="str">
        <f t="shared" si="12"/>
        <v/>
      </c>
      <c r="AP49" s="136" t="str">
        <f t="shared" si="13"/>
        <v/>
      </c>
      <c r="AQ49" s="136" t="str">
        <f t="shared" si="14"/>
        <v/>
      </c>
      <c r="AR49" s="407" t="str">
        <f>IF(คะแนนสมรรถนะ!AD50="","",คะแนนสมรรถนะ!AD50)</f>
        <v/>
      </c>
      <c r="AS49" s="407" t="str">
        <f>IF(คะแนนสมรรถนะ!AE50="","",คะแนนสมรรถนะ!AE50)</f>
        <v/>
      </c>
      <c r="AT49" s="407" t="str">
        <f>IF(คะแนนสมรรถนะ!AF50="","",คะแนนสมรรถนะ!AF50)</f>
        <v/>
      </c>
      <c r="AU49" s="407" t="str">
        <f>IF(คะแนนสมรรถนะ!AG50="","",คะแนนสมรรถนะ!AG50)</f>
        <v/>
      </c>
      <c r="AV49" s="407" t="str">
        <f>IF(คะแนนสมรรถนะ!AH50="","",คะแนนสมรรถนะ!AH50)</f>
        <v/>
      </c>
      <c r="AW49" s="87" t="str">
        <f t="shared" si="15"/>
        <v/>
      </c>
      <c r="AX49" s="136" t="str">
        <f t="shared" si="16"/>
        <v/>
      </c>
      <c r="AY49" s="136" t="str">
        <f t="shared" si="17"/>
        <v/>
      </c>
      <c r="AZ49" s="407" t="str">
        <f>IF(คะแนนสมรรถนะ!AI50="","",คะแนนสมรรถนะ!AI50)</f>
        <v/>
      </c>
      <c r="BA49" s="407" t="str">
        <f>IF(คะแนนสมรรถนะ!AJ50="","",คะแนนสมรรถนะ!AJ50)</f>
        <v/>
      </c>
      <c r="BB49" s="407" t="str">
        <f>IF(คะแนนสมรรถนะ!AK50="","",คะแนนสมรรถนะ!AK50)</f>
        <v/>
      </c>
      <c r="BC49" s="407" t="str">
        <f>IF(คะแนนสมรรถนะ!AL50="","",คะแนนสมรรถนะ!AL50)</f>
        <v/>
      </c>
      <c r="BD49" s="407" t="str">
        <f>IF(คะแนนสมรรถนะ!AM50="","",คะแนนสมรรถนะ!AM50)</f>
        <v/>
      </c>
      <c r="BE49" s="87" t="str">
        <f t="shared" si="18"/>
        <v/>
      </c>
      <c r="BF49" s="136" t="str">
        <f t="shared" si="19"/>
        <v/>
      </c>
      <c r="BG49" s="136" t="str">
        <f t="shared" si="20"/>
        <v/>
      </c>
      <c r="BH49" s="407" t="str">
        <f>IF(คะแนนสมรรถนะ!AN50="","",คะแนนสมรรถนะ!AN50)</f>
        <v/>
      </c>
      <c r="BI49" s="407" t="str">
        <f>IF(คะแนนสมรรถนะ!AO50="","",คะแนนสมรรถนะ!AO50)</f>
        <v/>
      </c>
      <c r="BJ49" s="407" t="str">
        <f>IF(คะแนนสมรรถนะ!AP50="","",คะแนนสมรรถนะ!AP50)</f>
        <v/>
      </c>
      <c r="BK49" s="407" t="str">
        <f>IF(คะแนนสมรรถนะ!AQ50="","",คะแนนสมรรถนะ!AQ50)</f>
        <v/>
      </c>
      <c r="BL49" s="407" t="str">
        <f>IF(คะแนนสมรรถนะ!AR50="","",คะแนนสมรรถนะ!AR50)</f>
        <v/>
      </c>
      <c r="BM49" s="87" t="str">
        <f t="shared" si="21"/>
        <v/>
      </c>
      <c r="BN49" s="136" t="str">
        <f t="shared" si="22"/>
        <v/>
      </c>
      <c r="BO49" s="136" t="str">
        <f t="shared" si="23"/>
        <v/>
      </c>
      <c r="BP49" s="407" t="str">
        <f>IF(คะแนนสมรรถนะ!AS50="","",คะแนนสมรรถนะ!AS50)</f>
        <v/>
      </c>
      <c r="BQ49" s="407" t="str">
        <f>IF(คะแนนสมรรถนะ!AT50="","",คะแนนสมรรถนะ!AT50)</f>
        <v/>
      </c>
      <c r="BR49" s="407" t="str">
        <f>IF(คะแนนสมรรถนะ!AU50="","",คะแนนสมรรถนะ!AU50)</f>
        <v/>
      </c>
      <c r="BS49" s="407" t="str">
        <f>IF(คะแนนสมรรถนะ!AV50="","",คะแนนสมรรถนะ!AV50)</f>
        <v/>
      </c>
      <c r="BT49" s="407" t="str">
        <f>IF(คะแนนสมรรถนะ!AW50="","",คะแนนสมรรถนะ!AW50)</f>
        <v/>
      </c>
      <c r="BU49" s="87" t="str">
        <f t="shared" si="24"/>
        <v/>
      </c>
      <c r="BV49" s="136" t="str">
        <f t="shared" si="25"/>
        <v/>
      </c>
      <c r="BW49" s="136" t="str">
        <f t="shared" si="26"/>
        <v/>
      </c>
      <c r="BX49" s="407" t="str">
        <f>IF(คะแนนสมรรถนะ!AX50="","",คะแนนสมรรถนะ!AX50)</f>
        <v/>
      </c>
      <c r="BY49" s="407" t="str">
        <f>IF(คะแนนสมรรถนะ!AY50="","",คะแนนสมรรถนะ!AY50)</f>
        <v/>
      </c>
      <c r="BZ49" s="407" t="str">
        <f>IF(คะแนนสมรรถนะ!AZ50="","",คะแนนสมรรถนะ!AZ50)</f>
        <v/>
      </c>
      <c r="CA49" s="407" t="str">
        <f>IF(คะแนนสมรรถนะ!BA50="","",คะแนนสมรรถนะ!BA50)</f>
        <v/>
      </c>
      <c r="CB49" s="407" t="str">
        <f>IF(คะแนนสมรรถนะ!BB50="","",คะแนนสมรรถนะ!BB50)</f>
        <v/>
      </c>
      <c r="CC49" s="87" t="str">
        <f t="shared" si="45"/>
        <v/>
      </c>
      <c r="CD49" s="136" t="str">
        <f t="shared" si="27"/>
        <v/>
      </c>
      <c r="CE49" s="136" t="str">
        <f t="shared" si="28"/>
        <v/>
      </c>
      <c r="CF49" s="457" t="str">
        <f>IF(คะแนนสมรรถนะ!BC50="","",คะแนนสมรรถนะ!BC50)</f>
        <v/>
      </c>
      <c r="CG49" s="457" t="str">
        <f>IF(คะแนนสมรรถนะ!BD50="","",คะแนนสมรรถนะ!BD50)</f>
        <v/>
      </c>
      <c r="CH49" s="457" t="str">
        <f>IF(คะแนนสมรรถนะ!BE50="","",คะแนนสมรรถนะ!BE50)</f>
        <v/>
      </c>
      <c r="CI49" s="457" t="str">
        <f>IF(คะแนนสมรรถนะ!BF50="","",คะแนนสมรรถนะ!BF50)</f>
        <v/>
      </c>
      <c r="CJ49" s="457" t="str">
        <f>IF(คะแนนสมรรถนะ!BG50="","",คะแนนสมรรถนะ!BG50)</f>
        <v/>
      </c>
      <c r="CK49" s="87" t="str">
        <f t="shared" si="46"/>
        <v/>
      </c>
      <c r="CL49" s="136" t="str">
        <f t="shared" si="29"/>
        <v/>
      </c>
      <c r="CM49" s="136" t="str">
        <f t="shared" si="30"/>
        <v/>
      </c>
      <c r="CN49" s="457" t="str">
        <f>IF(คะแนนสมรรถนะ!BH50="","",คะแนนสมรรถนะ!BH50)</f>
        <v/>
      </c>
      <c r="CO49" s="457" t="str">
        <f>IF(คะแนนสมรรถนะ!BI50="","",คะแนนสมรรถนะ!BI50)</f>
        <v/>
      </c>
      <c r="CP49" s="457" t="str">
        <f>IF(คะแนนสมรรถนะ!BJ50="","",คะแนนสมรรถนะ!BJ50)</f>
        <v/>
      </c>
      <c r="CQ49" s="457" t="str">
        <f>IF(คะแนนสมรรถนะ!BK50="","",คะแนนสมรรถนะ!BK50)</f>
        <v/>
      </c>
      <c r="CR49" s="457" t="str">
        <f>IF(คะแนนสมรรถนะ!BL50="","",คะแนนสมรรถนะ!BL50)</f>
        <v/>
      </c>
      <c r="CS49" s="87" t="str">
        <f t="shared" si="47"/>
        <v/>
      </c>
      <c r="CT49" s="136" t="str">
        <f t="shared" si="31"/>
        <v/>
      </c>
      <c r="CU49" s="136" t="str">
        <f t="shared" si="32"/>
        <v/>
      </c>
      <c r="CV49" s="457" t="str">
        <f>IF(คะแนนสมรรถนะ!BM50="","",คะแนนสมรรถนะ!BM50)</f>
        <v/>
      </c>
      <c r="CW49" s="457" t="str">
        <f>IF(คะแนนสมรรถนะ!BN50="","",คะแนนสมรรถนะ!BN50)</f>
        <v/>
      </c>
      <c r="CX49" s="457" t="str">
        <f>IF(คะแนนสมรรถนะ!BO50="","",คะแนนสมรรถนะ!BO50)</f>
        <v/>
      </c>
      <c r="CY49" s="457" t="str">
        <f>IF(คะแนนสมรรถนะ!BP50="","",คะแนนสมรรถนะ!BP50)</f>
        <v/>
      </c>
      <c r="CZ49" s="457" t="str">
        <f>IF(คะแนนสมรรถนะ!BQ50="","",คะแนนสมรรถนะ!BQ50)</f>
        <v/>
      </c>
      <c r="DA49" s="87" t="str">
        <f t="shared" si="48"/>
        <v/>
      </c>
      <c r="DB49" s="136" t="str">
        <f t="shared" si="33"/>
        <v/>
      </c>
      <c r="DC49" s="136" t="str">
        <f t="shared" si="34"/>
        <v/>
      </c>
      <c r="DD49" s="457" t="str">
        <f>IF(คะแนนสมรรถนะ!BR50="","",คะแนนสมรรถนะ!BR50)</f>
        <v/>
      </c>
      <c r="DE49" s="457" t="str">
        <f>IF(คะแนนสมรรถนะ!BS50="","",คะแนนสมรรถนะ!BS50)</f>
        <v/>
      </c>
      <c r="DF49" s="457" t="str">
        <f>IF(คะแนนสมรรถนะ!BT50="","",คะแนนสมรรถนะ!BT50)</f>
        <v/>
      </c>
      <c r="DG49" s="457" t="str">
        <f>IF(คะแนนสมรรถนะ!BU50="","",คะแนนสมรรถนะ!BU50)</f>
        <v/>
      </c>
      <c r="DH49" s="457" t="str">
        <f>IF(คะแนนสมรรถนะ!BV50="","",คะแนนสมรรถนะ!BV50)</f>
        <v/>
      </c>
      <c r="DI49" s="87" t="str">
        <f t="shared" si="49"/>
        <v/>
      </c>
      <c r="DJ49" s="136" t="str">
        <f t="shared" si="35"/>
        <v/>
      </c>
      <c r="DK49" s="136" t="str">
        <f t="shared" si="36"/>
        <v/>
      </c>
      <c r="DL49" s="407" t="str">
        <f>IF(คะแนนสมรรถนะ!BW50="","",คะแนนสมรรถนะ!BW50)</f>
        <v/>
      </c>
      <c r="DM49" s="407" t="str">
        <f>IF(คะแนนสมรรถนะ!BX50="","",คะแนนสมรรถนะ!BX50)</f>
        <v/>
      </c>
      <c r="DN49" s="407" t="str">
        <f>IF(คะแนนสมรรถนะ!BY50="","",คะแนนสมรรถนะ!BY50)</f>
        <v/>
      </c>
      <c r="DO49" s="407" t="str">
        <f>IF(คะแนนสมรรถนะ!BZ50="","",คะแนนสมรรถนะ!BZ50)</f>
        <v/>
      </c>
      <c r="DP49" s="407" t="str">
        <f>IF(คะแนนสมรรถนะ!CA50="","",คะแนนสมรรถนะ!CA50)</f>
        <v/>
      </c>
      <c r="DQ49" s="87" t="str">
        <f t="shared" si="37"/>
        <v/>
      </c>
      <c r="DR49" s="136" t="str">
        <f t="shared" si="38"/>
        <v/>
      </c>
      <c r="DS49" s="136" t="str">
        <f t="shared" si="39"/>
        <v/>
      </c>
      <c r="DT49" s="457" t="str">
        <f t="shared" si="50"/>
        <v/>
      </c>
      <c r="DU49" s="136" t="str">
        <f t="shared" si="40"/>
        <v/>
      </c>
      <c r="DV49" s="457" t="str">
        <f t="shared" si="51"/>
        <v/>
      </c>
      <c r="DW49" s="136" t="str">
        <f t="shared" si="41"/>
        <v/>
      </c>
      <c r="DX49" s="457" t="str">
        <f t="shared" si="52"/>
        <v/>
      </c>
      <c r="DY49" s="136" t="str">
        <f t="shared" si="42"/>
        <v/>
      </c>
      <c r="DZ49" s="457" t="str">
        <f t="shared" si="53"/>
        <v/>
      </c>
      <c r="EA49" s="136" t="str">
        <f t="shared" si="43"/>
        <v/>
      </c>
      <c r="EB49" s="457" t="str">
        <f t="shared" si="54"/>
        <v/>
      </c>
      <c r="EC49" s="136" t="str">
        <f t="shared" si="44"/>
        <v/>
      </c>
      <c r="ED49" s="87" t="str">
        <f t="shared" si="55"/>
        <v/>
      </c>
      <c r="EE49" s="136" t="str">
        <f t="shared" si="56"/>
        <v/>
      </c>
      <c r="EF49" s="136" t="str">
        <f t="shared" si="57"/>
        <v/>
      </c>
      <c r="EG49" s="85"/>
      <c r="EJ49" s="316" t="str">
        <f t="shared" si="58"/>
        <v/>
      </c>
      <c r="EK49" s="316" t="str">
        <f t="shared" si="59"/>
        <v/>
      </c>
      <c r="EL49" s="316" t="str">
        <f t="shared" si="60"/>
        <v/>
      </c>
      <c r="EM49" s="316" t="str">
        <f t="shared" si="61"/>
        <v/>
      </c>
      <c r="EN49" s="316" t="str">
        <f t="shared" si="62"/>
        <v/>
      </c>
      <c r="EO49" s="316" t="str">
        <f>'07-2'!F49</f>
        <v/>
      </c>
    </row>
    <row r="50" spans="1:145" s="29" customFormat="1" ht="15.95" customHeight="1">
      <c r="A50" s="426">
        <v>45</v>
      </c>
      <c r="B50" s="26" t="str">
        <f>IF(คะแนนสอบ!C50="","",คะแนนสอบ!C50)</f>
        <v/>
      </c>
      <c r="C50" s="41" t="str">
        <f>IF(คะแนนสอบ!D50="","",คะแนนสอบ!D50)</f>
        <v/>
      </c>
      <c r="D50" s="422" t="str">
        <f>IF(คะแนนสมรรถนะ!E51="","",คะแนนสมรรถนะ!E51)</f>
        <v/>
      </c>
      <c r="E50" s="422" t="str">
        <f>IF(คะแนนสมรรถนะ!F51="","",คะแนนสมรรถนะ!F51)</f>
        <v/>
      </c>
      <c r="F50" s="422" t="str">
        <f>IF(คะแนนสมรรถนะ!G51="","",คะแนนสมรรถนะ!G51)</f>
        <v/>
      </c>
      <c r="G50" s="422" t="str">
        <f>IF(คะแนนสมรรถนะ!H51="","",คะแนนสมรรถนะ!H51)</f>
        <v/>
      </c>
      <c r="H50" s="422" t="str">
        <f>IF(คะแนนสมรรถนะ!I51="","",คะแนนสมรรถนะ!I51)</f>
        <v/>
      </c>
      <c r="I50" s="87" t="str">
        <f t="shared" ref="I50:I55" si="63">IF(SUM(D50:H50),ROUND(SUM(D50:H50)*100/$I$5,0),"")</f>
        <v/>
      </c>
      <c r="J50" s="136" t="str">
        <f t="shared" ref="J50:J55" si="64">IF(I50="","",VLOOKUP(I50,grad04,5,TRUE))</f>
        <v/>
      </c>
      <c r="K50" s="136" t="str">
        <f t="shared" ref="K50:K55" si="65">IF(I50="","",VLOOKUP(I50,grad04,4,TRUE))</f>
        <v/>
      </c>
      <c r="L50" s="424" t="str">
        <f>IF(คะแนนสมรรถนะ!J51="","",คะแนนสมรรถนะ!J51)</f>
        <v/>
      </c>
      <c r="M50" s="424" t="str">
        <f>IF(คะแนนสมรรถนะ!K51="","",คะแนนสมรรถนะ!K51)</f>
        <v/>
      </c>
      <c r="N50" s="424" t="str">
        <f>IF(คะแนนสมรรถนะ!L51="","",คะแนนสมรรถนะ!L51)</f>
        <v/>
      </c>
      <c r="O50" s="424" t="str">
        <f>IF(คะแนนสมรรถนะ!M51="","",คะแนนสมรรถนะ!M51)</f>
        <v/>
      </c>
      <c r="P50" s="424" t="str">
        <f>IF(คะแนนสมรรถนะ!N51="","",คะแนนสมรรถนะ!N51)</f>
        <v/>
      </c>
      <c r="Q50" s="87" t="str">
        <f t="shared" ref="Q50:Q55" si="66">IF(SUM(L50:P50),ROUND(SUM(L50:P50)*100/$Q$5,0),"")</f>
        <v/>
      </c>
      <c r="R50" s="136" t="str">
        <f t="shared" ref="R50:R55" si="67">IF(Q50="","",VLOOKUP(Q50,grad04,5,TRUE))</f>
        <v/>
      </c>
      <c r="S50" s="136" t="str">
        <f t="shared" ref="S50:S55" si="68">IF(Q50="","",VLOOKUP(Q50,grad04,4,TRUE))</f>
        <v/>
      </c>
      <c r="T50" s="424" t="str">
        <f>IF(คะแนนสมรรถนะ!O51="","",คะแนนสมรรถนะ!O51)</f>
        <v/>
      </c>
      <c r="U50" s="424" t="str">
        <f>IF(คะแนนสมรรถนะ!P51="","",คะแนนสมรรถนะ!P51)</f>
        <v/>
      </c>
      <c r="V50" s="424" t="str">
        <f>IF(คะแนนสมรรถนะ!Q51="","",คะแนนสมรรถนะ!Q51)</f>
        <v/>
      </c>
      <c r="W50" s="424" t="str">
        <f>IF(คะแนนสมรรถนะ!R51="","",คะแนนสมรรถนะ!R51)</f>
        <v/>
      </c>
      <c r="X50" s="424" t="str">
        <f>IF(คะแนนสมรรถนะ!S51="","",คะแนนสมรรถนะ!S51)</f>
        <v/>
      </c>
      <c r="Y50" s="87" t="str">
        <f t="shared" ref="Y50:Y55" si="69">IF(SUM(T50:X50),ROUND(SUM(T50:X50)*100/$Y$5,0),"")</f>
        <v/>
      </c>
      <c r="Z50" s="136" t="str">
        <f t="shared" ref="Z50:Z55" si="70">IF(Y50="","",VLOOKUP(Y50,grad04,5,TRUE))</f>
        <v/>
      </c>
      <c r="AA50" s="136" t="str">
        <f t="shared" ref="AA50:AA55" si="71">IF(Y50="","",VLOOKUP(Y50,grad04,4,TRUE))</f>
        <v/>
      </c>
      <c r="AB50" s="424" t="str">
        <f>IF(คะแนนสมรรถนะ!T51="","",คะแนนสมรรถนะ!T51)</f>
        <v/>
      </c>
      <c r="AC50" s="424" t="str">
        <f>IF(คะแนนสมรรถนะ!U51="","",คะแนนสมรรถนะ!U51)</f>
        <v/>
      </c>
      <c r="AD50" s="424" t="str">
        <f>IF(คะแนนสมรรถนะ!V51="","",คะแนนสมรรถนะ!V51)</f>
        <v/>
      </c>
      <c r="AE50" s="424" t="str">
        <f>IF(คะแนนสมรรถนะ!W51="","",คะแนนสมรรถนะ!W51)</f>
        <v/>
      </c>
      <c r="AF50" s="424" t="str">
        <f>IF(คะแนนสมรรถนะ!X51="","",คะแนนสมรรถนะ!X51)</f>
        <v/>
      </c>
      <c r="AG50" s="87" t="str">
        <f t="shared" ref="AG50:AG55" si="72">IF(SUM(AB50:AF50),ROUND(SUM(AB50:AF50)*100/$AG$5,0),"")</f>
        <v/>
      </c>
      <c r="AH50" s="136" t="str">
        <f t="shared" ref="AH50:AH55" si="73">IF(AG50="","",VLOOKUP(AG50,grad04,5,TRUE))</f>
        <v/>
      </c>
      <c r="AI50" s="136" t="str">
        <f t="shared" ref="AI50:AI55" si="74">IF(AG50="","",VLOOKUP(AG50,grad04,4,TRUE))</f>
        <v/>
      </c>
      <c r="AJ50" s="424" t="str">
        <f>IF(คะแนนสมรรถนะ!Y51="","",คะแนนสมรรถนะ!Y51)</f>
        <v/>
      </c>
      <c r="AK50" s="424" t="str">
        <f>IF(คะแนนสมรรถนะ!Z51="","",คะแนนสมรรถนะ!Z51)</f>
        <v/>
      </c>
      <c r="AL50" s="424" t="str">
        <f>IF(คะแนนสมรรถนะ!AA51="","",คะแนนสมรรถนะ!AA51)</f>
        <v/>
      </c>
      <c r="AM50" s="424" t="str">
        <f>IF(คะแนนสมรรถนะ!AB51="","",คะแนนสมรรถนะ!AB51)</f>
        <v/>
      </c>
      <c r="AN50" s="424" t="str">
        <f>IF(คะแนนสมรรถนะ!AC51="","",คะแนนสมรรถนะ!AC51)</f>
        <v/>
      </c>
      <c r="AO50" s="87" t="str">
        <f t="shared" ref="AO50:AO55" si="75">IF(SUM(AJ50:AN50),ROUND(SUM(AJ50:AN50)*100/$AO$5,0),"")</f>
        <v/>
      </c>
      <c r="AP50" s="136" t="str">
        <f t="shared" ref="AP50:AP55" si="76">IF(AO50="","",VLOOKUP(AO50,grad04,5,TRUE))</f>
        <v/>
      </c>
      <c r="AQ50" s="136" t="str">
        <f t="shared" ref="AQ50:AQ55" si="77">IF(AO50="","",VLOOKUP(AO50,grad04,4,TRUE))</f>
        <v/>
      </c>
      <c r="AR50" s="424" t="str">
        <f>IF(คะแนนสมรรถนะ!AD51="","",คะแนนสมรรถนะ!AD51)</f>
        <v/>
      </c>
      <c r="AS50" s="424" t="str">
        <f>IF(คะแนนสมรรถนะ!AE51="","",คะแนนสมรรถนะ!AE51)</f>
        <v/>
      </c>
      <c r="AT50" s="424" t="str">
        <f>IF(คะแนนสมรรถนะ!AF51="","",คะแนนสมรรถนะ!AF51)</f>
        <v/>
      </c>
      <c r="AU50" s="424" t="str">
        <f>IF(คะแนนสมรรถนะ!AG51="","",คะแนนสมรรถนะ!AG51)</f>
        <v/>
      </c>
      <c r="AV50" s="424" t="str">
        <f>IF(คะแนนสมรรถนะ!AH51="","",คะแนนสมรรถนะ!AH51)</f>
        <v/>
      </c>
      <c r="AW50" s="87" t="str">
        <f t="shared" ref="AW50:AW55" si="78">IF(SUM(AR50:AV50),ROUND(SUM(AR50:AV50)*100/$AW$5,0),"")</f>
        <v/>
      </c>
      <c r="AX50" s="136" t="str">
        <f t="shared" ref="AX50:AX55" si="79">IF(AW50="","",VLOOKUP(AW50,grad04,5,TRUE))</f>
        <v/>
      </c>
      <c r="AY50" s="136" t="str">
        <f t="shared" ref="AY50:AY55" si="80">IF(AW50="","",VLOOKUP(AW50,grad04,4,TRUE))</f>
        <v/>
      </c>
      <c r="AZ50" s="424" t="str">
        <f>IF(คะแนนสมรรถนะ!AI51="","",คะแนนสมรรถนะ!AI51)</f>
        <v/>
      </c>
      <c r="BA50" s="424" t="str">
        <f>IF(คะแนนสมรรถนะ!AJ51="","",คะแนนสมรรถนะ!AJ51)</f>
        <v/>
      </c>
      <c r="BB50" s="424" t="str">
        <f>IF(คะแนนสมรรถนะ!AK51="","",คะแนนสมรรถนะ!AK51)</f>
        <v/>
      </c>
      <c r="BC50" s="424" t="str">
        <f>IF(คะแนนสมรรถนะ!AL51="","",คะแนนสมรรถนะ!AL51)</f>
        <v/>
      </c>
      <c r="BD50" s="424" t="str">
        <f>IF(คะแนนสมรรถนะ!AM51="","",คะแนนสมรรถนะ!AM51)</f>
        <v/>
      </c>
      <c r="BE50" s="87" t="str">
        <f t="shared" ref="BE50:BE55" si="81">IF(SUM(AZ50:BD50),ROUND(SUM(AZ50:BD50)*100/$BE$5,0),"")</f>
        <v/>
      </c>
      <c r="BF50" s="136" t="str">
        <f t="shared" ref="BF50:BF55" si="82">IF(BE50="","",VLOOKUP(BE50,grad04,5,TRUE))</f>
        <v/>
      </c>
      <c r="BG50" s="136" t="str">
        <f t="shared" ref="BG50:BG55" si="83">IF(BE50="","",VLOOKUP(BE50,grad04,4,TRUE))</f>
        <v/>
      </c>
      <c r="BH50" s="424" t="str">
        <f>IF(คะแนนสมรรถนะ!AN51="","",คะแนนสมรรถนะ!AN51)</f>
        <v/>
      </c>
      <c r="BI50" s="424" t="str">
        <f>IF(คะแนนสมรรถนะ!AO51="","",คะแนนสมรรถนะ!AO51)</f>
        <v/>
      </c>
      <c r="BJ50" s="424" t="str">
        <f>IF(คะแนนสมรรถนะ!AP51="","",คะแนนสมรรถนะ!AP51)</f>
        <v/>
      </c>
      <c r="BK50" s="424" t="str">
        <f>IF(คะแนนสมรรถนะ!AQ51="","",คะแนนสมรรถนะ!AQ51)</f>
        <v/>
      </c>
      <c r="BL50" s="424" t="str">
        <f>IF(คะแนนสมรรถนะ!AR51="","",คะแนนสมรรถนะ!AR51)</f>
        <v/>
      </c>
      <c r="BM50" s="87" t="str">
        <f t="shared" ref="BM50:BM55" si="84">IF(SUM(BH50:BL50),ROUND(SUM(BH50:BL50)*100/$BM$5,0),"")</f>
        <v/>
      </c>
      <c r="BN50" s="136" t="str">
        <f t="shared" ref="BN50:BN55" si="85">IF(BM50="","",VLOOKUP(BM50,grad04,5,TRUE))</f>
        <v/>
      </c>
      <c r="BO50" s="136" t="str">
        <f t="shared" ref="BO50:BO55" si="86">IF(BM50="","",VLOOKUP(BM50,grad04,4,TRUE))</f>
        <v/>
      </c>
      <c r="BP50" s="424" t="str">
        <f>IF(คะแนนสมรรถนะ!AS51="","",คะแนนสมรรถนะ!AS51)</f>
        <v/>
      </c>
      <c r="BQ50" s="424" t="str">
        <f>IF(คะแนนสมรรถนะ!AT51="","",คะแนนสมรรถนะ!AT51)</f>
        <v/>
      </c>
      <c r="BR50" s="424" t="str">
        <f>IF(คะแนนสมรรถนะ!AU51="","",คะแนนสมรรถนะ!AU51)</f>
        <v/>
      </c>
      <c r="BS50" s="424" t="str">
        <f>IF(คะแนนสมรรถนะ!AV51="","",คะแนนสมรรถนะ!AV51)</f>
        <v/>
      </c>
      <c r="BT50" s="424" t="str">
        <f>IF(คะแนนสมรรถนะ!AW51="","",คะแนนสมรรถนะ!AW51)</f>
        <v/>
      </c>
      <c r="BU50" s="87" t="str">
        <f t="shared" ref="BU50:BU55" si="87">IF(SUM(BP50:BT50),ROUND(SUM(BP50:BT50)*100/$BU$5,0),"")</f>
        <v/>
      </c>
      <c r="BV50" s="136" t="str">
        <f t="shared" ref="BV50:BV55" si="88">IF(BU50="","",VLOOKUP(BU50,grad04,5,TRUE))</f>
        <v/>
      </c>
      <c r="BW50" s="136" t="str">
        <f t="shared" ref="BW50:BW55" si="89">IF(BU50="","",VLOOKUP(BU50,grad04,4,TRUE))</f>
        <v/>
      </c>
      <c r="BX50" s="424" t="str">
        <f>IF(คะแนนสมรรถนะ!AX51="","",คะแนนสมรรถนะ!AX51)</f>
        <v/>
      </c>
      <c r="BY50" s="424" t="str">
        <f>IF(คะแนนสมรรถนะ!AY51="","",คะแนนสมรรถนะ!AY51)</f>
        <v/>
      </c>
      <c r="BZ50" s="424" t="str">
        <f>IF(คะแนนสมรรถนะ!AZ51="","",คะแนนสมรรถนะ!AZ51)</f>
        <v/>
      </c>
      <c r="CA50" s="424" t="str">
        <f>IF(คะแนนสมรรถนะ!BA51="","",คะแนนสมรรถนะ!BA51)</f>
        <v/>
      </c>
      <c r="CB50" s="424" t="str">
        <f>IF(คะแนนสมรรถนะ!BB51="","",คะแนนสมรรถนะ!BB51)</f>
        <v/>
      </c>
      <c r="CC50" s="87" t="str">
        <f t="shared" ref="CC50:CC55" si="90">IF(SUM(BX50:CB50),ROUND(SUM(BX50:CB50)*100/$CC$5,0),"")</f>
        <v/>
      </c>
      <c r="CD50" s="136" t="str">
        <f t="shared" ref="CD50:CD55" si="91">IF(CC50="","",VLOOKUP(CC50,grad04,5,TRUE))</f>
        <v/>
      </c>
      <c r="CE50" s="136" t="str">
        <f t="shared" ref="CE50:CE55" si="92">IF(CC50="","",VLOOKUP(CC50,grad04,4,TRUE))</f>
        <v/>
      </c>
      <c r="CF50" s="457" t="str">
        <f>IF(คะแนนสมรรถนะ!BC51="","",คะแนนสมรรถนะ!BC51)</f>
        <v/>
      </c>
      <c r="CG50" s="457" t="str">
        <f>IF(คะแนนสมรรถนะ!BD51="","",คะแนนสมรรถนะ!BD51)</f>
        <v/>
      </c>
      <c r="CH50" s="457" t="str">
        <f>IF(คะแนนสมรรถนะ!BE51="","",คะแนนสมรรถนะ!BE51)</f>
        <v/>
      </c>
      <c r="CI50" s="457" t="str">
        <f>IF(คะแนนสมรรถนะ!BF51="","",คะแนนสมรรถนะ!BF51)</f>
        <v/>
      </c>
      <c r="CJ50" s="457" t="str">
        <f>IF(คะแนนสมรรถนะ!BG51="","",คะแนนสมรรถนะ!BG51)</f>
        <v/>
      </c>
      <c r="CK50" s="87" t="str">
        <f t="shared" si="46"/>
        <v/>
      </c>
      <c r="CL50" s="136" t="str">
        <f t="shared" si="29"/>
        <v/>
      </c>
      <c r="CM50" s="136" t="str">
        <f t="shared" si="30"/>
        <v/>
      </c>
      <c r="CN50" s="457" t="str">
        <f>IF(คะแนนสมรรถนะ!BH51="","",คะแนนสมรรถนะ!BH51)</f>
        <v/>
      </c>
      <c r="CO50" s="457" t="str">
        <f>IF(คะแนนสมรรถนะ!BI51="","",คะแนนสมรรถนะ!BI51)</f>
        <v/>
      </c>
      <c r="CP50" s="457" t="str">
        <f>IF(คะแนนสมรรถนะ!BJ51="","",คะแนนสมรรถนะ!BJ51)</f>
        <v/>
      </c>
      <c r="CQ50" s="457" t="str">
        <f>IF(คะแนนสมรรถนะ!BK51="","",คะแนนสมรรถนะ!BK51)</f>
        <v/>
      </c>
      <c r="CR50" s="457" t="str">
        <f>IF(คะแนนสมรรถนะ!BL51="","",คะแนนสมรรถนะ!BL51)</f>
        <v/>
      </c>
      <c r="CS50" s="87" t="str">
        <f t="shared" si="47"/>
        <v/>
      </c>
      <c r="CT50" s="136" t="str">
        <f t="shared" si="31"/>
        <v/>
      </c>
      <c r="CU50" s="136" t="str">
        <f t="shared" si="32"/>
        <v/>
      </c>
      <c r="CV50" s="457" t="str">
        <f>IF(คะแนนสมรรถนะ!BM51="","",คะแนนสมรรถนะ!BM51)</f>
        <v/>
      </c>
      <c r="CW50" s="457" t="str">
        <f>IF(คะแนนสมรรถนะ!BN51="","",คะแนนสมรรถนะ!BN51)</f>
        <v/>
      </c>
      <c r="CX50" s="457" t="str">
        <f>IF(คะแนนสมรรถนะ!BO51="","",คะแนนสมรรถนะ!BO51)</f>
        <v/>
      </c>
      <c r="CY50" s="457" t="str">
        <f>IF(คะแนนสมรรถนะ!BP51="","",คะแนนสมรรถนะ!BP51)</f>
        <v/>
      </c>
      <c r="CZ50" s="457" t="str">
        <f>IF(คะแนนสมรรถนะ!BQ51="","",คะแนนสมรรถนะ!BQ51)</f>
        <v/>
      </c>
      <c r="DA50" s="87" t="str">
        <f t="shared" si="48"/>
        <v/>
      </c>
      <c r="DB50" s="136" t="str">
        <f t="shared" si="33"/>
        <v/>
      </c>
      <c r="DC50" s="136" t="str">
        <f t="shared" si="34"/>
        <v/>
      </c>
      <c r="DD50" s="457" t="str">
        <f>IF(คะแนนสมรรถนะ!BR51="","",คะแนนสมรรถนะ!BR51)</f>
        <v/>
      </c>
      <c r="DE50" s="457" t="str">
        <f>IF(คะแนนสมรรถนะ!BS51="","",คะแนนสมรรถนะ!BS51)</f>
        <v/>
      </c>
      <c r="DF50" s="457" t="str">
        <f>IF(คะแนนสมรรถนะ!BT51="","",คะแนนสมรรถนะ!BT51)</f>
        <v/>
      </c>
      <c r="DG50" s="457" t="str">
        <f>IF(คะแนนสมรรถนะ!BU51="","",คะแนนสมรรถนะ!BU51)</f>
        <v/>
      </c>
      <c r="DH50" s="457" t="str">
        <f>IF(คะแนนสมรรถนะ!BV51="","",คะแนนสมรรถนะ!BV51)</f>
        <v/>
      </c>
      <c r="DI50" s="87" t="str">
        <f t="shared" si="49"/>
        <v/>
      </c>
      <c r="DJ50" s="136" t="str">
        <f t="shared" si="35"/>
        <v/>
      </c>
      <c r="DK50" s="136" t="str">
        <f t="shared" si="36"/>
        <v/>
      </c>
      <c r="DL50" s="424" t="str">
        <f>IF(คะแนนสมรรถนะ!BW51="","",คะแนนสมรรถนะ!BW51)</f>
        <v/>
      </c>
      <c r="DM50" s="424" t="str">
        <f>IF(คะแนนสมรรถนะ!BX51="","",คะแนนสมรรถนะ!BX51)</f>
        <v/>
      </c>
      <c r="DN50" s="424" t="str">
        <f>IF(คะแนนสมรรถนะ!BY51="","",คะแนนสมรรถนะ!BY51)</f>
        <v/>
      </c>
      <c r="DO50" s="424" t="str">
        <f>IF(คะแนนสมรรถนะ!BZ51="","",คะแนนสมรรถนะ!BZ51)</f>
        <v/>
      </c>
      <c r="DP50" s="424" t="str">
        <f>IF(คะแนนสมรรถนะ!CA51="","",คะแนนสมรรถนะ!CA51)</f>
        <v/>
      </c>
      <c r="DQ50" s="87" t="str">
        <f t="shared" ref="DQ50:DQ55" si="93">IF(SUM(DL50:DP50),ROUND(SUM(DL50:DP50)*100/$DQ$5,0),"")</f>
        <v/>
      </c>
      <c r="DR50" s="136" t="str">
        <f t="shared" ref="DR50:DR55" si="94">IF(DQ50="","",VLOOKUP(DQ50,grad04,5,TRUE))</f>
        <v/>
      </c>
      <c r="DS50" s="136" t="str">
        <f t="shared" ref="DS50:DS55" si="95">IF(DQ50="","",VLOOKUP(DQ50,grad04,4,TRUE))</f>
        <v/>
      </c>
      <c r="DT50" s="457" t="str">
        <f t="shared" si="50"/>
        <v/>
      </c>
      <c r="DU50" s="136" t="str">
        <f t="shared" ref="DU50:DU55" si="96">IF(DT50="","",VLOOKUP(DT50,grad04,5,TRUE))</f>
        <v/>
      </c>
      <c r="DV50" s="457" t="str">
        <f t="shared" si="51"/>
        <v/>
      </c>
      <c r="DW50" s="136" t="str">
        <f t="shared" ref="DW50:DW55" si="97">IF(DV50="","",VLOOKUP(DV50,grad04,5,TRUE))</f>
        <v/>
      </c>
      <c r="DX50" s="457" t="str">
        <f t="shared" si="52"/>
        <v/>
      </c>
      <c r="DY50" s="136" t="str">
        <f t="shared" ref="DY50:DY55" si="98">IF(DX50="","",VLOOKUP(DX50,grad04,5,TRUE))</f>
        <v/>
      </c>
      <c r="DZ50" s="457" t="str">
        <f t="shared" si="53"/>
        <v/>
      </c>
      <c r="EA50" s="136" t="str">
        <f t="shared" ref="EA50:EA55" si="99">IF(DZ50="","",VLOOKUP(DZ50,grad04,5,TRUE))</f>
        <v/>
      </c>
      <c r="EB50" s="457" t="str">
        <f t="shared" si="54"/>
        <v/>
      </c>
      <c r="EC50" s="136" t="str">
        <f t="shared" ref="EC50:EC55" si="100">IF(EB50="","",VLOOKUP(EB50,grad04,5,TRUE))</f>
        <v/>
      </c>
      <c r="ED50" s="87" t="str">
        <f t="shared" ref="ED50:ED55" si="101">IF(SUM(DT50,DV50,DX50,DZ50,EB50),ROUND(SUM(DT50,DV50,DX50,DZ50,EB50)/$ED$5,0),"")</f>
        <v/>
      </c>
      <c r="EE50" s="136" t="str">
        <f t="shared" ref="EE50:EE55" si="102">EO50</f>
        <v/>
      </c>
      <c r="EF50" s="136" t="str">
        <f t="shared" ref="EF50:EF55" si="103">IF(EE50="","",IF(EE50=0,"ปรับปรุง",IF(EE50=1,"พอใช้",IF(EE50=2,"ดี","ดีเยี่ยม"))))</f>
        <v/>
      </c>
      <c r="EG50" s="85"/>
      <c r="EJ50" s="316" t="str">
        <f t="shared" ref="EJ50:EJ55" si="104">DU50</f>
        <v/>
      </c>
      <c r="EK50" s="316" t="str">
        <f t="shared" ref="EK50:EK55" si="105">DW50</f>
        <v/>
      </c>
      <c r="EL50" s="316" t="str">
        <f t="shared" ref="EL50:EL55" si="106">DY50</f>
        <v/>
      </c>
      <c r="EM50" s="316" t="str">
        <f t="shared" ref="EM50:EM55" si="107">EA50</f>
        <v/>
      </c>
      <c r="EN50" s="316" t="str">
        <f t="shared" ref="EN50:EN55" si="108">EC50</f>
        <v/>
      </c>
      <c r="EO50" s="316" t="str">
        <f>'07-2'!F50</f>
        <v/>
      </c>
    </row>
    <row r="51" spans="1:145" s="29" customFormat="1" ht="15.95" customHeight="1">
      <c r="A51" s="426">
        <v>46</v>
      </c>
      <c r="B51" s="26" t="str">
        <f>IF(คะแนนสอบ!C51="","",คะแนนสอบ!C51)</f>
        <v/>
      </c>
      <c r="C51" s="41" t="str">
        <f>IF(คะแนนสอบ!D51="","",คะแนนสอบ!D51)</f>
        <v/>
      </c>
      <c r="D51" s="422" t="str">
        <f>IF(คะแนนสมรรถนะ!E52="","",คะแนนสมรรถนะ!E52)</f>
        <v/>
      </c>
      <c r="E51" s="422" t="str">
        <f>IF(คะแนนสมรรถนะ!F52="","",คะแนนสมรรถนะ!F52)</f>
        <v/>
      </c>
      <c r="F51" s="422" t="str">
        <f>IF(คะแนนสมรรถนะ!G52="","",คะแนนสมรรถนะ!G52)</f>
        <v/>
      </c>
      <c r="G51" s="422" t="str">
        <f>IF(คะแนนสมรรถนะ!H52="","",คะแนนสมรรถนะ!H52)</f>
        <v/>
      </c>
      <c r="H51" s="422" t="str">
        <f>IF(คะแนนสมรรถนะ!I52="","",คะแนนสมรรถนะ!I52)</f>
        <v/>
      </c>
      <c r="I51" s="87" t="str">
        <f t="shared" si="63"/>
        <v/>
      </c>
      <c r="J51" s="136" t="str">
        <f t="shared" si="64"/>
        <v/>
      </c>
      <c r="K51" s="136" t="str">
        <f t="shared" si="65"/>
        <v/>
      </c>
      <c r="L51" s="424" t="str">
        <f>IF(คะแนนสมรรถนะ!J52="","",คะแนนสมรรถนะ!J52)</f>
        <v/>
      </c>
      <c r="M51" s="424" t="str">
        <f>IF(คะแนนสมรรถนะ!K52="","",คะแนนสมรรถนะ!K52)</f>
        <v/>
      </c>
      <c r="N51" s="424" t="str">
        <f>IF(คะแนนสมรรถนะ!L52="","",คะแนนสมรรถนะ!L52)</f>
        <v/>
      </c>
      <c r="O51" s="424" t="str">
        <f>IF(คะแนนสมรรถนะ!M52="","",คะแนนสมรรถนะ!M52)</f>
        <v/>
      </c>
      <c r="P51" s="424" t="str">
        <f>IF(คะแนนสมรรถนะ!N52="","",คะแนนสมรรถนะ!N52)</f>
        <v/>
      </c>
      <c r="Q51" s="87" t="str">
        <f t="shared" si="66"/>
        <v/>
      </c>
      <c r="R51" s="136" t="str">
        <f t="shared" si="67"/>
        <v/>
      </c>
      <c r="S51" s="136" t="str">
        <f t="shared" si="68"/>
        <v/>
      </c>
      <c r="T51" s="424" t="str">
        <f>IF(คะแนนสมรรถนะ!O52="","",คะแนนสมรรถนะ!O52)</f>
        <v/>
      </c>
      <c r="U51" s="424" t="str">
        <f>IF(คะแนนสมรรถนะ!P52="","",คะแนนสมรรถนะ!P52)</f>
        <v/>
      </c>
      <c r="V51" s="424" t="str">
        <f>IF(คะแนนสมรรถนะ!Q52="","",คะแนนสมรรถนะ!Q52)</f>
        <v/>
      </c>
      <c r="W51" s="424" t="str">
        <f>IF(คะแนนสมรรถนะ!R52="","",คะแนนสมรรถนะ!R52)</f>
        <v/>
      </c>
      <c r="X51" s="424" t="str">
        <f>IF(คะแนนสมรรถนะ!S52="","",คะแนนสมรรถนะ!S52)</f>
        <v/>
      </c>
      <c r="Y51" s="87" t="str">
        <f t="shared" si="69"/>
        <v/>
      </c>
      <c r="Z51" s="136" t="str">
        <f t="shared" si="70"/>
        <v/>
      </c>
      <c r="AA51" s="136" t="str">
        <f t="shared" si="71"/>
        <v/>
      </c>
      <c r="AB51" s="424" t="str">
        <f>IF(คะแนนสมรรถนะ!T52="","",คะแนนสมรรถนะ!T52)</f>
        <v/>
      </c>
      <c r="AC51" s="424" t="str">
        <f>IF(คะแนนสมรรถนะ!U52="","",คะแนนสมรรถนะ!U52)</f>
        <v/>
      </c>
      <c r="AD51" s="424" t="str">
        <f>IF(คะแนนสมรรถนะ!V52="","",คะแนนสมรรถนะ!V52)</f>
        <v/>
      </c>
      <c r="AE51" s="424" t="str">
        <f>IF(คะแนนสมรรถนะ!W52="","",คะแนนสมรรถนะ!W52)</f>
        <v/>
      </c>
      <c r="AF51" s="424" t="str">
        <f>IF(คะแนนสมรรถนะ!X52="","",คะแนนสมรรถนะ!X52)</f>
        <v/>
      </c>
      <c r="AG51" s="87" t="str">
        <f t="shared" si="72"/>
        <v/>
      </c>
      <c r="AH51" s="136" t="str">
        <f t="shared" si="73"/>
        <v/>
      </c>
      <c r="AI51" s="136" t="str">
        <f t="shared" si="74"/>
        <v/>
      </c>
      <c r="AJ51" s="424" t="str">
        <f>IF(คะแนนสมรรถนะ!Y52="","",คะแนนสมรรถนะ!Y52)</f>
        <v/>
      </c>
      <c r="AK51" s="424" t="str">
        <f>IF(คะแนนสมรรถนะ!Z52="","",คะแนนสมรรถนะ!Z52)</f>
        <v/>
      </c>
      <c r="AL51" s="424" t="str">
        <f>IF(คะแนนสมรรถนะ!AA52="","",คะแนนสมรรถนะ!AA52)</f>
        <v/>
      </c>
      <c r="AM51" s="424" t="str">
        <f>IF(คะแนนสมรรถนะ!AB52="","",คะแนนสมรรถนะ!AB52)</f>
        <v/>
      </c>
      <c r="AN51" s="424" t="str">
        <f>IF(คะแนนสมรรถนะ!AC52="","",คะแนนสมรรถนะ!AC52)</f>
        <v/>
      </c>
      <c r="AO51" s="87" t="str">
        <f t="shared" si="75"/>
        <v/>
      </c>
      <c r="AP51" s="136" t="str">
        <f t="shared" si="76"/>
        <v/>
      </c>
      <c r="AQ51" s="136" t="str">
        <f t="shared" si="77"/>
        <v/>
      </c>
      <c r="AR51" s="424" t="str">
        <f>IF(คะแนนสมรรถนะ!AD52="","",คะแนนสมรรถนะ!AD52)</f>
        <v/>
      </c>
      <c r="AS51" s="424" t="str">
        <f>IF(คะแนนสมรรถนะ!AE52="","",คะแนนสมรรถนะ!AE52)</f>
        <v/>
      </c>
      <c r="AT51" s="424" t="str">
        <f>IF(คะแนนสมรรถนะ!AF52="","",คะแนนสมรรถนะ!AF52)</f>
        <v/>
      </c>
      <c r="AU51" s="424" t="str">
        <f>IF(คะแนนสมรรถนะ!AG52="","",คะแนนสมรรถนะ!AG52)</f>
        <v/>
      </c>
      <c r="AV51" s="424" t="str">
        <f>IF(คะแนนสมรรถนะ!AH52="","",คะแนนสมรรถนะ!AH52)</f>
        <v/>
      </c>
      <c r="AW51" s="87" t="str">
        <f t="shared" si="78"/>
        <v/>
      </c>
      <c r="AX51" s="136" t="str">
        <f t="shared" si="79"/>
        <v/>
      </c>
      <c r="AY51" s="136" t="str">
        <f t="shared" si="80"/>
        <v/>
      </c>
      <c r="AZ51" s="424" t="str">
        <f>IF(คะแนนสมรรถนะ!AI52="","",คะแนนสมรรถนะ!AI52)</f>
        <v/>
      </c>
      <c r="BA51" s="424" t="str">
        <f>IF(คะแนนสมรรถนะ!AJ52="","",คะแนนสมรรถนะ!AJ52)</f>
        <v/>
      </c>
      <c r="BB51" s="424" t="str">
        <f>IF(คะแนนสมรรถนะ!AK52="","",คะแนนสมรรถนะ!AK52)</f>
        <v/>
      </c>
      <c r="BC51" s="424" t="str">
        <f>IF(คะแนนสมรรถนะ!AL52="","",คะแนนสมรรถนะ!AL52)</f>
        <v/>
      </c>
      <c r="BD51" s="424" t="str">
        <f>IF(คะแนนสมรรถนะ!AM52="","",คะแนนสมรรถนะ!AM52)</f>
        <v/>
      </c>
      <c r="BE51" s="87" t="str">
        <f t="shared" si="81"/>
        <v/>
      </c>
      <c r="BF51" s="136" t="str">
        <f t="shared" si="82"/>
        <v/>
      </c>
      <c r="BG51" s="136" t="str">
        <f t="shared" si="83"/>
        <v/>
      </c>
      <c r="BH51" s="424" t="str">
        <f>IF(คะแนนสมรรถนะ!AN52="","",คะแนนสมรรถนะ!AN52)</f>
        <v/>
      </c>
      <c r="BI51" s="424" t="str">
        <f>IF(คะแนนสมรรถนะ!AO52="","",คะแนนสมรรถนะ!AO52)</f>
        <v/>
      </c>
      <c r="BJ51" s="424" t="str">
        <f>IF(คะแนนสมรรถนะ!AP52="","",คะแนนสมรรถนะ!AP52)</f>
        <v/>
      </c>
      <c r="BK51" s="424" t="str">
        <f>IF(คะแนนสมรรถนะ!AQ52="","",คะแนนสมรรถนะ!AQ52)</f>
        <v/>
      </c>
      <c r="BL51" s="424" t="str">
        <f>IF(คะแนนสมรรถนะ!AR52="","",คะแนนสมรรถนะ!AR52)</f>
        <v/>
      </c>
      <c r="BM51" s="87" t="str">
        <f t="shared" si="84"/>
        <v/>
      </c>
      <c r="BN51" s="136" t="str">
        <f t="shared" si="85"/>
        <v/>
      </c>
      <c r="BO51" s="136" t="str">
        <f t="shared" si="86"/>
        <v/>
      </c>
      <c r="BP51" s="424" t="str">
        <f>IF(คะแนนสมรรถนะ!AS52="","",คะแนนสมรรถนะ!AS52)</f>
        <v/>
      </c>
      <c r="BQ51" s="424" t="str">
        <f>IF(คะแนนสมรรถนะ!AT52="","",คะแนนสมรรถนะ!AT52)</f>
        <v/>
      </c>
      <c r="BR51" s="424" t="str">
        <f>IF(คะแนนสมรรถนะ!AU52="","",คะแนนสมรรถนะ!AU52)</f>
        <v/>
      </c>
      <c r="BS51" s="424" t="str">
        <f>IF(คะแนนสมรรถนะ!AV52="","",คะแนนสมรรถนะ!AV52)</f>
        <v/>
      </c>
      <c r="BT51" s="424" t="str">
        <f>IF(คะแนนสมรรถนะ!AW52="","",คะแนนสมรรถนะ!AW52)</f>
        <v/>
      </c>
      <c r="BU51" s="87" t="str">
        <f t="shared" si="87"/>
        <v/>
      </c>
      <c r="BV51" s="136" t="str">
        <f t="shared" si="88"/>
        <v/>
      </c>
      <c r="BW51" s="136" t="str">
        <f t="shared" si="89"/>
        <v/>
      </c>
      <c r="BX51" s="424" t="str">
        <f>IF(คะแนนสมรรถนะ!AX52="","",คะแนนสมรรถนะ!AX52)</f>
        <v/>
      </c>
      <c r="BY51" s="424" t="str">
        <f>IF(คะแนนสมรรถนะ!AY52="","",คะแนนสมรรถนะ!AY52)</f>
        <v/>
      </c>
      <c r="BZ51" s="424" t="str">
        <f>IF(คะแนนสมรรถนะ!AZ52="","",คะแนนสมรรถนะ!AZ52)</f>
        <v/>
      </c>
      <c r="CA51" s="424" t="str">
        <f>IF(คะแนนสมรรถนะ!BA52="","",คะแนนสมรรถนะ!BA52)</f>
        <v/>
      </c>
      <c r="CB51" s="424" t="str">
        <f>IF(คะแนนสมรรถนะ!BB52="","",คะแนนสมรรถนะ!BB52)</f>
        <v/>
      </c>
      <c r="CC51" s="87" t="str">
        <f t="shared" si="90"/>
        <v/>
      </c>
      <c r="CD51" s="136" t="str">
        <f t="shared" si="91"/>
        <v/>
      </c>
      <c r="CE51" s="136" t="str">
        <f t="shared" si="92"/>
        <v/>
      </c>
      <c r="CF51" s="457" t="str">
        <f>IF(คะแนนสมรรถนะ!BC52="","",คะแนนสมรรถนะ!BC52)</f>
        <v/>
      </c>
      <c r="CG51" s="457" t="str">
        <f>IF(คะแนนสมรรถนะ!BD52="","",คะแนนสมรรถนะ!BD52)</f>
        <v/>
      </c>
      <c r="CH51" s="457" t="str">
        <f>IF(คะแนนสมรรถนะ!BE52="","",คะแนนสมรรถนะ!BE52)</f>
        <v/>
      </c>
      <c r="CI51" s="457" t="str">
        <f>IF(คะแนนสมรรถนะ!BF52="","",คะแนนสมรรถนะ!BF52)</f>
        <v/>
      </c>
      <c r="CJ51" s="457" t="str">
        <f>IF(คะแนนสมรรถนะ!BG52="","",คะแนนสมรรถนะ!BG52)</f>
        <v/>
      </c>
      <c r="CK51" s="87" t="str">
        <f t="shared" si="46"/>
        <v/>
      </c>
      <c r="CL51" s="136" t="str">
        <f t="shared" si="29"/>
        <v/>
      </c>
      <c r="CM51" s="136" t="str">
        <f t="shared" si="30"/>
        <v/>
      </c>
      <c r="CN51" s="457" t="str">
        <f>IF(คะแนนสมรรถนะ!BH52="","",คะแนนสมรรถนะ!BH52)</f>
        <v/>
      </c>
      <c r="CO51" s="457" t="str">
        <f>IF(คะแนนสมรรถนะ!BI52="","",คะแนนสมรรถนะ!BI52)</f>
        <v/>
      </c>
      <c r="CP51" s="457" t="str">
        <f>IF(คะแนนสมรรถนะ!BJ52="","",คะแนนสมรรถนะ!BJ52)</f>
        <v/>
      </c>
      <c r="CQ51" s="457" t="str">
        <f>IF(คะแนนสมรรถนะ!BK52="","",คะแนนสมรรถนะ!BK52)</f>
        <v/>
      </c>
      <c r="CR51" s="457" t="str">
        <f>IF(คะแนนสมรรถนะ!BL52="","",คะแนนสมรรถนะ!BL52)</f>
        <v/>
      </c>
      <c r="CS51" s="87" t="str">
        <f t="shared" si="47"/>
        <v/>
      </c>
      <c r="CT51" s="136" t="str">
        <f t="shared" si="31"/>
        <v/>
      </c>
      <c r="CU51" s="136" t="str">
        <f t="shared" si="32"/>
        <v/>
      </c>
      <c r="CV51" s="457" t="str">
        <f>IF(คะแนนสมรรถนะ!BM52="","",คะแนนสมรรถนะ!BM52)</f>
        <v/>
      </c>
      <c r="CW51" s="457" t="str">
        <f>IF(คะแนนสมรรถนะ!BN52="","",คะแนนสมรรถนะ!BN52)</f>
        <v/>
      </c>
      <c r="CX51" s="457" t="str">
        <f>IF(คะแนนสมรรถนะ!BO52="","",คะแนนสมรรถนะ!BO52)</f>
        <v/>
      </c>
      <c r="CY51" s="457" t="str">
        <f>IF(คะแนนสมรรถนะ!BP52="","",คะแนนสมรรถนะ!BP52)</f>
        <v/>
      </c>
      <c r="CZ51" s="457" t="str">
        <f>IF(คะแนนสมรรถนะ!BQ52="","",คะแนนสมรรถนะ!BQ52)</f>
        <v/>
      </c>
      <c r="DA51" s="87" t="str">
        <f t="shared" si="48"/>
        <v/>
      </c>
      <c r="DB51" s="136" t="str">
        <f t="shared" si="33"/>
        <v/>
      </c>
      <c r="DC51" s="136" t="str">
        <f t="shared" si="34"/>
        <v/>
      </c>
      <c r="DD51" s="457" t="str">
        <f>IF(คะแนนสมรรถนะ!BR52="","",คะแนนสมรรถนะ!BR52)</f>
        <v/>
      </c>
      <c r="DE51" s="457" t="str">
        <f>IF(คะแนนสมรรถนะ!BS52="","",คะแนนสมรรถนะ!BS52)</f>
        <v/>
      </c>
      <c r="DF51" s="457" t="str">
        <f>IF(คะแนนสมรรถนะ!BT52="","",คะแนนสมรรถนะ!BT52)</f>
        <v/>
      </c>
      <c r="DG51" s="457" t="str">
        <f>IF(คะแนนสมรรถนะ!BU52="","",คะแนนสมรรถนะ!BU52)</f>
        <v/>
      </c>
      <c r="DH51" s="457" t="str">
        <f>IF(คะแนนสมรรถนะ!BV52="","",คะแนนสมรรถนะ!BV52)</f>
        <v/>
      </c>
      <c r="DI51" s="87" t="str">
        <f t="shared" si="49"/>
        <v/>
      </c>
      <c r="DJ51" s="136" t="str">
        <f t="shared" si="35"/>
        <v/>
      </c>
      <c r="DK51" s="136" t="str">
        <f t="shared" si="36"/>
        <v/>
      </c>
      <c r="DL51" s="424" t="str">
        <f>IF(คะแนนสมรรถนะ!BW52="","",คะแนนสมรรถนะ!BW52)</f>
        <v/>
      </c>
      <c r="DM51" s="424" t="str">
        <f>IF(คะแนนสมรรถนะ!BX52="","",คะแนนสมรรถนะ!BX52)</f>
        <v/>
      </c>
      <c r="DN51" s="424" t="str">
        <f>IF(คะแนนสมรรถนะ!BY52="","",คะแนนสมรรถนะ!BY52)</f>
        <v/>
      </c>
      <c r="DO51" s="424" t="str">
        <f>IF(คะแนนสมรรถนะ!BZ52="","",คะแนนสมรรถนะ!BZ52)</f>
        <v/>
      </c>
      <c r="DP51" s="424" t="str">
        <f>IF(คะแนนสมรรถนะ!CA52="","",คะแนนสมรรถนะ!CA52)</f>
        <v/>
      </c>
      <c r="DQ51" s="87" t="str">
        <f t="shared" si="93"/>
        <v/>
      </c>
      <c r="DR51" s="136" t="str">
        <f t="shared" si="94"/>
        <v/>
      </c>
      <c r="DS51" s="136" t="str">
        <f t="shared" si="95"/>
        <v/>
      </c>
      <c r="DT51" s="457" t="str">
        <f t="shared" si="50"/>
        <v/>
      </c>
      <c r="DU51" s="136" t="str">
        <f t="shared" si="96"/>
        <v/>
      </c>
      <c r="DV51" s="457" t="str">
        <f t="shared" si="51"/>
        <v/>
      </c>
      <c r="DW51" s="136" t="str">
        <f t="shared" si="97"/>
        <v/>
      </c>
      <c r="DX51" s="457" t="str">
        <f t="shared" si="52"/>
        <v/>
      </c>
      <c r="DY51" s="136" t="str">
        <f t="shared" si="98"/>
        <v/>
      </c>
      <c r="DZ51" s="457" t="str">
        <f t="shared" si="53"/>
        <v/>
      </c>
      <c r="EA51" s="136" t="str">
        <f t="shared" si="99"/>
        <v/>
      </c>
      <c r="EB51" s="457" t="str">
        <f t="shared" si="54"/>
        <v/>
      </c>
      <c r="EC51" s="136" t="str">
        <f t="shared" si="100"/>
        <v/>
      </c>
      <c r="ED51" s="87" t="str">
        <f t="shared" si="101"/>
        <v/>
      </c>
      <c r="EE51" s="136" t="str">
        <f t="shared" si="102"/>
        <v/>
      </c>
      <c r="EF51" s="136" t="str">
        <f t="shared" si="103"/>
        <v/>
      </c>
      <c r="EG51" s="85"/>
      <c r="EJ51" s="316" t="str">
        <f t="shared" si="104"/>
        <v/>
      </c>
      <c r="EK51" s="316" t="str">
        <f t="shared" si="105"/>
        <v/>
      </c>
      <c r="EL51" s="316" t="str">
        <f t="shared" si="106"/>
        <v/>
      </c>
      <c r="EM51" s="316" t="str">
        <f t="shared" si="107"/>
        <v/>
      </c>
      <c r="EN51" s="316" t="str">
        <f t="shared" si="108"/>
        <v/>
      </c>
      <c r="EO51" s="316" t="str">
        <f>'07-2'!F51</f>
        <v/>
      </c>
    </row>
    <row r="52" spans="1:145" s="29" customFormat="1" ht="15.95" customHeight="1">
      <c r="A52" s="426">
        <v>47</v>
      </c>
      <c r="B52" s="26" t="str">
        <f>IF(คะแนนสอบ!C52="","",คะแนนสอบ!C52)</f>
        <v/>
      </c>
      <c r="C52" s="41" t="str">
        <f>IF(คะแนนสอบ!D52="","",คะแนนสอบ!D52)</f>
        <v/>
      </c>
      <c r="D52" s="422" t="str">
        <f>IF(คะแนนสมรรถนะ!E53="","",คะแนนสมรรถนะ!E53)</f>
        <v/>
      </c>
      <c r="E52" s="422" t="str">
        <f>IF(คะแนนสมรรถนะ!F53="","",คะแนนสมรรถนะ!F53)</f>
        <v/>
      </c>
      <c r="F52" s="422" t="str">
        <f>IF(คะแนนสมรรถนะ!G53="","",คะแนนสมรรถนะ!G53)</f>
        <v/>
      </c>
      <c r="G52" s="422" t="str">
        <f>IF(คะแนนสมรรถนะ!H53="","",คะแนนสมรรถนะ!H53)</f>
        <v/>
      </c>
      <c r="H52" s="422" t="str">
        <f>IF(คะแนนสมรรถนะ!I53="","",คะแนนสมรรถนะ!I53)</f>
        <v/>
      </c>
      <c r="I52" s="87" t="str">
        <f t="shared" si="63"/>
        <v/>
      </c>
      <c r="J52" s="136" t="str">
        <f t="shared" si="64"/>
        <v/>
      </c>
      <c r="K52" s="136" t="str">
        <f t="shared" si="65"/>
        <v/>
      </c>
      <c r="L52" s="424" t="str">
        <f>IF(คะแนนสมรรถนะ!J53="","",คะแนนสมรรถนะ!J53)</f>
        <v/>
      </c>
      <c r="M52" s="424" t="str">
        <f>IF(คะแนนสมรรถนะ!K53="","",คะแนนสมรรถนะ!K53)</f>
        <v/>
      </c>
      <c r="N52" s="424" t="str">
        <f>IF(คะแนนสมรรถนะ!L53="","",คะแนนสมรรถนะ!L53)</f>
        <v/>
      </c>
      <c r="O52" s="424" t="str">
        <f>IF(คะแนนสมรรถนะ!M53="","",คะแนนสมรรถนะ!M53)</f>
        <v/>
      </c>
      <c r="P52" s="424" t="str">
        <f>IF(คะแนนสมรรถนะ!N53="","",คะแนนสมรรถนะ!N53)</f>
        <v/>
      </c>
      <c r="Q52" s="87" t="str">
        <f t="shared" si="66"/>
        <v/>
      </c>
      <c r="R52" s="136" t="str">
        <f t="shared" si="67"/>
        <v/>
      </c>
      <c r="S52" s="136" t="str">
        <f t="shared" si="68"/>
        <v/>
      </c>
      <c r="T52" s="424" t="str">
        <f>IF(คะแนนสมรรถนะ!O53="","",คะแนนสมรรถนะ!O53)</f>
        <v/>
      </c>
      <c r="U52" s="424" t="str">
        <f>IF(คะแนนสมรรถนะ!P53="","",คะแนนสมรรถนะ!P53)</f>
        <v/>
      </c>
      <c r="V52" s="424" t="str">
        <f>IF(คะแนนสมรรถนะ!Q53="","",คะแนนสมรรถนะ!Q53)</f>
        <v/>
      </c>
      <c r="W52" s="424" t="str">
        <f>IF(คะแนนสมรรถนะ!R53="","",คะแนนสมรรถนะ!R53)</f>
        <v/>
      </c>
      <c r="X52" s="424" t="str">
        <f>IF(คะแนนสมรรถนะ!S53="","",คะแนนสมรรถนะ!S53)</f>
        <v/>
      </c>
      <c r="Y52" s="87" t="str">
        <f t="shared" si="69"/>
        <v/>
      </c>
      <c r="Z52" s="136" t="str">
        <f t="shared" si="70"/>
        <v/>
      </c>
      <c r="AA52" s="136" t="str">
        <f t="shared" si="71"/>
        <v/>
      </c>
      <c r="AB52" s="424" t="str">
        <f>IF(คะแนนสมรรถนะ!T53="","",คะแนนสมรรถนะ!T53)</f>
        <v/>
      </c>
      <c r="AC52" s="424" t="str">
        <f>IF(คะแนนสมรรถนะ!U53="","",คะแนนสมรรถนะ!U53)</f>
        <v/>
      </c>
      <c r="AD52" s="424" t="str">
        <f>IF(คะแนนสมรรถนะ!V53="","",คะแนนสมรรถนะ!V53)</f>
        <v/>
      </c>
      <c r="AE52" s="424" t="str">
        <f>IF(คะแนนสมรรถนะ!W53="","",คะแนนสมรรถนะ!W53)</f>
        <v/>
      </c>
      <c r="AF52" s="424" t="str">
        <f>IF(คะแนนสมรรถนะ!X53="","",คะแนนสมรรถนะ!X53)</f>
        <v/>
      </c>
      <c r="AG52" s="87" t="str">
        <f t="shared" si="72"/>
        <v/>
      </c>
      <c r="AH52" s="136" t="str">
        <f t="shared" si="73"/>
        <v/>
      </c>
      <c r="AI52" s="136" t="str">
        <f t="shared" si="74"/>
        <v/>
      </c>
      <c r="AJ52" s="424" t="str">
        <f>IF(คะแนนสมรรถนะ!Y53="","",คะแนนสมรรถนะ!Y53)</f>
        <v/>
      </c>
      <c r="AK52" s="424" t="str">
        <f>IF(คะแนนสมรรถนะ!Z53="","",คะแนนสมรรถนะ!Z53)</f>
        <v/>
      </c>
      <c r="AL52" s="424" t="str">
        <f>IF(คะแนนสมรรถนะ!AA53="","",คะแนนสมรรถนะ!AA53)</f>
        <v/>
      </c>
      <c r="AM52" s="424" t="str">
        <f>IF(คะแนนสมรรถนะ!AB53="","",คะแนนสมรรถนะ!AB53)</f>
        <v/>
      </c>
      <c r="AN52" s="424" t="str">
        <f>IF(คะแนนสมรรถนะ!AC53="","",คะแนนสมรรถนะ!AC53)</f>
        <v/>
      </c>
      <c r="AO52" s="87" t="str">
        <f t="shared" si="75"/>
        <v/>
      </c>
      <c r="AP52" s="136" t="str">
        <f t="shared" si="76"/>
        <v/>
      </c>
      <c r="AQ52" s="136" t="str">
        <f t="shared" si="77"/>
        <v/>
      </c>
      <c r="AR52" s="424" t="str">
        <f>IF(คะแนนสมรรถนะ!AD53="","",คะแนนสมรรถนะ!AD53)</f>
        <v/>
      </c>
      <c r="AS52" s="424" t="str">
        <f>IF(คะแนนสมรรถนะ!AE53="","",คะแนนสมรรถนะ!AE53)</f>
        <v/>
      </c>
      <c r="AT52" s="424" t="str">
        <f>IF(คะแนนสมรรถนะ!AF53="","",คะแนนสมรรถนะ!AF53)</f>
        <v/>
      </c>
      <c r="AU52" s="424" t="str">
        <f>IF(คะแนนสมรรถนะ!AG53="","",คะแนนสมรรถนะ!AG53)</f>
        <v/>
      </c>
      <c r="AV52" s="424" t="str">
        <f>IF(คะแนนสมรรถนะ!AH53="","",คะแนนสมรรถนะ!AH53)</f>
        <v/>
      </c>
      <c r="AW52" s="87" t="str">
        <f t="shared" si="78"/>
        <v/>
      </c>
      <c r="AX52" s="136" t="str">
        <f t="shared" si="79"/>
        <v/>
      </c>
      <c r="AY52" s="136" t="str">
        <f t="shared" si="80"/>
        <v/>
      </c>
      <c r="AZ52" s="424" t="str">
        <f>IF(คะแนนสมรรถนะ!AI53="","",คะแนนสมรรถนะ!AI53)</f>
        <v/>
      </c>
      <c r="BA52" s="424" t="str">
        <f>IF(คะแนนสมรรถนะ!AJ53="","",คะแนนสมรรถนะ!AJ53)</f>
        <v/>
      </c>
      <c r="BB52" s="424" t="str">
        <f>IF(คะแนนสมรรถนะ!AK53="","",คะแนนสมรรถนะ!AK53)</f>
        <v/>
      </c>
      <c r="BC52" s="424" t="str">
        <f>IF(คะแนนสมรรถนะ!AL53="","",คะแนนสมรรถนะ!AL53)</f>
        <v/>
      </c>
      <c r="BD52" s="424" t="str">
        <f>IF(คะแนนสมรรถนะ!AM53="","",คะแนนสมรรถนะ!AM53)</f>
        <v/>
      </c>
      <c r="BE52" s="87" t="str">
        <f t="shared" si="81"/>
        <v/>
      </c>
      <c r="BF52" s="136" t="str">
        <f t="shared" si="82"/>
        <v/>
      </c>
      <c r="BG52" s="136" t="str">
        <f t="shared" si="83"/>
        <v/>
      </c>
      <c r="BH52" s="424" t="str">
        <f>IF(คะแนนสมรรถนะ!AN53="","",คะแนนสมรรถนะ!AN53)</f>
        <v/>
      </c>
      <c r="BI52" s="424" t="str">
        <f>IF(คะแนนสมรรถนะ!AO53="","",คะแนนสมรรถนะ!AO53)</f>
        <v/>
      </c>
      <c r="BJ52" s="424" t="str">
        <f>IF(คะแนนสมรรถนะ!AP53="","",คะแนนสมรรถนะ!AP53)</f>
        <v/>
      </c>
      <c r="BK52" s="424" t="str">
        <f>IF(คะแนนสมรรถนะ!AQ53="","",คะแนนสมรรถนะ!AQ53)</f>
        <v/>
      </c>
      <c r="BL52" s="424" t="str">
        <f>IF(คะแนนสมรรถนะ!AR53="","",คะแนนสมรรถนะ!AR53)</f>
        <v/>
      </c>
      <c r="BM52" s="87" t="str">
        <f t="shared" si="84"/>
        <v/>
      </c>
      <c r="BN52" s="136" t="str">
        <f t="shared" si="85"/>
        <v/>
      </c>
      <c r="BO52" s="136" t="str">
        <f t="shared" si="86"/>
        <v/>
      </c>
      <c r="BP52" s="424" t="str">
        <f>IF(คะแนนสมรรถนะ!AS53="","",คะแนนสมรรถนะ!AS53)</f>
        <v/>
      </c>
      <c r="BQ52" s="424" t="str">
        <f>IF(คะแนนสมรรถนะ!AT53="","",คะแนนสมรรถนะ!AT53)</f>
        <v/>
      </c>
      <c r="BR52" s="424" t="str">
        <f>IF(คะแนนสมรรถนะ!AU53="","",คะแนนสมรรถนะ!AU53)</f>
        <v/>
      </c>
      <c r="BS52" s="424" t="str">
        <f>IF(คะแนนสมรรถนะ!AV53="","",คะแนนสมรรถนะ!AV53)</f>
        <v/>
      </c>
      <c r="BT52" s="424" t="str">
        <f>IF(คะแนนสมรรถนะ!AW53="","",คะแนนสมรรถนะ!AW53)</f>
        <v/>
      </c>
      <c r="BU52" s="87" t="str">
        <f t="shared" si="87"/>
        <v/>
      </c>
      <c r="BV52" s="136" t="str">
        <f t="shared" si="88"/>
        <v/>
      </c>
      <c r="BW52" s="136" t="str">
        <f t="shared" si="89"/>
        <v/>
      </c>
      <c r="BX52" s="424" t="str">
        <f>IF(คะแนนสมรรถนะ!AX53="","",คะแนนสมรรถนะ!AX53)</f>
        <v/>
      </c>
      <c r="BY52" s="424" t="str">
        <f>IF(คะแนนสมรรถนะ!AY53="","",คะแนนสมรรถนะ!AY53)</f>
        <v/>
      </c>
      <c r="BZ52" s="424" t="str">
        <f>IF(คะแนนสมรรถนะ!AZ53="","",คะแนนสมรรถนะ!AZ53)</f>
        <v/>
      </c>
      <c r="CA52" s="424" t="str">
        <f>IF(คะแนนสมรรถนะ!BA53="","",คะแนนสมรรถนะ!BA53)</f>
        <v/>
      </c>
      <c r="CB52" s="424" t="str">
        <f>IF(คะแนนสมรรถนะ!BB53="","",คะแนนสมรรถนะ!BB53)</f>
        <v/>
      </c>
      <c r="CC52" s="87" t="str">
        <f t="shared" si="90"/>
        <v/>
      </c>
      <c r="CD52" s="136" t="str">
        <f t="shared" si="91"/>
        <v/>
      </c>
      <c r="CE52" s="136" t="str">
        <f t="shared" si="92"/>
        <v/>
      </c>
      <c r="CF52" s="457" t="str">
        <f>IF(คะแนนสมรรถนะ!BC53="","",คะแนนสมรรถนะ!BC53)</f>
        <v/>
      </c>
      <c r="CG52" s="457" t="str">
        <f>IF(คะแนนสมรรถนะ!BD53="","",คะแนนสมรรถนะ!BD53)</f>
        <v/>
      </c>
      <c r="CH52" s="457" t="str">
        <f>IF(คะแนนสมรรถนะ!BE53="","",คะแนนสมรรถนะ!BE53)</f>
        <v/>
      </c>
      <c r="CI52" s="457" t="str">
        <f>IF(คะแนนสมรรถนะ!BF53="","",คะแนนสมรรถนะ!BF53)</f>
        <v/>
      </c>
      <c r="CJ52" s="457" t="str">
        <f>IF(คะแนนสมรรถนะ!BG53="","",คะแนนสมรรถนะ!BG53)</f>
        <v/>
      </c>
      <c r="CK52" s="87" t="str">
        <f t="shared" si="46"/>
        <v/>
      </c>
      <c r="CL52" s="136" t="str">
        <f t="shared" si="29"/>
        <v/>
      </c>
      <c r="CM52" s="136" t="str">
        <f t="shared" si="30"/>
        <v/>
      </c>
      <c r="CN52" s="457" t="str">
        <f>IF(คะแนนสมรรถนะ!BH53="","",คะแนนสมรรถนะ!BH53)</f>
        <v/>
      </c>
      <c r="CO52" s="457" t="str">
        <f>IF(คะแนนสมรรถนะ!BI53="","",คะแนนสมรรถนะ!BI53)</f>
        <v/>
      </c>
      <c r="CP52" s="457" t="str">
        <f>IF(คะแนนสมรรถนะ!BJ53="","",คะแนนสมรรถนะ!BJ53)</f>
        <v/>
      </c>
      <c r="CQ52" s="457" t="str">
        <f>IF(คะแนนสมรรถนะ!BK53="","",คะแนนสมรรถนะ!BK53)</f>
        <v/>
      </c>
      <c r="CR52" s="457" t="str">
        <f>IF(คะแนนสมรรถนะ!BL53="","",คะแนนสมรรถนะ!BL53)</f>
        <v/>
      </c>
      <c r="CS52" s="87" t="str">
        <f t="shared" si="47"/>
        <v/>
      </c>
      <c r="CT52" s="136" t="str">
        <f t="shared" si="31"/>
        <v/>
      </c>
      <c r="CU52" s="136" t="str">
        <f t="shared" si="32"/>
        <v/>
      </c>
      <c r="CV52" s="457" t="str">
        <f>IF(คะแนนสมรรถนะ!BM53="","",คะแนนสมรรถนะ!BM53)</f>
        <v/>
      </c>
      <c r="CW52" s="457" t="str">
        <f>IF(คะแนนสมรรถนะ!BN53="","",คะแนนสมรรถนะ!BN53)</f>
        <v/>
      </c>
      <c r="CX52" s="457" t="str">
        <f>IF(คะแนนสมรรถนะ!BO53="","",คะแนนสมรรถนะ!BO53)</f>
        <v/>
      </c>
      <c r="CY52" s="457" t="str">
        <f>IF(คะแนนสมรรถนะ!BP53="","",คะแนนสมรรถนะ!BP53)</f>
        <v/>
      </c>
      <c r="CZ52" s="457" t="str">
        <f>IF(คะแนนสมรรถนะ!BQ53="","",คะแนนสมรรถนะ!BQ53)</f>
        <v/>
      </c>
      <c r="DA52" s="87" t="str">
        <f t="shared" si="48"/>
        <v/>
      </c>
      <c r="DB52" s="136" t="str">
        <f t="shared" si="33"/>
        <v/>
      </c>
      <c r="DC52" s="136" t="str">
        <f t="shared" si="34"/>
        <v/>
      </c>
      <c r="DD52" s="457" t="str">
        <f>IF(คะแนนสมรรถนะ!BR53="","",คะแนนสมรรถนะ!BR53)</f>
        <v/>
      </c>
      <c r="DE52" s="457" t="str">
        <f>IF(คะแนนสมรรถนะ!BS53="","",คะแนนสมรรถนะ!BS53)</f>
        <v/>
      </c>
      <c r="DF52" s="457" t="str">
        <f>IF(คะแนนสมรรถนะ!BT53="","",คะแนนสมรรถนะ!BT53)</f>
        <v/>
      </c>
      <c r="DG52" s="457" t="str">
        <f>IF(คะแนนสมรรถนะ!BU53="","",คะแนนสมรรถนะ!BU53)</f>
        <v/>
      </c>
      <c r="DH52" s="457" t="str">
        <f>IF(คะแนนสมรรถนะ!BV53="","",คะแนนสมรรถนะ!BV53)</f>
        <v/>
      </c>
      <c r="DI52" s="87" t="str">
        <f t="shared" si="49"/>
        <v/>
      </c>
      <c r="DJ52" s="136" t="str">
        <f t="shared" si="35"/>
        <v/>
      </c>
      <c r="DK52" s="136" t="str">
        <f t="shared" si="36"/>
        <v/>
      </c>
      <c r="DL52" s="424" t="str">
        <f>IF(คะแนนสมรรถนะ!BW53="","",คะแนนสมรรถนะ!BW53)</f>
        <v/>
      </c>
      <c r="DM52" s="424" t="str">
        <f>IF(คะแนนสมรรถนะ!BX53="","",คะแนนสมรรถนะ!BX53)</f>
        <v/>
      </c>
      <c r="DN52" s="424" t="str">
        <f>IF(คะแนนสมรรถนะ!BY53="","",คะแนนสมรรถนะ!BY53)</f>
        <v/>
      </c>
      <c r="DO52" s="424" t="str">
        <f>IF(คะแนนสมรรถนะ!BZ53="","",คะแนนสมรรถนะ!BZ53)</f>
        <v/>
      </c>
      <c r="DP52" s="424" t="str">
        <f>IF(คะแนนสมรรถนะ!CA53="","",คะแนนสมรรถนะ!CA53)</f>
        <v/>
      </c>
      <c r="DQ52" s="87" t="str">
        <f t="shared" si="93"/>
        <v/>
      </c>
      <c r="DR52" s="136" t="str">
        <f t="shared" si="94"/>
        <v/>
      </c>
      <c r="DS52" s="136" t="str">
        <f t="shared" si="95"/>
        <v/>
      </c>
      <c r="DT52" s="457" t="str">
        <f t="shared" si="50"/>
        <v/>
      </c>
      <c r="DU52" s="136" t="str">
        <f t="shared" si="96"/>
        <v/>
      </c>
      <c r="DV52" s="457" t="str">
        <f t="shared" si="51"/>
        <v/>
      </c>
      <c r="DW52" s="136" t="str">
        <f t="shared" si="97"/>
        <v/>
      </c>
      <c r="DX52" s="457" t="str">
        <f t="shared" si="52"/>
        <v/>
      </c>
      <c r="DY52" s="136" t="str">
        <f t="shared" si="98"/>
        <v/>
      </c>
      <c r="DZ52" s="457" t="str">
        <f t="shared" si="53"/>
        <v/>
      </c>
      <c r="EA52" s="136" t="str">
        <f t="shared" si="99"/>
        <v/>
      </c>
      <c r="EB52" s="457" t="str">
        <f t="shared" si="54"/>
        <v/>
      </c>
      <c r="EC52" s="136" t="str">
        <f t="shared" si="100"/>
        <v/>
      </c>
      <c r="ED52" s="87" t="str">
        <f t="shared" si="101"/>
        <v/>
      </c>
      <c r="EE52" s="136" t="str">
        <f t="shared" si="102"/>
        <v/>
      </c>
      <c r="EF52" s="136" t="str">
        <f t="shared" si="103"/>
        <v/>
      </c>
      <c r="EG52" s="85"/>
      <c r="EJ52" s="316" t="str">
        <f t="shared" si="104"/>
        <v/>
      </c>
      <c r="EK52" s="316" t="str">
        <f t="shared" si="105"/>
        <v/>
      </c>
      <c r="EL52" s="316" t="str">
        <f t="shared" si="106"/>
        <v/>
      </c>
      <c r="EM52" s="316" t="str">
        <f t="shared" si="107"/>
        <v/>
      </c>
      <c r="EN52" s="316" t="str">
        <f t="shared" si="108"/>
        <v/>
      </c>
      <c r="EO52" s="316" t="str">
        <f>'07-2'!F52</f>
        <v/>
      </c>
    </row>
    <row r="53" spans="1:145" s="29" customFormat="1" ht="15.95" customHeight="1">
      <c r="A53" s="426">
        <v>48</v>
      </c>
      <c r="B53" s="26" t="str">
        <f>IF(คะแนนสอบ!C53="","",คะแนนสอบ!C53)</f>
        <v/>
      </c>
      <c r="C53" s="41" t="str">
        <f>IF(คะแนนสอบ!D53="","",คะแนนสอบ!D53)</f>
        <v/>
      </c>
      <c r="D53" s="422" t="str">
        <f>IF(คะแนนสมรรถนะ!E54="","",คะแนนสมรรถนะ!E54)</f>
        <v/>
      </c>
      <c r="E53" s="422" t="str">
        <f>IF(คะแนนสมรรถนะ!F54="","",คะแนนสมรรถนะ!F54)</f>
        <v/>
      </c>
      <c r="F53" s="422" t="str">
        <f>IF(คะแนนสมรรถนะ!G54="","",คะแนนสมรรถนะ!G54)</f>
        <v/>
      </c>
      <c r="G53" s="422" t="str">
        <f>IF(คะแนนสมรรถนะ!H54="","",คะแนนสมรรถนะ!H54)</f>
        <v/>
      </c>
      <c r="H53" s="422" t="str">
        <f>IF(คะแนนสมรรถนะ!I54="","",คะแนนสมรรถนะ!I54)</f>
        <v/>
      </c>
      <c r="I53" s="87" t="str">
        <f t="shared" si="63"/>
        <v/>
      </c>
      <c r="J53" s="136" t="str">
        <f t="shared" si="64"/>
        <v/>
      </c>
      <c r="K53" s="136" t="str">
        <f t="shared" si="65"/>
        <v/>
      </c>
      <c r="L53" s="424" t="str">
        <f>IF(คะแนนสมรรถนะ!J54="","",คะแนนสมรรถนะ!J54)</f>
        <v/>
      </c>
      <c r="M53" s="424" t="str">
        <f>IF(คะแนนสมรรถนะ!K54="","",คะแนนสมรรถนะ!K54)</f>
        <v/>
      </c>
      <c r="N53" s="424" t="str">
        <f>IF(คะแนนสมรรถนะ!L54="","",คะแนนสมรรถนะ!L54)</f>
        <v/>
      </c>
      <c r="O53" s="424" t="str">
        <f>IF(คะแนนสมรรถนะ!M54="","",คะแนนสมรรถนะ!M54)</f>
        <v/>
      </c>
      <c r="P53" s="424" t="str">
        <f>IF(คะแนนสมรรถนะ!N54="","",คะแนนสมรรถนะ!N54)</f>
        <v/>
      </c>
      <c r="Q53" s="87" t="str">
        <f t="shared" si="66"/>
        <v/>
      </c>
      <c r="R53" s="136" t="str">
        <f t="shared" si="67"/>
        <v/>
      </c>
      <c r="S53" s="136" t="str">
        <f t="shared" si="68"/>
        <v/>
      </c>
      <c r="T53" s="424" t="str">
        <f>IF(คะแนนสมรรถนะ!O54="","",คะแนนสมรรถนะ!O54)</f>
        <v/>
      </c>
      <c r="U53" s="424" t="str">
        <f>IF(คะแนนสมรรถนะ!P54="","",คะแนนสมรรถนะ!P54)</f>
        <v/>
      </c>
      <c r="V53" s="424" t="str">
        <f>IF(คะแนนสมรรถนะ!Q54="","",คะแนนสมรรถนะ!Q54)</f>
        <v/>
      </c>
      <c r="W53" s="424" t="str">
        <f>IF(คะแนนสมรรถนะ!R54="","",คะแนนสมรรถนะ!R54)</f>
        <v/>
      </c>
      <c r="X53" s="424" t="str">
        <f>IF(คะแนนสมรรถนะ!S54="","",คะแนนสมรรถนะ!S54)</f>
        <v/>
      </c>
      <c r="Y53" s="87" t="str">
        <f t="shared" si="69"/>
        <v/>
      </c>
      <c r="Z53" s="136" t="str">
        <f t="shared" si="70"/>
        <v/>
      </c>
      <c r="AA53" s="136" t="str">
        <f t="shared" si="71"/>
        <v/>
      </c>
      <c r="AB53" s="424" t="str">
        <f>IF(คะแนนสมรรถนะ!T54="","",คะแนนสมรรถนะ!T54)</f>
        <v/>
      </c>
      <c r="AC53" s="424" t="str">
        <f>IF(คะแนนสมรรถนะ!U54="","",คะแนนสมรรถนะ!U54)</f>
        <v/>
      </c>
      <c r="AD53" s="424" t="str">
        <f>IF(คะแนนสมรรถนะ!V54="","",คะแนนสมรรถนะ!V54)</f>
        <v/>
      </c>
      <c r="AE53" s="424" t="str">
        <f>IF(คะแนนสมรรถนะ!W54="","",คะแนนสมรรถนะ!W54)</f>
        <v/>
      </c>
      <c r="AF53" s="424" t="str">
        <f>IF(คะแนนสมรรถนะ!X54="","",คะแนนสมรรถนะ!X54)</f>
        <v/>
      </c>
      <c r="AG53" s="87" t="str">
        <f t="shared" si="72"/>
        <v/>
      </c>
      <c r="AH53" s="136" t="str">
        <f t="shared" si="73"/>
        <v/>
      </c>
      <c r="AI53" s="136" t="str">
        <f t="shared" si="74"/>
        <v/>
      </c>
      <c r="AJ53" s="424" t="str">
        <f>IF(คะแนนสมรรถนะ!Y54="","",คะแนนสมรรถนะ!Y54)</f>
        <v/>
      </c>
      <c r="AK53" s="424" t="str">
        <f>IF(คะแนนสมรรถนะ!Z54="","",คะแนนสมรรถนะ!Z54)</f>
        <v/>
      </c>
      <c r="AL53" s="424" t="str">
        <f>IF(คะแนนสมรรถนะ!AA54="","",คะแนนสมรรถนะ!AA54)</f>
        <v/>
      </c>
      <c r="AM53" s="424" t="str">
        <f>IF(คะแนนสมรรถนะ!AB54="","",คะแนนสมรรถนะ!AB54)</f>
        <v/>
      </c>
      <c r="AN53" s="424" t="str">
        <f>IF(คะแนนสมรรถนะ!AC54="","",คะแนนสมรรถนะ!AC54)</f>
        <v/>
      </c>
      <c r="AO53" s="87" t="str">
        <f t="shared" si="75"/>
        <v/>
      </c>
      <c r="AP53" s="136" t="str">
        <f t="shared" si="76"/>
        <v/>
      </c>
      <c r="AQ53" s="136" t="str">
        <f t="shared" si="77"/>
        <v/>
      </c>
      <c r="AR53" s="424" t="str">
        <f>IF(คะแนนสมรรถนะ!AD54="","",คะแนนสมรรถนะ!AD54)</f>
        <v/>
      </c>
      <c r="AS53" s="424" t="str">
        <f>IF(คะแนนสมรรถนะ!AE54="","",คะแนนสมรรถนะ!AE54)</f>
        <v/>
      </c>
      <c r="AT53" s="424" t="str">
        <f>IF(คะแนนสมรรถนะ!AF54="","",คะแนนสมรรถนะ!AF54)</f>
        <v/>
      </c>
      <c r="AU53" s="424" t="str">
        <f>IF(คะแนนสมรรถนะ!AG54="","",คะแนนสมรรถนะ!AG54)</f>
        <v/>
      </c>
      <c r="AV53" s="424" t="str">
        <f>IF(คะแนนสมรรถนะ!AH54="","",คะแนนสมรรถนะ!AH54)</f>
        <v/>
      </c>
      <c r="AW53" s="87" t="str">
        <f t="shared" si="78"/>
        <v/>
      </c>
      <c r="AX53" s="136" t="str">
        <f t="shared" si="79"/>
        <v/>
      </c>
      <c r="AY53" s="136" t="str">
        <f t="shared" si="80"/>
        <v/>
      </c>
      <c r="AZ53" s="424" t="str">
        <f>IF(คะแนนสมรรถนะ!AI54="","",คะแนนสมรรถนะ!AI54)</f>
        <v/>
      </c>
      <c r="BA53" s="424" t="str">
        <f>IF(คะแนนสมรรถนะ!AJ54="","",คะแนนสมรรถนะ!AJ54)</f>
        <v/>
      </c>
      <c r="BB53" s="424" t="str">
        <f>IF(คะแนนสมรรถนะ!AK54="","",คะแนนสมรรถนะ!AK54)</f>
        <v/>
      </c>
      <c r="BC53" s="424" t="str">
        <f>IF(คะแนนสมรรถนะ!AL54="","",คะแนนสมรรถนะ!AL54)</f>
        <v/>
      </c>
      <c r="BD53" s="424" t="str">
        <f>IF(คะแนนสมรรถนะ!AM54="","",คะแนนสมรรถนะ!AM54)</f>
        <v/>
      </c>
      <c r="BE53" s="87" t="str">
        <f t="shared" si="81"/>
        <v/>
      </c>
      <c r="BF53" s="136" t="str">
        <f t="shared" si="82"/>
        <v/>
      </c>
      <c r="BG53" s="136" t="str">
        <f t="shared" si="83"/>
        <v/>
      </c>
      <c r="BH53" s="424" t="str">
        <f>IF(คะแนนสมรรถนะ!AN54="","",คะแนนสมรรถนะ!AN54)</f>
        <v/>
      </c>
      <c r="BI53" s="424" t="str">
        <f>IF(คะแนนสมรรถนะ!AO54="","",คะแนนสมรรถนะ!AO54)</f>
        <v/>
      </c>
      <c r="BJ53" s="424" t="str">
        <f>IF(คะแนนสมรรถนะ!AP54="","",คะแนนสมรรถนะ!AP54)</f>
        <v/>
      </c>
      <c r="BK53" s="424" t="str">
        <f>IF(คะแนนสมรรถนะ!AQ54="","",คะแนนสมรรถนะ!AQ54)</f>
        <v/>
      </c>
      <c r="BL53" s="424" t="str">
        <f>IF(คะแนนสมรรถนะ!AR54="","",คะแนนสมรรถนะ!AR54)</f>
        <v/>
      </c>
      <c r="BM53" s="87" t="str">
        <f t="shared" si="84"/>
        <v/>
      </c>
      <c r="BN53" s="136" t="str">
        <f t="shared" si="85"/>
        <v/>
      </c>
      <c r="BO53" s="136" t="str">
        <f t="shared" si="86"/>
        <v/>
      </c>
      <c r="BP53" s="424" t="str">
        <f>IF(คะแนนสมรรถนะ!AS54="","",คะแนนสมรรถนะ!AS54)</f>
        <v/>
      </c>
      <c r="BQ53" s="424" t="str">
        <f>IF(คะแนนสมรรถนะ!AT54="","",คะแนนสมรรถนะ!AT54)</f>
        <v/>
      </c>
      <c r="BR53" s="424" t="str">
        <f>IF(คะแนนสมรรถนะ!AU54="","",คะแนนสมรรถนะ!AU54)</f>
        <v/>
      </c>
      <c r="BS53" s="424" t="str">
        <f>IF(คะแนนสมรรถนะ!AV54="","",คะแนนสมรรถนะ!AV54)</f>
        <v/>
      </c>
      <c r="BT53" s="424" t="str">
        <f>IF(คะแนนสมรรถนะ!AW54="","",คะแนนสมรรถนะ!AW54)</f>
        <v/>
      </c>
      <c r="BU53" s="87" t="str">
        <f t="shared" si="87"/>
        <v/>
      </c>
      <c r="BV53" s="136" t="str">
        <f t="shared" si="88"/>
        <v/>
      </c>
      <c r="BW53" s="136" t="str">
        <f t="shared" si="89"/>
        <v/>
      </c>
      <c r="BX53" s="424" t="str">
        <f>IF(คะแนนสมรรถนะ!AX54="","",คะแนนสมรรถนะ!AX54)</f>
        <v/>
      </c>
      <c r="BY53" s="424" t="str">
        <f>IF(คะแนนสมรรถนะ!AY54="","",คะแนนสมรรถนะ!AY54)</f>
        <v/>
      </c>
      <c r="BZ53" s="424" t="str">
        <f>IF(คะแนนสมรรถนะ!AZ54="","",คะแนนสมรรถนะ!AZ54)</f>
        <v/>
      </c>
      <c r="CA53" s="424" t="str">
        <f>IF(คะแนนสมรรถนะ!BA54="","",คะแนนสมรรถนะ!BA54)</f>
        <v/>
      </c>
      <c r="CB53" s="424" t="str">
        <f>IF(คะแนนสมรรถนะ!BB54="","",คะแนนสมรรถนะ!BB54)</f>
        <v/>
      </c>
      <c r="CC53" s="87" t="str">
        <f t="shared" si="90"/>
        <v/>
      </c>
      <c r="CD53" s="136" t="str">
        <f t="shared" si="91"/>
        <v/>
      </c>
      <c r="CE53" s="136" t="str">
        <f t="shared" si="92"/>
        <v/>
      </c>
      <c r="CF53" s="457" t="str">
        <f>IF(คะแนนสมรรถนะ!BC54="","",คะแนนสมรรถนะ!BC54)</f>
        <v/>
      </c>
      <c r="CG53" s="457" t="str">
        <f>IF(คะแนนสมรรถนะ!BD54="","",คะแนนสมรรถนะ!BD54)</f>
        <v/>
      </c>
      <c r="CH53" s="457" t="str">
        <f>IF(คะแนนสมรรถนะ!BE54="","",คะแนนสมรรถนะ!BE54)</f>
        <v/>
      </c>
      <c r="CI53" s="457" t="str">
        <f>IF(คะแนนสมรรถนะ!BF54="","",คะแนนสมรรถนะ!BF54)</f>
        <v/>
      </c>
      <c r="CJ53" s="457" t="str">
        <f>IF(คะแนนสมรรถนะ!BG54="","",คะแนนสมรรถนะ!BG54)</f>
        <v/>
      </c>
      <c r="CK53" s="87" t="str">
        <f t="shared" si="46"/>
        <v/>
      </c>
      <c r="CL53" s="136" t="str">
        <f t="shared" si="29"/>
        <v/>
      </c>
      <c r="CM53" s="136" t="str">
        <f t="shared" si="30"/>
        <v/>
      </c>
      <c r="CN53" s="457" t="str">
        <f>IF(คะแนนสมรรถนะ!BH54="","",คะแนนสมรรถนะ!BH54)</f>
        <v/>
      </c>
      <c r="CO53" s="457" t="str">
        <f>IF(คะแนนสมรรถนะ!BI54="","",คะแนนสมรรถนะ!BI54)</f>
        <v/>
      </c>
      <c r="CP53" s="457" t="str">
        <f>IF(คะแนนสมรรถนะ!BJ54="","",คะแนนสมรรถนะ!BJ54)</f>
        <v/>
      </c>
      <c r="CQ53" s="457" t="str">
        <f>IF(คะแนนสมรรถนะ!BK54="","",คะแนนสมรรถนะ!BK54)</f>
        <v/>
      </c>
      <c r="CR53" s="457" t="str">
        <f>IF(คะแนนสมรรถนะ!BL54="","",คะแนนสมรรถนะ!BL54)</f>
        <v/>
      </c>
      <c r="CS53" s="87" t="str">
        <f t="shared" si="47"/>
        <v/>
      </c>
      <c r="CT53" s="136" t="str">
        <f t="shared" si="31"/>
        <v/>
      </c>
      <c r="CU53" s="136" t="str">
        <f t="shared" si="32"/>
        <v/>
      </c>
      <c r="CV53" s="457" t="str">
        <f>IF(คะแนนสมรรถนะ!BM54="","",คะแนนสมรรถนะ!BM54)</f>
        <v/>
      </c>
      <c r="CW53" s="457" t="str">
        <f>IF(คะแนนสมรรถนะ!BN54="","",คะแนนสมรรถนะ!BN54)</f>
        <v/>
      </c>
      <c r="CX53" s="457" t="str">
        <f>IF(คะแนนสมรรถนะ!BO54="","",คะแนนสมรรถนะ!BO54)</f>
        <v/>
      </c>
      <c r="CY53" s="457" t="str">
        <f>IF(คะแนนสมรรถนะ!BP54="","",คะแนนสมรรถนะ!BP54)</f>
        <v/>
      </c>
      <c r="CZ53" s="457" t="str">
        <f>IF(คะแนนสมรรถนะ!BQ54="","",คะแนนสมรรถนะ!BQ54)</f>
        <v/>
      </c>
      <c r="DA53" s="87" t="str">
        <f t="shared" si="48"/>
        <v/>
      </c>
      <c r="DB53" s="136" t="str">
        <f t="shared" si="33"/>
        <v/>
      </c>
      <c r="DC53" s="136" t="str">
        <f t="shared" si="34"/>
        <v/>
      </c>
      <c r="DD53" s="457" t="str">
        <f>IF(คะแนนสมรรถนะ!BR54="","",คะแนนสมรรถนะ!BR54)</f>
        <v/>
      </c>
      <c r="DE53" s="457" t="str">
        <f>IF(คะแนนสมรรถนะ!BS54="","",คะแนนสมรรถนะ!BS54)</f>
        <v/>
      </c>
      <c r="DF53" s="457" t="str">
        <f>IF(คะแนนสมรรถนะ!BT54="","",คะแนนสมรรถนะ!BT54)</f>
        <v/>
      </c>
      <c r="DG53" s="457" t="str">
        <f>IF(คะแนนสมรรถนะ!BU54="","",คะแนนสมรรถนะ!BU54)</f>
        <v/>
      </c>
      <c r="DH53" s="457" t="str">
        <f>IF(คะแนนสมรรถนะ!BV54="","",คะแนนสมรรถนะ!BV54)</f>
        <v/>
      </c>
      <c r="DI53" s="87" t="str">
        <f t="shared" si="49"/>
        <v/>
      </c>
      <c r="DJ53" s="136" t="str">
        <f t="shared" si="35"/>
        <v/>
      </c>
      <c r="DK53" s="136" t="str">
        <f t="shared" si="36"/>
        <v/>
      </c>
      <c r="DL53" s="424" t="str">
        <f>IF(คะแนนสมรรถนะ!BW54="","",คะแนนสมรรถนะ!BW54)</f>
        <v/>
      </c>
      <c r="DM53" s="424" t="str">
        <f>IF(คะแนนสมรรถนะ!BX54="","",คะแนนสมรรถนะ!BX54)</f>
        <v/>
      </c>
      <c r="DN53" s="424" t="str">
        <f>IF(คะแนนสมรรถนะ!BY54="","",คะแนนสมรรถนะ!BY54)</f>
        <v/>
      </c>
      <c r="DO53" s="424" t="str">
        <f>IF(คะแนนสมรรถนะ!BZ54="","",คะแนนสมรรถนะ!BZ54)</f>
        <v/>
      </c>
      <c r="DP53" s="424" t="str">
        <f>IF(คะแนนสมรรถนะ!CA54="","",คะแนนสมรรถนะ!CA54)</f>
        <v/>
      </c>
      <c r="DQ53" s="87" t="str">
        <f t="shared" si="93"/>
        <v/>
      </c>
      <c r="DR53" s="136" t="str">
        <f t="shared" si="94"/>
        <v/>
      </c>
      <c r="DS53" s="136" t="str">
        <f t="shared" si="95"/>
        <v/>
      </c>
      <c r="DT53" s="457" t="str">
        <f t="shared" si="50"/>
        <v/>
      </c>
      <c r="DU53" s="136" t="str">
        <f t="shared" si="96"/>
        <v/>
      </c>
      <c r="DV53" s="457" t="str">
        <f t="shared" si="51"/>
        <v/>
      </c>
      <c r="DW53" s="136" t="str">
        <f t="shared" si="97"/>
        <v/>
      </c>
      <c r="DX53" s="457" t="str">
        <f t="shared" si="52"/>
        <v/>
      </c>
      <c r="DY53" s="136" t="str">
        <f t="shared" si="98"/>
        <v/>
      </c>
      <c r="DZ53" s="457" t="str">
        <f t="shared" si="53"/>
        <v/>
      </c>
      <c r="EA53" s="136" t="str">
        <f t="shared" si="99"/>
        <v/>
      </c>
      <c r="EB53" s="457" t="str">
        <f t="shared" si="54"/>
        <v/>
      </c>
      <c r="EC53" s="136" t="str">
        <f t="shared" si="100"/>
        <v/>
      </c>
      <c r="ED53" s="87" t="str">
        <f t="shared" si="101"/>
        <v/>
      </c>
      <c r="EE53" s="136" t="str">
        <f t="shared" si="102"/>
        <v/>
      </c>
      <c r="EF53" s="136" t="str">
        <f t="shared" si="103"/>
        <v/>
      </c>
      <c r="EG53" s="85"/>
      <c r="EJ53" s="316" t="str">
        <f t="shared" si="104"/>
        <v/>
      </c>
      <c r="EK53" s="316" t="str">
        <f t="shared" si="105"/>
        <v/>
      </c>
      <c r="EL53" s="316" t="str">
        <f t="shared" si="106"/>
        <v/>
      </c>
      <c r="EM53" s="316" t="str">
        <f t="shared" si="107"/>
        <v/>
      </c>
      <c r="EN53" s="316" t="str">
        <f t="shared" si="108"/>
        <v/>
      </c>
      <c r="EO53" s="316" t="str">
        <f>'07-2'!F53</f>
        <v/>
      </c>
    </row>
    <row r="54" spans="1:145" s="29" customFormat="1" ht="15.95" customHeight="1">
      <c r="A54" s="426">
        <v>49</v>
      </c>
      <c r="B54" s="26" t="str">
        <f>IF(คะแนนสอบ!C54="","",คะแนนสอบ!C54)</f>
        <v/>
      </c>
      <c r="C54" s="41" t="str">
        <f>IF(คะแนนสอบ!D54="","",คะแนนสอบ!D54)</f>
        <v/>
      </c>
      <c r="D54" s="422" t="str">
        <f>IF(คะแนนสมรรถนะ!E55="","",คะแนนสมรรถนะ!E55)</f>
        <v/>
      </c>
      <c r="E54" s="422" t="str">
        <f>IF(คะแนนสมรรถนะ!F55="","",คะแนนสมรรถนะ!F55)</f>
        <v/>
      </c>
      <c r="F54" s="422" t="str">
        <f>IF(คะแนนสมรรถนะ!G55="","",คะแนนสมรรถนะ!G55)</f>
        <v/>
      </c>
      <c r="G54" s="422" t="str">
        <f>IF(คะแนนสมรรถนะ!H55="","",คะแนนสมรรถนะ!H55)</f>
        <v/>
      </c>
      <c r="H54" s="422" t="str">
        <f>IF(คะแนนสมรรถนะ!I55="","",คะแนนสมรรถนะ!I55)</f>
        <v/>
      </c>
      <c r="I54" s="87" t="str">
        <f t="shared" si="63"/>
        <v/>
      </c>
      <c r="J54" s="136" t="str">
        <f t="shared" si="64"/>
        <v/>
      </c>
      <c r="K54" s="136" t="str">
        <f t="shared" si="65"/>
        <v/>
      </c>
      <c r="L54" s="424" t="str">
        <f>IF(คะแนนสมรรถนะ!J55="","",คะแนนสมรรถนะ!J55)</f>
        <v/>
      </c>
      <c r="M54" s="424" t="str">
        <f>IF(คะแนนสมรรถนะ!K55="","",คะแนนสมรรถนะ!K55)</f>
        <v/>
      </c>
      <c r="N54" s="424" t="str">
        <f>IF(คะแนนสมรรถนะ!L55="","",คะแนนสมรรถนะ!L55)</f>
        <v/>
      </c>
      <c r="O54" s="424" t="str">
        <f>IF(คะแนนสมรรถนะ!M55="","",คะแนนสมรรถนะ!M55)</f>
        <v/>
      </c>
      <c r="P54" s="424" t="str">
        <f>IF(คะแนนสมรรถนะ!N55="","",คะแนนสมรรถนะ!N55)</f>
        <v/>
      </c>
      <c r="Q54" s="87" t="str">
        <f t="shared" si="66"/>
        <v/>
      </c>
      <c r="R54" s="136" t="str">
        <f t="shared" si="67"/>
        <v/>
      </c>
      <c r="S54" s="136" t="str">
        <f t="shared" si="68"/>
        <v/>
      </c>
      <c r="T54" s="424" t="str">
        <f>IF(คะแนนสมรรถนะ!O55="","",คะแนนสมรรถนะ!O55)</f>
        <v/>
      </c>
      <c r="U54" s="424" t="str">
        <f>IF(คะแนนสมรรถนะ!P55="","",คะแนนสมรรถนะ!P55)</f>
        <v/>
      </c>
      <c r="V54" s="424" t="str">
        <f>IF(คะแนนสมรรถนะ!Q55="","",คะแนนสมรรถนะ!Q55)</f>
        <v/>
      </c>
      <c r="W54" s="424" t="str">
        <f>IF(คะแนนสมรรถนะ!R55="","",คะแนนสมรรถนะ!R55)</f>
        <v/>
      </c>
      <c r="X54" s="424" t="str">
        <f>IF(คะแนนสมรรถนะ!S55="","",คะแนนสมรรถนะ!S55)</f>
        <v/>
      </c>
      <c r="Y54" s="87" t="str">
        <f t="shared" si="69"/>
        <v/>
      </c>
      <c r="Z54" s="136" t="str">
        <f t="shared" si="70"/>
        <v/>
      </c>
      <c r="AA54" s="136" t="str">
        <f t="shared" si="71"/>
        <v/>
      </c>
      <c r="AB54" s="424" t="str">
        <f>IF(คะแนนสมรรถนะ!T55="","",คะแนนสมรรถนะ!T55)</f>
        <v/>
      </c>
      <c r="AC54" s="424" t="str">
        <f>IF(คะแนนสมรรถนะ!U55="","",คะแนนสมรรถนะ!U55)</f>
        <v/>
      </c>
      <c r="AD54" s="424" t="str">
        <f>IF(คะแนนสมรรถนะ!V55="","",คะแนนสมรรถนะ!V55)</f>
        <v/>
      </c>
      <c r="AE54" s="424" t="str">
        <f>IF(คะแนนสมรรถนะ!W55="","",คะแนนสมรรถนะ!W55)</f>
        <v/>
      </c>
      <c r="AF54" s="424" t="str">
        <f>IF(คะแนนสมรรถนะ!X55="","",คะแนนสมรรถนะ!X55)</f>
        <v/>
      </c>
      <c r="AG54" s="87" t="str">
        <f t="shared" si="72"/>
        <v/>
      </c>
      <c r="AH54" s="136" t="str">
        <f t="shared" si="73"/>
        <v/>
      </c>
      <c r="AI54" s="136" t="str">
        <f t="shared" si="74"/>
        <v/>
      </c>
      <c r="AJ54" s="424" t="str">
        <f>IF(คะแนนสมรรถนะ!Y55="","",คะแนนสมรรถนะ!Y55)</f>
        <v/>
      </c>
      <c r="AK54" s="424" t="str">
        <f>IF(คะแนนสมรรถนะ!Z55="","",คะแนนสมรรถนะ!Z55)</f>
        <v/>
      </c>
      <c r="AL54" s="424" t="str">
        <f>IF(คะแนนสมรรถนะ!AA55="","",คะแนนสมรรถนะ!AA55)</f>
        <v/>
      </c>
      <c r="AM54" s="424" t="str">
        <f>IF(คะแนนสมรรถนะ!AB55="","",คะแนนสมรรถนะ!AB55)</f>
        <v/>
      </c>
      <c r="AN54" s="424" t="str">
        <f>IF(คะแนนสมรรถนะ!AC55="","",คะแนนสมรรถนะ!AC55)</f>
        <v/>
      </c>
      <c r="AO54" s="87" t="str">
        <f t="shared" si="75"/>
        <v/>
      </c>
      <c r="AP54" s="136" t="str">
        <f t="shared" si="76"/>
        <v/>
      </c>
      <c r="AQ54" s="136" t="str">
        <f t="shared" si="77"/>
        <v/>
      </c>
      <c r="AR54" s="424" t="str">
        <f>IF(คะแนนสมรรถนะ!AD55="","",คะแนนสมรรถนะ!AD55)</f>
        <v/>
      </c>
      <c r="AS54" s="424" t="str">
        <f>IF(คะแนนสมรรถนะ!AE55="","",คะแนนสมรรถนะ!AE55)</f>
        <v/>
      </c>
      <c r="AT54" s="424" t="str">
        <f>IF(คะแนนสมรรถนะ!AF55="","",คะแนนสมรรถนะ!AF55)</f>
        <v/>
      </c>
      <c r="AU54" s="424" t="str">
        <f>IF(คะแนนสมรรถนะ!AG55="","",คะแนนสมรรถนะ!AG55)</f>
        <v/>
      </c>
      <c r="AV54" s="424" t="str">
        <f>IF(คะแนนสมรรถนะ!AH55="","",คะแนนสมรรถนะ!AH55)</f>
        <v/>
      </c>
      <c r="AW54" s="87" t="str">
        <f t="shared" si="78"/>
        <v/>
      </c>
      <c r="AX54" s="136" t="str">
        <f t="shared" si="79"/>
        <v/>
      </c>
      <c r="AY54" s="136" t="str">
        <f t="shared" si="80"/>
        <v/>
      </c>
      <c r="AZ54" s="424" t="str">
        <f>IF(คะแนนสมรรถนะ!AI55="","",คะแนนสมรรถนะ!AI55)</f>
        <v/>
      </c>
      <c r="BA54" s="424" t="str">
        <f>IF(คะแนนสมรรถนะ!AJ55="","",คะแนนสมรรถนะ!AJ55)</f>
        <v/>
      </c>
      <c r="BB54" s="424" t="str">
        <f>IF(คะแนนสมรรถนะ!AK55="","",คะแนนสมรรถนะ!AK55)</f>
        <v/>
      </c>
      <c r="BC54" s="424" t="str">
        <f>IF(คะแนนสมรรถนะ!AL55="","",คะแนนสมรรถนะ!AL55)</f>
        <v/>
      </c>
      <c r="BD54" s="424" t="str">
        <f>IF(คะแนนสมรรถนะ!AM55="","",คะแนนสมรรถนะ!AM55)</f>
        <v/>
      </c>
      <c r="BE54" s="87" t="str">
        <f t="shared" si="81"/>
        <v/>
      </c>
      <c r="BF54" s="136" t="str">
        <f t="shared" si="82"/>
        <v/>
      </c>
      <c r="BG54" s="136" t="str">
        <f t="shared" si="83"/>
        <v/>
      </c>
      <c r="BH54" s="424" t="str">
        <f>IF(คะแนนสมรรถนะ!AN55="","",คะแนนสมรรถนะ!AN55)</f>
        <v/>
      </c>
      <c r="BI54" s="424" t="str">
        <f>IF(คะแนนสมรรถนะ!AO55="","",คะแนนสมรรถนะ!AO55)</f>
        <v/>
      </c>
      <c r="BJ54" s="424" t="str">
        <f>IF(คะแนนสมรรถนะ!AP55="","",คะแนนสมรรถนะ!AP55)</f>
        <v/>
      </c>
      <c r="BK54" s="424" t="str">
        <f>IF(คะแนนสมรรถนะ!AQ55="","",คะแนนสมรรถนะ!AQ55)</f>
        <v/>
      </c>
      <c r="BL54" s="424" t="str">
        <f>IF(คะแนนสมรรถนะ!AR55="","",คะแนนสมรรถนะ!AR55)</f>
        <v/>
      </c>
      <c r="BM54" s="87" t="str">
        <f t="shared" si="84"/>
        <v/>
      </c>
      <c r="BN54" s="136" t="str">
        <f t="shared" si="85"/>
        <v/>
      </c>
      <c r="BO54" s="136" t="str">
        <f t="shared" si="86"/>
        <v/>
      </c>
      <c r="BP54" s="424" t="str">
        <f>IF(คะแนนสมรรถนะ!AS55="","",คะแนนสมรรถนะ!AS55)</f>
        <v/>
      </c>
      <c r="BQ54" s="424" t="str">
        <f>IF(คะแนนสมรรถนะ!AT55="","",คะแนนสมรรถนะ!AT55)</f>
        <v/>
      </c>
      <c r="BR54" s="424" t="str">
        <f>IF(คะแนนสมรรถนะ!AU55="","",คะแนนสมรรถนะ!AU55)</f>
        <v/>
      </c>
      <c r="BS54" s="424" t="str">
        <f>IF(คะแนนสมรรถนะ!AV55="","",คะแนนสมรรถนะ!AV55)</f>
        <v/>
      </c>
      <c r="BT54" s="424" t="str">
        <f>IF(คะแนนสมรรถนะ!AW55="","",คะแนนสมรรถนะ!AW55)</f>
        <v/>
      </c>
      <c r="BU54" s="87" t="str">
        <f t="shared" si="87"/>
        <v/>
      </c>
      <c r="BV54" s="136" t="str">
        <f t="shared" si="88"/>
        <v/>
      </c>
      <c r="BW54" s="136" t="str">
        <f t="shared" si="89"/>
        <v/>
      </c>
      <c r="BX54" s="424" t="str">
        <f>IF(คะแนนสมรรถนะ!AX55="","",คะแนนสมรรถนะ!AX55)</f>
        <v/>
      </c>
      <c r="BY54" s="424" t="str">
        <f>IF(คะแนนสมรรถนะ!AY55="","",คะแนนสมรรถนะ!AY55)</f>
        <v/>
      </c>
      <c r="BZ54" s="424" t="str">
        <f>IF(คะแนนสมรรถนะ!AZ55="","",คะแนนสมรรถนะ!AZ55)</f>
        <v/>
      </c>
      <c r="CA54" s="424" t="str">
        <f>IF(คะแนนสมรรถนะ!BA55="","",คะแนนสมรรถนะ!BA55)</f>
        <v/>
      </c>
      <c r="CB54" s="424" t="str">
        <f>IF(คะแนนสมรรถนะ!BB55="","",คะแนนสมรรถนะ!BB55)</f>
        <v/>
      </c>
      <c r="CC54" s="87" t="str">
        <f t="shared" si="90"/>
        <v/>
      </c>
      <c r="CD54" s="136" t="str">
        <f t="shared" si="91"/>
        <v/>
      </c>
      <c r="CE54" s="136" t="str">
        <f t="shared" si="92"/>
        <v/>
      </c>
      <c r="CF54" s="457" t="str">
        <f>IF(คะแนนสมรรถนะ!BC55="","",คะแนนสมรรถนะ!BC55)</f>
        <v/>
      </c>
      <c r="CG54" s="457" t="str">
        <f>IF(คะแนนสมรรถนะ!BD55="","",คะแนนสมรรถนะ!BD55)</f>
        <v/>
      </c>
      <c r="CH54" s="457" t="str">
        <f>IF(คะแนนสมรรถนะ!BE55="","",คะแนนสมรรถนะ!BE55)</f>
        <v/>
      </c>
      <c r="CI54" s="457" t="str">
        <f>IF(คะแนนสมรรถนะ!BF55="","",คะแนนสมรรถนะ!BF55)</f>
        <v/>
      </c>
      <c r="CJ54" s="457" t="str">
        <f>IF(คะแนนสมรรถนะ!BG55="","",คะแนนสมรรถนะ!BG55)</f>
        <v/>
      </c>
      <c r="CK54" s="87" t="str">
        <f t="shared" si="46"/>
        <v/>
      </c>
      <c r="CL54" s="136" t="str">
        <f t="shared" si="29"/>
        <v/>
      </c>
      <c r="CM54" s="136" t="str">
        <f t="shared" si="30"/>
        <v/>
      </c>
      <c r="CN54" s="457" t="str">
        <f>IF(คะแนนสมรรถนะ!BH55="","",คะแนนสมรรถนะ!BH55)</f>
        <v/>
      </c>
      <c r="CO54" s="457" t="str">
        <f>IF(คะแนนสมรรถนะ!BI55="","",คะแนนสมรรถนะ!BI55)</f>
        <v/>
      </c>
      <c r="CP54" s="457" t="str">
        <f>IF(คะแนนสมรรถนะ!BJ55="","",คะแนนสมรรถนะ!BJ55)</f>
        <v/>
      </c>
      <c r="CQ54" s="457" t="str">
        <f>IF(คะแนนสมรรถนะ!BK55="","",คะแนนสมรรถนะ!BK55)</f>
        <v/>
      </c>
      <c r="CR54" s="457" t="str">
        <f>IF(คะแนนสมรรถนะ!BL55="","",คะแนนสมรรถนะ!BL55)</f>
        <v/>
      </c>
      <c r="CS54" s="87" t="str">
        <f t="shared" si="47"/>
        <v/>
      </c>
      <c r="CT54" s="136" t="str">
        <f t="shared" si="31"/>
        <v/>
      </c>
      <c r="CU54" s="136" t="str">
        <f t="shared" si="32"/>
        <v/>
      </c>
      <c r="CV54" s="457" t="str">
        <f>IF(คะแนนสมรรถนะ!BM55="","",คะแนนสมรรถนะ!BM55)</f>
        <v/>
      </c>
      <c r="CW54" s="457" t="str">
        <f>IF(คะแนนสมรรถนะ!BN55="","",คะแนนสมรรถนะ!BN55)</f>
        <v/>
      </c>
      <c r="CX54" s="457" t="str">
        <f>IF(คะแนนสมรรถนะ!BO55="","",คะแนนสมรรถนะ!BO55)</f>
        <v/>
      </c>
      <c r="CY54" s="457" t="str">
        <f>IF(คะแนนสมรรถนะ!BP55="","",คะแนนสมรรถนะ!BP55)</f>
        <v/>
      </c>
      <c r="CZ54" s="457" t="str">
        <f>IF(คะแนนสมรรถนะ!BQ55="","",คะแนนสมรรถนะ!BQ55)</f>
        <v/>
      </c>
      <c r="DA54" s="87" t="str">
        <f t="shared" si="48"/>
        <v/>
      </c>
      <c r="DB54" s="136" t="str">
        <f t="shared" si="33"/>
        <v/>
      </c>
      <c r="DC54" s="136" t="str">
        <f t="shared" si="34"/>
        <v/>
      </c>
      <c r="DD54" s="457" t="str">
        <f>IF(คะแนนสมรรถนะ!BR55="","",คะแนนสมรรถนะ!BR55)</f>
        <v/>
      </c>
      <c r="DE54" s="457" t="str">
        <f>IF(คะแนนสมรรถนะ!BS55="","",คะแนนสมรรถนะ!BS55)</f>
        <v/>
      </c>
      <c r="DF54" s="457" t="str">
        <f>IF(คะแนนสมรรถนะ!BT55="","",คะแนนสมรรถนะ!BT55)</f>
        <v/>
      </c>
      <c r="DG54" s="457" t="str">
        <f>IF(คะแนนสมรรถนะ!BU55="","",คะแนนสมรรถนะ!BU55)</f>
        <v/>
      </c>
      <c r="DH54" s="457" t="str">
        <f>IF(คะแนนสมรรถนะ!BV55="","",คะแนนสมรรถนะ!BV55)</f>
        <v/>
      </c>
      <c r="DI54" s="87" t="str">
        <f t="shared" si="49"/>
        <v/>
      </c>
      <c r="DJ54" s="136" t="str">
        <f t="shared" si="35"/>
        <v/>
      </c>
      <c r="DK54" s="136" t="str">
        <f t="shared" si="36"/>
        <v/>
      </c>
      <c r="DL54" s="424" t="str">
        <f>IF(คะแนนสมรรถนะ!BW55="","",คะแนนสมรรถนะ!BW55)</f>
        <v/>
      </c>
      <c r="DM54" s="424" t="str">
        <f>IF(คะแนนสมรรถนะ!BX55="","",คะแนนสมรรถนะ!BX55)</f>
        <v/>
      </c>
      <c r="DN54" s="424" t="str">
        <f>IF(คะแนนสมรรถนะ!BY55="","",คะแนนสมรรถนะ!BY55)</f>
        <v/>
      </c>
      <c r="DO54" s="424" t="str">
        <f>IF(คะแนนสมรรถนะ!BZ55="","",คะแนนสมรรถนะ!BZ55)</f>
        <v/>
      </c>
      <c r="DP54" s="424" t="str">
        <f>IF(คะแนนสมรรถนะ!CA55="","",คะแนนสมรรถนะ!CA55)</f>
        <v/>
      </c>
      <c r="DQ54" s="87" t="str">
        <f t="shared" si="93"/>
        <v/>
      </c>
      <c r="DR54" s="136" t="str">
        <f t="shared" si="94"/>
        <v/>
      </c>
      <c r="DS54" s="136" t="str">
        <f t="shared" si="95"/>
        <v/>
      </c>
      <c r="DT54" s="457" t="str">
        <f t="shared" si="50"/>
        <v/>
      </c>
      <c r="DU54" s="136" t="str">
        <f t="shared" si="96"/>
        <v/>
      </c>
      <c r="DV54" s="457" t="str">
        <f t="shared" si="51"/>
        <v/>
      </c>
      <c r="DW54" s="136" t="str">
        <f t="shared" si="97"/>
        <v/>
      </c>
      <c r="DX54" s="457" t="str">
        <f t="shared" si="52"/>
        <v/>
      </c>
      <c r="DY54" s="136" t="str">
        <f t="shared" si="98"/>
        <v/>
      </c>
      <c r="DZ54" s="457" t="str">
        <f t="shared" si="53"/>
        <v/>
      </c>
      <c r="EA54" s="136" t="str">
        <f t="shared" si="99"/>
        <v/>
      </c>
      <c r="EB54" s="457" t="str">
        <f t="shared" si="54"/>
        <v/>
      </c>
      <c r="EC54" s="136" t="str">
        <f t="shared" si="100"/>
        <v/>
      </c>
      <c r="ED54" s="87" t="str">
        <f t="shared" si="101"/>
        <v/>
      </c>
      <c r="EE54" s="136" t="str">
        <f t="shared" si="102"/>
        <v/>
      </c>
      <c r="EF54" s="136" t="str">
        <f t="shared" si="103"/>
        <v/>
      </c>
      <c r="EG54" s="85"/>
      <c r="EJ54" s="316" t="str">
        <f t="shared" si="104"/>
        <v/>
      </c>
      <c r="EK54" s="316" t="str">
        <f t="shared" si="105"/>
        <v/>
      </c>
      <c r="EL54" s="316" t="str">
        <f t="shared" si="106"/>
        <v/>
      </c>
      <c r="EM54" s="316" t="str">
        <f t="shared" si="107"/>
        <v/>
      </c>
      <c r="EN54" s="316" t="str">
        <f t="shared" si="108"/>
        <v/>
      </c>
      <c r="EO54" s="316" t="str">
        <f>'07-2'!F54</f>
        <v/>
      </c>
    </row>
    <row r="55" spans="1:145" s="29" customFormat="1" ht="15.95" customHeight="1">
      <c r="A55" s="426">
        <v>50</v>
      </c>
      <c r="B55" s="26" t="str">
        <f>IF(คะแนนสอบ!C55="","",คะแนนสอบ!C55)</f>
        <v/>
      </c>
      <c r="C55" s="41" t="str">
        <f>IF(คะแนนสอบ!D55="","",คะแนนสอบ!D55)</f>
        <v/>
      </c>
      <c r="D55" s="422" t="str">
        <f>IF(คะแนนสมรรถนะ!E56="","",คะแนนสมรรถนะ!E56)</f>
        <v/>
      </c>
      <c r="E55" s="422" t="str">
        <f>IF(คะแนนสมรรถนะ!F56="","",คะแนนสมรรถนะ!F56)</f>
        <v/>
      </c>
      <c r="F55" s="422" t="str">
        <f>IF(คะแนนสมรรถนะ!G56="","",คะแนนสมรรถนะ!G56)</f>
        <v/>
      </c>
      <c r="G55" s="422" t="str">
        <f>IF(คะแนนสมรรถนะ!H56="","",คะแนนสมรรถนะ!H56)</f>
        <v/>
      </c>
      <c r="H55" s="422" t="str">
        <f>IF(คะแนนสมรรถนะ!I56="","",คะแนนสมรรถนะ!I56)</f>
        <v/>
      </c>
      <c r="I55" s="87" t="str">
        <f t="shared" si="63"/>
        <v/>
      </c>
      <c r="J55" s="136" t="str">
        <f t="shared" si="64"/>
        <v/>
      </c>
      <c r="K55" s="136" t="str">
        <f t="shared" si="65"/>
        <v/>
      </c>
      <c r="L55" s="424" t="str">
        <f>IF(คะแนนสมรรถนะ!J56="","",คะแนนสมรรถนะ!J56)</f>
        <v/>
      </c>
      <c r="M55" s="424" t="str">
        <f>IF(คะแนนสมรรถนะ!K56="","",คะแนนสมรรถนะ!K56)</f>
        <v/>
      </c>
      <c r="N55" s="424" t="str">
        <f>IF(คะแนนสมรรถนะ!L56="","",คะแนนสมรรถนะ!L56)</f>
        <v/>
      </c>
      <c r="O55" s="424" t="str">
        <f>IF(คะแนนสมรรถนะ!M56="","",คะแนนสมรรถนะ!M56)</f>
        <v/>
      </c>
      <c r="P55" s="424" t="str">
        <f>IF(คะแนนสมรรถนะ!N56="","",คะแนนสมรรถนะ!N56)</f>
        <v/>
      </c>
      <c r="Q55" s="87" t="str">
        <f t="shared" si="66"/>
        <v/>
      </c>
      <c r="R55" s="136" t="str">
        <f t="shared" si="67"/>
        <v/>
      </c>
      <c r="S55" s="136" t="str">
        <f t="shared" si="68"/>
        <v/>
      </c>
      <c r="T55" s="424" t="str">
        <f>IF(คะแนนสมรรถนะ!O56="","",คะแนนสมรรถนะ!O56)</f>
        <v/>
      </c>
      <c r="U55" s="424" t="str">
        <f>IF(คะแนนสมรรถนะ!P56="","",คะแนนสมรรถนะ!P56)</f>
        <v/>
      </c>
      <c r="V55" s="424" t="str">
        <f>IF(คะแนนสมรรถนะ!Q56="","",คะแนนสมรรถนะ!Q56)</f>
        <v/>
      </c>
      <c r="W55" s="424" t="str">
        <f>IF(คะแนนสมรรถนะ!R56="","",คะแนนสมรรถนะ!R56)</f>
        <v/>
      </c>
      <c r="X55" s="424" t="str">
        <f>IF(คะแนนสมรรถนะ!S56="","",คะแนนสมรรถนะ!S56)</f>
        <v/>
      </c>
      <c r="Y55" s="87" t="str">
        <f t="shared" si="69"/>
        <v/>
      </c>
      <c r="Z55" s="136" t="str">
        <f t="shared" si="70"/>
        <v/>
      </c>
      <c r="AA55" s="136" t="str">
        <f t="shared" si="71"/>
        <v/>
      </c>
      <c r="AB55" s="424" t="str">
        <f>IF(คะแนนสมรรถนะ!T56="","",คะแนนสมรรถนะ!T56)</f>
        <v/>
      </c>
      <c r="AC55" s="424" t="str">
        <f>IF(คะแนนสมรรถนะ!U56="","",คะแนนสมรรถนะ!U56)</f>
        <v/>
      </c>
      <c r="AD55" s="424" t="str">
        <f>IF(คะแนนสมรรถนะ!V56="","",คะแนนสมรรถนะ!V56)</f>
        <v/>
      </c>
      <c r="AE55" s="424" t="str">
        <f>IF(คะแนนสมรรถนะ!W56="","",คะแนนสมรรถนะ!W56)</f>
        <v/>
      </c>
      <c r="AF55" s="424" t="str">
        <f>IF(คะแนนสมรรถนะ!X56="","",คะแนนสมรรถนะ!X56)</f>
        <v/>
      </c>
      <c r="AG55" s="87" t="str">
        <f t="shared" si="72"/>
        <v/>
      </c>
      <c r="AH55" s="136" t="str">
        <f t="shared" si="73"/>
        <v/>
      </c>
      <c r="AI55" s="136" t="str">
        <f t="shared" si="74"/>
        <v/>
      </c>
      <c r="AJ55" s="424" t="str">
        <f>IF(คะแนนสมรรถนะ!Y56="","",คะแนนสมรรถนะ!Y56)</f>
        <v/>
      </c>
      <c r="AK55" s="424" t="str">
        <f>IF(คะแนนสมรรถนะ!Z56="","",คะแนนสมรรถนะ!Z56)</f>
        <v/>
      </c>
      <c r="AL55" s="424" t="str">
        <f>IF(คะแนนสมรรถนะ!AA56="","",คะแนนสมรรถนะ!AA56)</f>
        <v/>
      </c>
      <c r="AM55" s="424" t="str">
        <f>IF(คะแนนสมรรถนะ!AB56="","",คะแนนสมรรถนะ!AB56)</f>
        <v/>
      </c>
      <c r="AN55" s="424" t="str">
        <f>IF(คะแนนสมรรถนะ!AC56="","",คะแนนสมรรถนะ!AC56)</f>
        <v/>
      </c>
      <c r="AO55" s="87" t="str">
        <f t="shared" si="75"/>
        <v/>
      </c>
      <c r="AP55" s="136" t="str">
        <f t="shared" si="76"/>
        <v/>
      </c>
      <c r="AQ55" s="136" t="str">
        <f t="shared" si="77"/>
        <v/>
      </c>
      <c r="AR55" s="424" t="str">
        <f>IF(คะแนนสมรรถนะ!AD56="","",คะแนนสมรรถนะ!AD56)</f>
        <v/>
      </c>
      <c r="AS55" s="424" t="str">
        <f>IF(คะแนนสมรรถนะ!AE56="","",คะแนนสมรรถนะ!AE56)</f>
        <v/>
      </c>
      <c r="AT55" s="424" t="str">
        <f>IF(คะแนนสมรรถนะ!AF56="","",คะแนนสมรรถนะ!AF56)</f>
        <v/>
      </c>
      <c r="AU55" s="424" t="str">
        <f>IF(คะแนนสมรรถนะ!AG56="","",คะแนนสมรรถนะ!AG56)</f>
        <v/>
      </c>
      <c r="AV55" s="424" t="str">
        <f>IF(คะแนนสมรรถนะ!AH56="","",คะแนนสมรรถนะ!AH56)</f>
        <v/>
      </c>
      <c r="AW55" s="87" t="str">
        <f t="shared" si="78"/>
        <v/>
      </c>
      <c r="AX55" s="136" t="str">
        <f t="shared" si="79"/>
        <v/>
      </c>
      <c r="AY55" s="136" t="str">
        <f t="shared" si="80"/>
        <v/>
      </c>
      <c r="AZ55" s="424" t="str">
        <f>IF(คะแนนสมรรถนะ!AI56="","",คะแนนสมรรถนะ!AI56)</f>
        <v/>
      </c>
      <c r="BA55" s="424" t="str">
        <f>IF(คะแนนสมรรถนะ!AJ56="","",คะแนนสมรรถนะ!AJ56)</f>
        <v/>
      </c>
      <c r="BB55" s="424" t="str">
        <f>IF(คะแนนสมรรถนะ!AK56="","",คะแนนสมรรถนะ!AK56)</f>
        <v/>
      </c>
      <c r="BC55" s="424" t="str">
        <f>IF(คะแนนสมรรถนะ!AL56="","",คะแนนสมรรถนะ!AL56)</f>
        <v/>
      </c>
      <c r="BD55" s="424" t="str">
        <f>IF(คะแนนสมรรถนะ!AM56="","",คะแนนสมรรถนะ!AM56)</f>
        <v/>
      </c>
      <c r="BE55" s="87" t="str">
        <f t="shared" si="81"/>
        <v/>
      </c>
      <c r="BF55" s="136" t="str">
        <f t="shared" si="82"/>
        <v/>
      </c>
      <c r="BG55" s="136" t="str">
        <f t="shared" si="83"/>
        <v/>
      </c>
      <c r="BH55" s="424" t="str">
        <f>IF(คะแนนสมรรถนะ!AN56="","",คะแนนสมรรถนะ!AN56)</f>
        <v/>
      </c>
      <c r="BI55" s="424" t="str">
        <f>IF(คะแนนสมรรถนะ!AO56="","",คะแนนสมรรถนะ!AO56)</f>
        <v/>
      </c>
      <c r="BJ55" s="424" t="str">
        <f>IF(คะแนนสมรรถนะ!AP56="","",คะแนนสมรรถนะ!AP56)</f>
        <v/>
      </c>
      <c r="BK55" s="424" t="str">
        <f>IF(คะแนนสมรรถนะ!AQ56="","",คะแนนสมรรถนะ!AQ56)</f>
        <v/>
      </c>
      <c r="BL55" s="424" t="str">
        <f>IF(คะแนนสมรรถนะ!AR56="","",คะแนนสมรรถนะ!AR56)</f>
        <v/>
      </c>
      <c r="BM55" s="87" t="str">
        <f t="shared" si="84"/>
        <v/>
      </c>
      <c r="BN55" s="136" t="str">
        <f t="shared" si="85"/>
        <v/>
      </c>
      <c r="BO55" s="136" t="str">
        <f t="shared" si="86"/>
        <v/>
      </c>
      <c r="BP55" s="424" t="str">
        <f>IF(คะแนนสมรรถนะ!AS56="","",คะแนนสมรรถนะ!AS56)</f>
        <v/>
      </c>
      <c r="BQ55" s="424" t="str">
        <f>IF(คะแนนสมรรถนะ!AT56="","",คะแนนสมรรถนะ!AT56)</f>
        <v/>
      </c>
      <c r="BR55" s="424" t="str">
        <f>IF(คะแนนสมรรถนะ!AU56="","",คะแนนสมรรถนะ!AU56)</f>
        <v/>
      </c>
      <c r="BS55" s="424" t="str">
        <f>IF(คะแนนสมรรถนะ!AV56="","",คะแนนสมรรถนะ!AV56)</f>
        <v/>
      </c>
      <c r="BT55" s="424" t="str">
        <f>IF(คะแนนสมรรถนะ!AW56="","",คะแนนสมรรถนะ!AW56)</f>
        <v/>
      </c>
      <c r="BU55" s="87" t="str">
        <f t="shared" si="87"/>
        <v/>
      </c>
      <c r="BV55" s="136" t="str">
        <f t="shared" si="88"/>
        <v/>
      </c>
      <c r="BW55" s="136" t="str">
        <f t="shared" si="89"/>
        <v/>
      </c>
      <c r="BX55" s="424" t="str">
        <f>IF(คะแนนสมรรถนะ!AX56="","",คะแนนสมรรถนะ!AX56)</f>
        <v/>
      </c>
      <c r="BY55" s="424" t="str">
        <f>IF(คะแนนสมรรถนะ!AY56="","",คะแนนสมรรถนะ!AY56)</f>
        <v/>
      </c>
      <c r="BZ55" s="424" t="str">
        <f>IF(คะแนนสมรรถนะ!AZ56="","",คะแนนสมรรถนะ!AZ56)</f>
        <v/>
      </c>
      <c r="CA55" s="424" t="str">
        <f>IF(คะแนนสมรรถนะ!BA56="","",คะแนนสมรรถนะ!BA56)</f>
        <v/>
      </c>
      <c r="CB55" s="424" t="str">
        <f>IF(คะแนนสมรรถนะ!BB56="","",คะแนนสมรรถนะ!BB56)</f>
        <v/>
      </c>
      <c r="CC55" s="87" t="str">
        <f t="shared" si="90"/>
        <v/>
      </c>
      <c r="CD55" s="136" t="str">
        <f t="shared" si="91"/>
        <v/>
      </c>
      <c r="CE55" s="136" t="str">
        <f t="shared" si="92"/>
        <v/>
      </c>
      <c r="CF55" s="457" t="str">
        <f>IF(คะแนนสมรรถนะ!BC56="","",คะแนนสมรรถนะ!BC56)</f>
        <v/>
      </c>
      <c r="CG55" s="457" t="str">
        <f>IF(คะแนนสมรรถนะ!BD56="","",คะแนนสมรรถนะ!BD56)</f>
        <v/>
      </c>
      <c r="CH55" s="457" t="str">
        <f>IF(คะแนนสมรรถนะ!BE56="","",คะแนนสมรรถนะ!BE56)</f>
        <v/>
      </c>
      <c r="CI55" s="457" t="str">
        <f>IF(คะแนนสมรรถนะ!BF56="","",คะแนนสมรรถนะ!BF56)</f>
        <v/>
      </c>
      <c r="CJ55" s="457" t="str">
        <f>IF(คะแนนสมรรถนะ!BG56="","",คะแนนสมรรถนะ!BG56)</f>
        <v/>
      </c>
      <c r="CK55" s="87" t="str">
        <f t="shared" si="46"/>
        <v/>
      </c>
      <c r="CL55" s="136" t="str">
        <f t="shared" si="29"/>
        <v/>
      </c>
      <c r="CM55" s="136" t="str">
        <f t="shared" si="30"/>
        <v/>
      </c>
      <c r="CN55" s="457" t="str">
        <f>IF(คะแนนสมรรถนะ!BH56="","",คะแนนสมรรถนะ!BH56)</f>
        <v/>
      </c>
      <c r="CO55" s="457" t="str">
        <f>IF(คะแนนสมรรถนะ!BI56="","",คะแนนสมรรถนะ!BI56)</f>
        <v/>
      </c>
      <c r="CP55" s="457" t="str">
        <f>IF(คะแนนสมรรถนะ!BJ56="","",คะแนนสมรรถนะ!BJ56)</f>
        <v/>
      </c>
      <c r="CQ55" s="457" t="str">
        <f>IF(คะแนนสมรรถนะ!BK56="","",คะแนนสมรรถนะ!BK56)</f>
        <v/>
      </c>
      <c r="CR55" s="457" t="str">
        <f>IF(คะแนนสมรรถนะ!BL56="","",คะแนนสมรรถนะ!BL56)</f>
        <v/>
      </c>
      <c r="CS55" s="87" t="str">
        <f t="shared" si="47"/>
        <v/>
      </c>
      <c r="CT55" s="136" t="str">
        <f t="shared" si="31"/>
        <v/>
      </c>
      <c r="CU55" s="136" t="str">
        <f t="shared" si="32"/>
        <v/>
      </c>
      <c r="CV55" s="457" t="str">
        <f>IF(คะแนนสมรรถนะ!BM56="","",คะแนนสมรรถนะ!BM56)</f>
        <v/>
      </c>
      <c r="CW55" s="457" t="str">
        <f>IF(คะแนนสมรรถนะ!BN56="","",คะแนนสมรรถนะ!BN56)</f>
        <v/>
      </c>
      <c r="CX55" s="457" t="str">
        <f>IF(คะแนนสมรรถนะ!BO56="","",คะแนนสมรรถนะ!BO56)</f>
        <v/>
      </c>
      <c r="CY55" s="457" t="str">
        <f>IF(คะแนนสมรรถนะ!BP56="","",คะแนนสมรรถนะ!BP56)</f>
        <v/>
      </c>
      <c r="CZ55" s="457" t="str">
        <f>IF(คะแนนสมรรถนะ!BQ56="","",คะแนนสมรรถนะ!BQ56)</f>
        <v/>
      </c>
      <c r="DA55" s="87" t="str">
        <f t="shared" si="48"/>
        <v/>
      </c>
      <c r="DB55" s="136" t="str">
        <f t="shared" si="33"/>
        <v/>
      </c>
      <c r="DC55" s="136" t="str">
        <f t="shared" si="34"/>
        <v/>
      </c>
      <c r="DD55" s="457" t="str">
        <f>IF(คะแนนสมรรถนะ!BR56="","",คะแนนสมรรถนะ!BR56)</f>
        <v/>
      </c>
      <c r="DE55" s="457" t="str">
        <f>IF(คะแนนสมรรถนะ!BS56="","",คะแนนสมรรถนะ!BS56)</f>
        <v/>
      </c>
      <c r="DF55" s="457" t="str">
        <f>IF(คะแนนสมรรถนะ!BT56="","",คะแนนสมรรถนะ!BT56)</f>
        <v/>
      </c>
      <c r="DG55" s="457" t="str">
        <f>IF(คะแนนสมรรถนะ!BU56="","",คะแนนสมรรถนะ!BU56)</f>
        <v/>
      </c>
      <c r="DH55" s="457" t="str">
        <f>IF(คะแนนสมรรถนะ!BV56="","",คะแนนสมรรถนะ!BV56)</f>
        <v/>
      </c>
      <c r="DI55" s="87" t="str">
        <f t="shared" si="49"/>
        <v/>
      </c>
      <c r="DJ55" s="136" t="str">
        <f t="shared" si="35"/>
        <v/>
      </c>
      <c r="DK55" s="136" t="str">
        <f t="shared" si="36"/>
        <v/>
      </c>
      <c r="DL55" s="424" t="str">
        <f>IF(คะแนนสมรรถนะ!BW56="","",คะแนนสมรรถนะ!BW56)</f>
        <v/>
      </c>
      <c r="DM55" s="424" t="str">
        <f>IF(คะแนนสมรรถนะ!BX56="","",คะแนนสมรรถนะ!BX56)</f>
        <v/>
      </c>
      <c r="DN55" s="424" t="str">
        <f>IF(คะแนนสมรรถนะ!BY56="","",คะแนนสมรรถนะ!BY56)</f>
        <v/>
      </c>
      <c r="DO55" s="424" t="str">
        <f>IF(คะแนนสมรรถนะ!BZ56="","",คะแนนสมรรถนะ!BZ56)</f>
        <v/>
      </c>
      <c r="DP55" s="424" t="str">
        <f>IF(คะแนนสมรรถนะ!CA56="","",คะแนนสมรรถนะ!CA56)</f>
        <v/>
      </c>
      <c r="DQ55" s="87" t="str">
        <f t="shared" si="93"/>
        <v/>
      </c>
      <c r="DR55" s="136" t="str">
        <f t="shared" si="94"/>
        <v/>
      </c>
      <c r="DS55" s="136" t="str">
        <f t="shared" si="95"/>
        <v/>
      </c>
      <c r="DT55" s="457" t="str">
        <f t="shared" si="50"/>
        <v/>
      </c>
      <c r="DU55" s="136" t="str">
        <f t="shared" si="96"/>
        <v/>
      </c>
      <c r="DV55" s="457" t="str">
        <f t="shared" si="51"/>
        <v/>
      </c>
      <c r="DW55" s="136" t="str">
        <f t="shared" si="97"/>
        <v/>
      </c>
      <c r="DX55" s="457" t="str">
        <f t="shared" si="52"/>
        <v/>
      </c>
      <c r="DY55" s="136" t="str">
        <f t="shared" si="98"/>
        <v/>
      </c>
      <c r="DZ55" s="457" t="str">
        <f t="shared" si="53"/>
        <v/>
      </c>
      <c r="EA55" s="136" t="str">
        <f t="shared" si="99"/>
        <v/>
      </c>
      <c r="EB55" s="457" t="str">
        <f t="shared" si="54"/>
        <v/>
      </c>
      <c r="EC55" s="136" t="str">
        <f t="shared" si="100"/>
        <v/>
      </c>
      <c r="ED55" s="87" t="str">
        <f t="shared" si="101"/>
        <v/>
      </c>
      <c r="EE55" s="136" t="str">
        <f t="shared" si="102"/>
        <v/>
      </c>
      <c r="EF55" s="136" t="str">
        <f t="shared" si="103"/>
        <v/>
      </c>
      <c r="EG55" s="85"/>
      <c r="EJ55" s="316" t="str">
        <f t="shared" si="104"/>
        <v/>
      </c>
      <c r="EK55" s="316" t="str">
        <f t="shared" si="105"/>
        <v/>
      </c>
      <c r="EL55" s="316" t="str">
        <f t="shared" si="106"/>
        <v/>
      </c>
      <c r="EM55" s="316" t="str">
        <f t="shared" si="107"/>
        <v/>
      </c>
      <c r="EN55" s="316" t="str">
        <f t="shared" si="108"/>
        <v/>
      </c>
      <c r="EO55" s="316" t="str">
        <f>'07-2'!F55</f>
        <v/>
      </c>
    </row>
    <row r="56" spans="1:145" s="54" customFormat="1" ht="15.75" customHeight="1">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I56" s="561" t="s">
        <v>64</v>
      </c>
      <c r="EJ56" s="561">
        <v>1</v>
      </c>
      <c r="EK56" s="561">
        <v>2</v>
      </c>
      <c r="EL56" s="561">
        <v>3</v>
      </c>
      <c r="EM56" s="561">
        <v>4</v>
      </c>
      <c r="EN56" s="561">
        <v>5</v>
      </c>
      <c r="EO56" s="561" t="s">
        <v>437</v>
      </c>
    </row>
    <row r="57" spans="1:145" s="54" customFormat="1">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I57" s="560">
        <v>0</v>
      </c>
      <c r="EJ57" s="553">
        <f t="shared" ref="EJ57:EO57" si="109">COUNTIF(EJ6:EJ55,"0")</f>
        <v>0</v>
      </c>
      <c r="EK57" s="553">
        <f t="shared" si="109"/>
        <v>0</v>
      </c>
      <c r="EL57" s="553">
        <f t="shared" si="109"/>
        <v>0</v>
      </c>
      <c r="EM57" s="553">
        <f t="shared" si="109"/>
        <v>0</v>
      </c>
      <c r="EN57" s="553">
        <f t="shared" si="109"/>
        <v>0</v>
      </c>
      <c r="EO57" s="553">
        <f t="shared" si="109"/>
        <v>0</v>
      </c>
    </row>
    <row r="58" spans="1:145">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c r="BB58" s="402"/>
      <c r="BC58" s="402"/>
      <c r="BD58" s="402"/>
      <c r="BE58" s="402"/>
      <c r="BF58" s="402"/>
      <c r="BG58" s="402"/>
      <c r="BH58" s="402"/>
      <c r="BI58" s="402"/>
      <c r="BJ58" s="402"/>
      <c r="BK58" s="402"/>
      <c r="BL58" s="402"/>
      <c r="BM58" s="402"/>
      <c r="BN58" s="402"/>
      <c r="BO58" s="402"/>
      <c r="BP58" s="402"/>
      <c r="BQ58" s="402"/>
      <c r="BR58" s="402"/>
      <c r="BS58" s="402"/>
      <c r="BT58" s="402"/>
      <c r="BU58" s="402"/>
      <c r="BV58" s="402"/>
      <c r="BW58" s="402"/>
      <c r="BX58" s="402"/>
      <c r="BY58" s="402"/>
      <c r="BZ58" s="402"/>
      <c r="CA58" s="402"/>
      <c r="CB58" s="402"/>
      <c r="CC58" s="402"/>
      <c r="CD58" s="402"/>
      <c r="CE58" s="40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02"/>
      <c r="DM58" s="402"/>
      <c r="DN58" s="402"/>
      <c r="DO58" s="402"/>
      <c r="DP58" s="402"/>
      <c r="DQ58" s="402"/>
      <c r="DR58" s="402"/>
      <c r="DS58" s="402"/>
      <c r="DT58" s="402"/>
      <c r="DU58" s="402"/>
      <c r="DV58" s="402"/>
      <c r="DW58" s="402"/>
      <c r="DX58" s="402"/>
      <c r="DY58" s="402"/>
      <c r="DZ58" s="402"/>
      <c r="EA58" s="402"/>
      <c r="EB58" s="402"/>
      <c r="EC58" s="402"/>
      <c r="ED58" s="402"/>
      <c r="EE58" s="402"/>
      <c r="EF58" s="402"/>
      <c r="EI58" s="560">
        <v>1</v>
      </c>
      <c r="EJ58" s="559">
        <f t="shared" ref="EJ58:EO58" si="110">COUNTIF(EJ6:EJ55,"1")</f>
        <v>0</v>
      </c>
      <c r="EK58" s="559">
        <f t="shared" si="110"/>
        <v>0</v>
      </c>
      <c r="EL58" s="559">
        <f t="shared" si="110"/>
        <v>0</v>
      </c>
      <c r="EM58" s="559">
        <f t="shared" si="110"/>
        <v>0</v>
      </c>
      <c r="EN58" s="559">
        <f t="shared" si="110"/>
        <v>0</v>
      </c>
      <c r="EO58" s="559">
        <f t="shared" si="110"/>
        <v>0</v>
      </c>
    </row>
    <row r="59" spans="1:145">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I59" s="560">
        <v>2</v>
      </c>
      <c r="EJ59" s="559">
        <f t="shared" ref="EJ59:EO59" si="111">COUNTIF(EJ6:EJ55,"2")</f>
        <v>0</v>
      </c>
      <c r="EK59" s="559">
        <f t="shared" si="111"/>
        <v>0</v>
      </c>
      <c r="EL59" s="559">
        <f t="shared" si="111"/>
        <v>0</v>
      </c>
      <c r="EM59" s="559">
        <f t="shared" si="111"/>
        <v>0</v>
      </c>
      <c r="EN59" s="559">
        <f t="shared" si="111"/>
        <v>0</v>
      </c>
      <c r="EO59" s="559">
        <f t="shared" si="111"/>
        <v>0</v>
      </c>
    </row>
    <row r="60" spans="1:145">
      <c r="EI60" s="560">
        <v>3</v>
      </c>
      <c r="EJ60" s="559">
        <f t="shared" ref="EJ60:EO60" si="112">COUNTIF(EJ6:EJ55,"3")</f>
        <v>0</v>
      </c>
      <c r="EK60" s="559">
        <f t="shared" si="112"/>
        <v>0</v>
      </c>
      <c r="EL60" s="559">
        <f t="shared" si="112"/>
        <v>0</v>
      </c>
      <c r="EM60" s="559">
        <f t="shared" si="112"/>
        <v>0</v>
      </c>
      <c r="EN60" s="559">
        <f t="shared" si="112"/>
        <v>0</v>
      </c>
      <c r="EO60" s="559">
        <f t="shared" si="112"/>
        <v>0</v>
      </c>
    </row>
  </sheetData>
  <sheetProtection password="CCC5" sheet="1" objects="1" scenarios="1" selectLockedCells="1"/>
  <mergeCells count="51">
    <mergeCell ref="CV3:DC3"/>
    <mergeCell ref="DB4:DB5"/>
    <mergeCell ref="DC4:DC5"/>
    <mergeCell ref="DD3:DK3"/>
    <mergeCell ref="DJ4:DJ5"/>
    <mergeCell ref="DK4:DK5"/>
    <mergeCell ref="CF3:CM3"/>
    <mergeCell ref="CL4:CL5"/>
    <mergeCell ref="CM4:CM5"/>
    <mergeCell ref="CN3:CU3"/>
    <mergeCell ref="CT4:CT5"/>
    <mergeCell ref="CU4:CU5"/>
    <mergeCell ref="CE4:CE5"/>
    <mergeCell ref="DR4:DR5"/>
    <mergeCell ref="DS4:DS5"/>
    <mergeCell ref="EE4:EE5"/>
    <mergeCell ref="EF4:EF5"/>
    <mergeCell ref="CD4:CD5"/>
    <mergeCell ref="AI4:AI5"/>
    <mergeCell ref="AP4:AP5"/>
    <mergeCell ref="AQ4:AQ5"/>
    <mergeCell ref="AX4:AX5"/>
    <mergeCell ref="AY4:AY5"/>
    <mergeCell ref="BF4:BF5"/>
    <mergeCell ref="BG4:BG5"/>
    <mergeCell ref="BN4:BN5"/>
    <mergeCell ref="BO4:BO5"/>
    <mergeCell ref="BV4:BV5"/>
    <mergeCell ref="BW4:BW5"/>
    <mergeCell ref="BX3:CE3"/>
    <mergeCell ref="DL3:DS3"/>
    <mergeCell ref="DT3:EF3"/>
    <mergeCell ref="J4:J5"/>
    <mergeCell ref="K4:K5"/>
    <mergeCell ref="R4:R5"/>
    <mergeCell ref="S4:S5"/>
    <mergeCell ref="Z4:Z5"/>
    <mergeCell ref="AA4:AA5"/>
    <mergeCell ref="AH4:AH5"/>
    <mergeCell ref="AB3:AI3"/>
    <mergeCell ref="AJ3:AQ3"/>
    <mergeCell ref="AR3:AY3"/>
    <mergeCell ref="AZ3:BG3"/>
    <mergeCell ref="BH3:BO3"/>
    <mergeCell ref="BP3:BW3"/>
    <mergeCell ref="T3:AA3"/>
    <mergeCell ref="A3:A5"/>
    <mergeCell ref="B3:B5"/>
    <mergeCell ref="C3:C4"/>
    <mergeCell ref="D3:K3"/>
    <mergeCell ref="L3:S3"/>
  </mergeCells>
  <conditionalFormatting sqref="DV7 DX7 DZ7 EB7 BE7 AW7 AO7 AG7 AG9 AG11 AG13 AG15 AG17 AG19 AG21 AG23 AG25 AG27 AG29 AG31 AG33 AG35 AG37 AG39 AG41 AG43 AG45 AG47 Y7 BM7 BP7:BU7 BX7:CC7 DL7:DQ7 DT7 AG49:AG55 Q7:Q55">
    <cfRule type="cellIs" dxfId="208" priority="71" stopIfTrue="1" operator="lessThan">
      <formula>1</formula>
    </cfRule>
  </conditionalFormatting>
  <conditionalFormatting sqref="DT6:DT55 DV6:DV55 DX6:DX55 DZ6:DZ55 EB6:EB55">
    <cfRule type="cellIs" dxfId="207" priority="70" stopIfTrue="1" operator="lessThan">
      <formula>35</formula>
    </cfRule>
  </conditionalFormatting>
  <conditionalFormatting sqref="DV6:DV55 DX6:DX55 EB6:EB55">
    <cfRule type="cellIs" dxfId="206" priority="69" stopIfTrue="1" operator="lessThan">
      <formula>15</formula>
    </cfRule>
  </conditionalFormatting>
  <conditionalFormatting sqref="DZ6:DZ55">
    <cfRule type="cellIs" dxfId="205" priority="68" stopIfTrue="1" operator="lessThan">
      <formula>30</formula>
    </cfRule>
  </conditionalFormatting>
  <conditionalFormatting sqref="L5:P55 T5:X55 AB5:AF55 AJ5:AN55 AR5:AV55 AZ5:BD55 BH5:BL55 BP5:BT55 BX5:CB55 DL5:DP55">
    <cfRule type="cellIs" dxfId="204" priority="67" stopIfTrue="1" operator="lessThan">
      <formula>10</formula>
    </cfRule>
  </conditionalFormatting>
  <conditionalFormatting sqref="CF7:CJ7">
    <cfRule type="cellIs" dxfId="203" priority="8" stopIfTrue="1" operator="lessThan">
      <formula>1</formula>
    </cfRule>
  </conditionalFormatting>
  <conditionalFormatting sqref="CF5:CJ55">
    <cfRule type="cellIs" dxfId="202" priority="7" stopIfTrue="1" operator="lessThan">
      <formula>10</formula>
    </cfRule>
  </conditionalFormatting>
  <conditionalFormatting sqref="CN7:CR7">
    <cfRule type="cellIs" dxfId="201" priority="6" stopIfTrue="1" operator="lessThan">
      <formula>1</formula>
    </cfRule>
  </conditionalFormatting>
  <conditionalFormatting sqref="CN5:CR55">
    <cfRule type="cellIs" dxfId="200" priority="5" stopIfTrue="1" operator="lessThan">
      <formula>10</formula>
    </cfRule>
  </conditionalFormatting>
  <conditionalFormatting sqref="CV7:CZ7">
    <cfRule type="cellIs" dxfId="199" priority="4" stopIfTrue="1" operator="lessThan">
      <formula>1</formula>
    </cfRule>
  </conditionalFormatting>
  <conditionalFormatting sqref="CV5:CZ55">
    <cfRule type="cellIs" dxfId="198" priority="3" stopIfTrue="1" operator="lessThan">
      <formula>10</formula>
    </cfRule>
  </conditionalFormatting>
  <conditionalFormatting sqref="DD7:DH7">
    <cfRule type="cellIs" dxfId="197" priority="2" stopIfTrue="1" operator="lessThan">
      <formula>1</formula>
    </cfRule>
  </conditionalFormatting>
  <conditionalFormatting sqref="DD5:DH55">
    <cfRule type="cellIs" dxfId="196" priority="1" stopIfTrue="1" operator="lessThan">
      <formula>10</formula>
    </cfRule>
  </conditionalFormatting>
  <pageMargins left="0.35433070866141736" right="0" top="0.19685039370078741" bottom="0" header="0.51181102362204722" footer="0.11811023622047245"/>
  <pageSetup paperSize="9" scale="95" orientation="portrait" r:id="rId1"/>
  <headerFooter alignWithMargins="0">
    <oddFooter>&amp;R&amp;F   &amp;D</oddFooter>
  </headerFooter>
  <colBreaks count="15" manualBreakCount="15">
    <brk id="11" max="1048575" man="1"/>
    <brk id="19" max="1048575" man="1"/>
    <brk id="27" max="1048575" man="1"/>
    <brk id="35" max="1048575" man="1"/>
    <brk id="43" max="1048575" man="1"/>
    <brk id="51" max="1048575" man="1"/>
    <brk id="59" max="1048575" man="1"/>
    <brk id="67" max="1048575" man="1"/>
    <brk id="75" max="1048575" man="1"/>
    <brk id="83" max="1048575" man="1"/>
    <brk id="91" max="1048575" man="1"/>
    <brk id="99" max="1048575" man="1"/>
    <brk id="107" max="1048575" man="1"/>
    <brk id="115" max="1048575" man="1"/>
    <brk id="123"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dimension ref="B1:N40"/>
  <sheetViews>
    <sheetView showGridLines="0" showRowColHeaders="0" showZeros="0" view="pageBreakPreview" topLeftCell="A7" zoomScaleSheetLayoutView="100" workbookViewId="0">
      <selection activeCell="B2" sqref="B2:J2"/>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4" ht="38.25" customHeight="1"/>
    <row r="2" spans="2:14">
      <c r="B2" s="762" t="s">
        <v>110</v>
      </c>
      <c r="C2" s="762"/>
      <c r="D2" s="762"/>
      <c r="E2" s="762"/>
      <c r="F2" s="762"/>
      <c r="G2" s="762"/>
      <c r="H2" s="762"/>
      <c r="I2" s="762"/>
      <c r="J2" s="762"/>
      <c r="L2" s="334"/>
      <c r="N2" s="512"/>
    </row>
    <row r="3" spans="2:14">
      <c r="B3" s="763" t="str">
        <f>'ข้อมูลพื้นฐาน  '!D3  &amp;"  "&amp;'ข้อมูลพื้นฐาน  '!D4</f>
        <v>โรงเรียนวัดโฆสิตาราม  สำนักงานเขตพื้นที่การศึกษาประถมศึกษาชัยนาท</v>
      </c>
      <c r="C3" s="763"/>
      <c r="D3" s="763"/>
      <c r="E3" s="763"/>
      <c r="F3" s="763"/>
      <c r="G3" s="763"/>
      <c r="H3" s="763"/>
      <c r="I3" s="763"/>
      <c r="J3" s="763"/>
    </row>
    <row r="4" spans="2:14">
      <c r="B4" s="763" t="str">
        <f>"ระดับชั้น"  &amp;'ข้อมูลพื้นฐาน  '!D10  &amp;"    "  &amp;"ปีการศึกษา   "  &amp;'ข้อมูลพื้นฐาน  '!F9</f>
        <v>ระดับชั้นมัธยมศึกษาปีที่ 1    ปีการศึกษา   2568</v>
      </c>
      <c r="C4" s="763"/>
      <c r="D4" s="763"/>
      <c r="E4" s="763"/>
      <c r="F4" s="763"/>
      <c r="G4" s="763"/>
      <c r="H4" s="763"/>
      <c r="I4" s="763"/>
      <c r="J4" s="763"/>
    </row>
    <row r="5" spans="2:14">
      <c r="C5" s="89"/>
      <c r="D5" s="89"/>
      <c r="E5" s="89"/>
      <c r="F5" s="89"/>
      <c r="G5" s="89"/>
      <c r="H5" s="89"/>
      <c r="I5" s="89"/>
      <c r="J5" s="89"/>
    </row>
    <row r="6" spans="2:14" ht="27.75" customHeight="1">
      <c r="B6" s="90"/>
      <c r="C6" s="91" t="s">
        <v>0</v>
      </c>
      <c r="D6" s="92" t="str">
        <f>'03'!$C5</f>
        <v>เด็กชายทนากรณ์   แย้มพรม</v>
      </c>
      <c r="F6" s="767" t="str">
        <f>"เลขประจำตัว     "&amp;'ข้อมูลนักเรียน  '!B5</f>
        <v>เลขประจำตัว     2284</v>
      </c>
      <c r="G6" s="767"/>
      <c r="H6" s="93" t="s">
        <v>2</v>
      </c>
      <c r="I6" s="92">
        <f>'03'!$A5</f>
        <v>1</v>
      </c>
      <c r="J6" s="94"/>
    </row>
    <row r="7" spans="2:14" ht="69.75" customHeight="1">
      <c r="B7" s="395" t="s">
        <v>346</v>
      </c>
      <c r="C7" s="95" t="s">
        <v>24</v>
      </c>
      <c r="D7" s="96" t="s">
        <v>33</v>
      </c>
      <c r="E7" s="97" t="str">
        <f>IF('ข้อมูลพื้นฐาน  '!E10="ประถมศึกษา","เวลาเรียน/ชั่วโมง","น้ำหนัก/หน่วยการเรียน")</f>
        <v>น้ำหนัก/หน่วยการเรียน</v>
      </c>
      <c r="F7" s="97" t="s">
        <v>25</v>
      </c>
      <c r="G7" s="97" t="s">
        <v>27</v>
      </c>
      <c r="H7" s="97" t="s">
        <v>26</v>
      </c>
      <c r="I7" s="97" t="s">
        <v>46</v>
      </c>
      <c r="J7" s="97" t="s">
        <v>22</v>
      </c>
    </row>
    <row r="8" spans="2:14" ht="19.5" customHeight="1">
      <c r="B8" s="394" t="str">
        <f>IF('ข้อมูลพื้นฐาน  '!B13="","",'ข้อมูลพื้นฐาน  '!B13)</f>
        <v>พื้นฐาน</v>
      </c>
      <c r="C8" s="98" t="str">
        <f>'ข้อมูลพื้นฐาน  '!D13</f>
        <v>ท21101</v>
      </c>
      <c r="D8" s="99" t="str">
        <f>'ข้อมูลพื้นฐาน  '!E13</f>
        <v>ภาษาไทย</v>
      </c>
      <c r="E8" s="100">
        <f>IF('ข้อมูลพื้นฐาน  '!E10="ประถมศึกษา",'ข้อมูลพื้นฐาน  '!G13,'ข้อมูลพื้นฐาน  '!F13)</f>
        <v>1.5</v>
      </c>
      <c r="F8" s="101" t="str">
        <f>IF(H8="","",100)</f>
        <v/>
      </c>
      <c r="G8" s="102" t="str">
        <f>'03'!$D$56</f>
        <v/>
      </c>
      <c r="H8" s="103" t="str">
        <f>'03'!$D5</f>
        <v/>
      </c>
      <c r="I8" s="104" t="str">
        <f t="shared" ref="I8:I22" si="0">IF(OR(M8="ร",M8="มส"),M8,IF(ISNA(VLOOKUP(H8,grad01,5,TRUE)),"",VLOOKUP(H8,grad01,5,TRUE)))</f>
        <v/>
      </c>
      <c r="J8" s="105"/>
      <c r="M8" s="88" t="str">
        <f>IF('ร,มส'!E7="","",'ร,มส'!E7)</f>
        <v/>
      </c>
    </row>
    <row r="9" spans="2:14" ht="19.5" customHeight="1">
      <c r="B9" s="394" t="str">
        <f>IF('ข้อมูลพื้นฐาน  '!B14="","",'ข้อมูลพื้นฐาน  '!B14)</f>
        <v>พื้นฐาน</v>
      </c>
      <c r="C9" s="98" t="str">
        <f>'ข้อมูลพื้นฐาน  '!D14</f>
        <v>ค21101</v>
      </c>
      <c r="D9" s="99" t="str">
        <f>'ข้อมูลพื้นฐาน  '!E14</f>
        <v>คณิตศาสตร์</v>
      </c>
      <c r="E9" s="100">
        <f>IF('ข้อมูลพื้นฐาน  '!E10="ประถมศึกษา",'ข้อมูลพื้นฐาน  '!G14,'ข้อมูลพื้นฐาน  '!F14)</f>
        <v>1.5</v>
      </c>
      <c r="F9" s="101" t="str">
        <f t="shared" ref="F9:F22" si="1">IF(H9="","",100)</f>
        <v/>
      </c>
      <c r="G9" s="102" t="str">
        <f>'03'!$E$56</f>
        <v/>
      </c>
      <c r="H9" s="103" t="str">
        <f>'03'!$E5</f>
        <v/>
      </c>
      <c r="I9" s="104" t="str">
        <f t="shared" si="0"/>
        <v/>
      </c>
      <c r="J9" s="105"/>
      <c r="M9" s="88" t="str">
        <f>IF('ร,มส'!F7="","",'ร,มส'!F7)</f>
        <v/>
      </c>
    </row>
    <row r="10" spans="2:14"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IF('ข้อมูลพื้นฐาน  '!E10="ประถมศึกษา",'ข้อมูลพื้นฐาน  '!G15,'ข้อมูลพื้นฐาน  '!F15)</f>
        <v>1.5</v>
      </c>
      <c r="F10" s="101" t="str">
        <f t="shared" si="1"/>
        <v/>
      </c>
      <c r="G10" s="102" t="str">
        <f>'03'!$F$56</f>
        <v/>
      </c>
      <c r="H10" s="103" t="str">
        <f>'03'!$F5</f>
        <v/>
      </c>
      <c r="I10" s="104" t="str">
        <f t="shared" si="0"/>
        <v/>
      </c>
      <c r="J10" s="105"/>
      <c r="M10" s="88" t="str">
        <f>IF('ร,มส'!G7="","",'ร,มส'!G7)</f>
        <v/>
      </c>
    </row>
    <row r="11" spans="2:14"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IF('ข้อมูลพื้นฐาน  '!E10="ประถมศึกษา",'ข้อมูลพื้นฐาน  '!G16,'ข้อมูลพื้นฐาน  '!F16)</f>
        <v>0.5</v>
      </c>
      <c r="F11" s="101" t="str">
        <f t="shared" si="1"/>
        <v/>
      </c>
      <c r="G11" s="102" t="str">
        <f>'03'!$G$56</f>
        <v/>
      </c>
      <c r="H11" s="103" t="str">
        <f>'03'!$G5</f>
        <v/>
      </c>
      <c r="I11" s="104" t="str">
        <f t="shared" si="0"/>
        <v/>
      </c>
      <c r="J11" s="105"/>
      <c r="M11" s="88" t="str">
        <f>IF('ร,มส'!H7="","",'ร,มส'!H7)</f>
        <v/>
      </c>
    </row>
    <row r="12" spans="2:14"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IF('ข้อมูลพื้นฐาน  '!E10="ประถมศึกษา",'ข้อมูลพื้นฐาน  '!G17,'ข้อมูลพื้นฐาน  '!F17)</f>
        <v>1.5</v>
      </c>
      <c r="F12" s="101" t="str">
        <f t="shared" si="1"/>
        <v/>
      </c>
      <c r="G12" s="102" t="str">
        <f>'03'!$H$56</f>
        <v/>
      </c>
      <c r="H12" s="103" t="str">
        <f>'03'!$H5</f>
        <v/>
      </c>
      <c r="I12" s="104" t="str">
        <f t="shared" si="0"/>
        <v/>
      </c>
      <c r="J12" s="105"/>
      <c r="M12" s="88" t="str">
        <f>IF('ร,มส'!I7="","",'ร,มส'!I7)</f>
        <v/>
      </c>
    </row>
    <row r="13" spans="2:14"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IF('ข้อมูลพื้นฐาน  '!E10="ประถมศึกษา",'ข้อมูลพื้นฐาน  '!G18,'ข้อมูลพื้นฐาน  '!F18)</f>
        <v>0.5</v>
      </c>
      <c r="F13" s="101" t="str">
        <f t="shared" si="1"/>
        <v/>
      </c>
      <c r="G13" s="102" t="str">
        <f>'03'!$I$56</f>
        <v/>
      </c>
      <c r="H13" s="103" t="str">
        <f>'03'!$I5</f>
        <v/>
      </c>
      <c r="I13" s="104" t="str">
        <f t="shared" si="0"/>
        <v/>
      </c>
      <c r="J13" s="105"/>
      <c r="M13" s="88" t="str">
        <f>IF('ร,มส'!J7="","",'ร,มส'!J7)</f>
        <v/>
      </c>
    </row>
    <row r="14" spans="2:14"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IF('ข้อมูลพื้นฐาน  '!E10="ประถมศึกษา",'ข้อมูลพื้นฐาน  '!G19,'ข้อมูลพื้นฐาน  '!F19)</f>
        <v>1</v>
      </c>
      <c r="F14" s="101" t="str">
        <f t="shared" si="1"/>
        <v/>
      </c>
      <c r="G14" s="102" t="str">
        <f>'03'!$J$56</f>
        <v/>
      </c>
      <c r="H14" s="103" t="str">
        <f>'03'!$J5</f>
        <v/>
      </c>
      <c r="I14" s="104" t="str">
        <f t="shared" si="0"/>
        <v/>
      </c>
      <c r="J14" s="105"/>
      <c r="M14" s="88" t="str">
        <f>IF('ร,มส'!K7="","",'ร,มส'!K7)</f>
        <v/>
      </c>
    </row>
    <row r="15" spans="2:14" ht="19.5" customHeight="1">
      <c r="B15" s="394" t="str">
        <f>IF('ข้อมูลพื้นฐาน  '!B20="","",'ข้อมูลพื้นฐาน  '!B20)</f>
        <v>พื้นฐาน</v>
      </c>
      <c r="C15" s="98" t="str">
        <f>'ข้อมูลพื้นฐาน  '!D20</f>
        <v>ศ21101</v>
      </c>
      <c r="D15" s="99" t="str">
        <f>'ข้อมูลพื้นฐาน  '!E20</f>
        <v>ศิลปะ</v>
      </c>
      <c r="E15" s="100">
        <f>IF('ข้อมูลพื้นฐาน  '!E10="ประถมศึกษา",'ข้อมูลพื้นฐาน  '!G20,'ข้อมูลพื้นฐาน  '!F20)</f>
        <v>1</v>
      </c>
      <c r="F15" s="101" t="str">
        <f t="shared" si="1"/>
        <v/>
      </c>
      <c r="G15" s="102" t="str">
        <f>'03'!$K$56</f>
        <v/>
      </c>
      <c r="H15" s="103" t="str">
        <f>'03'!$K5</f>
        <v/>
      </c>
      <c r="I15" s="104" t="str">
        <f t="shared" si="0"/>
        <v/>
      </c>
      <c r="J15" s="105"/>
      <c r="M15" s="88" t="str">
        <f>IF('ร,มส'!L7="","",'ร,มส'!L7)</f>
        <v/>
      </c>
    </row>
    <row r="16" spans="2:14"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IF('ข้อมูลพื้นฐาน  '!E10="ประถมศึกษา",'ข้อมูลพื้นฐาน  '!G21,'ข้อมูลพื้นฐาน  '!F21)</f>
        <v>0.5</v>
      </c>
      <c r="F16" s="101" t="str">
        <f t="shared" si="1"/>
        <v/>
      </c>
      <c r="G16" s="102" t="str">
        <f>'03'!$L$56</f>
        <v/>
      </c>
      <c r="H16" s="103" t="str">
        <f>'03'!$L5</f>
        <v/>
      </c>
      <c r="I16" s="104" t="str">
        <f t="shared" si="0"/>
        <v/>
      </c>
      <c r="J16" s="105"/>
      <c r="M16" s="88" t="str">
        <f>IF('ร,มส'!M7="","",'ร,มส'!M7)</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IF('ข้อมูลพื้นฐาน  '!E10="ประถมศึกษา",'ข้อมูลพื้นฐาน  '!G22,'ข้อมูลพื้นฐาน  '!F22)</f>
        <v>1.5</v>
      </c>
      <c r="F17" s="101" t="str">
        <f>IF(H17="","",100)</f>
        <v/>
      </c>
      <c r="G17" s="102" t="str">
        <f>'03'!$M$56</f>
        <v/>
      </c>
      <c r="H17" s="103" t="str">
        <f>'03'!$M5</f>
        <v/>
      </c>
      <c r="I17" s="104" t="str">
        <f t="shared" si="0"/>
        <v/>
      </c>
      <c r="J17" s="105"/>
      <c r="M17" s="88" t="str">
        <f>IF('ร,มส'!N7="","",'ร,มส'!N7)</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IF('ข้อมูลพื้นฐาน  '!E10="ประถมศึกษา",'ข้อมูลพื้นฐาน  '!G23,'ข้อมูลพื้นฐาน  '!F23)</f>
        <v>1</v>
      </c>
      <c r="F18" s="101" t="str">
        <f>IF(H18="","",100)</f>
        <v/>
      </c>
      <c r="G18" s="102" t="str">
        <f>'03'!$N$56</f>
        <v/>
      </c>
      <c r="H18" s="103" t="str">
        <f>'03'!$N5</f>
        <v/>
      </c>
      <c r="I18" s="104" t="str">
        <f t="shared" si="0"/>
        <v/>
      </c>
      <c r="J18" s="105"/>
      <c r="M18" s="88" t="str">
        <f>IF('ร,มส'!O7="","",'ร,มส'!O7)</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IF('ข้อมูลพื้นฐาน  '!E10="ประถมศึกษา",'ข้อมูลพื้นฐาน  '!G24,'ข้อมูลพื้นฐาน  '!F24)</f>
        <v>1</v>
      </c>
      <c r="F19" s="101" t="str">
        <f>IF(H19="","",100)</f>
        <v/>
      </c>
      <c r="G19" s="102" t="str">
        <f>'03'!$O$56</f>
        <v/>
      </c>
      <c r="H19" s="103" t="str">
        <f>'03'!$O5</f>
        <v/>
      </c>
      <c r="I19" s="104" t="str">
        <f t="shared" si="0"/>
        <v/>
      </c>
      <c r="J19" s="105"/>
      <c r="M19" s="88" t="str">
        <f>IF('ร,มส'!P7="","",'ร,มส'!P7)</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IF('ข้อมูลพื้นฐาน  '!E10="ประถมศึกษา",'ข้อมูลพื้นฐาน  '!G25,'ข้อมูลพื้นฐาน  '!F25)</f>
        <v>0.5</v>
      </c>
      <c r="F20" s="101" t="str">
        <f>IF(H20="","",100)</f>
        <v/>
      </c>
      <c r="G20" s="102" t="str">
        <f>'03'!$P$56</f>
        <v/>
      </c>
      <c r="H20" s="103" t="str">
        <f>'03'!$P5</f>
        <v/>
      </c>
      <c r="I20" s="104" t="str">
        <f t="shared" si="0"/>
        <v/>
      </c>
      <c r="J20" s="105"/>
      <c r="M20" s="88" t="str">
        <f>IF('ร,มส'!Q7="","",'ร,มส'!Q7)</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IF('ข้อมูลพื้นฐาน  '!E10="ประถมศึกษา",'ข้อมูลพื้นฐาน  '!G26,'ข้อมูลพื้นฐาน  '!F26)</f>
        <v>0.5</v>
      </c>
      <c r="F21" s="101" t="str">
        <f>IF(H21="","",100)</f>
        <v/>
      </c>
      <c r="G21" s="102" t="str">
        <f>'03'!$Q$56</f>
        <v/>
      </c>
      <c r="H21" s="103" t="str">
        <f>'03'!$Q5</f>
        <v/>
      </c>
      <c r="I21" s="104" t="str">
        <f t="shared" si="0"/>
        <v/>
      </c>
      <c r="J21" s="105"/>
      <c r="M21" s="88" t="str">
        <f>IF('ร,มส'!R7="","",'ร,มส'!R7)</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IF('ข้อมูลพื้นฐาน  '!E10="ประถมศึกษา",'ข้อมูลพื้นฐาน  '!G27,'ข้อมูลพื้นฐาน  '!F27)</f>
        <v>0.5</v>
      </c>
      <c r="F22" s="101" t="str">
        <f t="shared" si="1"/>
        <v/>
      </c>
      <c r="G22" s="102" t="str">
        <f>'03'!$R$56</f>
        <v/>
      </c>
      <c r="H22" s="103" t="str">
        <f>'03'!$R5</f>
        <v/>
      </c>
      <c r="I22" s="104" t="str">
        <f t="shared" si="0"/>
        <v/>
      </c>
      <c r="J22" s="105"/>
      <c r="M22" s="88" t="str">
        <f>IF('ร,มส'!S7="","",'ร,มส'!S7)</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f>
        <v/>
      </c>
      <c r="F25" s="768" t="s">
        <v>359</v>
      </c>
      <c r="G25" s="465" t="s">
        <v>354</v>
      </c>
      <c r="H25" s="466"/>
      <c r="I25" s="467"/>
      <c r="J25" s="462" t="str">
        <f>IF(ข้อมูลกิจกรรม!$Q$5="","",IF(ข้อมูลกิจกรรม!$Q$5=0,"ปรับปรุง",IF(ข้อมูลกิจกรรม!$Q$5=1,"พอใช้",IF(ข้อมูลกิจกรรม!$Q$5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IF(เกณฑ์!E16="คะแนนร้อยละ",'03'!$U5,'02'!$AM5)</f>
        <v/>
      </c>
      <c r="F26" s="769"/>
      <c r="G26" s="465" t="s">
        <v>355</v>
      </c>
      <c r="H26" s="466"/>
      <c r="I26" s="467"/>
      <c r="J26" s="462" t="str">
        <f>IF(ข้อมูลกิจกรรม!$R$5="","",IF(ข้อมูลกิจกรรม!$R$5=0,"ปรับปรุง",IF(ข้อมูลกิจกรรม!$R$5=1,"พอใช้",IF(ข้อมูลกิจกรรม!$R$5=2,"ดี","ดีเยี่ยม"))))</f>
        <v/>
      </c>
    </row>
    <row r="27" spans="2:13" ht="21.75" customHeight="1">
      <c r="B27" s="756" t="s">
        <v>29</v>
      </c>
      <c r="C27" s="757"/>
      <c r="D27" s="99" t="str">
        <f>กิจกรรมพัฒนาผู้เรียน!E5</f>
        <v>แนะแนว</v>
      </c>
      <c r="E27" s="103" t="str">
        <f>ข้อมูลกิจกรรม!$D$5</f>
        <v/>
      </c>
      <c r="F27" s="769"/>
      <c r="G27" s="465" t="s">
        <v>356</v>
      </c>
      <c r="H27" s="466"/>
      <c r="I27" s="467"/>
      <c r="J27" s="462" t="str">
        <f>IF(ข้อมูลกิจกรรม!$S$5="","",IF(ข้อมูลกิจกรรม!$S$5=0,"ปรับปรุง",IF(ข้อมูลกิจกรรม!$S$5=1,"พอใช้",IF(ข้อมูลกิจกรรม!$S$5=2,"ดี","ดีเยี่ยม"))))</f>
        <v/>
      </c>
    </row>
    <row r="28" spans="2:13">
      <c r="B28" s="758"/>
      <c r="C28" s="759"/>
      <c r="D28" s="99" t="str">
        <f>กิจกรรมพัฒนาผู้เรียน!F5</f>
        <v>ลูกเสือฯ</v>
      </c>
      <c r="E28" s="103" t="str">
        <f>ข้อมูลกิจกรรม!$E$5</f>
        <v/>
      </c>
      <c r="F28" s="769"/>
      <c r="G28" s="465" t="s">
        <v>357</v>
      </c>
      <c r="H28" s="466"/>
      <c r="I28" s="467"/>
      <c r="J28" s="462" t="str">
        <f>IF(ข้อมูลกิจกรรม!$T$5="","",IF(ข้อมูลกิจกรรม!$T$5=0,"ปรับปรุง",IF(ข้อมูลกิจกรรม!$T$5=1,"พอใช้",IF(ข้อมูลกิจกรรม!$T$5=2,"ดี","ดีเยี่ยม"))))</f>
        <v/>
      </c>
    </row>
    <row r="29" spans="2:13">
      <c r="B29" s="758"/>
      <c r="C29" s="759"/>
      <c r="D29" s="99" t="str">
        <f>ข้อมูลกิจกรรม!$V$5</f>
        <v/>
      </c>
      <c r="E29" s="103" t="str">
        <f>ข้อมูลกิจกรรม!$F$5</f>
        <v/>
      </c>
      <c r="F29" s="770"/>
      <c r="G29" s="468" t="s">
        <v>358</v>
      </c>
      <c r="H29" s="469"/>
      <c r="I29" s="470"/>
      <c r="J29" s="399" t="str">
        <f>IF(ข้อมูลกิจกรรม!$U$5="","",IF(ข้อมูลกิจกรรม!$U$5=0,"ปรับปรุง",IF(ข้อมูลกิจกรรม!$U$5=1,"พอใช้",IF(ข้อมูลกิจกรรม!$U$5=2,"ดี","ดีเยี่ยม"))))</f>
        <v/>
      </c>
    </row>
    <row r="30" spans="2:13" ht="21.75" customHeight="1">
      <c r="B30" s="760"/>
      <c r="C30" s="761"/>
      <c r="D30" s="99">
        <f>กิจกรรมพัฒนาผู้เรียน!J6</f>
        <v>0</v>
      </c>
      <c r="E30" s="103">
        <f>กิจกรรมพัฒนาผู้เรียน!H6</f>
        <v>0</v>
      </c>
      <c r="F30" s="544" t="s">
        <v>425</v>
      </c>
      <c r="G30" s="545"/>
      <c r="H30" s="545"/>
      <c r="I30" s="546"/>
      <c r="J30" s="103" t="str">
        <f>IF(ข้อมูลกิจกรรม!$P$5="","",IF(ข้อมูลกิจกรรม!$P$5=0,"ไม่ผ่าน",IF(ข้อมูลกิจกรรม!$P$5=1,"ผ่าน",IF(ข้อมูลกิจกรรม!$P$5=2,"ดี","ดีเยี่ยม"))))</f>
        <v/>
      </c>
    </row>
    <row r="31" spans="2:13" ht="21.75" customHeight="1">
      <c r="B31" s="756" t="s">
        <v>30</v>
      </c>
      <c r="C31" s="757"/>
      <c r="D31" s="122" t="str">
        <f>"1." &amp;'ข้อมูลพื้นฐาน  '!I13</f>
        <v>1.รักชาติ  ศาสน์  กษัตริย์</v>
      </c>
      <c r="E31" s="103" t="str">
        <f>IF(ข้อมูลกิจกรรม!$H$5="","",IF(ข้อมูลกิจกรรม!$H$5=0,"ไม่ผ่าน",IF(ข้อมูลกิจกรรม!$H$5=1,"ผ่าน",IF(ข้อมูลกิจกรรม!$H$5=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$5="","",IF(ข้อมูลกิจกรรม!$I$5=0,"ไม่ผ่าน",IF(ข้อมูลกิจกรรม!$I$5=1,"ผ่าน",IF(ข้อมูลกิจกรรม!$I$5=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$5="","",IF(ข้อมูลกิจกรรม!$J$5=0,"ไม่ผ่าน",IF(ข้อมูลกิจกรรม!$J$5=1,"ผ่าน",IF(ข้อมูลกิจกรรม!$J$5=2,"ดี","ดีเยี่ยม"))))</f>
        <v>ไม่ผ่าน</v>
      </c>
      <c r="F33" s="121"/>
      <c r="J33" s="543"/>
    </row>
    <row r="34" spans="2:10">
      <c r="B34" s="758"/>
      <c r="C34" s="759"/>
      <c r="D34" s="122" t="str">
        <f>"4." &amp;'ข้อมูลพื้นฐาน  '!I16</f>
        <v>4.ใฝ่เรียนรู้</v>
      </c>
      <c r="E34" s="103" t="str">
        <f>IF(ข้อมูลกิจกรรม!$K$5="","",IF(ข้อมูลกิจกรรม!$K$5=0,"ไม่ผ่าน",IF(ข้อมูลกิจกรรม!$K$5=1,"ผ่าน",IF(ข้อมูลกิจกรรม!$K$5=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$5="","",IF(ข้อมูลกิจกรรม!$L$5=0,"ไม่ผ่าน",IF(ข้อมูลกิจกรรม!$L$5=1,"ผ่าน",IF(ข้อมูลกิจกรรม!$L$5=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$5="","",IF(ข้อมูลกิจกรรม!$M$5=0,"ไม่ผ่าน",IF(ข้อมูลกิจกรรม!$M$5=1,"ผ่าน",IF(ข้อมูลกิจกรรม!$M$5=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$5="","",IF(ข้อมูลกิจกรรม!$N$5=0,"ไม่ผ่าน",IF(ข้อมูลกิจกรรม!$N$5=1,"ผ่าน",IF(ข้อมูลกิจกรรม!$N$5=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$5="","",IF(ข้อมูลกิจกรรม!$O$5=0,"ไม่ผ่าน",IF(ข้อมูลกิจกรรม!$O$5=1,"ผ่าน",IF(ข้อมูลกิจกรรม!$O$5=2,"ดี","ดีเยี่ยม"))))</f>
        <v>ไม่ผ่าน</v>
      </c>
      <c r="F38" s="121"/>
      <c r="G38" s="119" t="str">
        <f>IF('ข้อมูลพื้นฐาน  '!E5="","","ลงชื่อ")</f>
        <v>ลงชื่อ</v>
      </c>
      <c r="J38" s="120"/>
    </row>
    <row r="39" spans="2:10" ht="21.75" customHeight="1">
      <c r="B39" s="471"/>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X+fnGvQramMBmUSaY6lZUdkzLrcsOXVz22n599FQDKBSpIMn7iIWJTLVnEUgspDT8XklxRFJs9Dvds7Eg2qzPA==" saltValue="+FGwynxU+pk2a0RwxcsoC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95" priority="5" stopIfTrue="1" operator="lessThan">
      <formula>50</formula>
    </cfRule>
  </conditionalFormatting>
  <conditionalFormatting sqref="J8:J23 I8:I22">
    <cfRule type="cellIs" dxfId="194" priority="6" stopIfTrue="1" operator="lessThan">
      <formula>1</formula>
    </cfRule>
  </conditionalFormatting>
  <conditionalFormatting sqref="I8:I22">
    <cfRule type="containsText" dxfId="193" priority="1" operator="containsText" text="มส">
      <formula>NOT(ISERROR(SEARCH("มส",I8)))</formula>
    </cfRule>
    <cfRule type="containsText" dxfId="192" priority="2" operator="containsText" text="ร">
      <formula>NOT(ISERROR(SEARCH("ร",I8)))</formula>
    </cfRule>
  </conditionalFormatting>
  <pageMargins left="0.25" right="0.25" top="0.75" bottom="0.75" header="0.3" footer="0.3"/>
  <pageSetup paperSize="9" scale="8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dimension ref="B1:M40"/>
  <sheetViews>
    <sheetView showGridLines="0" showRowColHeaders="0" showZeros="0" view="pageBreakPreview" topLeftCell="A19" zoomScaleSheetLayoutView="100" workbookViewId="0">
      <selection activeCell="D28" sqref="D28"/>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'03'!$C6</f>
        <v>เด็กชายนครินทร์  จุ้ยทองหลาง</v>
      </c>
      <c r="F6" s="767" t="str">
        <f>"เลขประจำตัว     "&amp;'ข้อมูลนักเรียน  '!B6</f>
        <v>เลขประจำตัว     2285</v>
      </c>
      <c r="G6" s="767"/>
      <c r="H6" s="93" t="s">
        <v>2</v>
      </c>
      <c r="I6" s="92">
        <f>'03'!$A6</f>
        <v>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'03'!$D6</f>
        <v/>
      </c>
      <c r="I8" s="104" t="str">
        <f t="shared" ref="I8:I22" si="0">IF(OR(M8="ร",M8="มส"),M8,IF(ISNA(VLOOKUP(H8,grad01,5,TRUE)),"",VLOOKUP(H8,grad01,5,TRUE)))</f>
        <v/>
      </c>
      <c r="J8" s="105"/>
      <c r="M8" s="88" t="str">
        <f>IF('ร,มส'!E8="","",'ร,มส'!E8)</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'03'!$E6</f>
        <v/>
      </c>
      <c r="I9" s="104" t="str">
        <f t="shared" si="0"/>
        <v/>
      </c>
      <c r="J9" s="105"/>
      <c r="M9" s="88" t="str">
        <f>IF('ร,มส'!F8="","",'ร,มส'!F8)</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'03'!$F6</f>
        <v/>
      </c>
      <c r="I10" s="104" t="str">
        <f t="shared" si="0"/>
        <v/>
      </c>
      <c r="J10" s="105"/>
      <c r="M10" s="88" t="str">
        <f>IF('ร,มส'!G8="","",'ร,มส'!G8)</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'03'!$G6</f>
        <v/>
      </c>
      <c r="I11" s="104" t="str">
        <f t="shared" si="0"/>
        <v/>
      </c>
      <c r="J11" s="105"/>
      <c r="M11" s="88" t="str">
        <f>IF('ร,มส'!H8="","",'ร,มส'!H8)</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'03'!$H6</f>
        <v/>
      </c>
      <c r="I12" s="104" t="str">
        <f t="shared" si="0"/>
        <v/>
      </c>
      <c r="J12" s="105"/>
      <c r="M12" s="88" t="str">
        <f>IF('ร,มส'!I8="","",'ร,มส'!I8)</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'03'!$I6</f>
        <v/>
      </c>
      <c r="I13" s="104" t="str">
        <f t="shared" si="0"/>
        <v/>
      </c>
      <c r="J13" s="105"/>
      <c r="M13" s="88" t="str">
        <f>IF('ร,มส'!J8="","",'ร,มส'!J8)</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'03'!$J6</f>
        <v/>
      </c>
      <c r="I14" s="104" t="str">
        <f t="shared" si="0"/>
        <v/>
      </c>
      <c r="J14" s="105"/>
      <c r="M14" s="88" t="str">
        <f>IF('ร,มส'!K8="","",'ร,มส'!K8)</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'03'!$K6</f>
        <v/>
      </c>
      <c r="I15" s="104" t="str">
        <f t="shared" si="0"/>
        <v/>
      </c>
      <c r="J15" s="105"/>
      <c r="M15" s="88" t="str">
        <f>IF('ร,มส'!L8="","",'ร,มส'!L8)</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'03'!$L6</f>
        <v/>
      </c>
      <c r="I16" s="104" t="str">
        <f t="shared" si="0"/>
        <v/>
      </c>
      <c r="J16" s="105"/>
      <c r="M16" s="88" t="str">
        <f>IF('ร,มส'!M8="","",'ร,มส'!M8)</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'03'!$M6</f>
        <v/>
      </c>
      <c r="I17" s="104" t="str">
        <f t="shared" si="0"/>
        <v/>
      </c>
      <c r="J17" s="105"/>
      <c r="M17" s="88" t="str">
        <f>IF('ร,มส'!N8="","",'ร,มส'!N8)</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'03'!$N6</f>
        <v/>
      </c>
      <c r="I18" s="104" t="str">
        <f t="shared" si="0"/>
        <v/>
      </c>
      <c r="J18" s="105"/>
      <c r="M18" s="88" t="str">
        <f>IF('ร,มส'!O8="","",'ร,มส'!O8)</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'03'!$O6</f>
        <v/>
      </c>
      <c r="I19" s="104" t="str">
        <f t="shared" si="0"/>
        <v/>
      </c>
      <c r="J19" s="105"/>
      <c r="M19" s="88" t="str">
        <f>IF('ร,มส'!P8="","",'ร,มส'!P8)</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'03'!$P6</f>
        <v/>
      </c>
      <c r="I20" s="104" t="str">
        <f t="shared" si="0"/>
        <v/>
      </c>
      <c r="J20" s="105"/>
      <c r="M20" s="88" t="str">
        <f>IF('ร,มส'!Q8="","",'ร,มส'!Q8)</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'03'!$Q6</f>
        <v/>
      </c>
      <c r="I21" s="104" t="str">
        <f t="shared" si="0"/>
        <v/>
      </c>
      <c r="J21" s="105"/>
      <c r="M21" s="88" t="str">
        <f>IF('ร,มส'!R8="","",'ร,มส'!R8)</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'03'!$R6</f>
        <v/>
      </c>
      <c r="I22" s="104" t="str">
        <f t="shared" si="0"/>
        <v/>
      </c>
      <c r="J22" s="105"/>
      <c r="M22" s="88" t="str">
        <f>IF('ร,มส'!S8="","",'ร,มส'!S8)</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'02'!$S$6</f>
        <v/>
      </c>
      <c r="F25" s="768" t="s">
        <v>359</v>
      </c>
      <c r="G25" s="465" t="s">
        <v>354</v>
      </c>
      <c r="H25" s="466"/>
      <c r="I25" s="467"/>
      <c r="J25" s="462" t="str">
        <f>IF(ข้อมูลกิจกรรม!$Q$6="","",IF(ข้อมูลกิจกรรม!$Q$6=0,"ปรับปรุง",IF(ข้อมูลกิจกรรม!$Q$6=1,"พอใช้",IF(ข้อมูลกิจกรรม!$Q$6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IF(เกณฑ์!E16="คะแนนร้อยละ",'03'!$U6,'02'!$AM6)</f>
        <v/>
      </c>
      <c r="F26" s="769"/>
      <c r="G26" s="465" t="s">
        <v>355</v>
      </c>
      <c r="H26" s="466"/>
      <c r="I26" s="467"/>
      <c r="J26" s="462" t="str">
        <f>IF(ข้อมูลกิจกรรม!$R$6="","",IF(ข้อมูลกิจกรรม!$R$6=0,"ปรับปรุง",IF(ข้อมูลกิจกรรม!$R$6=1,"พอใช้",IF(ข้อมูลกิจกรรม!$R$6=2,"ดี","ดีเยี่ยม"))))</f>
        <v/>
      </c>
    </row>
    <row r="27" spans="2:13" ht="21.75" customHeight="1">
      <c r="B27" s="756" t="s">
        <v>29</v>
      </c>
      <c r="C27" s="757"/>
      <c r="D27" s="99" t="str">
        <f>กิจกรรมพัฒนาผู้เรียน!E5</f>
        <v>แนะแนว</v>
      </c>
      <c r="E27" s="103" t="str">
        <f>ข้อมูลกิจกรรม!$D$6</f>
        <v/>
      </c>
      <c r="F27" s="769"/>
      <c r="G27" s="465" t="s">
        <v>356</v>
      </c>
      <c r="H27" s="466"/>
      <c r="I27" s="467"/>
      <c r="J27" s="462" t="str">
        <f>IF(ข้อมูลกิจกรรม!$S$6="","",IF(ข้อมูลกิจกรรม!$S$6=0,"ปรับปรุง",IF(ข้อมูลกิจกรรม!$S$6=1,"พอใช้",IF(ข้อมูลกิจกรรม!$S$6=2,"ดี","ดีเยี่ยม"))))</f>
        <v/>
      </c>
    </row>
    <row r="28" spans="2:13">
      <c r="B28" s="758"/>
      <c r="C28" s="759"/>
      <c r="D28" s="99" t="str">
        <f>กิจกรรมพัฒนาผู้เรียน!F5</f>
        <v>ลูกเสือฯ</v>
      </c>
      <c r="E28" s="103" t="str">
        <f>ข้อมูลกิจกรรม!$E$6</f>
        <v/>
      </c>
      <c r="F28" s="769"/>
      <c r="G28" s="465" t="s">
        <v>357</v>
      </c>
      <c r="H28" s="466"/>
      <c r="I28" s="467"/>
      <c r="J28" s="462" t="str">
        <f>IF(ข้อมูลกิจกรรม!$T$6="","",IF(ข้อมูลกิจกรรม!$T$6=0,"ปรับปรุง",IF(ข้อมูลกิจกรรม!$T$6=1,"พอใช้",IF(ข้อมูลกิจกรรม!$T$6=2,"ดี","ดีเยี่ยม"))))</f>
        <v/>
      </c>
    </row>
    <row r="29" spans="2:13">
      <c r="B29" s="758"/>
      <c r="C29" s="759"/>
      <c r="D29" s="99" t="str">
        <f>ข้อมูลกิจกรรม!$V$6</f>
        <v/>
      </c>
      <c r="E29" s="103" t="str">
        <f>ข้อมูลกิจกรรม!$F$6</f>
        <v/>
      </c>
      <c r="F29" s="770"/>
      <c r="G29" s="468" t="s">
        <v>358</v>
      </c>
      <c r="H29" s="469"/>
      <c r="I29" s="470"/>
      <c r="J29" s="399" t="str">
        <f>IF(ข้อมูลกิจกรรม!$U$6="","",IF(ข้อมูลกิจกรรม!$U$6=0,"ปรับปรุง",IF(ข้อมูลกิจกรรม!$U$6=1,"พอใช้",IF(ข้อมูลกิจกรรม!$U$6=2,"ดี","ดีเยี่ยม"))))</f>
        <v/>
      </c>
    </row>
    <row r="30" spans="2:13" ht="21.75" customHeight="1">
      <c r="B30" s="760"/>
      <c r="C30" s="761"/>
      <c r="D30" s="99">
        <f>กิจกรรมพัฒนาผู้เรียน!J7</f>
        <v>0</v>
      </c>
      <c r="E30" s="103">
        <f>กิจกรรมพัฒนาผู้เรียน!H7</f>
        <v>0</v>
      </c>
      <c r="F30" s="544" t="s">
        <v>425</v>
      </c>
      <c r="G30" s="545"/>
      <c r="H30" s="545"/>
      <c r="I30" s="546"/>
      <c r="J30" s="103" t="str">
        <f>IF(ข้อมูลกิจกรรม!$P$6="","",IF(ข้อมูลกิจกรรม!$P$6=0,"ไม่ผ่าน",IF(ข้อมูลกิจกรรม!$P$6=1,"ผ่าน",IF(ข้อมูลกิจกรรม!$P$6=2,"ดี","ดีเยี่ยม"))))</f>
        <v/>
      </c>
    </row>
    <row r="31" spans="2:13" ht="21.75" customHeight="1">
      <c r="B31" s="756" t="s">
        <v>30</v>
      </c>
      <c r="C31" s="757"/>
      <c r="D31" s="122" t="str">
        <f>"1." &amp;'ข้อมูลพื้นฐาน  '!I13</f>
        <v>1.รักชาติ  ศาสน์  กษัตริย์</v>
      </c>
      <c r="E31" s="103" t="str">
        <f>IF(ข้อมูลกิจกรรม!$H$6="","",IF(ข้อมูลกิจกรรม!$H$6=0,"ไม่ผ่าน",IF(ข้อมูลกิจกรรม!$H$6=1,"ผ่าน",IF(ข้อมูลกิจกรรม!$H$6=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$6="","",IF(ข้อมูลกิจกรรม!$I$6=0,"ไม่ผ่าน",IF(ข้อมูลกิจกรรม!$I$6=1,"ผ่าน",IF(ข้อมูลกิจกรรม!$I$6=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$6="","",IF(ข้อมูลกิจกรรม!$J$6=0,"ไม่ผ่าน",IF(ข้อมูลกิจกรรม!$J$6=1,"ผ่าน",IF(ข้อมูลกิจกรรม!$J$6=2,"ดี","ดีเยี่ยม"))))</f>
        <v>ไม่ผ่าน</v>
      </c>
      <c r="F33" s="121"/>
      <c r="J33" s="543"/>
    </row>
    <row r="34" spans="2:10">
      <c r="B34" s="758"/>
      <c r="C34" s="759"/>
      <c r="D34" s="122" t="str">
        <f>"4." &amp;'ข้อมูลพื้นฐาน  '!I16</f>
        <v>4.ใฝ่เรียนรู้</v>
      </c>
      <c r="E34" s="103" t="str">
        <f>IF(ข้อมูลกิจกรรม!$K$6="","",IF(ข้อมูลกิจกรรม!$K$6=0,"ไม่ผ่าน",IF(ข้อมูลกิจกรรม!$K$6=1,"ผ่าน",IF(ข้อมูลกิจกรรม!$K$6=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$6="","",IF(ข้อมูลกิจกรรม!$L$6=0,"ไม่ผ่าน",IF(ข้อมูลกิจกรรม!$L$6=1,"ผ่าน",IF(ข้อมูลกิจกรรม!$L$6=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$6="","",IF(ข้อมูลกิจกรรม!$M$6=0,"ไม่ผ่าน",IF(ข้อมูลกิจกรรม!$M$6=1,"ผ่าน",IF(ข้อมูลกิจกรรม!$M$6=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$6="","",IF(ข้อมูลกิจกรรม!$N$6=0,"ไม่ผ่าน",IF(ข้อมูลกิจกรรม!$N$6=1,"ผ่าน",IF(ข้อมูลกิจกรรม!$N$6=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$6="","",IF(ข้อมูลกิจกรรม!$O$6=0,"ไม่ผ่าน",IF(ข้อมูลกิจกรรม!$O$6=1,"ผ่าน",IF(ข้อมูลกิจกรรม!$O$6=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VCbeB+G5ISi6HbT/Ve/yrA6TfYYmtcXba3UW/NDxUcAW+zt+YuEm7/9tQx0uW0zc/71PbPbUzp0A9DU2ASvOYg==" saltValue="bJ4zQYieC8YJEWX3+PU1G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91" priority="17" stopIfTrue="1" operator="lessThan">
      <formula>50</formula>
    </cfRule>
  </conditionalFormatting>
  <conditionalFormatting sqref="J23 I8:J22">
    <cfRule type="cellIs" dxfId="190" priority="18" stopIfTrue="1" operator="lessThan">
      <formula>1</formula>
    </cfRule>
  </conditionalFormatting>
  <conditionalFormatting sqref="I8:I22">
    <cfRule type="containsText" dxfId="189" priority="10" operator="containsText" text="มส">
      <formula>NOT(ISERROR(SEARCH("มส",I8)))</formula>
    </cfRule>
    <cfRule type="containsText" dxfId="188" priority="11"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'03'!$C7</f>
        <v>เด็กหญิงลลิตาพร   อ่อนเจริญ</v>
      </c>
      <c r="F6" s="767" t="str">
        <f>"เลขประจำตัว     "&amp;'ข้อมูลนักเรียน  '!B7</f>
        <v>เลขประจำตัว     2288</v>
      </c>
      <c r="G6" s="767"/>
      <c r="H6" s="93" t="s">
        <v>2</v>
      </c>
      <c r="I6" s="92">
        <f>'03'!$A7</f>
        <v>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'03'!$D7</f>
        <v/>
      </c>
      <c r="I8" s="104" t="str">
        <f t="shared" ref="I8:I22" si="0">IF(OR(M8="ร",M8="มส"),M8,IF(ISNA(VLOOKUP(H8,grad01,5,TRUE)),"",VLOOKUP(H8,grad01,5,TRUE)))</f>
        <v/>
      </c>
      <c r="J8" s="105"/>
      <c r="M8" s="88" t="str">
        <f>IF('ร,มส'!E9="","",'ร,มส'!E9)</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'03'!$E7</f>
        <v/>
      </c>
      <c r="I9" s="104" t="str">
        <f t="shared" si="0"/>
        <v/>
      </c>
      <c r="J9" s="105"/>
      <c r="M9" s="88" t="str">
        <f>IF('ร,มส'!F9="","",'ร,มส'!F9)</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'03'!$F7</f>
        <v/>
      </c>
      <c r="I10" s="104" t="str">
        <f t="shared" si="0"/>
        <v/>
      </c>
      <c r="J10" s="105"/>
      <c r="M10" s="88" t="str">
        <f>IF('ร,มส'!G9="","",'ร,มส'!G9)</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'03'!$G7</f>
        <v/>
      </c>
      <c r="I11" s="104" t="str">
        <f t="shared" si="0"/>
        <v/>
      </c>
      <c r="J11" s="105"/>
      <c r="M11" s="88" t="str">
        <f>IF('ร,มส'!H9="","",'ร,มส'!H9)</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'03'!$H7</f>
        <v/>
      </c>
      <c r="I12" s="104" t="str">
        <f t="shared" si="0"/>
        <v/>
      </c>
      <c r="J12" s="105"/>
      <c r="M12" s="88" t="str">
        <f>IF('ร,มส'!I9="","",'ร,มส'!I9)</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'03'!$I7</f>
        <v/>
      </c>
      <c r="I13" s="104" t="str">
        <f t="shared" si="0"/>
        <v/>
      </c>
      <c r="J13" s="105"/>
      <c r="M13" s="88" t="str">
        <f>IF('ร,มส'!J9="","",'ร,มส'!J9)</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'03'!$J7</f>
        <v/>
      </c>
      <c r="I14" s="104" t="str">
        <f t="shared" si="0"/>
        <v/>
      </c>
      <c r="J14" s="105"/>
      <c r="M14" s="88" t="str">
        <f>IF('ร,มส'!K9="","",'ร,มส'!K9)</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'03'!$K$7</f>
        <v/>
      </c>
      <c r="I15" s="104" t="str">
        <f t="shared" si="0"/>
        <v/>
      </c>
      <c r="J15" s="105"/>
      <c r="M15" s="88" t="str">
        <f>IF('ร,มส'!L9="","",'ร,มส'!L9)</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'03'!$L7</f>
        <v/>
      </c>
      <c r="I16" s="104" t="str">
        <f t="shared" si="0"/>
        <v/>
      </c>
      <c r="J16" s="105"/>
      <c r="M16" s="88" t="str">
        <f>IF('ร,มส'!M9="","",'ร,มส'!M9)</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'03'!$M7</f>
        <v/>
      </c>
      <c r="I17" s="104" t="str">
        <f t="shared" si="0"/>
        <v/>
      </c>
      <c r="J17" s="105"/>
      <c r="M17" s="88" t="str">
        <f>IF('ร,มส'!N9="","",'ร,มส'!N9)</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'03'!$N7</f>
        <v/>
      </c>
      <c r="I18" s="104" t="str">
        <f t="shared" si="0"/>
        <v/>
      </c>
      <c r="J18" s="105"/>
      <c r="M18" s="88" t="str">
        <f>IF('ร,มส'!O9="","",'ร,มส'!O9)</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'03'!$O7</f>
        <v/>
      </c>
      <c r="I19" s="104" t="str">
        <f t="shared" si="0"/>
        <v/>
      </c>
      <c r="J19" s="105"/>
      <c r="M19" s="88" t="str">
        <f>IF('ร,มส'!P9="","",'ร,มส'!P9)</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'03'!$P7</f>
        <v/>
      </c>
      <c r="I20" s="104" t="str">
        <f t="shared" si="0"/>
        <v/>
      </c>
      <c r="J20" s="105"/>
      <c r="M20" s="88" t="str">
        <f>IF('ร,มส'!Q9="","",'ร,มส'!Q9)</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'03'!$Q7</f>
        <v/>
      </c>
      <c r="I21" s="104" t="str">
        <f t="shared" si="0"/>
        <v/>
      </c>
      <c r="J21" s="105"/>
      <c r="M21" s="88" t="str">
        <f>IF('ร,มส'!R9="","",'ร,มส'!R9)</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'03'!$R7</f>
        <v/>
      </c>
      <c r="I22" s="104" t="str">
        <f t="shared" si="0"/>
        <v/>
      </c>
      <c r="J22" s="105"/>
      <c r="M22" s="88" t="str">
        <f>IF('ร,มส'!S9="","",'ร,มส'!S9)</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'02'!$S$7</f>
        <v/>
      </c>
      <c r="F25" s="768" t="s">
        <v>359</v>
      </c>
      <c r="G25" s="465" t="s">
        <v>354</v>
      </c>
      <c r="H25" s="466"/>
      <c r="I25" s="467"/>
      <c r="J25" s="462" t="str">
        <f>IF(ข้อมูลกิจกรรม!$Q$7="","",IF(ข้อมูลกิจกรรม!$Q$7=0,"ปรับปรุง",IF(ข้อมูลกิจกรรม!$Q$7=1,"พอใช้",IF(ข้อมูลกิจกรรม!$Q$7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IF(เกณฑ์!E16="คะแนนร้อยละ",'03'!$U7,'02'!$AM7)</f>
        <v/>
      </c>
      <c r="F26" s="769"/>
      <c r="G26" s="465" t="s">
        <v>355</v>
      </c>
      <c r="H26" s="466"/>
      <c r="I26" s="467"/>
      <c r="J26" s="462" t="str">
        <f>IF(ข้อมูลกิจกรรม!$R$7="","",IF(ข้อมูลกิจกรรม!$R$7=0,"ปรับปรุง",IF(ข้อมูลกิจกรรม!$R$7=1,"พอใช้",IF(ข้อมูลกิจกรรม!$R$7=2,"ดี","ดีเยี่ยม"))))</f>
        <v/>
      </c>
    </row>
    <row r="27" spans="2:13" ht="21.75" customHeight="1">
      <c r="B27" s="756" t="s">
        <v>29</v>
      </c>
      <c r="C27" s="757"/>
      <c r="D27" s="99" t="str">
        <f>กิจกรรมพัฒนาผู้เรียน!E5</f>
        <v>แนะแนว</v>
      </c>
      <c r="E27" s="103" t="str">
        <f>ข้อมูลกิจกรรม!$D$7</f>
        <v/>
      </c>
      <c r="F27" s="769"/>
      <c r="G27" s="465" t="s">
        <v>356</v>
      </c>
      <c r="H27" s="466"/>
      <c r="I27" s="467"/>
      <c r="J27" s="462" t="str">
        <f>IF(ข้อมูลกิจกรรม!$S$7="","",IF(ข้อมูลกิจกรรม!$S$7=0,"ปรับปรุง",IF(ข้อมูลกิจกรรม!$S$7=1,"พอใช้",IF(ข้อมูลกิจกรรม!$S$7=2,"ดี","ดีเยี่ยม"))))</f>
        <v/>
      </c>
    </row>
    <row r="28" spans="2:13">
      <c r="B28" s="758"/>
      <c r="C28" s="759"/>
      <c r="D28" s="99" t="str">
        <f>กิจกรรมพัฒนาผู้เรียน!F5</f>
        <v>ลูกเสือฯ</v>
      </c>
      <c r="E28" s="103" t="str">
        <f>ข้อมูลกิจกรรม!$E$7</f>
        <v/>
      </c>
      <c r="F28" s="769"/>
      <c r="G28" s="465" t="s">
        <v>357</v>
      </c>
      <c r="H28" s="466"/>
      <c r="I28" s="467"/>
      <c r="J28" s="462" t="str">
        <f>IF(ข้อมูลกิจกรรม!$T$7="","",IF(ข้อมูลกิจกรรม!$T$7=0,"ปรับปรุง",IF(ข้อมูลกิจกรรม!$T$7=1,"พอใช้",IF(ข้อมูลกิจกรรม!$T$7=2,"ดี","ดีเยี่ยม"))))</f>
        <v/>
      </c>
    </row>
    <row r="29" spans="2:13">
      <c r="B29" s="758"/>
      <c r="C29" s="759"/>
      <c r="D29" s="99" t="str">
        <f>ข้อมูลกิจกรรม!$V$7</f>
        <v/>
      </c>
      <c r="E29" s="103" t="str">
        <f>ข้อมูลกิจกรรม!$F$7</f>
        <v/>
      </c>
      <c r="F29" s="770"/>
      <c r="G29" s="468" t="s">
        <v>358</v>
      </c>
      <c r="H29" s="469"/>
      <c r="I29" s="470"/>
      <c r="J29" s="399" t="str">
        <f>IF(ข้อมูลกิจกรรม!$U$7="","",IF(ข้อมูลกิจกรรม!$U$7=0,"ปรับปรุง",IF(ข้อมูลกิจกรรม!$U$7=1,"พอใช้",IF(ข้อมูลกิจกรรม!$U$7=2,"ดี","ดีเยี่ยม"))))</f>
        <v/>
      </c>
    </row>
    <row r="30" spans="2:13" ht="21.75" customHeight="1">
      <c r="B30" s="760"/>
      <c r="C30" s="761"/>
      <c r="D30" s="99">
        <f>กิจกรรมพัฒนาผู้เรียน!J8</f>
        <v>0</v>
      </c>
      <c r="E30" s="103">
        <f>กิจกรรมพัฒนาผู้เรียน!H8</f>
        <v>0</v>
      </c>
      <c r="F30" s="544" t="s">
        <v>425</v>
      </c>
      <c r="G30" s="545"/>
      <c r="H30" s="545"/>
      <c r="I30" s="546"/>
      <c r="J30" s="103" t="str">
        <f>IF(ข้อมูลกิจกรรม!$P$7="","",IF(ข้อมูลกิจกรรม!$P$7=0,"ไม่ผ่าน",IF(ข้อมูลกิจกรรม!$P$7=1,"ผ่าน",IF(ข้อมูลกิจกรรม!$P$7=2,"ดี","ดีเยี่ยม"))))</f>
        <v/>
      </c>
    </row>
    <row r="31" spans="2:13" ht="21.75" customHeight="1">
      <c r="B31" s="756" t="s">
        <v>30</v>
      </c>
      <c r="C31" s="757"/>
      <c r="D31" s="122" t="str">
        <f>"1." &amp;'ข้อมูลพื้นฐาน  '!I13</f>
        <v>1.รักชาติ  ศาสน์  กษัตริย์</v>
      </c>
      <c r="E31" s="103" t="str">
        <f>IF(ข้อมูลกิจกรรม!$H$7="","",IF(ข้อมูลกิจกรรม!$H$7=0,"ไม่ผ่าน",IF(ข้อมูลกิจกรรม!$H$7=1,"ผ่าน",IF(ข้อมูลกิจกรรม!$H$7=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$7="","",IF(ข้อมูลกิจกรรม!$I$7=0,"ไม่ผ่าน",IF(ข้อมูลกิจกรรม!$I$7=1,"ผ่าน",IF(ข้อมูลกิจกรรม!$I$7=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$7="","",IF(ข้อมูลกิจกรรม!$J$7=0,"ไม่ผ่าน",IF(ข้อมูลกิจกรรม!$J$7=1,"ผ่าน",IF(ข้อมูลกิจกรรม!$J$7=2,"ดี","ดีเยี่ยม"))))</f>
        <v>ไม่ผ่าน</v>
      </c>
      <c r="F33" s="121"/>
      <c r="J33" s="543"/>
    </row>
    <row r="34" spans="2:10">
      <c r="B34" s="758"/>
      <c r="C34" s="759"/>
      <c r="D34" s="122" t="str">
        <f>"4." &amp;'ข้อมูลพื้นฐาน  '!I16</f>
        <v>4.ใฝ่เรียนรู้</v>
      </c>
      <c r="E34" s="103" t="str">
        <f>IF(ข้อมูลกิจกรรม!$K$7="","",IF(ข้อมูลกิจกรรม!$K$7=0,"ไม่ผ่าน",IF(ข้อมูลกิจกรรม!$K$7=1,"ผ่าน",IF(ข้อมูลกิจกรรม!$K$7=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$7="","",IF(ข้อมูลกิจกรรม!$L$7=0,"ไม่ผ่าน",IF(ข้อมูลกิจกรรม!$L$7=1,"ผ่าน",IF(ข้อมูลกิจกรรม!$L$7=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$7="","",IF(ข้อมูลกิจกรรม!$M$7=0,"ไม่ผ่าน",IF(ข้อมูลกิจกรรม!$M$7=1,"ผ่าน",IF(ข้อมูลกิจกรรม!$M$7=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$7="","",IF(ข้อมูลกิจกรรม!$N$7=0,"ไม่ผ่าน",IF(ข้อมูลกิจกรรม!$N$7=1,"ผ่าน",IF(ข้อมูลกิจกรรม!$N$7=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$7="","",IF(ข้อมูลกิจกรรม!$O$7=0,"ไม่ผ่าน",IF(ข้อมูลกิจกรรม!$O$7=1,"ผ่าน",IF(ข้อมูลกิจกรรม!$O$7=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UnVhDe4cDVGyruIqTlsIdjAirPNYSrLplnQlzZLK8+5bc9Qhc2vWbXUhtAN8P5FRTSTKqVzBrxckw2CF1/e6ow==" saltValue="eKYLaARqbXQBFXsJM4MiQ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87" priority="11" stopIfTrue="1" operator="lessThan">
      <formula>50</formula>
    </cfRule>
  </conditionalFormatting>
  <conditionalFormatting sqref="J23 I8:J22">
    <cfRule type="cellIs" dxfId="186" priority="12" stopIfTrue="1" operator="lessThan">
      <formula>1</formula>
    </cfRule>
  </conditionalFormatting>
  <conditionalFormatting sqref="I8:I22">
    <cfRule type="containsText" dxfId="185" priority="4" operator="containsText" text="มส">
      <formula>NOT(ISERROR(SEARCH("มส",I8)))</formula>
    </cfRule>
    <cfRule type="containsText" dxfId="18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'03'!$C8</f>
        <v>เด็กหญิงอรุณวรรณ  ทองเสม</v>
      </c>
      <c r="F6" s="767" t="str">
        <f>"เลขประจำตัว     "&amp;'ข้อมูลนักเรียน  '!B8</f>
        <v>เลขประจำตัว     2290</v>
      </c>
      <c r="G6" s="767"/>
      <c r="H6" s="93" t="s">
        <v>2</v>
      </c>
      <c r="I6" s="92">
        <f>'03'!$A8</f>
        <v>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'03'!$D8</f>
        <v/>
      </c>
      <c r="I8" s="104" t="str">
        <f t="shared" ref="I8:I22" si="0">IF(OR(M8="ร",M8="มส"),M8,IF(ISNA(VLOOKUP(H8,grad01,5,TRUE)),"",VLOOKUP(H8,grad01,5,TRUE)))</f>
        <v/>
      </c>
      <c r="J8" s="105"/>
      <c r="M8" s="88" t="str">
        <f>IF('ร,มส'!E10="","",'ร,มส'!E10)</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'03'!$E8</f>
        <v/>
      </c>
      <c r="I9" s="104" t="str">
        <f t="shared" si="0"/>
        <v/>
      </c>
      <c r="J9" s="105"/>
      <c r="M9" s="88" t="str">
        <f>IF('ร,มส'!F10="","",'ร,มส'!F10)</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'03'!$F8</f>
        <v/>
      </c>
      <c r="I10" s="104" t="str">
        <f t="shared" si="0"/>
        <v/>
      </c>
      <c r="J10" s="105"/>
      <c r="M10" s="88" t="str">
        <f>IF('ร,มส'!G10="","",'ร,มส'!G10)</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'03'!$G8</f>
        <v/>
      </c>
      <c r="I11" s="104" t="str">
        <f t="shared" si="0"/>
        <v/>
      </c>
      <c r="J11" s="105"/>
      <c r="M11" s="88" t="str">
        <f>IF('ร,มส'!H10="","",'ร,มส'!H10)</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'03'!$H8</f>
        <v/>
      </c>
      <c r="I12" s="104" t="str">
        <f t="shared" si="0"/>
        <v/>
      </c>
      <c r="J12" s="105"/>
      <c r="M12" s="88" t="str">
        <f>IF('ร,มส'!I10="","",'ร,มส'!I10)</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'03'!$I8</f>
        <v/>
      </c>
      <c r="I13" s="104" t="str">
        <f t="shared" si="0"/>
        <v/>
      </c>
      <c r="J13" s="105"/>
      <c r="M13" s="88" t="str">
        <f>IF('ร,มส'!J10="","",'ร,มส'!J10)</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'03'!$J8</f>
        <v/>
      </c>
      <c r="I14" s="104" t="str">
        <f t="shared" si="0"/>
        <v/>
      </c>
      <c r="J14" s="105"/>
      <c r="M14" s="88" t="str">
        <f>IF('ร,มส'!K10="","",'ร,มส'!K10)</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'03'!K$8</f>
        <v/>
      </c>
      <c r="I15" s="104" t="str">
        <f t="shared" si="0"/>
        <v/>
      </c>
      <c r="J15" s="105"/>
      <c r="M15" s="88" t="str">
        <f>IF('ร,มส'!L10="","",'ร,มส'!L10)</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'03'!$L8</f>
        <v/>
      </c>
      <c r="I16" s="104" t="str">
        <f t="shared" si="0"/>
        <v/>
      </c>
      <c r="J16" s="105"/>
      <c r="M16" s="88" t="str">
        <f>IF('ร,มส'!M10="","",'ร,มส'!M10)</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'03'!$M8</f>
        <v/>
      </c>
      <c r="I17" s="104" t="str">
        <f t="shared" si="0"/>
        <v/>
      </c>
      <c r="J17" s="105"/>
      <c r="M17" s="88" t="str">
        <f>IF('ร,มส'!N10="","",'ร,มส'!N10)</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'03'!$N8</f>
        <v/>
      </c>
      <c r="I18" s="104" t="str">
        <f t="shared" si="0"/>
        <v/>
      </c>
      <c r="J18" s="105"/>
      <c r="M18" s="88" t="str">
        <f>IF('ร,มส'!O10="","",'ร,มส'!O10)</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'03'!$O8</f>
        <v/>
      </c>
      <c r="I19" s="104" t="str">
        <f t="shared" si="0"/>
        <v/>
      </c>
      <c r="J19" s="105"/>
      <c r="M19" s="88" t="str">
        <f>IF('ร,มส'!P10="","",'ร,มส'!P10)</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'03'!$P8</f>
        <v/>
      </c>
      <c r="I20" s="104" t="str">
        <f t="shared" si="0"/>
        <v/>
      </c>
      <c r="J20" s="105"/>
      <c r="M20" s="88" t="str">
        <f>IF('ร,มส'!Q10="","",'ร,มส'!Q10)</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'03'!$Q8</f>
        <v/>
      </c>
      <c r="I21" s="104" t="str">
        <f t="shared" si="0"/>
        <v/>
      </c>
      <c r="J21" s="105"/>
      <c r="M21" s="88" t="str">
        <f>IF('ร,มส'!R10="","",'ร,มส'!R10)</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'03'!$R8</f>
        <v/>
      </c>
      <c r="I22" s="104" t="str">
        <f t="shared" si="0"/>
        <v/>
      </c>
      <c r="J22" s="105"/>
      <c r="M22" s="88" t="str">
        <f>IF('ร,มส'!S10="","",'ร,มส'!S10)</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'02'!$S$8</f>
        <v/>
      </c>
      <c r="F25" s="768" t="s">
        <v>359</v>
      </c>
      <c r="G25" s="465" t="s">
        <v>354</v>
      </c>
      <c r="H25" s="466"/>
      <c r="I25" s="467"/>
      <c r="J25" s="462" t="str">
        <f>IF(ข้อมูลกิจกรรม!$Q$8="","",IF(ข้อมูลกิจกรรม!$Q$8=0,"ปรับปรุง",IF(ข้อมูลกิจกรรม!$Q$8=1,"พอใช้",IF(ข้อมูลกิจกรรม!$Q$8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IF(เกณฑ์!E16="คะแนนร้อยละ",'03'!$U8,'02'!$AM8)</f>
        <v/>
      </c>
      <c r="F26" s="769"/>
      <c r="G26" s="465" t="s">
        <v>355</v>
      </c>
      <c r="H26" s="466"/>
      <c r="I26" s="467"/>
      <c r="J26" s="462" t="str">
        <f>IF(ข้อมูลกิจกรรม!$R$8="","",IF(ข้อมูลกิจกรรม!$R$8=0,"ปรับปรุง",IF(ข้อมูลกิจกรรม!$R$8=1,"พอใช้",IF(ข้อมูลกิจกรรม!$R$8=2,"ดี","ดีเยี่ยม"))))</f>
        <v/>
      </c>
    </row>
    <row r="27" spans="2:13" ht="21.75" customHeight="1">
      <c r="B27" s="756" t="s">
        <v>29</v>
      </c>
      <c r="C27" s="757"/>
      <c r="D27" s="99" t="str">
        <f>กิจกรรมพัฒนาผู้เรียน!E5</f>
        <v>แนะแนว</v>
      </c>
      <c r="E27" s="103" t="str">
        <f>ข้อมูลกิจกรรม!$D$8</f>
        <v/>
      </c>
      <c r="F27" s="769"/>
      <c r="G27" s="465" t="s">
        <v>356</v>
      </c>
      <c r="H27" s="466"/>
      <c r="I27" s="467"/>
      <c r="J27" s="462" t="str">
        <f>IF(ข้อมูลกิจกรรม!$S$8="","",IF(ข้อมูลกิจกรรม!$S$8=0,"ปรับปรุง",IF(ข้อมูลกิจกรรม!$S$8=1,"พอใช้",IF(ข้อมูลกิจกรรม!$S$8=2,"ดี","ดีเยี่ยม"))))</f>
        <v/>
      </c>
    </row>
    <row r="28" spans="2:13">
      <c r="B28" s="758"/>
      <c r="C28" s="759"/>
      <c r="D28" s="99" t="str">
        <f>กิจกรรมพัฒนาผู้เรียน!F5</f>
        <v>ลูกเสือฯ</v>
      </c>
      <c r="E28" s="103" t="str">
        <f>ข้อมูลกิจกรรม!$E$8</f>
        <v/>
      </c>
      <c r="F28" s="769"/>
      <c r="G28" s="465" t="s">
        <v>357</v>
      </c>
      <c r="H28" s="466"/>
      <c r="I28" s="467"/>
      <c r="J28" s="462" t="str">
        <f>IF(ข้อมูลกิจกรรม!$T$8="","",IF(ข้อมูลกิจกรรม!$T$8=0,"ปรับปรุง",IF(ข้อมูลกิจกรรม!$T$8=1,"พอใช้",IF(ข้อมูลกิจกรรม!$T$8=2,"ดี","ดีเยี่ยม"))))</f>
        <v/>
      </c>
    </row>
    <row r="29" spans="2:13">
      <c r="B29" s="758"/>
      <c r="C29" s="759"/>
      <c r="D29" s="99" t="str">
        <f>ข้อมูลกิจกรรม!$V$8</f>
        <v/>
      </c>
      <c r="E29" s="103" t="str">
        <f>ข้อมูลกิจกรรม!$F$8</f>
        <v/>
      </c>
      <c r="F29" s="770"/>
      <c r="G29" s="468" t="s">
        <v>358</v>
      </c>
      <c r="H29" s="469"/>
      <c r="I29" s="470"/>
      <c r="J29" s="399" t="str">
        <f>IF(ข้อมูลกิจกรรม!$U$8="","",IF(ข้อมูลกิจกรรม!$U$8=0,"ปรับปรุง",IF(ข้อมูลกิจกรรม!$U$8=1,"พอใช้",IF(ข้อมูลกิจกรรม!$U$8=2,"ดี","ดีเยี่ยม"))))</f>
        <v/>
      </c>
    </row>
    <row r="30" spans="2:13" ht="21.75" customHeight="1">
      <c r="B30" s="760"/>
      <c r="C30" s="761"/>
      <c r="D30" s="99">
        <f>กิจกรรมพัฒนาผู้เรียน!J9</f>
        <v>0</v>
      </c>
      <c r="E30" s="103">
        <f>กิจกรรมพัฒนาผู้เรียน!H9</f>
        <v>0</v>
      </c>
      <c r="F30" s="544" t="s">
        <v>425</v>
      </c>
      <c r="G30" s="545"/>
      <c r="H30" s="545"/>
      <c r="I30" s="546"/>
      <c r="J30" s="103" t="str">
        <f>IF(ข้อมูลกิจกรรม!$P$8="","",IF(ข้อมูลกิจกรรม!$P$8=0,"ไม่ผ่าน",IF(ข้อมูลกิจกรรม!$P$8=1,"ผ่าน",IF(ข้อมูลกิจกรรม!$P$8=2,"ดี","ดีเยี่ยม"))))</f>
        <v/>
      </c>
    </row>
    <row r="31" spans="2:13" ht="21.75" customHeight="1">
      <c r="B31" s="756" t="s">
        <v>30</v>
      </c>
      <c r="C31" s="757"/>
      <c r="D31" s="122" t="str">
        <f>"1." &amp;'ข้อมูลพื้นฐาน  '!I13</f>
        <v>1.รักชาติ  ศาสน์  กษัตริย์</v>
      </c>
      <c r="E31" s="103" t="str">
        <f>IF(ข้อมูลกิจกรรม!$H$8="","",IF(ข้อมูลกิจกรรม!$H$8=0,"ไม่ผ่าน",IF(ข้อมูลกิจกรรม!$H$8=1,"ผ่าน",IF(ข้อมูลกิจกรรม!$H$8=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$8="","",IF(ข้อมูลกิจกรรม!$I$8=0,"ไม่ผ่าน",IF(ข้อมูลกิจกรรม!$I$8=1,"ผ่าน",IF(ข้อมูลกิจกรรม!$I$8=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$8="","",IF(ข้อมูลกิจกรรม!$J$8=0,"ไม่ผ่าน",IF(ข้อมูลกิจกรรม!$J$8=1,"ผ่าน",IF(ข้อมูลกิจกรรม!$J$8=2,"ดี","ดีเยี่ยม"))))</f>
        <v>ไม่ผ่าน</v>
      </c>
      <c r="F33" s="121"/>
      <c r="J33" s="543"/>
    </row>
    <row r="34" spans="2:10">
      <c r="B34" s="758"/>
      <c r="C34" s="759"/>
      <c r="D34" s="122" t="str">
        <f>"4." &amp;'ข้อมูลพื้นฐาน  '!I16</f>
        <v>4.ใฝ่เรียนรู้</v>
      </c>
      <c r="E34" s="103" t="str">
        <f>IF(ข้อมูลกิจกรรม!$K$8="","",IF(ข้อมูลกิจกรรม!$K$8=0,"ไม่ผ่าน",IF(ข้อมูลกิจกรรม!$K$8=1,"ผ่าน",IF(ข้อมูลกิจกรรม!$K$8=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$8="","",IF(ข้อมูลกิจกรรม!$L$8=0,"ไม่ผ่าน",IF(ข้อมูลกิจกรรม!$L$8=1,"ผ่าน",IF(ข้อมูลกิจกรรม!$L$8=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$8="","",IF(ข้อมูลกิจกรรม!$M$8=0,"ไม่ผ่าน",IF(ข้อมูลกิจกรรม!$M$8=1,"ผ่าน",IF(ข้อมูลกิจกรรม!$M$8=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$8="","",IF(ข้อมูลกิจกรรม!$N$8=0,"ไม่ผ่าน",IF(ข้อมูลกิจกรรม!$N$8=1,"ผ่าน",IF(ข้อมูลกิจกรรม!$N$8=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$8="","",IF(ข้อมูลกิจกรรม!$O$8=0,"ไม่ผ่าน",IF(ข้อมูลกิจกรรม!$O$8=1,"ผ่าน",IF(ข้อมูลกิจกรรม!$O$8=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Z07tSxP0/kpuQX4Ada1SlAQ1dgnOSlpj6G95Q3gYEb0Ep7r5LG95KkFnCtR0MZcOCSNwWpMDQTXETmp4MOFZvQ==" saltValue="SPGYQxzYgeWPiiZfFapgO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83" priority="11" stopIfTrue="1" operator="lessThan">
      <formula>50</formula>
    </cfRule>
  </conditionalFormatting>
  <conditionalFormatting sqref="J23 I8:J22">
    <cfRule type="cellIs" dxfId="182" priority="12" stopIfTrue="1" operator="lessThan">
      <formula>1</formula>
    </cfRule>
  </conditionalFormatting>
  <conditionalFormatting sqref="I8:I22">
    <cfRule type="containsText" dxfId="181" priority="4" operator="containsText" text="มส">
      <formula>NOT(ISERROR(SEARCH("มส",I8)))</formula>
    </cfRule>
    <cfRule type="containsText" dxfId="18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7"/>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4.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'03'!$C9</f>
        <v>เด็กชายรฐนนท์  มุกสิกพันธ์</v>
      </c>
      <c r="F6" s="767" t="str">
        <f>"เลขประจำตัว     "&amp;'ข้อมูลนักเรียน  '!B9</f>
        <v>เลขประจำตัว     2353</v>
      </c>
      <c r="G6" s="767"/>
      <c r="H6" s="93" t="s">
        <v>2</v>
      </c>
      <c r="I6" s="92">
        <f>'03'!$A9</f>
        <v>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'03'!$D9</f>
        <v/>
      </c>
      <c r="I8" s="104" t="str">
        <f t="shared" ref="I8:I22" si="0">IF(OR(M8="ร",M8="มส"),M8,IF(ISNA(VLOOKUP(H8,grad01,5,TRUE)),"",VLOOKUP(H8,grad01,5,TRUE)))</f>
        <v/>
      </c>
      <c r="J8" s="105"/>
      <c r="M8" s="88" t="str">
        <f>IF('ร,มส'!E11="","",'ร,มส'!E11)</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'03'!$E9</f>
        <v/>
      </c>
      <c r="I9" s="104" t="str">
        <f t="shared" si="0"/>
        <v/>
      </c>
      <c r="J9" s="105"/>
      <c r="M9" s="88" t="str">
        <f>IF('ร,มส'!F11="","",'ร,มส'!F11)</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'03'!$F9</f>
        <v/>
      </c>
      <c r="I10" s="104" t="str">
        <f t="shared" si="0"/>
        <v/>
      </c>
      <c r="J10" s="105"/>
      <c r="M10" s="88" t="str">
        <f>IF('ร,มส'!G11="","",'ร,มส'!G11)</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'03'!$G9</f>
        <v/>
      </c>
      <c r="I11" s="104" t="str">
        <f t="shared" si="0"/>
        <v/>
      </c>
      <c r="J11" s="105"/>
      <c r="M11" s="88" t="str">
        <f>IF('ร,มส'!H11="","",'ร,มส'!H11)</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'03'!$H9</f>
        <v/>
      </c>
      <c r="I12" s="104" t="str">
        <f t="shared" si="0"/>
        <v/>
      </c>
      <c r="J12" s="105"/>
      <c r="M12" s="88" t="str">
        <f>IF('ร,มส'!I11="","",'ร,มส'!I11)</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'03'!$I9</f>
        <v/>
      </c>
      <c r="I13" s="104" t="str">
        <f t="shared" si="0"/>
        <v/>
      </c>
      <c r="J13" s="105"/>
      <c r="M13" s="88" t="str">
        <f>IF('ร,มส'!J11="","",'ร,มส'!J11)</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'03'!$J9</f>
        <v/>
      </c>
      <c r="I14" s="104" t="str">
        <f t="shared" si="0"/>
        <v/>
      </c>
      <c r="J14" s="105"/>
      <c r="M14" s="88" t="str">
        <f>IF('ร,มส'!K11="","",'ร,มส'!K11)</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'03'!$K9</f>
        <v/>
      </c>
      <c r="I15" s="104" t="str">
        <f t="shared" si="0"/>
        <v/>
      </c>
      <c r="J15" s="105"/>
      <c r="M15" s="88" t="str">
        <f>IF('ร,มส'!L11="","",'ร,มส'!L11)</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'03'!$L9</f>
        <v/>
      </c>
      <c r="I16" s="104" t="str">
        <f t="shared" si="0"/>
        <v/>
      </c>
      <c r="J16" s="105"/>
      <c r="M16" s="88" t="str">
        <f>IF('ร,มส'!M11="","",'ร,มส'!M11)</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'03'!$M9</f>
        <v/>
      </c>
      <c r="I17" s="104" t="str">
        <f t="shared" si="0"/>
        <v/>
      </c>
      <c r="J17" s="105"/>
      <c r="M17" s="88" t="str">
        <f>IF('ร,มส'!N11="","",'ร,มส'!N11)</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'03'!$N9</f>
        <v/>
      </c>
      <c r="I18" s="104" t="str">
        <f t="shared" si="0"/>
        <v/>
      </c>
      <c r="J18" s="105"/>
      <c r="M18" s="88" t="str">
        <f>IF('ร,มส'!O11="","",'ร,มส'!O11)</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'03'!$O9</f>
        <v/>
      </c>
      <c r="I19" s="104" t="str">
        <f t="shared" si="0"/>
        <v/>
      </c>
      <c r="J19" s="105"/>
      <c r="M19" s="88" t="str">
        <f>IF('ร,มส'!P11="","",'ร,มส'!P11)</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'03'!$P9</f>
        <v/>
      </c>
      <c r="I20" s="104" t="str">
        <f t="shared" si="0"/>
        <v/>
      </c>
      <c r="J20" s="105"/>
      <c r="M20" s="88" t="str">
        <f>IF('ร,มส'!Q11="","",'ร,มส'!Q11)</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'03'!$Q9</f>
        <v/>
      </c>
      <c r="I21" s="104" t="str">
        <f t="shared" si="0"/>
        <v/>
      </c>
      <c r="J21" s="105"/>
      <c r="M21" s="88" t="str">
        <f>IF('ร,มส'!R11="","",'ร,มส'!R11)</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'03'!$R9</f>
        <v/>
      </c>
      <c r="I22" s="104" t="str">
        <f t="shared" si="0"/>
        <v/>
      </c>
      <c r="J22" s="105"/>
      <c r="M22" s="88" t="str">
        <f>IF('ร,มส'!S11="","",'ร,มส'!S11)</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'02'!$S$9</f>
        <v/>
      </c>
      <c r="F25" s="768" t="s">
        <v>359</v>
      </c>
      <c r="G25" s="465" t="s">
        <v>354</v>
      </c>
      <c r="H25" s="466"/>
      <c r="I25" s="467"/>
      <c r="J25" s="462" t="str">
        <f>IF(ข้อมูลกิจกรรม!$Q$9="","",IF(ข้อมูลกิจกรรม!$Q$9=0,"ปรับปรุง",IF(ข้อมูลกิจกรรม!$Q$9=1,"พอใช้",IF(ข้อมูลกิจกรรม!$Q$9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IF(เกณฑ์!E16="คะแนนร้อยละ",'03'!$U9,'02'!$AM9)</f>
        <v/>
      </c>
      <c r="F26" s="769"/>
      <c r="G26" s="465" t="s">
        <v>355</v>
      </c>
      <c r="H26" s="466"/>
      <c r="I26" s="467"/>
      <c r="J26" s="462" t="str">
        <f>IF(ข้อมูลกิจกรรม!$R$9="","",IF(ข้อมูลกิจกรรม!$R$9=0,"ปรับปรุง",IF(ข้อมูลกิจกรรม!$R$9=1,"พอใช้",IF(ข้อมูลกิจกรรม!$R$9=2,"ดี","ดีเยี่ยม"))))</f>
        <v/>
      </c>
    </row>
    <row r="27" spans="2:13" ht="21.75" customHeight="1">
      <c r="B27" s="756" t="s">
        <v>29</v>
      </c>
      <c r="C27" s="757"/>
      <c r="D27" s="99" t="str">
        <f>กิจกรรมพัฒนาผู้เรียน!E5</f>
        <v>แนะแนว</v>
      </c>
      <c r="E27" s="103" t="str">
        <f>ข้อมูลกิจกรรม!$D$9</f>
        <v/>
      </c>
      <c r="F27" s="769"/>
      <c r="G27" s="465" t="s">
        <v>356</v>
      </c>
      <c r="H27" s="466"/>
      <c r="I27" s="467"/>
      <c r="J27" s="462" t="str">
        <f>IF(ข้อมูลกิจกรรม!$S$9="","",IF(ข้อมูลกิจกรรม!$S$9=0,"ปรับปรุง",IF(ข้อมูลกิจกรรม!$S$9=1,"พอใช้",IF(ข้อมูลกิจกรรม!$S$9=2,"ดี","ดีเยี่ยม"))))</f>
        <v/>
      </c>
    </row>
    <row r="28" spans="2:13">
      <c r="B28" s="758"/>
      <c r="C28" s="759"/>
      <c r="D28" s="99" t="str">
        <f>กิจกรรมพัฒนาผู้เรียน!F5</f>
        <v>ลูกเสือฯ</v>
      </c>
      <c r="E28" s="103" t="str">
        <f>ข้อมูลกิจกรรม!$E$9</f>
        <v/>
      </c>
      <c r="F28" s="769"/>
      <c r="G28" s="465" t="s">
        <v>357</v>
      </c>
      <c r="H28" s="466"/>
      <c r="I28" s="467"/>
      <c r="J28" s="462" t="str">
        <f>IF(ข้อมูลกิจกรรม!$T$9="","",IF(ข้อมูลกิจกรรม!$T$9=0,"ปรับปรุง",IF(ข้อมูลกิจกรรม!$T$9=1,"พอใช้",IF(ข้อมูลกิจกรรม!$T$9=2,"ดี","ดีเยี่ยม"))))</f>
        <v/>
      </c>
    </row>
    <row r="29" spans="2:13">
      <c r="B29" s="758"/>
      <c r="C29" s="759"/>
      <c r="D29" s="99" t="str">
        <f>ข้อมูลกิจกรรม!$V$9</f>
        <v/>
      </c>
      <c r="E29" s="103" t="str">
        <f>ข้อมูลกิจกรรม!$F$9</f>
        <v/>
      </c>
      <c r="F29" s="770"/>
      <c r="G29" s="468" t="s">
        <v>358</v>
      </c>
      <c r="H29" s="469"/>
      <c r="I29" s="470"/>
      <c r="J29" s="399" t="str">
        <f>IF(ข้อมูลกิจกรรม!$U$9="","",IF(ข้อมูลกิจกรรม!$U$9=0,"ปรับปรุง",IF(ข้อมูลกิจกรรม!$U$9=1,"พอใช้",IF(ข้อมูลกิจกรรม!$U$9=2,"ดี","ดีเยี่ยม"))))</f>
        <v/>
      </c>
    </row>
    <row r="30" spans="2:13" ht="21.75" customHeight="1">
      <c r="B30" s="760"/>
      <c r="C30" s="761"/>
      <c r="D30" s="99">
        <f>กิจกรรมพัฒนาผู้เรียน!J10</f>
        <v>0</v>
      </c>
      <c r="E30" s="103">
        <f>กิจกรรมพัฒนาผู้เรียน!H10</f>
        <v>0</v>
      </c>
      <c r="F30" s="544" t="s">
        <v>425</v>
      </c>
      <c r="G30" s="545"/>
      <c r="H30" s="545"/>
      <c r="I30" s="546"/>
      <c r="J30" s="103" t="str">
        <f>IF(ข้อมูลกิจกรรม!$P$9="","",IF(ข้อมูลกิจกรรม!$P$9=0,"ไม่ผ่าน",IF(ข้อมูลกิจกรรม!$P$9=1,"ผ่าน",IF(ข้อมูลกิจกรรม!$P$9=2,"ดี","ดีเยี่ยม"))))</f>
        <v/>
      </c>
    </row>
    <row r="31" spans="2:13" ht="21.75" customHeight="1">
      <c r="B31" s="756" t="s">
        <v>30</v>
      </c>
      <c r="C31" s="757"/>
      <c r="D31" s="122" t="str">
        <f>"1." &amp;'ข้อมูลพื้นฐาน  '!I13</f>
        <v>1.รักชาติ  ศาสน์  กษัตริย์</v>
      </c>
      <c r="E31" s="103" t="str">
        <f>IF(ข้อมูลกิจกรรม!$H$9="","",IF(ข้อมูลกิจกรรม!$H$9=0,"ไม่ผ่าน",IF(ข้อมูลกิจกรรม!$H$9=1,"ผ่าน",IF(ข้อมูลกิจกรรม!$H$9=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$9="","",IF(ข้อมูลกิจกรรม!$I$9=0,"ไม่ผ่าน",IF(ข้อมูลกิจกรรม!$I$9=1,"ผ่าน",IF(ข้อมูลกิจกรรม!$I$9=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$9="","",IF(ข้อมูลกิจกรรม!$J$9=0,"ไม่ผ่าน",IF(ข้อมูลกิจกรรม!$J$9=1,"ผ่าน",IF(ข้อมูลกิจกรรม!$J$9=2,"ดี","ดีเยี่ยม"))))</f>
        <v>ไม่ผ่าน</v>
      </c>
      <c r="F33" s="121"/>
      <c r="J33" s="543"/>
    </row>
    <row r="34" spans="2:10">
      <c r="B34" s="758"/>
      <c r="C34" s="759"/>
      <c r="D34" s="122" t="str">
        <f>"4." &amp;'ข้อมูลพื้นฐาน  '!I16</f>
        <v>4.ใฝ่เรียนรู้</v>
      </c>
      <c r="E34" s="103" t="str">
        <f>IF(ข้อมูลกิจกรรม!$K$9="","",IF(ข้อมูลกิจกรรม!$K$9=0,"ไม่ผ่าน",IF(ข้อมูลกิจกรรม!$K$9=1,"ผ่าน",IF(ข้อมูลกิจกรรม!$K$9=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$9="","",IF(ข้อมูลกิจกรรม!$L$9=0,"ไม่ผ่าน",IF(ข้อมูลกิจกรรม!$L$9=1,"ผ่าน",IF(ข้อมูลกิจกรรม!$L$9=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$9="","",IF(ข้อมูลกิจกรรม!$M$9=0,"ไม่ผ่าน",IF(ข้อมูลกิจกรรม!$M$9=1,"ผ่าน",IF(ข้อมูลกิจกรรม!$M$9=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$9="","",IF(ข้อมูลกิจกรรม!$N$9=0,"ไม่ผ่าน",IF(ข้อมูลกิจกรรม!$N$9=1,"ผ่าน",IF(ข้อมูลกิจกรรม!$N$9=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$9="","",IF(ข้อมูลกิจกรรม!$O$9=0,"ไม่ผ่าน",IF(ข้อมูลกิจกรรม!$O$9=1,"ผ่าน",IF(ข้อมูลกิจกรรม!$O$9=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x79xy71iycqPvWVD1oICGnuthq4yBw06Fn5TTa3PlV1cks0Px9GV9uxqJkme5dmPKiRP5Wh4TQZrf3PDfNpBkw==" saltValue="AMHoYvY0n+iibzN50x7yj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79" priority="11" stopIfTrue="1" operator="lessThan">
      <formula>50</formula>
    </cfRule>
  </conditionalFormatting>
  <conditionalFormatting sqref="J23 I8:J22">
    <cfRule type="cellIs" dxfId="178" priority="12" stopIfTrue="1" operator="lessThan">
      <formula>1</formula>
    </cfRule>
  </conditionalFormatting>
  <conditionalFormatting sqref="I8:I22">
    <cfRule type="containsText" dxfId="177" priority="4" operator="containsText" text="มส">
      <formula>NOT(ISERROR(SEARCH("มส",I8)))</formula>
    </cfRule>
    <cfRule type="containsText" dxfId="17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8"/>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'03'!$C10</f>
        <v>เด็กหญิงพรธีรา  บุญผ่อง</v>
      </c>
      <c r="F6" s="767" t="str">
        <f>"เลขประจำตัว     "&amp;'ข้อมูลนักเรียน  '!B10</f>
        <v>เลขประจำตัว     2399</v>
      </c>
      <c r="G6" s="767"/>
      <c r="H6" s="93" t="s">
        <v>2</v>
      </c>
      <c r="I6" s="92">
        <f>'03'!$A10</f>
        <v>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'03'!$D10</f>
        <v/>
      </c>
      <c r="I8" s="104" t="str">
        <f t="shared" ref="I8:I22" si="0">IF(OR(M8="ร",M8="มส"),M8,IF(ISNA(VLOOKUP(H8,grad01,5,TRUE)),"",VLOOKUP(H8,grad01,5,TRUE)))</f>
        <v/>
      </c>
      <c r="J8" s="105"/>
      <c r="M8" s="88" t="str">
        <f>IF('ร,มส'!E12="","",'ร,มส'!E12)</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'03'!$E10</f>
        <v/>
      </c>
      <c r="I9" s="104" t="str">
        <f t="shared" si="0"/>
        <v/>
      </c>
      <c r="J9" s="105"/>
      <c r="M9" s="88" t="str">
        <f>IF('ร,มส'!F12="","",'ร,มส'!F12)</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'03'!$F10</f>
        <v/>
      </c>
      <c r="I10" s="104" t="str">
        <f t="shared" si="0"/>
        <v/>
      </c>
      <c r="J10" s="105"/>
      <c r="M10" s="88" t="str">
        <f>IF('ร,มส'!G12="","",'ร,มส'!G12)</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'03'!$G10</f>
        <v/>
      </c>
      <c r="I11" s="104" t="str">
        <f t="shared" si="0"/>
        <v/>
      </c>
      <c r="J11" s="105"/>
      <c r="M11" s="88" t="str">
        <f>IF('ร,มส'!H12="","",'ร,มส'!H12)</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'03'!$H10</f>
        <v/>
      </c>
      <c r="I12" s="104" t="str">
        <f t="shared" si="0"/>
        <v/>
      </c>
      <c r="J12" s="105"/>
      <c r="M12" s="88" t="str">
        <f>IF('ร,มส'!I12="","",'ร,มส'!I12)</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'03'!$I10</f>
        <v/>
      </c>
      <c r="I13" s="104" t="str">
        <f t="shared" si="0"/>
        <v/>
      </c>
      <c r="J13" s="105"/>
      <c r="M13" s="88" t="str">
        <f>IF('ร,มส'!J12="","",'ร,มส'!J12)</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'03'!$J10</f>
        <v/>
      </c>
      <c r="I14" s="104" t="str">
        <f t="shared" si="0"/>
        <v/>
      </c>
      <c r="J14" s="105"/>
      <c r="M14" s="88" t="str">
        <f>IF('ร,มส'!K12="","",'ร,มส'!K12)</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'03'!$K10</f>
        <v/>
      </c>
      <c r="I15" s="104" t="str">
        <f t="shared" si="0"/>
        <v/>
      </c>
      <c r="J15" s="105"/>
      <c r="M15" s="88" t="str">
        <f>IF('ร,มส'!L12="","",'ร,มส'!L12)</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'03'!$L10</f>
        <v/>
      </c>
      <c r="I16" s="104" t="str">
        <f t="shared" si="0"/>
        <v/>
      </c>
      <c r="J16" s="105"/>
      <c r="M16" s="88" t="str">
        <f>IF('ร,มส'!M12="","",'ร,มส'!M12)</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'03'!$M10</f>
        <v/>
      </c>
      <c r="I17" s="104" t="str">
        <f t="shared" si="0"/>
        <v/>
      </c>
      <c r="J17" s="105"/>
      <c r="M17" s="88" t="str">
        <f>IF('ร,มส'!N12="","",'ร,มส'!N12)</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'03'!$N10</f>
        <v/>
      </c>
      <c r="I18" s="104" t="str">
        <f t="shared" si="0"/>
        <v/>
      </c>
      <c r="J18" s="105"/>
      <c r="M18" s="88" t="str">
        <f>IF('ร,มส'!O12="","",'ร,มส'!O12)</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'03'!$O10</f>
        <v/>
      </c>
      <c r="I19" s="104" t="str">
        <f t="shared" si="0"/>
        <v/>
      </c>
      <c r="J19" s="105"/>
      <c r="M19" s="88" t="str">
        <f>IF('ร,มส'!P12="","",'ร,มส'!P12)</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'03'!$P10</f>
        <v/>
      </c>
      <c r="I20" s="104" t="str">
        <f t="shared" si="0"/>
        <v/>
      </c>
      <c r="J20" s="105"/>
      <c r="M20" s="88" t="str">
        <f>IF('ร,มส'!Q12="","",'ร,มส'!Q12)</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'03'!$Q10</f>
        <v/>
      </c>
      <c r="I21" s="104" t="str">
        <f t="shared" si="0"/>
        <v/>
      </c>
      <c r="J21" s="105"/>
      <c r="M21" s="88" t="str">
        <f>IF('ร,มส'!R12="","",'ร,มส'!R12)</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'03'!$R10</f>
        <v/>
      </c>
      <c r="I22" s="104" t="str">
        <f t="shared" si="0"/>
        <v/>
      </c>
      <c r="J22" s="105"/>
      <c r="M22" s="88" t="str">
        <f>IF('ร,มส'!S12="","",'ร,มส'!S12)</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'02'!$S$10</f>
        <v/>
      </c>
      <c r="F25" s="768" t="s">
        <v>359</v>
      </c>
      <c r="G25" s="465" t="s">
        <v>354</v>
      </c>
      <c r="H25" s="466"/>
      <c r="I25" s="467"/>
      <c r="J25" s="462" t="str">
        <f>IF(ข้อมูลกิจกรรม!$Q$10="","",IF(ข้อมูลกิจกรรม!$Q$10=0,"ปรับปรุง",IF(ข้อมูลกิจกรรม!$Q$10=1,"พอใช้",IF(ข้อมูลกิจกรรม!$Q$10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IF(เกณฑ์!E16="คะแนนร้อยละ",'03'!$U10,'02'!$AM10)</f>
        <v/>
      </c>
      <c r="F26" s="769"/>
      <c r="G26" s="465" t="s">
        <v>355</v>
      </c>
      <c r="H26" s="466"/>
      <c r="I26" s="467"/>
      <c r="J26" s="462" t="str">
        <f>IF(ข้อมูลกิจกรรม!$R$10="","",IF(ข้อมูลกิจกรรม!$R$10=0,"ปรับปรุง",IF(ข้อมูลกิจกรรม!$R$10=1,"พอใช้",IF(ข้อมูลกิจกรรม!$R$10=2,"ดี","ดีเยี่ยม"))))</f>
        <v/>
      </c>
    </row>
    <row r="27" spans="2:13" ht="21.75" customHeight="1">
      <c r="B27" s="756" t="s">
        <v>29</v>
      </c>
      <c r="C27" s="757"/>
      <c r="D27" s="99" t="str">
        <f>กิจกรรมพัฒนาผู้เรียน!E5</f>
        <v>แนะแนว</v>
      </c>
      <c r="E27" s="103" t="str">
        <f>ข้อมูลกิจกรรม!$D$10</f>
        <v/>
      </c>
      <c r="F27" s="769"/>
      <c r="G27" s="465" t="s">
        <v>356</v>
      </c>
      <c r="H27" s="466"/>
      <c r="I27" s="467"/>
      <c r="J27" s="462" t="str">
        <f>IF(ข้อมูลกิจกรรม!$S$10="","",IF(ข้อมูลกิจกรรม!$S$10=0,"ปรับปรุง",IF(ข้อมูลกิจกรรม!$S$10=1,"พอใช้",IF(ข้อมูลกิจกรรม!$S$10=2,"ดี","ดีเยี่ยม"))))</f>
        <v/>
      </c>
    </row>
    <row r="28" spans="2:13">
      <c r="B28" s="758"/>
      <c r="C28" s="759"/>
      <c r="D28" s="99" t="str">
        <f>กิจกรรมพัฒนาผู้เรียน!F5</f>
        <v>ลูกเสือฯ</v>
      </c>
      <c r="E28" s="103" t="str">
        <f>ข้อมูลกิจกรรม!$E$10</f>
        <v/>
      </c>
      <c r="F28" s="769"/>
      <c r="G28" s="465" t="s">
        <v>357</v>
      </c>
      <c r="H28" s="466"/>
      <c r="I28" s="467"/>
      <c r="J28" s="462" t="str">
        <f>IF(ข้อมูลกิจกรรม!$T$10="","",IF(ข้อมูลกิจกรรม!$T$10=0,"ปรับปรุง",IF(ข้อมูลกิจกรรม!$T$10=1,"พอใช้",IF(ข้อมูลกิจกรรม!$T$10=2,"ดี","ดีเยี่ยม"))))</f>
        <v/>
      </c>
    </row>
    <row r="29" spans="2:13">
      <c r="B29" s="758"/>
      <c r="C29" s="759"/>
      <c r="D29" s="99" t="str">
        <f>ข้อมูลกิจกรรม!$V$10</f>
        <v/>
      </c>
      <c r="E29" s="103" t="str">
        <f>ข้อมูลกิจกรรม!$F$10</f>
        <v/>
      </c>
      <c r="F29" s="770"/>
      <c r="G29" s="468" t="s">
        <v>358</v>
      </c>
      <c r="H29" s="469"/>
      <c r="I29" s="470"/>
      <c r="J29" s="399" t="str">
        <f>IF(ข้อมูลกิจกรรม!$U$10="","",IF(ข้อมูลกิจกรรม!$U$10=0,"ปรับปรุง",IF(ข้อมูลกิจกรรม!$U$10=1,"พอใช้",IF(ข้อมูลกิจกรรม!$U$10=2,"ดี","ดีเยี่ยม"))))</f>
        <v/>
      </c>
    </row>
    <row r="30" spans="2:13" ht="21.75" customHeight="1">
      <c r="B30" s="760"/>
      <c r="C30" s="761"/>
      <c r="D30" s="99">
        <f>กิจกรรมพัฒนาผู้เรียน!J11</f>
        <v>0</v>
      </c>
      <c r="E30" s="103">
        <f>กิจกรรมพัฒนาผู้เรียน!H11</f>
        <v>0</v>
      </c>
      <c r="F30" s="544" t="s">
        <v>425</v>
      </c>
      <c r="G30" s="545"/>
      <c r="H30" s="545"/>
      <c r="I30" s="546"/>
      <c r="J30" s="103" t="str">
        <f>IF(ข้อมูลกิจกรรม!$P$10="","",IF(ข้อมูลกิจกรรม!$P$10=0,"ไม่ผ่าน",IF(ข้อมูลกิจกรรม!$P$10=1,"ผ่าน",IF(ข้อมูลกิจกรรม!$P$10=2,"ดี","ดีเยี่ยม"))))</f>
        <v/>
      </c>
    </row>
    <row r="31" spans="2:13" ht="21.75" customHeight="1">
      <c r="B31" s="756" t="s">
        <v>30</v>
      </c>
      <c r="C31" s="757"/>
      <c r="D31" s="122" t="str">
        <f>"1." &amp;'ข้อมูลพื้นฐาน  '!I13</f>
        <v>1.รักชาติ  ศาสน์  กษัตริย์</v>
      </c>
      <c r="E31" s="103" t="str">
        <f>IF(ข้อมูลกิจกรรม!$H$10="","",IF(ข้อมูลกิจกรรม!$H$10=0,"ไม่ผ่าน",IF(ข้อมูลกิจกรรม!$H$10=1,"ผ่าน",IF(ข้อมูลกิจกรรม!$H$10=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$10="","",IF(ข้อมูลกิจกรรม!$I$10=0,"ไม่ผ่าน",IF(ข้อมูลกิจกรรม!$I$10=1,"ผ่าน",IF(ข้อมูลกิจกรรม!$I$10=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$10="","",IF(ข้อมูลกิจกรรม!$J$10=0,"ไม่ผ่าน",IF(ข้อมูลกิจกรรม!$J$10=1,"ผ่าน",IF(ข้อมูลกิจกรรม!$J$10=2,"ดี","ดีเยี่ยม"))))</f>
        <v>ไม่ผ่าน</v>
      </c>
      <c r="F33" s="121"/>
      <c r="J33" s="543"/>
    </row>
    <row r="34" spans="2:10">
      <c r="B34" s="758"/>
      <c r="C34" s="759"/>
      <c r="D34" s="122" t="str">
        <f>"4." &amp;'ข้อมูลพื้นฐาน  '!I16</f>
        <v>4.ใฝ่เรียนรู้</v>
      </c>
      <c r="E34" s="103" t="str">
        <f>IF(ข้อมูลกิจกรรม!$K$10="","",IF(ข้อมูลกิจกรรม!$K$10=0,"ไม่ผ่าน",IF(ข้อมูลกิจกรรม!$K$10=1,"ผ่าน",IF(ข้อมูลกิจกรรม!$K$10=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$10="","",IF(ข้อมูลกิจกรรม!$L$10=0,"ไม่ผ่าน",IF(ข้อมูลกิจกรรม!$L$10=1,"ผ่าน",IF(ข้อมูลกิจกรรม!$L$10=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$10="","",IF(ข้อมูลกิจกรรม!$M$10=0,"ไม่ผ่าน",IF(ข้อมูลกิจกรรม!$M$10=1,"ผ่าน",IF(ข้อมูลกิจกรรม!$M$10=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$10="","",IF(ข้อมูลกิจกรรม!$N$10=0,"ไม่ผ่าน",IF(ข้อมูลกิจกรรม!$N$10=1,"ผ่าน",IF(ข้อมูลกิจกรรม!$N$10=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$10="","",IF(ข้อมูลกิจกรรม!$O$10=0,"ไม่ผ่าน",IF(ข้อมูลกิจกรรม!$O$10=1,"ผ่าน",IF(ข้อมูลกิจกรรม!$O$10=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VVUfGQ/+1P66u0nC1aoW7rsJfZMDxNLT2+68XbQP9358rwbPaJHzA9djtzdX6RutL6o7GXPGTQfCr8Gdmwg1kg==" saltValue="zHdiwXb6VouebU3mxVNhP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75" priority="11" stopIfTrue="1" operator="lessThan">
      <formula>50</formula>
    </cfRule>
  </conditionalFormatting>
  <conditionalFormatting sqref="J23 I8:J22">
    <cfRule type="cellIs" dxfId="174" priority="12" stopIfTrue="1" operator="lessThan">
      <formula>1</formula>
    </cfRule>
  </conditionalFormatting>
  <conditionalFormatting sqref="I8:I22">
    <cfRule type="containsText" dxfId="173" priority="4" operator="containsText" text="มส">
      <formula>NOT(ISERROR(SEARCH("มส",I8)))</formula>
    </cfRule>
    <cfRule type="containsText" dxfId="17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horizontalDpi="180" verticalDpi="18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1:U32"/>
  <sheetViews>
    <sheetView showGridLines="0" showRowColHeaders="0" workbookViewId="0">
      <selection activeCell="E18" sqref="E18:F18"/>
    </sheetView>
  </sheetViews>
  <sheetFormatPr defaultColWidth="9.140625" defaultRowHeight="22.5"/>
  <cols>
    <col min="1" max="1" width="3.7109375" style="284" customWidth="1"/>
    <col min="2" max="2" width="6.140625" style="284" customWidth="1"/>
    <col min="3" max="3" width="9.85546875" style="284" bestFit="1" customWidth="1"/>
    <col min="4" max="4" width="7" style="284" customWidth="1"/>
    <col min="5" max="5" width="8.42578125" style="284" customWidth="1"/>
    <col min="6" max="6" width="18.7109375" style="284" customWidth="1"/>
    <col min="7" max="7" width="17.7109375" style="284" customWidth="1"/>
    <col min="8" max="8" width="2.5703125" style="284" customWidth="1"/>
    <col min="9" max="9" width="6.42578125" style="284" customWidth="1"/>
    <col min="10" max="10" width="9" style="284" customWidth="1"/>
    <col min="11" max="11" width="7.140625" style="284" customWidth="1"/>
    <col min="12" max="12" width="8.5703125" style="284" customWidth="1"/>
    <col min="13" max="13" width="14.42578125" style="284" customWidth="1"/>
    <col min="14" max="14" width="19.42578125" style="284" customWidth="1"/>
    <col min="15" max="16" width="5.42578125" style="284" customWidth="1"/>
    <col min="17" max="17" width="9.140625" style="284"/>
    <col min="18" max="18" width="5.7109375" style="284" customWidth="1"/>
    <col min="19" max="19" width="9.140625" style="284"/>
    <col min="20" max="20" width="14.140625" style="284" customWidth="1"/>
    <col min="21" max="21" width="21.28515625" style="284" customWidth="1"/>
    <col min="22" max="16384" width="9.140625" style="284"/>
  </cols>
  <sheetData>
    <row r="1" spans="2:21" ht="31.5" customHeight="1"/>
    <row r="2" spans="2:21" ht="29.25">
      <c r="B2" s="594" t="s">
        <v>283</v>
      </c>
      <c r="C2" s="594"/>
      <c r="D2" s="594"/>
      <c r="E2" s="594"/>
      <c r="F2" s="594"/>
      <c r="G2" s="594"/>
      <c r="I2" s="285"/>
    </row>
    <row r="3" spans="2:21" ht="26.25">
      <c r="B3" s="297" t="s">
        <v>279</v>
      </c>
      <c r="C3" s="287"/>
      <c r="D3" s="287"/>
      <c r="E3" s="287"/>
      <c r="F3" s="287"/>
      <c r="G3" s="287"/>
      <c r="I3" s="304" t="s">
        <v>281</v>
      </c>
      <c r="P3" s="304" t="s">
        <v>375</v>
      </c>
    </row>
    <row r="4" spans="2:21" ht="26.25">
      <c r="B4" s="286" t="s">
        <v>280</v>
      </c>
      <c r="C4" s="287"/>
      <c r="D4" s="287"/>
      <c r="E4" s="287"/>
      <c r="F4" s="297"/>
      <c r="G4" s="287"/>
      <c r="I4" s="287"/>
      <c r="J4" s="288"/>
      <c r="K4" s="289" t="s">
        <v>213</v>
      </c>
      <c r="L4" s="290"/>
      <c r="M4" s="291" t="s">
        <v>212</v>
      </c>
      <c r="N4" s="291" t="s">
        <v>211</v>
      </c>
      <c r="O4" s="287"/>
      <c r="P4" s="287"/>
      <c r="Q4" s="288"/>
      <c r="R4" s="289" t="s">
        <v>213</v>
      </c>
      <c r="S4" s="290"/>
      <c r="T4" s="291" t="s">
        <v>212</v>
      </c>
      <c r="U4" s="291" t="s">
        <v>211</v>
      </c>
    </row>
    <row r="5" spans="2:21" ht="26.25">
      <c r="B5" s="287"/>
      <c r="C5" s="288"/>
      <c r="D5" s="289" t="s">
        <v>213</v>
      </c>
      <c r="E5" s="290"/>
      <c r="F5" s="291" t="s">
        <v>212</v>
      </c>
      <c r="G5" s="291" t="s">
        <v>1</v>
      </c>
      <c r="I5" s="287"/>
      <c r="J5" s="292">
        <v>0</v>
      </c>
      <c r="K5" s="293" t="str">
        <f>IF(J5="","","-")</f>
        <v>-</v>
      </c>
      <c r="L5" s="294">
        <v>49</v>
      </c>
      <c r="M5" s="295" t="s">
        <v>220</v>
      </c>
      <c r="N5" s="317">
        <v>0</v>
      </c>
      <c r="O5" s="287"/>
      <c r="P5" s="287"/>
      <c r="Q5" s="292">
        <v>0</v>
      </c>
      <c r="R5" s="293" t="str">
        <f>IF(Q5="","","-")</f>
        <v>-</v>
      </c>
      <c r="S5" s="294">
        <v>49</v>
      </c>
      <c r="T5" s="295" t="s">
        <v>317</v>
      </c>
      <c r="U5" s="317">
        <v>0</v>
      </c>
    </row>
    <row r="6" spans="2:21" ht="26.25">
      <c r="B6" s="287"/>
      <c r="C6" s="292">
        <v>0</v>
      </c>
      <c r="D6" s="293" t="str">
        <f>IF(C6="","","-")</f>
        <v>-</v>
      </c>
      <c r="E6" s="298">
        <v>49</v>
      </c>
      <c r="F6" s="299" t="s">
        <v>233</v>
      </c>
      <c r="G6" s="314" t="s">
        <v>75</v>
      </c>
      <c r="I6" s="287"/>
      <c r="J6" s="292">
        <v>50</v>
      </c>
      <c r="K6" s="293" t="str">
        <f>IF(J6="","","-")</f>
        <v>-</v>
      </c>
      <c r="L6" s="294">
        <v>64</v>
      </c>
      <c r="M6" s="295" t="s">
        <v>218</v>
      </c>
      <c r="N6" s="317">
        <v>1</v>
      </c>
      <c r="O6" s="287"/>
      <c r="P6" s="287"/>
      <c r="Q6" s="292">
        <v>50</v>
      </c>
      <c r="R6" s="293" t="str">
        <f>IF(Q6="","","-")</f>
        <v>-</v>
      </c>
      <c r="S6" s="294">
        <v>64</v>
      </c>
      <c r="T6" s="295" t="s">
        <v>229</v>
      </c>
      <c r="U6" s="317">
        <v>1</v>
      </c>
    </row>
    <row r="7" spans="2:21" ht="26.25">
      <c r="B7" s="287"/>
      <c r="C7" s="292">
        <v>50</v>
      </c>
      <c r="D7" s="293" t="str">
        <f t="shared" ref="D7:D13" si="0">IF(C7="","","-")</f>
        <v>-</v>
      </c>
      <c r="E7" s="298">
        <v>54</v>
      </c>
      <c r="F7" s="299" t="s">
        <v>231</v>
      </c>
      <c r="G7" s="300" t="s">
        <v>263</v>
      </c>
      <c r="I7" s="287"/>
      <c r="J7" s="292">
        <v>65</v>
      </c>
      <c r="K7" s="293" t="str">
        <f>IF(J7="","","-")</f>
        <v>-</v>
      </c>
      <c r="L7" s="294">
        <v>79</v>
      </c>
      <c r="M7" s="295" t="s">
        <v>216</v>
      </c>
      <c r="N7" s="317">
        <v>2</v>
      </c>
      <c r="O7" s="287"/>
      <c r="P7" s="287"/>
      <c r="Q7" s="292">
        <v>65</v>
      </c>
      <c r="R7" s="293" t="str">
        <f>IF(Q7="","","-")</f>
        <v>-</v>
      </c>
      <c r="S7" s="294">
        <v>79</v>
      </c>
      <c r="T7" s="295" t="s">
        <v>216</v>
      </c>
      <c r="U7" s="317">
        <v>2</v>
      </c>
    </row>
    <row r="8" spans="2:21" ht="26.25">
      <c r="B8" s="287"/>
      <c r="C8" s="292">
        <v>55</v>
      </c>
      <c r="D8" s="293" t="str">
        <f t="shared" si="0"/>
        <v>-</v>
      </c>
      <c r="E8" s="298">
        <v>59</v>
      </c>
      <c r="F8" s="299" t="s">
        <v>229</v>
      </c>
      <c r="G8" s="300" t="s">
        <v>264</v>
      </c>
      <c r="I8" s="287"/>
      <c r="J8" s="292">
        <v>80</v>
      </c>
      <c r="K8" s="293" t="str">
        <f>IF(J8="","","-")</f>
        <v>-</v>
      </c>
      <c r="L8" s="294">
        <v>100</v>
      </c>
      <c r="M8" s="295" t="s">
        <v>214</v>
      </c>
      <c r="N8" s="317">
        <v>3</v>
      </c>
      <c r="O8" s="287"/>
      <c r="P8" s="287"/>
      <c r="Q8" s="292">
        <v>80</v>
      </c>
      <c r="R8" s="293" t="str">
        <f>IF(Q8="","","-")</f>
        <v>-</v>
      </c>
      <c r="S8" s="294">
        <v>100</v>
      </c>
      <c r="T8" s="295" t="s">
        <v>214</v>
      </c>
      <c r="U8" s="317">
        <v>3</v>
      </c>
    </row>
    <row r="9" spans="2:21" ht="26.25">
      <c r="B9" s="287"/>
      <c r="C9" s="292">
        <v>60</v>
      </c>
      <c r="D9" s="293" t="str">
        <f t="shared" si="0"/>
        <v>-</v>
      </c>
      <c r="E9" s="298">
        <v>64</v>
      </c>
      <c r="F9" s="299" t="s">
        <v>227</v>
      </c>
      <c r="G9" s="300" t="s">
        <v>265</v>
      </c>
      <c r="I9" s="287"/>
      <c r="J9" s="301"/>
      <c r="K9" s="293" t="str">
        <f>IF(J9="","","-")</f>
        <v/>
      </c>
      <c r="L9" s="302"/>
      <c r="M9" s="303"/>
      <c r="N9" s="296"/>
      <c r="O9" s="287"/>
      <c r="P9" s="287"/>
      <c r="Q9" s="301"/>
      <c r="R9" s="293" t="str">
        <f>IF(Q9="","","-")</f>
        <v/>
      </c>
      <c r="S9" s="302"/>
      <c r="T9" s="303"/>
      <c r="U9" s="296"/>
    </row>
    <row r="10" spans="2:21" ht="26.25">
      <c r="B10" s="287"/>
      <c r="C10" s="292">
        <v>65</v>
      </c>
      <c r="D10" s="293" t="str">
        <f t="shared" si="0"/>
        <v>-</v>
      </c>
      <c r="E10" s="298">
        <v>69</v>
      </c>
      <c r="F10" s="299" t="s">
        <v>225</v>
      </c>
      <c r="G10" s="300" t="s">
        <v>266</v>
      </c>
      <c r="I10" s="304" t="s">
        <v>282</v>
      </c>
      <c r="O10" s="287"/>
    </row>
    <row r="11" spans="2:21" ht="26.25">
      <c r="B11" s="287"/>
      <c r="C11" s="292">
        <v>70</v>
      </c>
      <c r="D11" s="293" t="str">
        <f t="shared" si="0"/>
        <v>-</v>
      </c>
      <c r="E11" s="298">
        <v>74</v>
      </c>
      <c r="F11" s="299" t="s">
        <v>216</v>
      </c>
      <c r="G11" s="300" t="s">
        <v>267</v>
      </c>
      <c r="I11" s="287"/>
      <c r="J11" s="288"/>
      <c r="K11" s="289" t="s">
        <v>213</v>
      </c>
      <c r="L11" s="290"/>
      <c r="M11" s="291" t="s">
        <v>212</v>
      </c>
      <c r="N11" s="291" t="s">
        <v>211</v>
      </c>
      <c r="O11" s="287"/>
    </row>
    <row r="12" spans="2:21" ht="26.25">
      <c r="B12" s="287"/>
      <c r="C12" s="292">
        <v>75</v>
      </c>
      <c r="D12" s="293" t="str">
        <f t="shared" si="0"/>
        <v>-</v>
      </c>
      <c r="E12" s="298">
        <v>79</v>
      </c>
      <c r="F12" s="299" t="s">
        <v>222</v>
      </c>
      <c r="G12" s="300" t="s">
        <v>268</v>
      </c>
      <c r="I12" s="287"/>
      <c r="J12" s="292">
        <v>0</v>
      </c>
      <c r="K12" s="293" t="str">
        <f>IF(J12="","","-")</f>
        <v>-</v>
      </c>
      <c r="L12" s="294">
        <v>49</v>
      </c>
      <c r="M12" s="295" t="s">
        <v>220</v>
      </c>
      <c r="N12" s="317">
        <v>0</v>
      </c>
      <c r="O12" s="287"/>
    </row>
    <row r="13" spans="2:21" ht="26.25">
      <c r="B13" s="287"/>
      <c r="C13" s="292">
        <v>80</v>
      </c>
      <c r="D13" s="293" t="str">
        <f t="shared" si="0"/>
        <v>-</v>
      </c>
      <c r="E13" s="298">
        <v>100</v>
      </c>
      <c r="F13" s="299" t="s">
        <v>214</v>
      </c>
      <c r="G13" s="300" t="s">
        <v>269</v>
      </c>
      <c r="I13" s="287"/>
      <c r="J13" s="292">
        <v>50</v>
      </c>
      <c r="K13" s="293" t="str">
        <f>IF(J13="","","-")</f>
        <v>-</v>
      </c>
      <c r="L13" s="294">
        <v>64</v>
      </c>
      <c r="M13" s="295" t="s">
        <v>218</v>
      </c>
      <c r="N13" s="317">
        <v>1</v>
      </c>
      <c r="O13" s="287"/>
    </row>
    <row r="14" spans="2:21" ht="26.25">
      <c r="B14" s="287"/>
      <c r="C14" s="287"/>
      <c r="D14" s="287"/>
      <c r="E14" s="287"/>
      <c r="F14" s="287"/>
      <c r="G14" s="287"/>
      <c r="I14" s="287"/>
      <c r="J14" s="292">
        <v>65</v>
      </c>
      <c r="K14" s="293" t="str">
        <f>IF(J14="","","-")</f>
        <v>-</v>
      </c>
      <c r="L14" s="294">
        <v>79</v>
      </c>
      <c r="M14" s="295" t="s">
        <v>216</v>
      </c>
      <c r="N14" s="317">
        <v>2</v>
      </c>
      <c r="O14" s="287"/>
    </row>
    <row r="15" spans="2:21" ht="26.25">
      <c r="B15" s="366" t="s">
        <v>337</v>
      </c>
      <c r="C15" s="364"/>
      <c r="D15" s="364"/>
      <c r="E15" s="364"/>
      <c r="F15" s="364"/>
      <c r="I15" s="287"/>
      <c r="J15" s="292">
        <v>80</v>
      </c>
      <c r="K15" s="293" t="str">
        <f>IF(J15="","","-")</f>
        <v>-</v>
      </c>
      <c r="L15" s="294">
        <v>100</v>
      </c>
      <c r="M15" s="295" t="s">
        <v>214</v>
      </c>
      <c r="N15" s="317">
        <v>3</v>
      </c>
      <c r="O15" s="287"/>
    </row>
    <row r="16" spans="2:21" ht="26.25">
      <c r="C16" s="363" t="s">
        <v>146</v>
      </c>
      <c r="D16" s="365"/>
      <c r="E16" s="595" t="s">
        <v>339</v>
      </c>
      <c r="F16" s="595"/>
      <c r="I16" s="287"/>
      <c r="J16" s="301"/>
      <c r="K16" s="293" t="str">
        <f>IF(J16="","","-")</f>
        <v/>
      </c>
      <c r="L16" s="302"/>
      <c r="M16" s="303"/>
      <c r="N16" s="296"/>
      <c r="O16" s="287"/>
    </row>
    <row r="17" spans="2:15">
      <c r="I17" s="287"/>
      <c r="J17" s="287"/>
      <c r="K17" s="287"/>
      <c r="L17" s="287"/>
      <c r="M17" s="287"/>
      <c r="N17" s="287"/>
      <c r="O17" s="287"/>
    </row>
    <row r="18" spans="2:15" ht="26.25">
      <c r="B18" s="366" t="s">
        <v>402</v>
      </c>
      <c r="C18" s="364"/>
      <c r="E18" s="596" t="s">
        <v>404</v>
      </c>
      <c r="F18" s="596"/>
      <c r="I18" s="287"/>
      <c r="J18" s="287"/>
      <c r="K18" s="287"/>
      <c r="L18" s="287"/>
      <c r="M18" s="287"/>
      <c r="N18" s="287"/>
      <c r="O18" s="287"/>
    </row>
    <row r="19" spans="2:15">
      <c r="I19" s="287"/>
      <c r="J19" s="287"/>
      <c r="K19" s="287"/>
      <c r="L19" s="287"/>
      <c r="M19" s="287"/>
      <c r="N19" s="287"/>
      <c r="O19" s="287"/>
    </row>
    <row r="20" spans="2:15" ht="26.25">
      <c r="B20" s="366" t="s">
        <v>408</v>
      </c>
      <c r="C20" s="364"/>
      <c r="D20" s="366"/>
      <c r="F20" s="520" t="s">
        <v>293</v>
      </c>
      <c r="I20" s="287"/>
      <c r="J20" s="287"/>
      <c r="K20" s="287"/>
      <c r="L20" s="287"/>
      <c r="M20" s="287"/>
      <c r="N20" s="287"/>
      <c r="O20" s="287"/>
    </row>
    <row r="21" spans="2:15">
      <c r="I21" s="287"/>
      <c r="J21" s="287"/>
      <c r="K21" s="287"/>
      <c r="L21" s="287"/>
      <c r="M21" s="287"/>
      <c r="N21" s="287"/>
      <c r="O21" s="287"/>
    </row>
    <row r="22" spans="2:15">
      <c r="B22" s="305"/>
      <c r="C22" s="306" t="s">
        <v>270</v>
      </c>
      <c r="D22" s="305"/>
      <c r="E22" s="305"/>
      <c r="F22" s="305"/>
      <c r="G22" s="305"/>
      <c r="H22" s="305"/>
      <c r="I22" s="305"/>
      <c r="J22" s="307" t="s">
        <v>271</v>
      </c>
      <c r="K22" s="305"/>
      <c r="L22" s="305"/>
      <c r="M22" s="305"/>
      <c r="N22" s="305"/>
    </row>
    <row r="23" spans="2:15">
      <c r="C23" s="308" t="s">
        <v>272</v>
      </c>
    </row>
    <row r="24" spans="2:15">
      <c r="C24" s="308" t="s">
        <v>273</v>
      </c>
    </row>
    <row r="25" spans="2:15">
      <c r="C25" s="308" t="s">
        <v>278</v>
      </c>
    </row>
    <row r="26" spans="2:15">
      <c r="C26" s="308"/>
    </row>
    <row r="27" spans="2:15">
      <c r="C27" s="308"/>
    </row>
    <row r="28" spans="2:15">
      <c r="B28" s="305"/>
      <c r="C28" s="306" t="s">
        <v>274</v>
      </c>
      <c r="D28" s="305"/>
      <c r="E28" s="305"/>
      <c r="F28" s="305"/>
      <c r="G28" s="305"/>
      <c r="H28" s="305"/>
      <c r="I28" s="305"/>
      <c r="J28" s="305"/>
      <c r="K28" s="305"/>
      <c r="L28" s="305"/>
      <c r="M28" s="305"/>
      <c r="N28" s="305"/>
    </row>
    <row r="29" spans="2:15">
      <c r="C29" s="308" t="s">
        <v>272</v>
      </c>
    </row>
    <row r="30" spans="2:15">
      <c r="C30" s="308" t="s">
        <v>275</v>
      </c>
    </row>
    <row r="31" spans="2:15">
      <c r="C31" s="308" t="s">
        <v>276</v>
      </c>
    </row>
    <row r="32" spans="2:15">
      <c r="C32" s="308"/>
      <c r="D32" s="309" t="s">
        <v>277</v>
      </c>
    </row>
  </sheetData>
  <sheetProtection password="CCC5" sheet="1" objects="1" scenarios="1" selectLockedCells="1"/>
  <mergeCells count="3">
    <mergeCell ref="B2:G2"/>
    <mergeCell ref="E16:F16"/>
    <mergeCell ref="E18:F18"/>
  </mergeCells>
  <conditionalFormatting sqref="J5:N9 J12:N16">
    <cfRule type="containsBlanks" dxfId="2625" priority="6">
      <formula>LEN(TRIM(J5))=0</formula>
    </cfRule>
  </conditionalFormatting>
  <conditionalFormatting sqref="C6:G13">
    <cfRule type="containsBlanks" dxfId="2624" priority="4">
      <formula>LEN(TRIM(C6))=0</formula>
    </cfRule>
  </conditionalFormatting>
  <conditionalFormatting sqref="Q5:U9">
    <cfRule type="containsBlanks" dxfId="2623" priority="1">
      <formula>LEN(TRIM(Q5))=0</formula>
    </cfRule>
  </conditionalFormatting>
  <dataValidations count="3">
    <dataValidation type="list" allowBlank="1" showInputMessage="1" showErrorMessage="1" sqref="E16:F16" xr:uid="{00000000-0002-0000-0300-000000000000}">
      <formula1>ranktype</formula1>
    </dataValidation>
    <dataValidation type="list" allowBlank="1" showInputMessage="1" showErrorMessage="1" sqref="E18:F18" xr:uid="{00000000-0002-0000-0300-000001000000}">
      <formula1>reporttype</formula1>
    </dataValidation>
    <dataValidation type="list" allowBlank="1" showInputMessage="1" showErrorMessage="1" sqref="F20" xr:uid="{00000000-0002-0000-0300-000002000000}">
      <formula1>typekun</formula1>
    </dataValidation>
  </dataValidations>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'03'!$C11</f>
        <v>เด็กหญิงพิชชาพา  อินเอม</v>
      </c>
      <c r="F6" s="767" t="str">
        <f>"เลขประจำตัว     "&amp;'ข้อมูลนักเรียน  '!B11</f>
        <v>เลขประจำตัว     2438</v>
      </c>
      <c r="G6" s="767"/>
      <c r="H6" s="93" t="s">
        <v>2</v>
      </c>
      <c r="I6" s="92">
        <f>'03'!$A11</f>
        <v>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'03'!$D11</f>
        <v/>
      </c>
      <c r="I8" s="104" t="str">
        <f t="shared" ref="I8:I22" si="0">IF(OR(M8="ร",M8="มส"),M8,IF(ISNA(VLOOKUP(H8,grad01,5,TRUE)),"",VLOOKUP(H8,grad01,5,TRUE)))</f>
        <v/>
      </c>
      <c r="J8" s="105"/>
      <c r="M8" s="88" t="str">
        <f>IF('ร,มส'!E13="","",'ร,มส'!E13)</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'03'!$E11</f>
        <v/>
      </c>
      <c r="I9" s="104" t="str">
        <f t="shared" si="0"/>
        <v/>
      </c>
      <c r="J9" s="105"/>
      <c r="M9" s="88" t="str">
        <f>IF('ร,มส'!F13="","",'ร,มส'!F13)</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'03'!$F11</f>
        <v/>
      </c>
      <c r="I10" s="104" t="str">
        <f t="shared" si="0"/>
        <v/>
      </c>
      <c r="J10" s="105"/>
      <c r="M10" s="88" t="str">
        <f>IF('ร,มส'!G13="","",'ร,มส'!G13)</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'03'!$G11</f>
        <v/>
      </c>
      <c r="I11" s="104" t="str">
        <f t="shared" si="0"/>
        <v/>
      </c>
      <c r="J11" s="105"/>
      <c r="M11" s="88" t="str">
        <f>IF('ร,มส'!H13="","",'ร,มส'!H13)</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'03'!$H11</f>
        <v/>
      </c>
      <c r="I12" s="104" t="str">
        <f t="shared" si="0"/>
        <v/>
      </c>
      <c r="J12" s="105"/>
      <c r="M12" s="88" t="str">
        <f>IF('ร,มส'!I13="","",'ร,มส'!I13)</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'03'!$I11</f>
        <v/>
      </c>
      <c r="I13" s="104" t="str">
        <f t="shared" si="0"/>
        <v/>
      </c>
      <c r="J13" s="105"/>
      <c r="M13" s="88" t="str">
        <f>IF('ร,มส'!J13="","",'ร,มส'!J13)</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'03'!$J11</f>
        <v/>
      </c>
      <c r="I14" s="104" t="str">
        <f t="shared" si="0"/>
        <v/>
      </c>
      <c r="J14" s="105"/>
      <c r="M14" s="88" t="str">
        <f>IF('ร,มส'!K13="","",'ร,มส'!K13)</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'03'!$K11</f>
        <v/>
      </c>
      <c r="I15" s="104" t="str">
        <f t="shared" si="0"/>
        <v/>
      </c>
      <c r="J15" s="105"/>
      <c r="M15" s="88" t="str">
        <f>IF('ร,มส'!L13="","",'ร,มส'!L13)</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'03'!$L11</f>
        <v/>
      </c>
      <c r="I16" s="104" t="str">
        <f t="shared" si="0"/>
        <v/>
      </c>
      <c r="J16" s="105"/>
      <c r="M16" s="88" t="str">
        <f>IF('ร,มส'!M13="","",'ร,มส'!M13)</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'03'!$M11</f>
        <v/>
      </c>
      <c r="I17" s="104" t="str">
        <f t="shared" si="0"/>
        <v/>
      </c>
      <c r="J17" s="105"/>
      <c r="M17" s="88" t="str">
        <f>IF('ร,มส'!N13="","",'ร,มส'!N13)</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'03'!$N11</f>
        <v/>
      </c>
      <c r="I18" s="104" t="str">
        <f t="shared" si="0"/>
        <v/>
      </c>
      <c r="J18" s="105"/>
      <c r="M18" s="88" t="str">
        <f>IF('ร,มส'!O13="","",'ร,มส'!O13)</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'03'!$O11</f>
        <v/>
      </c>
      <c r="I19" s="104" t="str">
        <f t="shared" si="0"/>
        <v/>
      </c>
      <c r="J19" s="105"/>
      <c r="M19" s="88" t="str">
        <f>IF('ร,มส'!P13="","",'ร,มส'!P13)</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'03'!$P11</f>
        <v/>
      </c>
      <c r="I20" s="104" t="str">
        <f t="shared" si="0"/>
        <v/>
      </c>
      <c r="J20" s="105"/>
      <c r="M20" s="88" t="str">
        <f>IF('ร,มส'!Q13="","",'ร,มส'!Q13)</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'03'!$Q11</f>
        <v/>
      </c>
      <c r="I21" s="104" t="str">
        <f t="shared" si="0"/>
        <v/>
      </c>
      <c r="J21" s="105"/>
      <c r="M21" s="88" t="str">
        <f>IF('ร,มส'!R13="","",'ร,มส'!R13)</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'03'!$R11</f>
        <v/>
      </c>
      <c r="I22" s="104" t="str">
        <f t="shared" si="0"/>
        <v/>
      </c>
      <c r="J22" s="105"/>
      <c r="M22" s="88" t="str">
        <f>IF('ร,มส'!S13="","",'ร,มส'!S13)</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'02'!$S$11</f>
        <v/>
      </c>
      <c r="F25" s="768" t="s">
        <v>359</v>
      </c>
      <c r="G25" s="465" t="s">
        <v>354</v>
      </c>
      <c r="H25" s="466"/>
      <c r="I25" s="467"/>
      <c r="J25" s="462" t="str">
        <f>IF(ข้อมูลกิจกรรม!$Q$11="","",IF(ข้อมูลกิจกรรม!$Q$11=0,"ปรับปรุง",IF(ข้อมูลกิจกรรม!$Q$11=1,"พอใช้",IF(ข้อมูลกิจกรรม!$Q$11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IF(เกณฑ์!E16="คะแนนร้อยละ",'03'!$U11,'02'!$AM11)</f>
        <v/>
      </c>
      <c r="F26" s="769"/>
      <c r="G26" s="465" t="s">
        <v>355</v>
      </c>
      <c r="H26" s="466"/>
      <c r="I26" s="467"/>
      <c r="J26" s="462" t="str">
        <f>IF(ข้อมูลกิจกรรม!$R$11="","",IF(ข้อมูลกิจกรรม!$R$11=0,"ปรับปรุง",IF(ข้อมูลกิจกรรม!$R$11=1,"พอใช้",IF(ข้อมูลกิจกรรม!$R$11=2,"ดี","ดีเยี่ยม"))))</f>
        <v/>
      </c>
    </row>
    <row r="27" spans="2:13" ht="21.75" customHeight="1">
      <c r="B27" s="756" t="s">
        <v>29</v>
      </c>
      <c r="C27" s="757"/>
      <c r="D27" s="99" t="str">
        <f>กิจกรรมพัฒนาผู้เรียน!E5</f>
        <v>แนะแนว</v>
      </c>
      <c r="E27" s="103" t="str">
        <f>ข้อมูลกิจกรรม!$D$11</f>
        <v/>
      </c>
      <c r="F27" s="769"/>
      <c r="G27" s="465" t="s">
        <v>356</v>
      </c>
      <c r="H27" s="466"/>
      <c r="I27" s="467"/>
      <c r="J27" s="462" t="str">
        <f>IF(ข้อมูลกิจกรรม!$S$11="","",IF(ข้อมูลกิจกรรม!$S$11=0,"ปรับปรุง",IF(ข้อมูลกิจกรรม!$S$11=1,"พอใช้",IF(ข้อมูลกิจกรรม!$S$11=2,"ดี","ดีเยี่ยม"))))</f>
        <v/>
      </c>
    </row>
    <row r="28" spans="2:13">
      <c r="B28" s="758"/>
      <c r="C28" s="759"/>
      <c r="D28" s="99" t="str">
        <f>กิจกรรมพัฒนาผู้เรียน!F5</f>
        <v>ลูกเสือฯ</v>
      </c>
      <c r="E28" s="103" t="str">
        <f>ข้อมูลกิจกรรม!$E$11</f>
        <v/>
      </c>
      <c r="F28" s="769"/>
      <c r="G28" s="465" t="s">
        <v>357</v>
      </c>
      <c r="H28" s="466"/>
      <c r="I28" s="467"/>
      <c r="J28" s="462" t="str">
        <f>IF(ข้อมูลกิจกรรม!$T$11="","",IF(ข้อมูลกิจกรรม!$T$11=0,"ปรับปรุง",IF(ข้อมูลกิจกรรม!$T$11=1,"พอใช้",IF(ข้อมูลกิจกรรม!$T$11=2,"ดี","ดีเยี่ยม"))))</f>
        <v/>
      </c>
    </row>
    <row r="29" spans="2:13">
      <c r="B29" s="758"/>
      <c r="C29" s="759"/>
      <c r="D29" s="99" t="str">
        <f>ข้อมูลกิจกรรม!$V$11</f>
        <v/>
      </c>
      <c r="E29" s="103" t="str">
        <f>ข้อมูลกิจกรรม!$F$11</f>
        <v/>
      </c>
      <c r="F29" s="770"/>
      <c r="G29" s="468" t="s">
        <v>358</v>
      </c>
      <c r="H29" s="469"/>
      <c r="I29" s="470"/>
      <c r="J29" s="399" t="str">
        <f>IF(ข้อมูลกิจกรรม!$U$11="","",IF(ข้อมูลกิจกรรม!$U$11=0,"ปรับปรุง",IF(ข้อมูลกิจกรรม!$U$11=1,"พอใช้",IF(ข้อมูลกิจกรรม!$U$11=2,"ดี","ดีเยี่ยม"))))</f>
        <v/>
      </c>
    </row>
    <row r="30" spans="2:13" ht="21.75" customHeight="1">
      <c r="B30" s="760"/>
      <c r="C30" s="761"/>
      <c r="D30" s="99">
        <f>กิจกรรมพัฒนาผู้เรียน!J12</f>
        <v>0</v>
      </c>
      <c r="E30" s="103">
        <f>กิจกรรมพัฒนาผู้เรียน!H12</f>
        <v>0</v>
      </c>
      <c r="F30" s="544" t="s">
        <v>425</v>
      </c>
      <c r="G30" s="545"/>
      <c r="H30" s="545"/>
      <c r="I30" s="546"/>
      <c r="J30" s="103" t="str">
        <f>IF(ข้อมูลกิจกรรม!$P$11="","",IF(ข้อมูลกิจกรรม!$P$11=0,"ไม่ผ่าน",IF(ข้อมูลกิจกรรม!$P$11=1,"ผ่าน",IF(ข้อมูลกิจกรรม!$P$11=2,"ดี","ดีเยี่ยม"))))</f>
        <v/>
      </c>
    </row>
    <row r="31" spans="2:13" ht="21.75" customHeight="1">
      <c r="B31" s="756" t="s">
        <v>30</v>
      </c>
      <c r="C31" s="757"/>
      <c r="D31" s="122" t="str">
        <f>"1." &amp;'ข้อมูลพื้นฐาน  '!I13</f>
        <v>1.รักชาติ  ศาสน์  กษัตริย์</v>
      </c>
      <c r="E31" s="103" t="str">
        <f>IF(ข้อมูลกิจกรรม!$H$11="","",IF(ข้อมูลกิจกรรม!$H$11=0,"ไม่ผ่าน",IF(ข้อมูลกิจกรรม!$H$11=1,"ผ่าน",IF(ข้อมูลกิจกรรม!$H$11=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$11="","",IF(ข้อมูลกิจกรรม!$I$11=0,"ไม่ผ่าน",IF(ข้อมูลกิจกรรม!$I$11=1,"ผ่าน",IF(ข้อมูลกิจกรรม!$I$11=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$11="","",IF(ข้อมูลกิจกรรม!$J$11=0,"ไม่ผ่าน",IF(ข้อมูลกิจกรรม!$J$11=1,"ผ่าน",IF(ข้อมูลกิจกรรม!$J$11=2,"ดี","ดีเยี่ยม"))))</f>
        <v>ไม่ผ่าน</v>
      </c>
      <c r="F33" s="121"/>
      <c r="J33" s="543"/>
    </row>
    <row r="34" spans="2:10">
      <c r="B34" s="758"/>
      <c r="C34" s="759"/>
      <c r="D34" s="122" t="str">
        <f>"4." &amp;'ข้อมูลพื้นฐาน  '!I16</f>
        <v>4.ใฝ่เรียนรู้</v>
      </c>
      <c r="E34" s="103" t="str">
        <f>IF(ข้อมูลกิจกรรม!$K$11="","",IF(ข้อมูลกิจกรรม!$K$11=0,"ไม่ผ่าน",IF(ข้อมูลกิจกรรม!$K$11=1,"ผ่าน",IF(ข้อมูลกิจกรรม!$K$11=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$11="","",IF(ข้อมูลกิจกรรม!$L$11=0,"ไม่ผ่าน",IF(ข้อมูลกิจกรรม!$L$11=1,"ผ่าน",IF(ข้อมูลกิจกรรม!$L$11=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$11="","",IF(ข้อมูลกิจกรรม!$M$11=0,"ไม่ผ่าน",IF(ข้อมูลกิจกรรม!$M$11=1,"ผ่าน",IF(ข้อมูลกิจกรรม!$M$11=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$11="","",IF(ข้อมูลกิจกรรม!$N$11=0,"ไม่ผ่าน",IF(ข้อมูลกิจกรรม!$N$11=1,"ผ่าน",IF(ข้อมูลกิจกรรม!$N$11=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$11="","",IF(ข้อมูลกิจกรรม!$O$11=0,"ไม่ผ่าน",IF(ข้อมูลกิจกรรม!$O$11=1,"ผ่าน",IF(ข้อมูลกิจกรรม!$O$11=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iPGoKIoNYecjT7pQQlzE3uVcOWVZ8XQUIXB/3MN8mhhBeZDeAc8YWjx9a91Je8fgtNMJVlnJ8Qs5hcllJrFjCA==" saltValue="vM585wcM8BsahOBrZlyJo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71" priority="11" stopIfTrue="1" operator="lessThan">
      <formula>50</formula>
    </cfRule>
  </conditionalFormatting>
  <conditionalFormatting sqref="J23 I8:J22">
    <cfRule type="cellIs" dxfId="170" priority="12" stopIfTrue="1" operator="lessThan">
      <formula>1</formula>
    </cfRule>
  </conditionalFormatting>
  <conditionalFormatting sqref="I8:I22">
    <cfRule type="containsText" dxfId="169" priority="4" operator="containsText" text="มส">
      <formula>NOT(ISERROR(SEARCH("มส",I8)))</formula>
    </cfRule>
    <cfRule type="containsText" dxfId="16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horizontalDpi="180" verticalDpi="18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'03'!$C12</f>
        <v>เด็กชายณัฐชนน  ศุกประเสริฐ</v>
      </c>
      <c r="F6" s="767" t="str">
        <f>"เลขประจำตัว     "&amp;'ข้อมูลนักเรียน  '!B12</f>
        <v>เลขประจำตัว     2439</v>
      </c>
      <c r="G6" s="767"/>
      <c r="H6" s="93" t="s">
        <v>2</v>
      </c>
      <c r="I6" s="92">
        <f>'03'!$A12</f>
        <v>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'03'!$D12</f>
        <v/>
      </c>
      <c r="I8" s="104" t="str">
        <f t="shared" ref="I8:I22" si="0">IF(OR(M8="ร",M8="มส"),M8,IF(ISNA(VLOOKUP(H8,grad01,5,TRUE)),"",VLOOKUP(H8,grad01,5,TRUE)))</f>
        <v/>
      </c>
      <c r="J8" s="105"/>
      <c r="M8" s="88" t="str">
        <f>IF('ร,มส'!E14="","",'ร,มส'!E14)</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'03'!$E12</f>
        <v/>
      </c>
      <c r="I9" s="104" t="str">
        <f t="shared" si="0"/>
        <v/>
      </c>
      <c r="J9" s="105"/>
      <c r="M9" s="88" t="str">
        <f>IF('ร,มส'!F14="","",'ร,มส'!F14)</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'03'!$F12</f>
        <v/>
      </c>
      <c r="I10" s="104" t="str">
        <f t="shared" si="0"/>
        <v/>
      </c>
      <c r="J10" s="105"/>
      <c r="M10" s="88" t="str">
        <f>IF('ร,มส'!G14="","",'ร,มส'!G14)</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'03'!$G12</f>
        <v/>
      </c>
      <c r="I11" s="104" t="str">
        <f t="shared" si="0"/>
        <v/>
      </c>
      <c r="J11" s="105"/>
      <c r="M11" s="88" t="str">
        <f>IF('ร,มส'!H14="","",'ร,มส'!H14)</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'03'!$H12</f>
        <v/>
      </c>
      <c r="I12" s="104" t="str">
        <f t="shared" si="0"/>
        <v/>
      </c>
      <c r="J12" s="105"/>
      <c r="M12" s="88" t="str">
        <f>IF('ร,มส'!I14="","",'ร,มส'!I14)</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'03'!$I12</f>
        <v/>
      </c>
      <c r="I13" s="104" t="str">
        <f t="shared" si="0"/>
        <v/>
      </c>
      <c r="J13" s="105"/>
      <c r="M13" s="88" t="str">
        <f>IF('ร,มส'!J14="","",'ร,มส'!J14)</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'03'!$J12</f>
        <v/>
      </c>
      <c r="I14" s="104" t="str">
        <f t="shared" si="0"/>
        <v/>
      </c>
      <c r="J14" s="105"/>
      <c r="M14" s="88" t="str">
        <f>IF('ร,มส'!K14="","",'ร,มส'!K14)</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'03'!$K12</f>
        <v/>
      </c>
      <c r="I15" s="104" t="str">
        <f t="shared" si="0"/>
        <v/>
      </c>
      <c r="J15" s="105"/>
      <c r="M15" s="88" t="str">
        <f>IF('ร,มส'!L14="","",'ร,มส'!L14)</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'03'!$L12</f>
        <v/>
      </c>
      <c r="I16" s="104" t="str">
        <f t="shared" si="0"/>
        <v/>
      </c>
      <c r="J16" s="105"/>
      <c r="M16" s="88" t="str">
        <f>IF('ร,มส'!M14="","",'ร,มส'!M14)</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'03'!$M12</f>
        <v/>
      </c>
      <c r="I17" s="104" t="str">
        <f t="shared" si="0"/>
        <v/>
      </c>
      <c r="J17" s="105"/>
      <c r="M17" s="88" t="str">
        <f>IF('ร,มส'!N14="","",'ร,มส'!N14)</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'03'!$N12</f>
        <v/>
      </c>
      <c r="I18" s="104" t="str">
        <f t="shared" si="0"/>
        <v/>
      </c>
      <c r="J18" s="105"/>
      <c r="M18" s="88" t="str">
        <f>IF('ร,มส'!O14="","",'ร,มส'!O14)</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'03'!$O12</f>
        <v/>
      </c>
      <c r="I19" s="104" t="str">
        <f t="shared" si="0"/>
        <v/>
      </c>
      <c r="J19" s="105"/>
      <c r="M19" s="88" t="str">
        <f>IF('ร,มส'!P14="","",'ร,มส'!P14)</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'03'!$P12</f>
        <v/>
      </c>
      <c r="I20" s="104" t="str">
        <f t="shared" si="0"/>
        <v/>
      </c>
      <c r="J20" s="105"/>
      <c r="M20" s="88" t="str">
        <f>IF('ร,มส'!Q14="","",'ร,มส'!Q14)</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'03'!$Q12</f>
        <v/>
      </c>
      <c r="I21" s="104" t="str">
        <f t="shared" si="0"/>
        <v/>
      </c>
      <c r="J21" s="105"/>
      <c r="M21" s="88" t="str">
        <f>IF('ร,มส'!R14="","",'ร,มส'!R14)</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'03'!$R12</f>
        <v/>
      </c>
      <c r="I22" s="104" t="str">
        <f t="shared" si="0"/>
        <v/>
      </c>
      <c r="J22" s="105"/>
      <c r="M22" s="88" t="str">
        <f>IF('ร,มส'!S14="","",'ร,มส'!S14)</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'02'!$S$12</f>
        <v/>
      </c>
      <c r="F25" s="768" t="s">
        <v>359</v>
      </c>
      <c r="G25" s="465" t="s">
        <v>354</v>
      </c>
      <c r="H25" s="466"/>
      <c r="I25" s="467"/>
      <c r="J25" s="462" t="str">
        <f>IF(ข้อมูลกิจกรรม!$Q$12="","",IF(ข้อมูลกิจกรรม!$Q$12=0,"ปรับปรุง",IF(ข้อมูลกิจกรรม!$Q$12=1,"พอใช้",IF(ข้อมูลกิจกรรม!$Q$12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IF(เกณฑ์!E16="คะแนนร้อยละ",'03'!$U12,'02'!$AM12)</f>
        <v/>
      </c>
      <c r="F26" s="769"/>
      <c r="G26" s="465" t="s">
        <v>355</v>
      </c>
      <c r="H26" s="466"/>
      <c r="I26" s="467"/>
      <c r="J26" s="462" t="str">
        <f>IF(ข้อมูลกิจกรรม!$R$12="","",IF(ข้อมูลกิจกรรม!$R$12=0,"ปรับปรุง",IF(ข้อมูลกิจกรรม!$R$12=1,"พอใช้",IF(ข้อมูลกิจกรรม!$R$12=2,"ดี","ดีเยี่ยม"))))</f>
        <v/>
      </c>
    </row>
    <row r="27" spans="2:13" ht="21.75" customHeight="1">
      <c r="B27" s="756" t="s">
        <v>29</v>
      </c>
      <c r="C27" s="757"/>
      <c r="D27" s="99" t="str">
        <f>กิจกรรมพัฒนาผู้เรียน!E5</f>
        <v>แนะแนว</v>
      </c>
      <c r="E27" s="103" t="str">
        <f>ข้อมูลกิจกรรม!$D$12</f>
        <v/>
      </c>
      <c r="F27" s="769"/>
      <c r="G27" s="465" t="s">
        <v>356</v>
      </c>
      <c r="H27" s="466"/>
      <c r="I27" s="467"/>
      <c r="J27" s="462" t="str">
        <f>IF(ข้อมูลกิจกรรม!$S$12="","",IF(ข้อมูลกิจกรรม!$S$12=0,"ปรับปรุง",IF(ข้อมูลกิจกรรม!$S$12=1,"พอใช้",IF(ข้อมูลกิจกรรม!$S$12=2,"ดี","ดีเยี่ยม"))))</f>
        <v/>
      </c>
    </row>
    <row r="28" spans="2:13">
      <c r="B28" s="758"/>
      <c r="C28" s="759"/>
      <c r="D28" s="99" t="str">
        <f>กิจกรรมพัฒนาผู้เรียน!F5</f>
        <v>ลูกเสือฯ</v>
      </c>
      <c r="E28" s="103" t="str">
        <f>ข้อมูลกิจกรรม!$E$12</f>
        <v/>
      </c>
      <c r="F28" s="769"/>
      <c r="G28" s="465" t="s">
        <v>357</v>
      </c>
      <c r="H28" s="466"/>
      <c r="I28" s="467"/>
      <c r="J28" s="462" t="str">
        <f>IF(ข้อมูลกิจกรรม!$T$12="","",IF(ข้อมูลกิจกรรม!$T$12=0,"ปรับปรุง",IF(ข้อมูลกิจกรรม!$T$12=1,"พอใช้",IF(ข้อมูลกิจกรรม!$T$12=2,"ดี","ดีเยี่ยม"))))</f>
        <v/>
      </c>
    </row>
    <row r="29" spans="2:13">
      <c r="B29" s="758"/>
      <c r="C29" s="759"/>
      <c r="D29" s="99" t="str">
        <f>ข้อมูลกิจกรรม!$V$12</f>
        <v/>
      </c>
      <c r="E29" s="103" t="str">
        <f>ข้อมูลกิจกรรม!$F$12</f>
        <v/>
      </c>
      <c r="F29" s="770"/>
      <c r="G29" s="468" t="s">
        <v>358</v>
      </c>
      <c r="H29" s="469"/>
      <c r="I29" s="470"/>
      <c r="J29" s="399" t="str">
        <f>IF(ข้อมูลกิจกรรม!$U$12="","",IF(ข้อมูลกิจกรรม!$U$12=0,"ปรับปรุง",IF(ข้อมูลกิจกรรม!$U$12=1,"พอใช้",IF(ข้อมูลกิจกรรม!$U$12=2,"ดี","ดีเยี่ยม"))))</f>
        <v/>
      </c>
    </row>
    <row r="30" spans="2:13" ht="21.75" customHeight="1">
      <c r="B30" s="760"/>
      <c r="C30" s="761"/>
      <c r="D30" s="99">
        <f>กิจกรรมพัฒนาผู้เรียน!J13</f>
        <v>0</v>
      </c>
      <c r="E30" s="103">
        <f>กิจกรรมพัฒนาผู้เรียน!H13</f>
        <v>0</v>
      </c>
      <c r="F30" s="544" t="s">
        <v>425</v>
      </c>
      <c r="G30" s="545"/>
      <c r="H30" s="545"/>
      <c r="I30" s="546"/>
      <c r="J30" s="103" t="str">
        <f>IF(ข้อมูลกิจกรรม!$P$12="","",IF(ข้อมูลกิจกรรม!$P$12=0,"ไม่ผ่าน",IF(ข้อมูลกิจกรรม!$P$12=1,"ผ่าน",IF(ข้อมูลกิจกรรม!$P$12=2,"ดี","ดีเยี่ยม"))))</f>
        <v/>
      </c>
    </row>
    <row r="31" spans="2:13" ht="21.75" customHeight="1">
      <c r="B31" s="756" t="s">
        <v>30</v>
      </c>
      <c r="C31" s="757"/>
      <c r="D31" s="122" t="str">
        <f>"1." &amp;'ข้อมูลพื้นฐาน  '!I13</f>
        <v>1.รักชาติ  ศาสน์  กษัตริย์</v>
      </c>
      <c r="E31" s="103" t="str">
        <f>IF(ข้อมูลกิจกรรม!$H$12="","",IF(ข้อมูลกิจกรรม!$H$12=0,"ไม่ผ่าน",IF(ข้อมูลกิจกรรม!$H$12=1,"ผ่าน",IF(ข้อมูลกิจกรรม!$H$12=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$12="","",IF(ข้อมูลกิจกรรม!$I$12=0,"ไม่ผ่าน",IF(ข้อมูลกิจกรรม!$I$12=1,"ผ่าน",IF(ข้อมูลกิจกรรม!$I$12=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$12="","",IF(ข้อมูลกิจกรรม!$J$12=0,"ไม่ผ่าน",IF(ข้อมูลกิจกรรม!$J$12=1,"ผ่าน",IF(ข้อมูลกิจกรรม!$J$12=2,"ดี","ดีเยี่ยม"))))</f>
        <v>ไม่ผ่าน</v>
      </c>
      <c r="F33" s="121"/>
      <c r="J33" s="543"/>
    </row>
    <row r="34" spans="2:10">
      <c r="B34" s="758"/>
      <c r="C34" s="759"/>
      <c r="D34" s="122" t="str">
        <f>"4." &amp;'ข้อมูลพื้นฐาน  '!I16</f>
        <v>4.ใฝ่เรียนรู้</v>
      </c>
      <c r="E34" s="103" t="str">
        <f>IF(ข้อมูลกิจกรรม!$K$12="","",IF(ข้อมูลกิจกรรม!$K$12=0,"ไม่ผ่าน",IF(ข้อมูลกิจกรรม!$K$12=1,"ผ่าน",IF(ข้อมูลกิจกรรม!$K$12=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$12="","",IF(ข้อมูลกิจกรรม!$L$12=0,"ไม่ผ่าน",IF(ข้อมูลกิจกรรม!$L$12=1,"ผ่าน",IF(ข้อมูลกิจกรรม!$L$12=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$12="","",IF(ข้อมูลกิจกรรม!$M$12=0,"ไม่ผ่าน",IF(ข้อมูลกิจกรรม!$M$12=1,"ผ่าน",IF(ข้อมูลกิจกรรม!$M$12=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$12="","",IF(ข้อมูลกิจกรรม!$N$12=0,"ไม่ผ่าน",IF(ข้อมูลกิจกรรม!$N$12=1,"ผ่าน",IF(ข้อมูลกิจกรรม!$N$12=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$12="","",IF(ข้อมูลกิจกรรม!$O$12=0,"ไม่ผ่าน",IF(ข้อมูลกิจกรรม!$O$12=1,"ผ่าน",IF(ข้อมูลกิจกรรม!$O$12=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oAqRSg4QmiPa2rxSxBFiZE9kCUrxcX0qnX6rtCBujdi70kA1AuM6lbFc6nZ6VAdDxikdXfb0UwbFzNDk4INJpg==" saltValue="+0hYP00NeVZxn7qc9XTj8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67" priority="11" stopIfTrue="1" operator="lessThan">
      <formula>50</formula>
    </cfRule>
  </conditionalFormatting>
  <conditionalFormatting sqref="J23 I8:J22">
    <cfRule type="cellIs" dxfId="166" priority="12" stopIfTrue="1" operator="lessThan">
      <formula>1</formula>
    </cfRule>
  </conditionalFormatting>
  <conditionalFormatting sqref="I8:I22">
    <cfRule type="containsText" dxfId="165" priority="4" operator="containsText" text="มส">
      <formula>NOT(ISERROR(SEARCH("มส",I8)))</formula>
    </cfRule>
    <cfRule type="containsText" dxfId="16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1"/>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'03'!$C13</f>
        <v>เด็กหญิงนิธิมา  เภตรา</v>
      </c>
      <c r="F6" s="767" t="str">
        <f>"เลขประจำตัว     "&amp;'ข้อมูลนักเรียน  '!B13</f>
        <v>เลขประจำตัว     2440</v>
      </c>
      <c r="G6" s="767"/>
      <c r="H6" s="93" t="s">
        <v>2</v>
      </c>
      <c r="I6" s="92">
        <f>'03'!$A13</f>
        <v>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'03'!$D13</f>
        <v/>
      </c>
      <c r="I8" s="104" t="str">
        <f t="shared" ref="I8:I22" si="0">IF(OR(M8="ร",M8="มส"),M8,IF(ISNA(VLOOKUP(H8,grad01,5,TRUE)),"",VLOOKUP(H8,grad01,5,TRUE)))</f>
        <v/>
      </c>
      <c r="J8" s="105"/>
      <c r="M8" s="88" t="str">
        <f>IF('ร,มส'!E15="","",'ร,มส'!E15)</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'03'!$E13</f>
        <v/>
      </c>
      <c r="I9" s="104" t="str">
        <f t="shared" si="0"/>
        <v/>
      </c>
      <c r="J9" s="105"/>
      <c r="M9" s="88" t="str">
        <f>IF('ร,มส'!F15="","",'ร,มส'!F15)</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'03'!$F13</f>
        <v/>
      </c>
      <c r="I10" s="104" t="str">
        <f t="shared" si="0"/>
        <v/>
      </c>
      <c r="J10" s="105"/>
      <c r="M10" s="88" t="str">
        <f>IF('ร,มส'!G15="","",'ร,มส'!G15)</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'03'!$G13</f>
        <v/>
      </c>
      <c r="I11" s="104" t="str">
        <f t="shared" si="0"/>
        <v/>
      </c>
      <c r="J11" s="105"/>
      <c r="M11" s="88" t="str">
        <f>IF('ร,มส'!H15="","",'ร,มส'!H15)</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'03'!$H13</f>
        <v/>
      </c>
      <c r="I12" s="104" t="str">
        <f t="shared" si="0"/>
        <v/>
      </c>
      <c r="J12" s="105"/>
      <c r="M12" s="88" t="str">
        <f>IF('ร,มส'!I15="","",'ร,มส'!I15)</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'03'!$I13</f>
        <v/>
      </c>
      <c r="I13" s="104" t="str">
        <f t="shared" si="0"/>
        <v/>
      </c>
      <c r="J13" s="105"/>
      <c r="M13" s="88" t="str">
        <f>IF('ร,มส'!J15="","",'ร,มส'!J15)</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'03'!$J13</f>
        <v/>
      </c>
      <c r="I14" s="104" t="str">
        <f t="shared" si="0"/>
        <v/>
      </c>
      <c r="J14" s="105"/>
      <c r="M14" s="88" t="str">
        <f>IF('ร,มส'!K15="","",'ร,มส'!K15)</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'03'!$K13</f>
        <v/>
      </c>
      <c r="I15" s="104" t="str">
        <f t="shared" si="0"/>
        <v/>
      </c>
      <c r="J15" s="105"/>
      <c r="M15" s="88" t="str">
        <f>IF('ร,มส'!L15="","",'ร,มส'!L15)</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'03'!$L13</f>
        <v/>
      </c>
      <c r="I16" s="104" t="str">
        <f t="shared" si="0"/>
        <v/>
      </c>
      <c r="J16" s="105"/>
      <c r="M16" s="88" t="str">
        <f>IF('ร,มส'!M15="","",'ร,มส'!M15)</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'03'!$M13</f>
        <v/>
      </c>
      <c r="I17" s="104" t="str">
        <f t="shared" si="0"/>
        <v/>
      </c>
      <c r="J17" s="105"/>
      <c r="M17" s="88" t="str">
        <f>IF('ร,มส'!N15="","",'ร,มส'!N15)</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'03'!$N13</f>
        <v/>
      </c>
      <c r="I18" s="104" t="str">
        <f t="shared" si="0"/>
        <v/>
      </c>
      <c r="J18" s="105"/>
      <c r="M18" s="88" t="str">
        <f>IF('ร,มส'!O15="","",'ร,มส'!O15)</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'03'!$O13</f>
        <v/>
      </c>
      <c r="I19" s="104" t="str">
        <f t="shared" si="0"/>
        <v/>
      </c>
      <c r="J19" s="105"/>
      <c r="M19" s="88" t="str">
        <f>IF('ร,มส'!P15="","",'ร,มส'!P15)</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'03'!$P13</f>
        <v/>
      </c>
      <c r="I20" s="104" t="str">
        <f t="shared" si="0"/>
        <v/>
      </c>
      <c r="J20" s="105"/>
      <c r="M20" s="88" t="str">
        <f>IF('ร,มส'!Q15="","",'ร,มส'!Q15)</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'03'!$Q13</f>
        <v/>
      </c>
      <c r="I21" s="104" t="str">
        <f t="shared" si="0"/>
        <v/>
      </c>
      <c r="J21" s="105"/>
      <c r="M21" s="88" t="str">
        <f>IF('ร,มส'!R15="","",'ร,มส'!R15)</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'03'!$R13</f>
        <v/>
      </c>
      <c r="I22" s="104" t="str">
        <f t="shared" si="0"/>
        <v/>
      </c>
      <c r="J22" s="105"/>
      <c r="M22" s="88" t="str">
        <f>IF('ร,มส'!S15="","",'ร,มส'!S15)</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'02'!$S$13</f>
        <v/>
      </c>
      <c r="F25" s="768" t="s">
        <v>359</v>
      </c>
      <c r="G25" s="465" t="s">
        <v>354</v>
      </c>
      <c r="H25" s="466"/>
      <c r="I25" s="467"/>
      <c r="J25" s="462" t="str">
        <f>IF(ข้อมูลกิจกรรม!$Q$13="","",IF(ข้อมูลกิจกรรม!$Q$13=0,"ปรับปรุง",IF(ข้อมูลกิจกรรม!$Q$13=1,"พอใช้",IF(ข้อมูลกิจกรรม!$Q$13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IF(เกณฑ์!E16="คะแนนร้อยละ",'03'!$U13,'02'!$AM13)</f>
        <v/>
      </c>
      <c r="F26" s="769"/>
      <c r="G26" s="465" t="s">
        <v>355</v>
      </c>
      <c r="H26" s="466"/>
      <c r="I26" s="467"/>
      <c r="J26" s="462" t="str">
        <f>IF(ข้อมูลกิจกรรม!$R$13="","",IF(ข้อมูลกิจกรรม!$R$13=0,"ปรับปรุง",IF(ข้อมูลกิจกรรม!$R$13=1,"พอใช้",IF(ข้อมูลกิจกรรม!$R$13=2,"ดี","ดีเยี่ยม"))))</f>
        <v/>
      </c>
    </row>
    <row r="27" spans="2:13" ht="21.75" customHeight="1">
      <c r="B27" s="756" t="s">
        <v>29</v>
      </c>
      <c r="C27" s="757"/>
      <c r="D27" s="99" t="str">
        <f>กิจกรรมพัฒนาผู้เรียน!E5</f>
        <v>แนะแนว</v>
      </c>
      <c r="E27" s="103" t="str">
        <f>ข้อมูลกิจกรรม!$D$13</f>
        <v/>
      </c>
      <c r="F27" s="769"/>
      <c r="G27" s="465" t="s">
        <v>356</v>
      </c>
      <c r="H27" s="466"/>
      <c r="I27" s="467"/>
      <c r="J27" s="462" t="str">
        <f>IF(ข้อมูลกิจกรรม!$S$13="","",IF(ข้อมูลกิจกรรม!$S$13=0,"ปรับปรุง",IF(ข้อมูลกิจกรรม!$S$13=1,"พอใช้",IF(ข้อมูลกิจกรรม!$S$13=2,"ดี","ดีเยี่ยม"))))</f>
        <v/>
      </c>
    </row>
    <row r="28" spans="2:13">
      <c r="B28" s="758"/>
      <c r="C28" s="759"/>
      <c r="D28" s="99" t="str">
        <f>กิจกรรมพัฒนาผู้เรียน!F5</f>
        <v>ลูกเสือฯ</v>
      </c>
      <c r="E28" s="103" t="str">
        <f>ข้อมูลกิจกรรม!$E$13</f>
        <v/>
      </c>
      <c r="F28" s="769"/>
      <c r="G28" s="465" t="s">
        <v>357</v>
      </c>
      <c r="H28" s="466"/>
      <c r="I28" s="467"/>
      <c r="J28" s="462" t="str">
        <f>IF(ข้อมูลกิจกรรม!$T$13="","",IF(ข้อมูลกิจกรรม!$T$13=0,"ปรับปรุง",IF(ข้อมูลกิจกรรม!$T$13=1,"พอใช้",IF(ข้อมูลกิจกรรม!$T$13=2,"ดี","ดีเยี่ยม"))))</f>
        <v/>
      </c>
    </row>
    <row r="29" spans="2:13">
      <c r="B29" s="758"/>
      <c r="C29" s="759"/>
      <c r="D29" s="99" t="str">
        <f>ข้อมูลกิจกรรม!$V$13</f>
        <v/>
      </c>
      <c r="E29" s="103" t="str">
        <f>ข้อมูลกิจกรรม!$F$13</f>
        <v/>
      </c>
      <c r="F29" s="770"/>
      <c r="G29" s="468" t="s">
        <v>358</v>
      </c>
      <c r="H29" s="469"/>
      <c r="I29" s="470"/>
      <c r="J29" s="399" t="str">
        <f>IF(ข้อมูลกิจกรรม!$U$13="","",IF(ข้อมูลกิจกรรม!$U$13=0,"ปรับปรุง",IF(ข้อมูลกิจกรรม!$U$13=1,"พอใช้",IF(ข้อมูลกิจกรรม!$U$13=2,"ดี","ดีเยี่ยม"))))</f>
        <v/>
      </c>
    </row>
    <row r="30" spans="2:13" ht="21.75" customHeight="1">
      <c r="B30" s="760"/>
      <c r="C30" s="761"/>
      <c r="D30" s="99">
        <f>กิจกรรมพัฒนาผู้เรียน!J14</f>
        <v>0</v>
      </c>
      <c r="E30" s="103">
        <f>กิจกรรมพัฒนาผู้เรียน!H14</f>
        <v>0</v>
      </c>
      <c r="F30" s="544" t="s">
        <v>425</v>
      </c>
      <c r="G30" s="545"/>
      <c r="H30" s="545"/>
      <c r="I30" s="546"/>
      <c r="J30" s="103" t="str">
        <f>IF(ข้อมูลกิจกรรม!$P$13="","",IF(ข้อมูลกิจกรรม!$P$13=0,"ไม่ผ่าน",IF(ข้อมูลกิจกรรม!$P$13=1,"ผ่าน",IF(ข้อมูลกิจกรรม!$P$13=2,"ดี","ดีเยี่ยม"))))</f>
        <v/>
      </c>
    </row>
    <row r="31" spans="2:13" ht="21.75" customHeight="1">
      <c r="B31" s="756" t="s">
        <v>30</v>
      </c>
      <c r="C31" s="757"/>
      <c r="D31" s="122" t="str">
        <f>"1." &amp;'ข้อมูลพื้นฐาน  '!I13</f>
        <v>1.รักชาติ  ศาสน์  กษัตริย์</v>
      </c>
      <c r="E31" s="103" t="str">
        <f>IF(ข้อมูลกิจกรรม!$H$13="","",IF(ข้อมูลกิจกรรม!$H$13=0,"ไม่ผ่าน",IF(ข้อมูลกิจกรรม!$H$13=1,"ผ่าน",IF(ข้อมูลกิจกรรม!$H$13=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$13="","",IF(ข้อมูลกิจกรรม!$I$13=0,"ไม่ผ่าน",IF(ข้อมูลกิจกรรม!$I$13=1,"ผ่าน",IF(ข้อมูลกิจกรรม!$I$13=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$13="","",IF(ข้อมูลกิจกรรม!$J$13=0,"ไม่ผ่าน",IF(ข้อมูลกิจกรรม!$J$13=1,"ผ่าน",IF(ข้อมูลกิจกรรม!$J$13=2,"ดี","ดีเยี่ยม"))))</f>
        <v>ไม่ผ่าน</v>
      </c>
      <c r="F33" s="121"/>
      <c r="J33" s="543"/>
    </row>
    <row r="34" spans="2:10">
      <c r="B34" s="758"/>
      <c r="C34" s="759"/>
      <c r="D34" s="122" t="str">
        <f>"4." &amp;'ข้อมูลพื้นฐาน  '!I16</f>
        <v>4.ใฝ่เรียนรู้</v>
      </c>
      <c r="E34" s="103" t="str">
        <f>IF(ข้อมูลกิจกรรม!$K$13="","",IF(ข้อมูลกิจกรรม!$K$13=0,"ไม่ผ่าน",IF(ข้อมูลกิจกรรม!$K$13=1,"ผ่าน",IF(ข้อมูลกิจกรรม!$K$13=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$13="","",IF(ข้อมูลกิจกรรม!$L$13=0,"ไม่ผ่าน",IF(ข้อมูลกิจกรรม!$L$13=1,"ผ่าน",IF(ข้อมูลกิจกรรม!$L$13=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$13="","",IF(ข้อมูลกิจกรรม!$M$13=0,"ไม่ผ่าน",IF(ข้อมูลกิจกรรม!$M$13=1,"ผ่าน",IF(ข้อมูลกิจกรรม!$M$13=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$13="","",IF(ข้อมูลกิจกรรม!$N$13=0,"ไม่ผ่าน",IF(ข้อมูลกิจกรรม!$N$13=1,"ผ่าน",IF(ข้อมูลกิจกรรม!$N$13=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$13="","",IF(ข้อมูลกิจกรรม!$O$13=0,"ไม่ผ่าน",IF(ข้อมูลกิจกรรม!$O$13=1,"ผ่าน",IF(ข้อมูลกิจกรรม!$O$13=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D55JQLHT1no1jAt9kOKFKNIojrdQ3srJmxbEwuiVQWko9RM5S7gwspU9g8qVHwpI7mA/eNvkLyHSLLZlNGSESw==" saltValue="rADBIb2idZ9vnXbbZajVH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63" priority="11" stopIfTrue="1" operator="lessThan">
      <formula>50</formula>
    </cfRule>
  </conditionalFormatting>
  <conditionalFormatting sqref="J23 I8:J22">
    <cfRule type="cellIs" dxfId="162" priority="12" stopIfTrue="1" operator="lessThan">
      <formula>1</formula>
    </cfRule>
  </conditionalFormatting>
  <conditionalFormatting sqref="I8:I22">
    <cfRule type="containsText" dxfId="161" priority="4" operator="containsText" text="มส">
      <formula>NOT(ISERROR(SEARCH("มส",I8)))</formula>
    </cfRule>
    <cfRule type="containsText" dxfId="16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2"/>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'03'!$C14</f>
        <v>เด็กชายวิชัย  บุญยงค์</v>
      </c>
      <c r="F6" s="767" t="str">
        <f>"เลขประจำตัว     "&amp;'ข้อมูลนักเรียน  '!B14</f>
        <v>เลขประจำตัว     2441</v>
      </c>
      <c r="G6" s="767"/>
      <c r="H6" s="93" t="s">
        <v>2</v>
      </c>
      <c r="I6" s="92">
        <f>'03'!$A14</f>
        <v>10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'03'!$D14</f>
        <v/>
      </c>
      <c r="I8" s="104" t="str">
        <f t="shared" ref="I8:I22" si="0">IF(OR(M8="ร",M8="มส"),M8,IF(ISNA(VLOOKUP(H8,grad01,5,TRUE)),"",VLOOKUP(H8,grad01,5,TRUE)))</f>
        <v/>
      </c>
      <c r="J8" s="105"/>
      <c r="M8" s="88" t="str">
        <f>IF('ร,มส'!E16="","",'ร,มส'!E16)</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'03'!$E14</f>
        <v/>
      </c>
      <c r="I9" s="104" t="str">
        <f t="shared" si="0"/>
        <v/>
      </c>
      <c r="J9" s="105"/>
      <c r="M9" s="88" t="str">
        <f>IF('ร,มส'!F16="","",'ร,มส'!F16)</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'03'!$F14</f>
        <v/>
      </c>
      <c r="I10" s="104" t="str">
        <f t="shared" si="0"/>
        <v/>
      </c>
      <c r="J10" s="105"/>
      <c r="M10" s="88" t="str">
        <f>IF('ร,มส'!G16="","",'ร,มส'!G16)</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'03'!$G14</f>
        <v/>
      </c>
      <c r="I11" s="104" t="str">
        <f t="shared" si="0"/>
        <v/>
      </c>
      <c r="J11" s="105"/>
      <c r="M11" s="88" t="str">
        <f>IF('ร,มส'!H16="","",'ร,มส'!H16)</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'03'!$H14</f>
        <v/>
      </c>
      <c r="I12" s="104" t="str">
        <f t="shared" si="0"/>
        <v/>
      </c>
      <c r="J12" s="105"/>
      <c r="M12" s="88" t="str">
        <f>IF('ร,มส'!I16="","",'ร,มส'!I16)</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'03'!$I14</f>
        <v/>
      </c>
      <c r="I13" s="104" t="str">
        <f t="shared" si="0"/>
        <v/>
      </c>
      <c r="J13" s="105"/>
      <c r="M13" s="88" t="str">
        <f>IF('ร,มส'!J16="","",'ร,มส'!J16)</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'03'!$J14</f>
        <v/>
      </c>
      <c r="I14" s="104" t="str">
        <f t="shared" si="0"/>
        <v/>
      </c>
      <c r="J14" s="105"/>
      <c r="M14" s="88" t="str">
        <f>IF('ร,มส'!K16="","",'ร,มส'!K16)</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'03'!$K14</f>
        <v/>
      </c>
      <c r="I15" s="104" t="str">
        <f t="shared" si="0"/>
        <v/>
      </c>
      <c r="J15" s="105"/>
      <c r="M15" s="88" t="str">
        <f>IF('ร,มส'!L16="","",'ร,มส'!L16)</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'03'!$L14</f>
        <v/>
      </c>
      <c r="I16" s="104" t="str">
        <f t="shared" si="0"/>
        <v/>
      </c>
      <c r="J16" s="105"/>
      <c r="M16" s="88" t="str">
        <f>IF('ร,มส'!M16="","",'ร,มส'!M16)</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'03'!$M14</f>
        <v/>
      </c>
      <c r="I17" s="104" t="str">
        <f t="shared" si="0"/>
        <v/>
      </c>
      <c r="J17" s="105"/>
      <c r="M17" s="88" t="str">
        <f>IF('ร,มส'!N16="","",'ร,มส'!N16)</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'03'!$N14</f>
        <v/>
      </c>
      <c r="I18" s="104" t="str">
        <f t="shared" si="0"/>
        <v/>
      </c>
      <c r="J18" s="105"/>
      <c r="M18" s="88" t="str">
        <f>IF('ร,มส'!O16="","",'ร,มส'!O16)</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'03'!$O14</f>
        <v/>
      </c>
      <c r="I19" s="104" t="str">
        <f t="shared" si="0"/>
        <v/>
      </c>
      <c r="J19" s="105"/>
      <c r="M19" s="88" t="str">
        <f>IF('ร,มส'!P16="","",'ร,มส'!P16)</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'03'!$P14</f>
        <v/>
      </c>
      <c r="I20" s="104" t="str">
        <f t="shared" si="0"/>
        <v/>
      </c>
      <c r="J20" s="105"/>
      <c r="M20" s="88" t="str">
        <f>IF('ร,มส'!Q16="","",'ร,มส'!Q16)</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'03'!$Q14</f>
        <v/>
      </c>
      <c r="I21" s="104" t="str">
        <f t="shared" si="0"/>
        <v/>
      </c>
      <c r="J21" s="105"/>
      <c r="M21" s="88" t="str">
        <f>IF('ร,มส'!R16="","",'ร,มส'!R16)</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'03'!$R14</f>
        <v/>
      </c>
      <c r="I22" s="104" t="str">
        <f t="shared" si="0"/>
        <v/>
      </c>
      <c r="J22" s="105"/>
      <c r="M22" s="88" t="str">
        <f>IF('ร,มส'!S16="","",'ร,มส'!S16)</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'02'!$S$14</f>
        <v/>
      </c>
      <c r="F25" s="768" t="s">
        <v>359</v>
      </c>
      <c r="G25" s="465" t="s">
        <v>354</v>
      </c>
      <c r="H25" s="466"/>
      <c r="I25" s="467"/>
      <c r="J25" s="462" t="str">
        <f>IF(ข้อมูลกิจกรรม!$Q$14="","",IF(ข้อมูลกิจกรรม!$Q$14=0,"ปรับปรุง",IF(ข้อมูลกิจกรรม!$Q$14=1,"พอใช้",IF(ข้อมูลกิจกรรม!$Q$14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IF(เกณฑ์!E16="คะแนนร้อยละ",'03'!$U14,'02'!$AM14)</f>
        <v/>
      </c>
      <c r="F26" s="769"/>
      <c r="G26" s="465" t="s">
        <v>355</v>
      </c>
      <c r="H26" s="466"/>
      <c r="I26" s="467"/>
      <c r="J26" s="462" t="str">
        <f>IF(ข้อมูลกิจกรรม!$R$14="","",IF(ข้อมูลกิจกรรม!$R$14=0,"ปรับปรุง",IF(ข้อมูลกิจกรรม!$R$14=1,"พอใช้",IF(ข้อมูลกิจกรรม!$R$14=2,"ดี","ดีเยี่ยม"))))</f>
        <v/>
      </c>
    </row>
    <row r="27" spans="2:13" ht="21.75" customHeight="1">
      <c r="B27" s="756" t="s">
        <v>29</v>
      </c>
      <c r="C27" s="757"/>
      <c r="D27" s="99" t="str">
        <f>กิจกรรมพัฒนาผู้เรียน!E5</f>
        <v>แนะแนว</v>
      </c>
      <c r="E27" s="103" t="str">
        <f>ข้อมูลกิจกรรม!$D$14</f>
        <v/>
      </c>
      <c r="F27" s="769"/>
      <c r="G27" s="465" t="s">
        <v>356</v>
      </c>
      <c r="H27" s="466"/>
      <c r="I27" s="467"/>
      <c r="J27" s="462" t="str">
        <f>IF(ข้อมูลกิจกรรม!$S$14="","",IF(ข้อมูลกิจกรรม!$S$14=0,"ปรับปรุง",IF(ข้อมูลกิจกรรม!$S$14=1,"พอใช้",IF(ข้อมูลกิจกรรม!$S$14=2,"ดี","ดีเยี่ยม"))))</f>
        <v/>
      </c>
    </row>
    <row r="28" spans="2:13">
      <c r="B28" s="758"/>
      <c r="C28" s="759"/>
      <c r="D28" s="99" t="str">
        <f>กิจกรรมพัฒนาผู้เรียน!F5</f>
        <v>ลูกเสือฯ</v>
      </c>
      <c r="E28" s="103" t="str">
        <f>ข้อมูลกิจกรรม!$E$14</f>
        <v/>
      </c>
      <c r="F28" s="769"/>
      <c r="G28" s="465" t="s">
        <v>357</v>
      </c>
      <c r="H28" s="466"/>
      <c r="I28" s="467"/>
      <c r="J28" s="462" t="str">
        <f>IF(ข้อมูลกิจกรรม!$T$14="","",IF(ข้อมูลกิจกรรม!$T$14=0,"ปรับปรุง",IF(ข้อมูลกิจกรรม!$T$14=1,"พอใช้",IF(ข้อมูลกิจกรรม!$T$14=2,"ดี","ดีเยี่ยม"))))</f>
        <v/>
      </c>
    </row>
    <row r="29" spans="2:13">
      <c r="B29" s="758"/>
      <c r="C29" s="759"/>
      <c r="D29" s="99" t="str">
        <f>ข้อมูลกิจกรรม!$V$14</f>
        <v/>
      </c>
      <c r="E29" s="103" t="str">
        <f>ข้อมูลกิจกรรม!$F$14</f>
        <v/>
      </c>
      <c r="F29" s="770"/>
      <c r="G29" s="468" t="s">
        <v>358</v>
      </c>
      <c r="H29" s="469"/>
      <c r="I29" s="470"/>
      <c r="J29" s="399" t="str">
        <f>IF(ข้อมูลกิจกรรม!$U$14="","",IF(ข้อมูลกิจกรรม!$U$14=0,"ปรับปรุง",IF(ข้อมูลกิจกรรม!$U$14=1,"พอใช้",IF(ข้อมูลกิจกรรม!$U$14=2,"ดี","ดีเยี่ยม"))))</f>
        <v/>
      </c>
    </row>
    <row r="30" spans="2:13" ht="21.75" customHeight="1">
      <c r="B30" s="760"/>
      <c r="C30" s="761"/>
      <c r="D30" s="99">
        <f>กิจกรรมพัฒนาผู้เรียน!J15</f>
        <v>0</v>
      </c>
      <c r="E30" s="103">
        <f>กิจกรรมพัฒนาผู้เรียน!H15</f>
        <v>0</v>
      </c>
      <c r="F30" s="544" t="s">
        <v>425</v>
      </c>
      <c r="G30" s="545"/>
      <c r="H30" s="545"/>
      <c r="I30" s="546"/>
      <c r="J30" s="103" t="str">
        <f>IF(ข้อมูลกิจกรรม!$P$14="","",IF(ข้อมูลกิจกรรม!$P$14=0,"ไม่ผ่าน",IF(ข้อมูลกิจกรรม!$P$14=1,"ผ่าน",IF(ข้อมูลกิจกรรม!$P$14=2,"ดี","ดีเยี่ยม"))))</f>
        <v/>
      </c>
    </row>
    <row r="31" spans="2:13" ht="21.75" customHeight="1">
      <c r="B31" s="756" t="s">
        <v>30</v>
      </c>
      <c r="C31" s="757"/>
      <c r="D31" s="122" t="str">
        <f>"1." &amp;'ข้อมูลพื้นฐาน  '!I13</f>
        <v>1.รักชาติ  ศาสน์  กษัตริย์</v>
      </c>
      <c r="E31" s="103" t="str">
        <f>IF(ข้อมูลกิจกรรม!$H$14="","",IF(ข้อมูลกิจกรรม!$H$14=0,"ไม่ผ่าน",IF(ข้อมูลกิจกรรม!$H$14=1,"ผ่าน",IF(ข้อมูลกิจกรรม!$H$14=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$14="","",IF(ข้อมูลกิจกรรม!$I$14=0,"ไม่ผ่าน",IF(ข้อมูลกิจกรรม!$I$14=1,"ผ่าน",IF(ข้อมูลกิจกรรม!$I$14=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$14="","",IF(ข้อมูลกิจกรรม!$J$14=0,"ไม่ผ่าน",IF(ข้อมูลกิจกรรม!$J$14=1,"ผ่าน",IF(ข้อมูลกิจกรรม!$J$14=2,"ดี","ดีเยี่ยม"))))</f>
        <v>ไม่ผ่าน</v>
      </c>
      <c r="F33" s="121"/>
      <c r="J33" s="543"/>
    </row>
    <row r="34" spans="2:10">
      <c r="B34" s="758"/>
      <c r="C34" s="759"/>
      <c r="D34" s="122" t="str">
        <f>"4." &amp;'ข้อมูลพื้นฐาน  '!I16</f>
        <v>4.ใฝ่เรียนรู้</v>
      </c>
      <c r="E34" s="103" t="str">
        <f>IF(ข้อมูลกิจกรรม!$K$14="","",IF(ข้อมูลกิจกรรม!$K$14=0,"ไม่ผ่าน",IF(ข้อมูลกิจกรรม!$K$14=1,"ผ่าน",IF(ข้อมูลกิจกรรม!$K$14=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$14="","",IF(ข้อมูลกิจกรรม!$L$14=0,"ไม่ผ่าน",IF(ข้อมูลกิจกรรม!$L$14=1,"ผ่าน",IF(ข้อมูลกิจกรรม!$L$14=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$14="","",IF(ข้อมูลกิจกรรม!$M$14=0,"ไม่ผ่าน",IF(ข้อมูลกิจกรรม!$M$14=1,"ผ่าน",IF(ข้อมูลกิจกรรม!$M$14=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$14="","",IF(ข้อมูลกิจกรรม!$N$14=0,"ไม่ผ่าน",IF(ข้อมูลกิจกรรม!$N$14=1,"ผ่าน",IF(ข้อมูลกิจกรรม!$N$14=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$14="","",IF(ข้อมูลกิจกรรม!$O$14=0,"ไม่ผ่าน",IF(ข้อมูลกิจกรรม!$O$14=1,"ผ่าน",IF(ข้อมูลกิจกรรม!$O$14=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Ubt9p5nvm4aXhyOJbK8IoB6zgJN4Ww/bUKC0LVoKU9lZtoXzl8KNzIEHYJvFqFlZpDBgROvmYkWS8ean5y7FxA==" saltValue="AyxCI5FQLlQ8M8vdDeISe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59" priority="11" stopIfTrue="1" operator="lessThan">
      <formula>50</formula>
    </cfRule>
  </conditionalFormatting>
  <conditionalFormatting sqref="J23 I8:J22">
    <cfRule type="cellIs" dxfId="158" priority="12" stopIfTrue="1" operator="lessThan">
      <formula>1</formula>
    </cfRule>
  </conditionalFormatting>
  <conditionalFormatting sqref="I8:I22">
    <cfRule type="containsText" dxfId="157" priority="4" operator="containsText" text="มส">
      <formula>NOT(ISERROR(SEARCH("มส",I8)))</formula>
    </cfRule>
    <cfRule type="containsText" dxfId="15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dimension ref="B1:M40"/>
  <sheetViews>
    <sheetView showGridLines="0" showRowColHeaders="0" showZeros="0" view="pageBreakPreview" topLeftCell="A10"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'03'!$C15</f>
        <v>เด็กชายอภิวัฒน์  ศาลาคำ</v>
      </c>
      <c r="F6" s="767" t="str">
        <f>"เลขประจำตัว     "&amp;'ข้อมูลนักเรียน  '!B15</f>
        <v>เลขประจำตัว     2442</v>
      </c>
      <c r="G6" s="767"/>
      <c r="H6" s="93" t="s">
        <v>2</v>
      </c>
      <c r="I6" s="92">
        <f>'03'!$A15</f>
        <v>11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'03'!$D15</f>
        <v/>
      </c>
      <c r="I8" s="104" t="str">
        <f t="shared" ref="I8:I22" si="0">IF(OR(M8="ร",M8="มส"),M8,IF(ISNA(VLOOKUP(H8,grad01,5,TRUE)),"",VLOOKUP(H8,grad01,5,TRUE)))</f>
        <v/>
      </c>
      <c r="J8" s="105"/>
      <c r="M8" s="88" t="str">
        <f>IF('ร,มส'!E17="","",'ร,มส'!E17)</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'03'!$E15</f>
        <v/>
      </c>
      <c r="I9" s="104" t="str">
        <f t="shared" si="0"/>
        <v/>
      </c>
      <c r="J9" s="105"/>
      <c r="M9" s="88" t="str">
        <f>IF('ร,มส'!F17="","",'ร,มส'!F17)</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'03'!$F15</f>
        <v/>
      </c>
      <c r="I10" s="104" t="str">
        <f t="shared" si="0"/>
        <v/>
      </c>
      <c r="J10" s="105"/>
      <c r="M10" s="88" t="str">
        <f>IF('ร,มส'!G17="","",'ร,มส'!G17)</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'03'!$G15</f>
        <v/>
      </c>
      <c r="I11" s="104" t="str">
        <f t="shared" si="0"/>
        <v/>
      </c>
      <c r="J11" s="105"/>
      <c r="M11" s="88" t="str">
        <f>IF('ร,มส'!H17="","",'ร,มส'!H17)</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'03'!$H15</f>
        <v/>
      </c>
      <c r="I12" s="104" t="str">
        <f t="shared" si="0"/>
        <v/>
      </c>
      <c r="J12" s="105"/>
      <c r="M12" s="88" t="str">
        <f>IF('ร,มส'!I17="","",'ร,มส'!I17)</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'03'!$I15</f>
        <v/>
      </c>
      <c r="I13" s="104" t="str">
        <f t="shared" si="0"/>
        <v/>
      </c>
      <c r="J13" s="105"/>
      <c r="M13" s="88" t="str">
        <f>IF('ร,มส'!J17="","",'ร,มส'!J17)</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'03'!$J15</f>
        <v/>
      </c>
      <c r="I14" s="104" t="str">
        <f t="shared" si="0"/>
        <v/>
      </c>
      <c r="J14" s="105"/>
      <c r="M14" s="88" t="str">
        <f>IF('ร,มส'!K17="","",'ร,มส'!K17)</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'03'!$K15</f>
        <v/>
      </c>
      <c r="I15" s="104" t="str">
        <f t="shared" si="0"/>
        <v/>
      </c>
      <c r="J15" s="105"/>
      <c r="M15" s="88" t="str">
        <f>IF('ร,มส'!L17="","",'ร,มส'!L17)</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'03'!$L15</f>
        <v/>
      </c>
      <c r="I16" s="104" t="str">
        <f t="shared" si="0"/>
        <v/>
      </c>
      <c r="J16" s="105"/>
      <c r="M16" s="88" t="str">
        <f>IF('ร,มส'!M17="","",'ร,มส'!M17)</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'03'!$M15</f>
        <v/>
      </c>
      <c r="I17" s="104" t="str">
        <f t="shared" si="0"/>
        <v/>
      </c>
      <c r="J17" s="105"/>
      <c r="M17" s="88" t="str">
        <f>IF('ร,มส'!N17="","",'ร,มส'!N17)</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'03'!$N15</f>
        <v/>
      </c>
      <c r="I18" s="104" t="str">
        <f t="shared" si="0"/>
        <v/>
      </c>
      <c r="J18" s="105"/>
      <c r="M18" s="88" t="str">
        <f>IF('ร,มส'!O17="","",'ร,มส'!O17)</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'03'!$O15</f>
        <v/>
      </c>
      <c r="I19" s="104" t="str">
        <f t="shared" si="0"/>
        <v/>
      </c>
      <c r="J19" s="105"/>
      <c r="M19" s="88" t="str">
        <f>IF('ร,มส'!P17="","",'ร,มส'!P17)</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'03'!$P15</f>
        <v/>
      </c>
      <c r="I20" s="104" t="str">
        <f t="shared" si="0"/>
        <v/>
      </c>
      <c r="J20" s="105"/>
      <c r="M20" s="88" t="str">
        <f>IF('ร,มส'!Q17="","",'ร,มส'!Q17)</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'03'!$Q15</f>
        <v/>
      </c>
      <c r="I21" s="104" t="str">
        <f t="shared" si="0"/>
        <v/>
      </c>
      <c r="J21" s="105"/>
      <c r="M21" s="88" t="str">
        <f>IF('ร,มส'!R17="","",'ร,มส'!R17)</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'03'!$R15</f>
        <v/>
      </c>
      <c r="I22" s="104" t="str">
        <f t="shared" si="0"/>
        <v/>
      </c>
      <c r="J22" s="105"/>
      <c r="M22" s="88" t="str">
        <f>IF('ร,มส'!S17="","",'ร,มส'!S17)</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'02'!$S$15</f>
        <v/>
      </c>
      <c r="F25" s="768" t="s">
        <v>359</v>
      </c>
      <c r="G25" s="465" t="s">
        <v>354</v>
      </c>
      <c r="H25" s="466"/>
      <c r="I25" s="467"/>
      <c r="J25" s="462" t="str">
        <f>IF(ข้อมูลกิจกรรม!$Q$15="","",IF(ข้อมูลกิจกรรม!$Q$15=0,"ปรับปรุง",IF(ข้อมูลกิจกรรม!$Q$15=1,"พอใช้",IF(ข้อมูลกิจกรรม!$Q$15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IF(เกณฑ์!E16="คะแนนร้อยละ",'03'!$U15,'02'!$AM15)</f>
        <v/>
      </c>
      <c r="F26" s="769"/>
      <c r="G26" s="465" t="s">
        <v>355</v>
      </c>
      <c r="H26" s="466"/>
      <c r="I26" s="467"/>
      <c r="J26" s="462" t="str">
        <f>IF(ข้อมูลกิจกรรม!$R$15="","",IF(ข้อมูลกิจกรรม!$R$15=0,"ปรับปรุง",IF(ข้อมูลกิจกรรม!$R$15=1,"พอใช้",IF(ข้อมูลกิจกรรม!$R$15=2,"ดี","ดีเยี่ยม"))))</f>
        <v/>
      </c>
    </row>
    <row r="27" spans="2:13" ht="21.75" customHeight="1">
      <c r="B27" s="756" t="s">
        <v>29</v>
      </c>
      <c r="C27" s="757"/>
      <c r="D27" s="99" t="str">
        <f>กิจกรรมพัฒนาผู้เรียน!E5</f>
        <v>แนะแนว</v>
      </c>
      <c r="E27" s="103" t="str">
        <f>ข้อมูลกิจกรรม!$D$15</f>
        <v/>
      </c>
      <c r="F27" s="769"/>
      <c r="G27" s="465" t="s">
        <v>356</v>
      </c>
      <c r="H27" s="466"/>
      <c r="I27" s="467"/>
      <c r="J27" s="462" t="str">
        <f>IF(ข้อมูลกิจกรรม!$S$15="","",IF(ข้อมูลกิจกรรม!$S$15=0,"ปรับปรุง",IF(ข้อมูลกิจกรรม!$S$15=1,"พอใช้",IF(ข้อมูลกิจกรรม!$S$15=2,"ดี","ดีเยี่ยม"))))</f>
        <v/>
      </c>
    </row>
    <row r="28" spans="2:13">
      <c r="B28" s="758"/>
      <c r="C28" s="759"/>
      <c r="D28" s="99" t="str">
        <f>กิจกรรมพัฒนาผู้เรียน!F5</f>
        <v>ลูกเสือฯ</v>
      </c>
      <c r="E28" s="103" t="str">
        <f>ข้อมูลกิจกรรม!$E$15</f>
        <v/>
      </c>
      <c r="F28" s="769"/>
      <c r="G28" s="465" t="s">
        <v>357</v>
      </c>
      <c r="H28" s="466"/>
      <c r="I28" s="467"/>
      <c r="J28" s="462" t="str">
        <f>IF(ข้อมูลกิจกรรม!$T$15="","",IF(ข้อมูลกิจกรรม!$T$15=0,"ปรับปรุง",IF(ข้อมูลกิจกรรม!$T$15=1,"พอใช้",IF(ข้อมูลกิจกรรม!$T$15=2,"ดี","ดีเยี่ยม"))))</f>
        <v/>
      </c>
    </row>
    <row r="29" spans="2:13">
      <c r="B29" s="758"/>
      <c r="C29" s="759"/>
      <c r="D29" s="99" t="str">
        <f>ข้อมูลกิจกรรม!$V$15</f>
        <v/>
      </c>
      <c r="E29" s="103" t="str">
        <f>ข้อมูลกิจกรรม!$F$15</f>
        <v/>
      </c>
      <c r="F29" s="770"/>
      <c r="G29" s="468" t="s">
        <v>358</v>
      </c>
      <c r="H29" s="469"/>
      <c r="I29" s="470"/>
      <c r="J29" s="399" t="str">
        <f>IF(ข้อมูลกิจกรรม!$U$15="","",IF(ข้อมูลกิจกรรม!$U$15=0,"ปรับปรุง",IF(ข้อมูลกิจกรรม!$U$15=1,"พอใช้",IF(ข้อมูลกิจกรรม!$U$15=2,"ดี","ดีเยี่ยม"))))</f>
        <v/>
      </c>
    </row>
    <row r="30" spans="2:13" ht="21.75" customHeight="1">
      <c r="B30" s="760"/>
      <c r="C30" s="761"/>
      <c r="D30" s="99">
        <f>กิจกรรมพัฒนาผู้เรียน!J16</f>
        <v>0</v>
      </c>
      <c r="E30" s="103">
        <f>กิจกรรมพัฒนาผู้เรียน!H16</f>
        <v>0</v>
      </c>
      <c r="F30" s="544" t="s">
        <v>425</v>
      </c>
      <c r="G30" s="545"/>
      <c r="H30" s="545"/>
      <c r="I30" s="546"/>
      <c r="J30" s="103" t="str">
        <f>IF(ข้อมูลกิจกรรม!$P$15="","",IF(ข้อมูลกิจกรรม!$P$15=0,"ไม่ผ่าน",IF(ข้อมูลกิจกรรม!$P$15=1,"ผ่าน",IF(ข้อมูลกิจกรรม!$P$15=2,"ดี","ดีเยี่ยม"))))</f>
        <v/>
      </c>
    </row>
    <row r="31" spans="2:13" ht="21.75" customHeight="1">
      <c r="B31" s="756" t="s">
        <v>30</v>
      </c>
      <c r="C31" s="757"/>
      <c r="D31" s="122" t="str">
        <f>"1." &amp;'ข้อมูลพื้นฐาน  '!I13</f>
        <v>1.รักชาติ  ศาสน์  กษัตริย์</v>
      </c>
      <c r="E31" s="103" t="str">
        <f>IF(ข้อมูลกิจกรรม!$H$15="","",IF(ข้อมูลกิจกรรม!$H$15=0,"ไม่ผ่าน",IF(ข้อมูลกิจกรรม!$H$15=1,"ผ่าน",IF(ข้อมูลกิจกรรม!$H$15=2,"ดี","ดีเยี่ยม"))))</f>
        <v>ไม่ผ่าน</v>
      </c>
      <c r="F31" s="541"/>
      <c r="G31" s="542"/>
      <c r="H31" s="542"/>
      <c r="I31" s="474"/>
      <c r="J31" s="525"/>
    </row>
    <row r="32" spans="2:13" ht="21.75" customHeight="1">
      <c r="B32" s="758"/>
      <c r="C32" s="759"/>
      <c r="D32" s="122" t="str">
        <f>"2." &amp;'ข้อมูลพื้นฐาน  '!I14</f>
        <v>2.ซื่อสัตย์สุจริต</v>
      </c>
      <c r="E32" s="103" t="str">
        <f>IF(ข้อมูลกิจกรรม!$I$15="","",IF(ข้อมูลกิจกรรม!$I$15=0,"ไม่ผ่าน",IF(ข้อมูลกิจกรรม!$I$15=1,"ผ่าน",IF(ข้อมูลกิจกรรม!$I$15=2,"ดี","ดีเยี่ยม"))))</f>
        <v>ไม่ผ่าน</v>
      </c>
      <c r="F32" s="541"/>
      <c r="G32" s="474"/>
      <c r="H32" s="474"/>
      <c r="I32" s="474"/>
      <c r="J32" s="525"/>
    </row>
    <row r="33" spans="2:10" ht="21.75" customHeight="1">
      <c r="B33" s="758"/>
      <c r="C33" s="759"/>
      <c r="D33" s="122" t="str">
        <f>"3." &amp;'ข้อมูลพื้นฐาน  '!I15</f>
        <v>3.มีวินัย</v>
      </c>
      <c r="E33" s="103" t="str">
        <f>IF(ข้อมูลกิจกรรม!$J$15="","",IF(ข้อมูลกิจกรรม!$J$15=0,"ไม่ผ่าน",IF(ข้อมูลกิจกรรม!$J$15=1,"ผ่าน",IF(ข้อมูลกิจกรรม!$J$15=2,"ดี","ดีเยี่ยม"))))</f>
        <v>ไม่ผ่าน</v>
      </c>
      <c r="F33" s="121"/>
      <c r="J33" s="543"/>
    </row>
    <row r="34" spans="2:10">
      <c r="B34" s="758"/>
      <c r="C34" s="759"/>
      <c r="D34" s="122" t="str">
        <f>"4." &amp;'ข้อมูลพื้นฐาน  '!I16</f>
        <v>4.ใฝ่เรียนรู้</v>
      </c>
      <c r="E34" s="103" t="str">
        <f>IF(ข้อมูลกิจกรรม!$K$15="","",IF(ข้อมูลกิจกรรม!$K$15=0,"ไม่ผ่าน",IF(ข้อมูลกิจกรรม!$K$15=1,"ผ่าน",IF(ข้อมูลกิจกรรม!$K$15=2,"ดี","ดีเยี่ยม"))))</f>
        <v>ไม่ผ่าน</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$15="","",IF(ข้อมูลกิจกรรม!$L$15=0,"ไม่ผ่าน",IF(ข้อมูลกิจกรรม!$L$15=1,"ผ่าน",IF(ข้อมูลกิจกรรม!$L$15=2,"ดี","ดีเยี่ยม"))))</f>
        <v>ไม่ผ่าน</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$15="","",IF(ข้อมูลกิจกรรม!$M$15=0,"ไม่ผ่าน",IF(ข้อมูลกิจกรรม!$M$15=1,"ผ่าน",IF(ข้อมูลกิจกรรม!$M$15=2,"ดี","ดีเยี่ยม"))))</f>
        <v>ไม่ผ่าน</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$15="","",IF(ข้อมูลกิจกรรม!$N$15=0,"ไม่ผ่าน",IF(ข้อมูลกิจกรรม!$N$15=1,"ผ่าน",IF(ข้อมูลกิจกรรม!$N$15=2,"ดี","ดีเยี่ยม"))))</f>
        <v>ไม่ผ่าน</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$15="","",IF(ข้อมูลกิจกรรม!$O$15=0,"ไม่ผ่าน",IF(ข้อมูลกิจกรรม!$O$15=1,"ผ่าน",IF(ข้อมูลกิจกรรม!$O$15=2,"ดี","ดีเยี่ยม"))))</f>
        <v>ไม่ผ่าน</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v3faCZCMxxLp613oZ0zUmp0r5+Iucxz3aqnBmj/UutwvRayIK9uassFi4rpIsZTQxMRwiUDt+xIvl1/kEjYf/Q==" saltValue="p0xN2O62uQ9NmGEMKuD9O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55" priority="11" stopIfTrue="1" operator="lessThan">
      <formula>50</formula>
    </cfRule>
  </conditionalFormatting>
  <conditionalFormatting sqref="J23 I8:J22">
    <cfRule type="cellIs" dxfId="154" priority="12" stopIfTrue="1" operator="lessThan">
      <formula>1</formula>
    </cfRule>
  </conditionalFormatting>
  <conditionalFormatting sqref="I8:I22">
    <cfRule type="containsText" dxfId="153" priority="4" operator="containsText" text="มส">
      <formula>NOT(ISERROR(SEARCH("มส",I8)))</formula>
    </cfRule>
    <cfRule type="containsText" dxfId="15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3"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'03'!$C16</f>
        <v>เด็กชายกฤษฎา  แสงสว่าง</v>
      </c>
      <c r="F6" s="767" t="str">
        <f>"เลขประจำตัว     "&amp;'ข้อมูลนักเรียน  '!B16</f>
        <v>เลขประจำตัว     2505</v>
      </c>
      <c r="G6" s="767"/>
      <c r="H6" s="93" t="s">
        <v>2</v>
      </c>
      <c r="I6" s="92">
        <f>'03'!$A16</f>
        <v>12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'03'!$D16</f>
        <v/>
      </c>
      <c r="I8" s="104" t="str">
        <f t="shared" ref="I8:I22" si="0">IF(OR(M8="ร",M8="มส"),M8,IF(ISNA(VLOOKUP(H8,grad01,5,TRUE)),"",VLOOKUP(H8,grad01,5,TRUE)))</f>
        <v/>
      </c>
      <c r="J8" s="105"/>
      <c r="M8" s="88" t="str">
        <f>IF('ร,มส'!E18="","",'ร,มส'!E18)</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'03'!$E16</f>
        <v/>
      </c>
      <c r="I9" s="104" t="str">
        <f t="shared" si="0"/>
        <v/>
      </c>
      <c r="J9" s="105"/>
      <c r="M9" s="88" t="str">
        <f>IF('ร,มส'!F18="","",'ร,มส'!F18)</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'03'!$F16</f>
        <v/>
      </c>
      <c r="I10" s="104" t="str">
        <f t="shared" si="0"/>
        <v/>
      </c>
      <c r="J10" s="105"/>
      <c r="M10" s="88" t="str">
        <f>IF('ร,มส'!G18="","",'ร,มส'!G18)</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'03'!$G16</f>
        <v/>
      </c>
      <c r="I11" s="104" t="str">
        <f t="shared" si="0"/>
        <v/>
      </c>
      <c r="J11" s="105"/>
      <c r="M11" s="88" t="str">
        <f>IF('ร,มส'!H18="","",'ร,มส'!H18)</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'03'!$H16</f>
        <v/>
      </c>
      <c r="I12" s="104" t="str">
        <f t="shared" si="0"/>
        <v/>
      </c>
      <c r="J12" s="105"/>
      <c r="M12" s="88" t="str">
        <f>IF('ร,มส'!I18="","",'ร,มส'!I18)</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'03'!$I16</f>
        <v/>
      </c>
      <c r="I13" s="104" t="str">
        <f t="shared" si="0"/>
        <v/>
      </c>
      <c r="J13" s="105"/>
      <c r="M13" s="88" t="str">
        <f>IF('ร,มส'!J18="","",'ร,มส'!J18)</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'03'!$J16</f>
        <v/>
      </c>
      <c r="I14" s="104" t="str">
        <f t="shared" si="0"/>
        <v/>
      </c>
      <c r="J14" s="105"/>
      <c r="M14" s="88" t="str">
        <f>IF('ร,มส'!K18="","",'ร,มส'!K18)</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'03'!$K16</f>
        <v/>
      </c>
      <c r="I15" s="104" t="str">
        <f t="shared" si="0"/>
        <v/>
      </c>
      <c r="J15" s="105"/>
      <c r="M15" s="88" t="str">
        <f>IF('ร,มส'!L18="","",'ร,มส'!L18)</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'03'!$L16</f>
        <v/>
      </c>
      <c r="I16" s="104" t="str">
        <f t="shared" si="0"/>
        <v/>
      </c>
      <c r="J16" s="105"/>
      <c r="M16" s="88" t="str">
        <f>IF('ร,มส'!M18="","",'ร,มส'!M18)</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'03'!$M16</f>
        <v/>
      </c>
      <c r="I17" s="104" t="str">
        <f t="shared" si="0"/>
        <v/>
      </c>
      <c r="J17" s="105"/>
      <c r="M17" s="88" t="str">
        <f>IF('ร,มส'!N18="","",'ร,มส'!N18)</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'03'!$N16</f>
        <v/>
      </c>
      <c r="I18" s="104" t="str">
        <f t="shared" si="0"/>
        <v/>
      </c>
      <c r="J18" s="105"/>
      <c r="M18" s="88" t="str">
        <f>IF('ร,มส'!O18="","",'ร,มส'!O18)</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'03'!$O16</f>
        <v/>
      </c>
      <c r="I19" s="104" t="str">
        <f t="shared" si="0"/>
        <v/>
      </c>
      <c r="J19" s="105"/>
      <c r="M19" s="88" t="str">
        <f>IF('ร,มส'!P18="","",'ร,มส'!P18)</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'03'!$P16</f>
        <v/>
      </c>
      <c r="I20" s="104" t="str">
        <f t="shared" si="0"/>
        <v/>
      </c>
      <c r="J20" s="105"/>
      <c r="M20" s="88" t="str">
        <f>IF('ร,มส'!Q18="","",'ร,มส'!Q18)</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'03'!$Q16</f>
        <v/>
      </c>
      <c r="I21" s="104" t="str">
        <f t="shared" si="0"/>
        <v/>
      </c>
      <c r="J21" s="105"/>
      <c r="M21" s="88" t="str">
        <f>IF('ร,มส'!R18="","",'ร,มส'!R18)</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'03'!$R16</f>
        <v/>
      </c>
      <c r="I22" s="104" t="str">
        <f t="shared" si="0"/>
        <v/>
      </c>
      <c r="J22" s="105"/>
      <c r="M22" s="88" t="str">
        <f>IF('ร,มส'!S18="","",'ร,มส'!S18)</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'02'!$S$16</f>
        <v/>
      </c>
      <c r="F25" s="768" t="s">
        <v>359</v>
      </c>
      <c r="G25" s="465" t="s">
        <v>354</v>
      </c>
      <c r="H25" s="466"/>
      <c r="I25" s="467"/>
      <c r="J25" s="462" t="str">
        <f>IF(ข้อมูลกิจกรรม!$Q$16="","",IF(ข้อมูลกิจกรรม!$Q$16=0,"ปรับปรุง",IF(ข้อมูลกิจกรรม!$Q$16=1,"พอใช้",IF(ข้อมูลกิจกรรม!$Q$16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IF(เกณฑ์!E16="คะแนนร้อยละ",'03'!$U16,'02'!$AM16)</f>
        <v/>
      </c>
      <c r="F26" s="769"/>
      <c r="G26" s="465" t="s">
        <v>355</v>
      </c>
      <c r="H26" s="466"/>
      <c r="I26" s="467"/>
      <c r="J26" s="462" t="str">
        <f>IF(ข้อมูลกิจกรรม!$R$16="","",IF(ข้อมูลกิจกรรม!$R$16=0,"ปรับปรุง",IF(ข้อมูลกิจกรรม!$R$16=1,"พอใช้",IF(ข้อมูลกิจกรรม!$R$16=2,"ดี","ดีเยี่ยม"))))</f>
        <v/>
      </c>
    </row>
    <row r="27" spans="2:13" ht="21.75" customHeight="1">
      <c r="B27" s="756" t="s">
        <v>29</v>
      </c>
      <c r="C27" s="757"/>
      <c r="D27" s="99" t="str">
        <f>กิจกรรมพัฒนาผู้เรียน!E5</f>
        <v>แนะแนว</v>
      </c>
      <c r="E27" s="103" t="str">
        <f>ข้อมูลกิจกรรม!$D$16</f>
        <v/>
      </c>
      <c r="F27" s="769"/>
      <c r="G27" s="465" t="s">
        <v>356</v>
      </c>
      <c r="H27" s="466"/>
      <c r="I27" s="467"/>
      <c r="J27" s="462" t="str">
        <f>IF(ข้อมูลกิจกรรม!$S$16="","",IF(ข้อมูลกิจกรรม!$S$16=0,"ปรับปรุง",IF(ข้อมูลกิจกรรม!$S$16=1,"พอใช้",IF(ข้อมูลกิจกรรม!$S$16=2,"ดี","ดีเยี่ยม"))))</f>
        <v/>
      </c>
    </row>
    <row r="28" spans="2:13">
      <c r="B28" s="758"/>
      <c r="C28" s="759"/>
      <c r="D28" s="99" t="str">
        <f>กิจกรรมพัฒนาผู้เรียน!F5</f>
        <v>ลูกเสือฯ</v>
      </c>
      <c r="E28" s="103" t="str">
        <f>ข้อมูลกิจกรรม!$E$16</f>
        <v/>
      </c>
      <c r="F28" s="769"/>
      <c r="G28" s="465" t="s">
        <v>357</v>
      </c>
      <c r="H28" s="466"/>
      <c r="I28" s="467"/>
      <c r="J28" s="462" t="str">
        <f>IF(ข้อมูลกิจกรรม!$T$16="","",IF(ข้อมูลกิจกรรม!$T$16=0,"ปรับปรุง",IF(ข้อมูลกิจกรรม!$T$16=1,"พอใช้",IF(ข้อมูลกิจกรรม!$T$16=2,"ดี","ดีเยี่ยม"))))</f>
        <v/>
      </c>
    </row>
    <row r="29" spans="2:13">
      <c r="B29" s="758"/>
      <c r="C29" s="759"/>
      <c r="D29" s="99" t="str">
        <f>ข้อมูลกิจกรรม!$V$16</f>
        <v/>
      </c>
      <c r="E29" s="103" t="str">
        <f>ข้อมูลกิจกรรม!$F$16</f>
        <v/>
      </c>
      <c r="F29" s="770"/>
      <c r="G29" s="468" t="s">
        <v>358</v>
      </c>
      <c r="H29" s="469"/>
      <c r="I29" s="470"/>
      <c r="J29" s="399" t="str">
        <f>IF(ข้อมูลกิจกรรม!$U$16="","",IF(ข้อมูลกิจกรรม!$U$16=0,"ปรับปรุง",IF(ข้อมูลกิจกรรม!$U$16=1,"พอใช้",IF(ข้อมูลกิจกรรม!$U$16=2,"ดี","ดีเยี่ยม"))))</f>
        <v/>
      </c>
    </row>
    <row r="30" spans="2:13" ht="21.75" customHeight="1">
      <c r="B30" s="760"/>
      <c r="C30" s="761"/>
      <c r="D30" s="99">
        <f>กิจกรรมพัฒนาผู้เรียน!J17</f>
        <v>0</v>
      </c>
      <c r="E30" s="103">
        <f>กิจกรรมพัฒนาผู้เรียน!H17</f>
        <v>0</v>
      </c>
      <c r="F30" s="544" t="s">
        <v>425</v>
      </c>
      <c r="G30" s="545"/>
      <c r="H30" s="545"/>
      <c r="I30" s="546"/>
      <c r="J30" s="103" t="str">
        <f>IF(ข้อมูลกิจกรรม!$P$16="","",IF(ข้อมูลกิจกรรม!$P$16=0,"ไม่ผ่าน",IF(ข้อมูลกิจกรรม!$P$16=1,"ผ่าน",IF(ข้อมูลกิจกรรม!$P$16=2,"ดี","ดีเยี่ยม"))))</f>
        <v/>
      </c>
    </row>
    <row r="31" spans="2:13" ht="21.75" customHeight="1">
      <c r="B31" s="756" t="s">
        <v>30</v>
      </c>
      <c r="C31" s="757"/>
      <c r="D31" s="122" t="str">
        <f>"1." &amp;'ข้อมูลพื้นฐาน  '!I13</f>
        <v>1.รักชาติ  ศาสน์  กษัตริย์</v>
      </c>
      <c r="E31" s="103" t="str">
        <f>IF(ข้อมูลกิจกรรม!$H$16="","",IF(ข้อมูลกิจกรรม!$H$16=0,"ไม่ผ่าน",IF(ข้อมูลกิจกรรม!$H$16=1,"ผ่าน",IF(ข้อมูลกิจกรรม!$H$16=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$16="","",IF(ข้อมูลกิจกรรม!$I$16=0,"ไม่ผ่าน",IF(ข้อมูลกิจกรรม!$I$16=1,"ผ่าน",IF(ข้อมูลกิจกรรม!$I$16=2,"ดี","ดีเยี่ยม"))))</f>
        <v/>
      </c>
      <c r="F32" s="541"/>
      <c r="G32" s="474"/>
      <c r="H32" s="474"/>
      <c r="I32" s="474"/>
      <c r="J32" s="525"/>
    </row>
    <row r="33" spans="2:10" ht="21.75" customHeight="1">
      <c r="B33" s="758"/>
      <c r="C33" s="759"/>
      <c r="D33" s="122" t="str">
        <f>"3." &amp;'ข้อมูลพื้นฐาน  '!I15</f>
        <v>3.มีวินัย</v>
      </c>
      <c r="E33" s="103" t="str">
        <f>IF(ข้อมูลกิจกรรม!$J$16="","",IF(ข้อมูลกิจกรรม!$J$16=0,"ไม่ผ่าน",IF(ข้อมูลกิจกรรม!$J$16=1,"ผ่าน",IF(ข้อมูลกิจกรรม!$J$16=2,"ดี","ดีเยี่ยม"))))</f>
        <v/>
      </c>
      <c r="F33" s="121"/>
      <c r="J33" s="543"/>
    </row>
    <row r="34" spans="2:10">
      <c r="B34" s="758"/>
      <c r="C34" s="759"/>
      <c r="D34" s="122" t="str">
        <f>"4." &amp;'ข้อมูลพื้นฐาน  '!I16</f>
        <v>4.ใฝ่เรียนรู้</v>
      </c>
      <c r="E34" s="103" t="str">
        <f>IF(ข้อมูลกิจกรรม!$K$16="","",IF(ข้อมูลกิจกรรม!$K$16=0,"ไม่ผ่าน",IF(ข้อมูลกิจกรรม!$K$16=1,"ผ่าน",IF(ข้อมูลกิจกรรม!$K$16=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$16="","",IF(ข้อมูลกิจกรรม!$L$16=0,"ไม่ผ่าน",IF(ข้อมูลกิจกรรม!$L$16=1,"ผ่าน",IF(ข้อมูลกิจกรรม!$L$16=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$16="","",IF(ข้อมูลกิจกรรม!$M$16=0,"ไม่ผ่าน",IF(ข้อมูลกิจกรรม!$M$16=1,"ผ่าน",IF(ข้อมูลกิจกรรม!$M$16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$16="","",IF(ข้อมูลกิจกรรม!$N$16=0,"ไม่ผ่าน",IF(ข้อมูลกิจกรรม!$N$16=1,"ผ่าน",IF(ข้อมูลกิจกรรม!$N$16=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$16="","",IF(ข้อมูลกิจกรรม!$O$16=0,"ไม่ผ่าน",IF(ข้อมูลกิจกรรม!$O$16=1,"ผ่าน",IF(ข้อมูลกิจกรรม!$O$16=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Qyta0sQH5Ig7FO4lhvRyvsj9/8lelHfo/U6nmu2OT/6sberZckL4JJAfYIcNggumkcoka9BOTyJiPJJhEEBgVQ==" saltValue="NnzGfD0SwbQJK/m89XxAI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51" priority="11" stopIfTrue="1" operator="lessThan">
      <formula>50</formula>
    </cfRule>
  </conditionalFormatting>
  <conditionalFormatting sqref="J23 I8:J22">
    <cfRule type="cellIs" dxfId="150" priority="12" stopIfTrue="1" operator="lessThan">
      <formula>1</formula>
    </cfRule>
  </conditionalFormatting>
  <conditionalFormatting sqref="I8:I22">
    <cfRule type="containsText" dxfId="149" priority="4" operator="containsText" text="มส">
      <formula>NOT(ISERROR(SEARCH("มส",I8)))</formula>
    </cfRule>
    <cfRule type="containsText" dxfId="14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dimension ref="B1:M40"/>
  <sheetViews>
    <sheetView showGridLines="0" showRowColHeaders="0" showZeros="0" view="pageBreakPreview" topLeftCell="C1"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'03'!$C17</f>
        <v>เด็กชายยุทธกานต์  แซ่เตีย</v>
      </c>
      <c r="F6" s="767" t="str">
        <f>"เลขประจำตัว     "&amp;'ข้อมูลนักเรียน  '!B17</f>
        <v>เลขประจำตัว     2506</v>
      </c>
      <c r="G6" s="767"/>
      <c r="H6" s="93" t="s">
        <v>2</v>
      </c>
      <c r="I6" s="92">
        <f>'03'!$A17</f>
        <v>13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'03'!$D17</f>
        <v/>
      </c>
      <c r="I8" s="104" t="str">
        <f t="shared" ref="I8:I22" si="0">IF(OR(M8="ร",M8="มส"),M8,IF(ISNA(VLOOKUP(H8,grad01,5,TRUE)),"",VLOOKUP(H8,grad01,5,TRUE)))</f>
        <v/>
      </c>
      <c r="J8" s="105"/>
      <c r="M8" s="88" t="str">
        <f>IF('ร,มส'!E19="","",'ร,มส'!E19)</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'03'!$E17</f>
        <v/>
      </c>
      <c r="I9" s="104" t="str">
        <f t="shared" si="0"/>
        <v/>
      </c>
      <c r="J9" s="105"/>
      <c r="M9" s="88" t="str">
        <f>IF('ร,มส'!F19="","",'ร,มส'!F19)</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'03'!$F17</f>
        <v/>
      </c>
      <c r="I10" s="104" t="str">
        <f t="shared" si="0"/>
        <v/>
      </c>
      <c r="J10" s="105"/>
      <c r="M10" s="88" t="str">
        <f>IF('ร,มส'!G19="","",'ร,มส'!G19)</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'03'!$G17</f>
        <v/>
      </c>
      <c r="I11" s="104" t="str">
        <f t="shared" si="0"/>
        <v/>
      </c>
      <c r="J11" s="105"/>
      <c r="M11" s="88" t="str">
        <f>IF('ร,มส'!H19="","",'ร,มส'!H19)</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'03'!$H17</f>
        <v/>
      </c>
      <c r="I12" s="104" t="str">
        <f t="shared" si="0"/>
        <v/>
      </c>
      <c r="J12" s="105"/>
      <c r="M12" s="88" t="str">
        <f>IF('ร,มส'!I19="","",'ร,มส'!I19)</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'03'!$I17</f>
        <v/>
      </c>
      <c r="I13" s="104" t="str">
        <f t="shared" si="0"/>
        <v/>
      </c>
      <c r="J13" s="105"/>
      <c r="M13" s="88" t="str">
        <f>IF('ร,มส'!J19="","",'ร,มส'!J19)</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'03'!$J17</f>
        <v/>
      </c>
      <c r="I14" s="104" t="str">
        <f t="shared" si="0"/>
        <v/>
      </c>
      <c r="J14" s="105"/>
      <c r="M14" s="88" t="str">
        <f>IF('ร,มส'!K19="","",'ร,มส'!K19)</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'03'!$K17</f>
        <v/>
      </c>
      <c r="I15" s="104" t="str">
        <f t="shared" si="0"/>
        <v/>
      </c>
      <c r="J15" s="105"/>
      <c r="M15" s="88" t="str">
        <f>IF('ร,มส'!L19="","",'ร,มส'!L19)</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'03'!$L17</f>
        <v/>
      </c>
      <c r="I16" s="104" t="str">
        <f t="shared" si="0"/>
        <v/>
      </c>
      <c r="J16" s="105"/>
      <c r="M16" s="88" t="str">
        <f>IF('ร,มส'!M19="","",'ร,มส'!M19)</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'03'!$M17</f>
        <v/>
      </c>
      <c r="I17" s="104" t="str">
        <f t="shared" si="0"/>
        <v/>
      </c>
      <c r="J17" s="105"/>
      <c r="M17" s="88" t="str">
        <f>IF('ร,มส'!N19="","",'ร,มส'!N19)</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'03'!$N17</f>
        <v/>
      </c>
      <c r="I18" s="104" t="str">
        <f t="shared" si="0"/>
        <v/>
      </c>
      <c r="J18" s="105"/>
      <c r="M18" s="88" t="str">
        <f>IF('ร,มส'!O19="","",'ร,มส'!O19)</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'03'!$O17</f>
        <v/>
      </c>
      <c r="I19" s="104" t="str">
        <f t="shared" si="0"/>
        <v/>
      </c>
      <c r="J19" s="105"/>
      <c r="M19" s="88" t="str">
        <f>IF('ร,มส'!P19="","",'ร,มส'!P19)</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'03'!$P17</f>
        <v/>
      </c>
      <c r="I20" s="104" t="str">
        <f t="shared" si="0"/>
        <v/>
      </c>
      <c r="J20" s="105"/>
      <c r="M20" s="88" t="str">
        <f>IF('ร,มส'!Q19="","",'ร,มส'!Q19)</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'03'!$Q17</f>
        <v/>
      </c>
      <c r="I21" s="104" t="str">
        <f t="shared" si="0"/>
        <v/>
      </c>
      <c r="J21" s="105"/>
      <c r="M21" s="88" t="str">
        <f>IF('ร,มส'!R19="","",'ร,มส'!R19)</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'03'!$R17</f>
        <v/>
      </c>
      <c r="I22" s="104" t="str">
        <f t="shared" si="0"/>
        <v/>
      </c>
      <c r="J22" s="105"/>
      <c r="M22" s="88" t="str">
        <f>IF('ร,มส'!S19="","",'ร,มส'!S19)</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'02'!$S$17</f>
        <v/>
      </c>
      <c r="F25" s="768" t="s">
        <v>359</v>
      </c>
      <c r="G25" s="465" t="s">
        <v>354</v>
      </c>
      <c r="H25" s="466"/>
      <c r="I25" s="467"/>
      <c r="J25" s="462" t="str">
        <f>IF(ข้อมูลกิจกรรม!$Q$17="","",IF(ข้อมูลกิจกรรม!$Q$17=0,"ปรับปรุง",IF(ข้อมูลกิจกรรม!$Q$17=1,"พอใช้",IF(ข้อมูลกิจกรรม!$Q$17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IF(เกณฑ์!E16="คะแนนร้อยละ",'03'!$U17,'02'!$AM17)</f>
        <v/>
      </c>
      <c r="F26" s="769"/>
      <c r="G26" s="465" t="s">
        <v>355</v>
      </c>
      <c r="H26" s="466"/>
      <c r="I26" s="467"/>
      <c r="J26" s="462" t="str">
        <f>IF(ข้อมูลกิจกรรม!$R$17="","",IF(ข้อมูลกิจกรรม!$R$17=0,"ปรับปรุง",IF(ข้อมูลกิจกรรม!$R$17=1,"พอใช้",IF(ข้อมูลกิจกรรม!$R$17=2,"ดี","ดีเยี่ยม"))))</f>
        <v/>
      </c>
    </row>
    <row r="27" spans="2:13" ht="21.75" customHeight="1">
      <c r="B27" s="756" t="s">
        <v>29</v>
      </c>
      <c r="C27" s="757"/>
      <c r="D27" s="99" t="str">
        <f>กิจกรรมพัฒนาผู้เรียน!E5</f>
        <v>แนะแนว</v>
      </c>
      <c r="E27" s="103" t="str">
        <f>ข้อมูลกิจกรรม!$D$17</f>
        <v/>
      </c>
      <c r="F27" s="769"/>
      <c r="G27" s="465" t="s">
        <v>356</v>
      </c>
      <c r="H27" s="466"/>
      <c r="I27" s="467"/>
      <c r="J27" s="462" t="str">
        <f>IF(ข้อมูลกิจกรรม!$S$17="","",IF(ข้อมูลกิจกรรม!$S$17=0,"ปรับปรุง",IF(ข้อมูลกิจกรรม!$S$17=1,"พอใช้",IF(ข้อมูลกิจกรรม!$S$17=2,"ดี","ดีเยี่ยม"))))</f>
        <v/>
      </c>
    </row>
    <row r="28" spans="2:13">
      <c r="B28" s="758"/>
      <c r="C28" s="759"/>
      <c r="D28" s="99" t="str">
        <f>กิจกรรมพัฒนาผู้เรียน!F5</f>
        <v>ลูกเสือฯ</v>
      </c>
      <c r="E28" s="103" t="str">
        <f>ข้อมูลกิจกรรม!$E$17</f>
        <v/>
      </c>
      <c r="F28" s="769"/>
      <c r="G28" s="465" t="s">
        <v>357</v>
      </c>
      <c r="H28" s="466"/>
      <c r="I28" s="467"/>
      <c r="J28" s="462" t="str">
        <f>IF(ข้อมูลกิจกรรม!$T$17="","",IF(ข้อมูลกิจกรรม!$T$17=0,"ปรับปรุง",IF(ข้อมูลกิจกรรม!$T$17=1,"พอใช้",IF(ข้อมูลกิจกรรม!$T$17=2,"ดี","ดีเยี่ยม"))))</f>
        <v/>
      </c>
    </row>
    <row r="29" spans="2:13">
      <c r="B29" s="758"/>
      <c r="C29" s="759"/>
      <c r="D29" s="99" t="str">
        <f>ข้อมูลกิจกรรม!$V$17</f>
        <v/>
      </c>
      <c r="E29" s="103" t="str">
        <f>ข้อมูลกิจกรรม!$F$17</f>
        <v/>
      </c>
      <c r="F29" s="770"/>
      <c r="G29" s="468" t="s">
        <v>358</v>
      </c>
      <c r="H29" s="469"/>
      <c r="I29" s="470"/>
      <c r="J29" s="399" t="str">
        <f>IF(ข้อมูลกิจกรรม!$U$17="","",IF(ข้อมูลกิจกรรม!$U$17=0,"ปรับปรุง",IF(ข้อมูลกิจกรรม!$U$17=1,"พอใช้",IF(ข้อมูลกิจกรรม!$U$17=2,"ดี","ดีเยี่ยม"))))</f>
        <v/>
      </c>
    </row>
    <row r="30" spans="2:13" ht="21.75" customHeight="1">
      <c r="B30" s="760"/>
      <c r="C30" s="761"/>
      <c r="D30" s="99">
        <f>กิจกรรมพัฒนาผู้เรียน!J18</f>
        <v>0</v>
      </c>
      <c r="E30" s="103">
        <f>กิจกรรมพัฒนาผู้เรียน!H18</f>
        <v>0</v>
      </c>
      <c r="F30" s="544" t="s">
        <v>425</v>
      </c>
      <c r="G30" s="545"/>
      <c r="H30" s="545"/>
      <c r="I30" s="546"/>
      <c r="J30" s="103" t="str">
        <f>IF(ข้อมูลกิจกรรม!$P$17="","",IF(ข้อมูลกิจกรรม!$P$17=0,"ไม่ผ่าน",IF(ข้อมูลกิจกรรม!$P$17=1,"ผ่าน",IF(ข้อมูลกิจกรรม!$P$17=2,"ดี","ดีเยี่ยม"))))</f>
        <v/>
      </c>
    </row>
    <row r="31" spans="2:13" ht="21.75" customHeight="1">
      <c r="B31" s="756" t="s">
        <v>30</v>
      </c>
      <c r="C31" s="757"/>
      <c r="D31" s="122" t="str">
        <f>"1." &amp;'ข้อมูลพื้นฐาน  '!I13</f>
        <v>1.รักชาติ  ศาสน์  กษัตริย์</v>
      </c>
      <c r="E31" s="103" t="str">
        <f>IF(ข้อมูลกิจกรรม!$H$17="","",IF(ข้อมูลกิจกรรม!$H$17=0,"ไม่ผ่าน",IF(ข้อมูลกิจกรรม!$H$17=1,"ผ่าน",IF(ข้อมูลกิจกรรม!$H$17=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$17="","",IF(ข้อมูลกิจกรรม!$I$17=0,"ไม่ผ่าน",IF(ข้อมูลกิจกรรม!$I$17=1,"ผ่าน",IF(ข้อมูลกิจกรรม!$I$17=2,"ดี","ดีเยี่ยม"))))</f>
        <v/>
      </c>
      <c r="F32" s="541"/>
      <c r="G32" s="474"/>
      <c r="H32" s="474"/>
      <c r="I32" s="474"/>
      <c r="J32" s="525"/>
    </row>
    <row r="33" spans="2:10" ht="21.75" customHeight="1">
      <c r="B33" s="758"/>
      <c r="C33" s="759"/>
      <c r="D33" s="122" t="str">
        <f>"3." &amp;'ข้อมูลพื้นฐาน  '!I15</f>
        <v>3.มีวินัย</v>
      </c>
      <c r="E33" s="103" t="str">
        <f>IF(ข้อมูลกิจกรรม!$J$17="","",IF(ข้อมูลกิจกรรม!$J$17=0,"ไม่ผ่าน",IF(ข้อมูลกิจกรรม!$J$17=1,"ผ่าน",IF(ข้อมูลกิจกรรม!$J$17=2,"ดี","ดีเยี่ยม"))))</f>
        <v/>
      </c>
      <c r="F33" s="121"/>
      <c r="J33" s="543"/>
    </row>
    <row r="34" spans="2:10">
      <c r="B34" s="758"/>
      <c r="C34" s="759"/>
      <c r="D34" s="122" t="str">
        <f>"4." &amp;'ข้อมูลพื้นฐาน  '!I16</f>
        <v>4.ใฝ่เรียนรู้</v>
      </c>
      <c r="E34" s="103" t="str">
        <f>IF(ข้อมูลกิจกรรม!$K$17="","",IF(ข้อมูลกิจกรรม!$K$17=0,"ไม่ผ่าน",IF(ข้อมูลกิจกรรม!$K$17=1,"ผ่าน",IF(ข้อมูลกิจกรรม!$K$17=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$17="","",IF(ข้อมูลกิจกรรม!$L$17=0,"ไม่ผ่าน",IF(ข้อมูลกิจกรรม!$L$17=1,"ผ่าน",IF(ข้อมูลกิจกรรม!$L$17=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$17="","",IF(ข้อมูลกิจกรรม!$M$17=0,"ไม่ผ่าน",IF(ข้อมูลกิจกรรม!$M$17=1,"ผ่าน",IF(ข้อมูลกิจกรรม!$M$17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$17="","",IF(ข้อมูลกิจกรรม!$N$17=0,"ไม่ผ่าน",IF(ข้อมูลกิจกรรม!$N$17=1,"ผ่าน",IF(ข้อมูลกิจกรรม!$N$17=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$17="","",IF(ข้อมูลกิจกรรม!$O$17=0,"ไม่ผ่าน",IF(ข้อมูลกิจกรรม!$O$17=1,"ผ่าน",IF(ข้อมูลกิจกรรม!$O$17=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Iu0HNRGoOvSHUN8XkP9gd0WFDr4uyKc+ZanwjVaCqdlbQXOuSa/4eea5npW2BBa7nD/dK3VypRnKS6uSPwKOlQ==" saltValue="yAi7rkOMOx1vsFMvNVUMq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47" priority="10" stopIfTrue="1" operator="lessThan">
      <formula>50</formula>
    </cfRule>
  </conditionalFormatting>
  <conditionalFormatting sqref="J23 I8:J22">
    <cfRule type="cellIs" dxfId="146" priority="11" stopIfTrue="1" operator="lessThan">
      <formula>1</formula>
    </cfRule>
  </conditionalFormatting>
  <conditionalFormatting sqref="I8:I22">
    <cfRule type="containsText" dxfId="145" priority="4" operator="containsText" text="มส">
      <formula>NOT(ISERROR(SEARCH("มส",I8)))</formula>
    </cfRule>
    <cfRule type="containsText" dxfId="14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dimension ref="B1:M40"/>
  <sheetViews>
    <sheetView showGridLines="0" showRowColHeaders="0" showZeros="0" view="pageBreakPreview" topLeftCell="A19"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'03'!$C18</f>
        <v>เด็กชายจิรายุ  ศิริสุทธิ์</v>
      </c>
      <c r="F6" s="767" t="str">
        <f>"เลขประจำตัว     "&amp;'ข้อมูลนักเรียน  '!B18</f>
        <v>เลขประจำตัว     2507</v>
      </c>
      <c r="G6" s="767"/>
      <c r="H6" s="93" t="s">
        <v>2</v>
      </c>
      <c r="I6" s="92">
        <f>'03'!$A18</f>
        <v>14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'03'!$D18</f>
        <v/>
      </c>
      <c r="I8" s="104" t="str">
        <f t="shared" ref="I8:I22" si="0">IF(OR(M8="ร",M8="มส"),M8,IF(ISNA(VLOOKUP(H8,grad01,5,TRUE)),"",VLOOKUP(H8,grad01,5,TRUE)))</f>
        <v/>
      </c>
      <c r="J8" s="105"/>
      <c r="M8" s="88" t="str">
        <f>IF('ร,มส'!E20="","",'ร,มส'!E20)</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'03'!$E18</f>
        <v/>
      </c>
      <c r="I9" s="104" t="str">
        <f t="shared" si="0"/>
        <v/>
      </c>
      <c r="J9" s="105"/>
      <c r="M9" s="88" t="str">
        <f>IF('ร,มส'!F20="","",'ร,มส'!F20)</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'03'!$F18</f>
        <v/>
      </c>
      <c r="I10" s="104" t="str">
        <f t="shared" si="0"/>
        <v/>
      </c>
      <c r="J10" s="105"/>
      <c r="M10" s="88" t="str">
        <f>IF('ร,มส'!G20="","",'ร,มส'!G20)</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'03'!$G18</f>
        <v/>
      </c>
      <c r="I11" s="104" t="str">
        <f t="shared" si="0"/>
        <v/>
      </c>
      <c r="J11" s="105"/>
      <c r="M11" s="88" t="str">
        <f>IF('ร,มส'!H20="","",'ร,มส'!H20)</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'03'!$H18</f>
        <v/>
      </c>
      <c r="I12" s="104" t="str">
        <f t="shared" si="0"/>
        <v/>
      </c>
      <c r="J12" s="105"/>
      <c r="M12" s="88" t="str">
        <f>IF('ร,มส'!I20="","",'ร,มส'!I20)</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'03'!$I18</f>
        <v/>
      </c>
      <c r="I13" s="104" t="str">
        <f t="shared" si="0"/>
        <v/>
      </c>
      <c r="J13" s="105"/>
      <c r="M13" s="88" t="str">
        <f>IF('ร,มส'!J20="","",'ร,มส'!J20)</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'03'!$J18</f>
        <v/>
      </c>
      <c r="I14" s="104" t="str">
        <f t="shared" si="0"/>
        <v/>
      </c>
      <c r="J14" s="105"/>
      <c r="M14" s="88" t="str">
        <f>IF('ร,มส'!K20="","",'ร,มส'!K20)</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'03'!$K18</f>
        <v/>
      </c>
      <c r="I15" s="104" t="str">
        <f t="shared" si="0"/>
        <v/>
      </c>
      <c r="J15" s="105"/>
      <c r="M15" s="88" t="str">
        <f>IF('ร,มส'!L20="","",'ร,มส'!L20)</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'03'!$L18</f>
        <v/>
      </c>
      <c r="I16" s="104" t="str">
        <f t="shared" si="0"/>
        <v/>
      </c>
      <c r="J16" s="105"/>
      <c r="M16" s="88" t="str">
        <f>IF('ร,มส'!M20="","",'ร,มส'!M20)</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'03'!$M18</f>
        <v/>
      </c>
      <c r="I17" s="104" t="str">
        <f t="shared" si="0"/>
        <v/>
      </c>
      <c r="J17" s="105"/>
      <c r="M17" s="88" t="str">
        <f>IF('ร,มส'!N20="","",'ร,มส'!N20)</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'03'!$N18</f>
        <v/>
      </c>
      <c r="I18" s="104" t="str">
        <f t="shared" si="0"/>
        <v/>
      </c>
      <c r="J18" s="105"/>
      <c r="M18" s="88" t="str">
        <f>IF('ร,มส'!O20="","",'ร,มส'!O20)</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'03'!$O18</f>
        <v/>
      </c>
      <c r="I19" s="104" t="str">
        <f t="shared" si="0"/>
        <v/>
      </c>
      <c r="J19" s="105"/>
      <c r="M19" s="88" t="str">
        <f>IF('ร,มส'!P20="","",'ร,มส'!P20)</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'03'!$P18</f>
        <v/>
      </c>
      <c r="I20" s="104" t="str">
        <f t="shared" si="0"/>
        <v/>
      </c>
      <c r="J20" s="105"/>
      <c r="M20" s="88" t="str">
        <f>IF('ร,มส'!Q20="","",'ร,มส'!Q20)</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'03'!$Q18</f>
        <v/>
      </c>
      <c r="I21" s="104" t="str">
        <f t="shared" si="0"/>
        <v/>
      </c>
      <c r="J21" s="105"/>
      <c r="M21" s="88" t="str">
        <f>IF('ร,มส'!R20="","",'ร,มส'!R20)</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'03'!$R18</f>
        <v/>
      </c>
      <c r="I22" s="104" t="str">
        <f t="shared" si="0"/>
        <v/>
      </c>
      <c r="J22" s="105"/>
      <c r="M22" s="88" t="str">
        <f>IF('ร,มส'!S20="","",'ร,มส'!S20)</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'02'!$S$18</f>
        <v/>
      </c>
      <c r="F25" s="768" t="s">
        <v>359</v>
      </c>
      <c r="G25" s="465" t="s">
        <v>354</v>
      </c>
      <c r="H25" s="466"/>
      <c r="I25" s="467"/>
      <c r="J25" s="462" t="str">
        <f>IF(ข้อมูลกิจกรรม!$Q$18="","",IF(ข้อมูลกิจกรรม!$Q$18=0,"ปรับปรุง",IF(ข้อมูลกิจกรรม!$Q$18=1,"พอใช้",IF(ข้อมูลกิจกรรม!$Q$18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IF(เกณฑ์!E16="คะแนนร้อยละ",'03'!$U18,'02'!$AM18)</f>
        <v/>
      </c>
      <c r="F26" s="769"/>
      <c r="G26" s="465" t="s">
        <v>355</v>
      </c>
      <c r="H26" s="466"/>
      <c r="I26" s="467"/>
      <c r="J26" s="462" t="str">
        <f>IF(ข้อมูลกิจกรรม!$R$18="","",IF(ข้อมูลกิจกรรม!$R$18=0,"ปรับปรุง",IF(ข้อมูลกิจกรรม!$R$18=1,"พอใช้",IF(ข้อมูลกิจกรรม!$R$18=2,"ดี","ดีเยี่ยม"))))</f>
        <v/>
      </c>
    </row>
    <row r="27" spans="2:13" ht="21.75" customHeight="1">
      <c r="B27" s="756" t="s">
        <v>29</v>
      </c>
      <c r="C27" s="757"/>
      <c r="D27" s="99" t="str">
        <f>กิจกรรมพัฒนาผู้เรียน!E5</f>
        <v>แนะแนว</v>
      </c>
      <c r="E27" s="103" t="str">
        <f>ข้อมูลกิจกรรม!$D$18</f>
        <v/>
      </c>
      <c r="F27" s="769"/>
      <c r="G27" s="465" t="s">
        <v>356</v>
      </c>
      <c r="H27" s="466"/>
      <c r="I27" s="467"/>
      <c r="J27" s="462" t="str">
        <f>IF(ข้อมูลกิจกรรม!$S$18="","",IF(ข้อมูลกิจกรรม!$S$18=0,"ปรับปรุง",IF(ข้อมูลกิจกรรม!$S$18=1,"พอใช้",IF(ข้อมูลกิจกรรม!$S$18=2,"ดี","ดีเยี่ยม"))))</f>
        <v/>
      </c>
    </row>
    <row r="28" spans="2:13">
      <c r="B28" s="758"/>
      <c r="C28" s="759"/>
      <c r="D28" s="99" t="str">
        <f>กิจกรรมพัฒนาผู้เรียน!F5</f>
        <v>ลูกเสือฯ</v>
      </c>
      <c r="E28" s="103" t="str">
        <f>ข้อมูลกิจกรรม!$E$18</f>
        <v/>
      </c>
      <c r="F28" s="769"/>
      <c r="G28" s="465" t="s">
        <v>357</v>
      </c>
      <c r="H28" s="466"/>
      <c r="I28" s="467"/>
      <c r="J28" s="462" t="str">
        <f>IF(ข้อมูลกิจกรรม!$T$18="","",IF(ข้อมูลกิจกรรม!$T$18=0,"ปรับปรุง",IF(ข้อมูลกิจกรรม!$T$18=1,"พอใช้",IF(ข้อมูลกิจกรรม!$T$18=2,"ดี","ดีเยี่ยม"))))</f>
        <v/>
      </c>
    </row>
    <row r="29" spans="2:13">
      <c r="B29" s="758"/>
      <c r="C29" s="759"/>
      <c r="D29" s="99" t="str">
        <f>ข้อมูลกิจกรรม!$V$18</f>
        <v/>
      </c>
      <c r="E29" s="103" t="str">
        <f>ข้อมูลกิจกรรม!$F$18</f>
        <v/>
      </c>
      <c r="F29" s="770"/>
      <c r="G29" s="468" t="s">
        <v>358</v>
      </c>
      <c r="H29" s="469"/>
      <c r="I29" s="470"/>
      <c r="J29" s="399" t="str">
        <f>IF(ข้อมูลกิจกรรม!$U$18="","",IF(ข้อมูลกิจกรรม!$U$18=0,"ปรับปรุง",IF(ข้อมูลกิจกรรม!$U$18=1,"พอใช้",IF(ข้อมูลกิจกรรม!$U$18=2,"ดี","ดีเยี่ยม"))))</f>
        <v/>
      </c>
    </row>
    <row r="30" spans="2:13" ht="21.75" customHeight="1">
      <c r="B30" s="760"/>
      <c r="C30" s="761"/>
      <c r="D30" s="99">
        <f>กิจกรรมพัฒนาผู้เรียน!J19</f>
        <v>0</v>
      </c>
      <c r="E30" s="103">
        <f>กิจกรรมพัฒนาผู้เรียน!H19</f>
        <v>0</v>
      </c>
      <c r="F30" s="544" t="s">
        <v>425</v>
      </c>
      <c r="G30" s="545"/>
      <c r="H30" s="545"/>
      <c r="I30" s="546"/>
      <c r="J30" s="103" t="str">
        <f>IF(ข้อมูลกิจกรรม!$P$18="","",IF(ข้อมูลกิจกรรม!$P$18=0,"ไม่ผ่าน",IF(ข้อมูลกิจกรรม!$P$18=1,"ผ่าน",IF(ข้อมูลกิจกรรม!$P$18=2,"ดี","ดีเยี่ยม"))))</f>
        <v/>
      </c>
    </row>
    <row r="31" spans="2:13" ht="21.75" customHeight="1">
      <c r="B31" s="756" t="s">
        <v>30</v>
      </c>
      <c r="C31" s="757"/>
      <c r="D31" s="122" t="str">
        <f>"1." &amp;'ข้อมูลพื้นฐาน  '!I13</f>
        <v>1.รักชาติ  ศาสน์  กษัตริย์</v>
      </c>
      <c r="E31" s="103" t="str">
        <f>IF(ข้อมูลกิจกรรม!$H$18="","",IF(ข้อมูลกิจกรรม!$H$18=0,"ไม่ผ่าน",IF(ข้อมูลกิจกรรม!$H$18=1,"ผ่าน",IF(ข้อมูลกิจกรรม!$H$18=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$18="","",IF(ข้อมูลกิจกรรม!$I$18=0,"ไม่ผ่าน",IF(ข้อมูลกิจกรรม!$I$18=1,"ผ่าน",IF(ข้อมูลกิจกรรม!$I$18=2,"ดี","ดีเยี่ยม"))))</f>
        <v/>
      </c>
      <c r="F32" s="541"/>
      <c r="G32" s="474"/>
      <c r="H32" s="474"/>
      <c r="I32" s="474"/>
      <c r="J32" s="525"/>
    </row>
    <row r="33" spans="2:10" ht="21.75" customHeight="1">
      <c r="B33" s="758"/>
      <c r="C33" s="759"/>
      <c r="D33" s="122" t="str">
        <f>"3." &amp;'ข้อมูลพื้นฐาน  '!I15</f>
        <v>3.มีวินัย</v>
      </c>
      <c r="E33" s="103" t="str">
        <f>IF(ข้อมูลกิจกรรม!$J$18="","",IF(ข้อมูลกิจกรรม!$J$18=0,"ไม่ผ่าน",IF(ข้อมูลกิจกรรม!$J$18=1,"ผ่าน",IF(ข้อมูลกิจกรรม!$J$18=2,"ดี","ดีเยี่ยม"))))</f>
        <v/>
      </c>
      <c r="F33" s="121"/>
      <c r="J33" s="543"/>
    </row>
    <row r="34" spans="2:10">
      <c r="B34" s="758"/>
      <c r="C34" s="759"/>
      <c r="D34" s="122" t="str">
        <f>"4." &amp;'ข้อมูลพื้นฐาน  '!I16</f>
        <v>4.ใฝ่เรียนรู้</v>
      </c>
      <c r="E34" s="103" t="str">
        <f>IF(ข้อมูลกิจกรรม!$K$18="","",IF(ข้อมูลกิจกรรม!$K$18=0,"ไม่ผ่าน",IF(ข้อมูลกิจกรรม!$K$18=1,"ผ่าน",IF(ข้อมูลกิจกรรม!$K$18=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$18="","",IF(ข้อมูลกิจกรรม!$L$18=0,"ไม่ผ่าน",IF(ข้อมูลกิจกรรม!$L$18=1,"ผ่าน",IF(ข้อมูลกิจกรรม!$L$18=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$18="","",IF(ข้อมูลกิจกรรม!$M$18=0,"ไม่ผ่าน",IF(ข้อมูลกิจกรรม!$M$18=1,"ผ่าน",IF(ข้อมูลกิจกรรม!$M$18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$18="","",IF(ข้อมูลกิจกรรม!$N$18=0,"ไม่ผ่าน",IF(ข้อมูลกิจกรรม!$N$18=1,"ผ่าน",IF(ข้อมูลกิจกรรม!$N$18=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$18="","",IF(ข้อมูลกิจกรรม!$O$18=0,"ไม่ผ่าน",IF(ข้อมูลกิจกรรม!$O$18=1,"ผ่าน",IF(ข้อมูลกิจกรรม!$O$18=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J/e1lWD/EKWngF311KgS6Dewr9eaN9a9hYhpW4gY2QvPKG0qVedCJQLBb3cHjxWubzn2jn7LNZeINwhNiNawxQ==" saltValue="8TS0tg026y6HIOB5nLtAA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43" priority="11" stopIfTrue="1" operator="lessThan">
      <formula>50</formula>
    </cfRule>
  </conditionalFormatting>
  <conditionalFormatting sqref="J23 I8:J22">
    <cfRule type="cellIs" dxfId="142" priority="12" stopIfTrue="1" operator="lessThan">
      <formula>1</formula>
    </cfRule>
  </conditionalFormatting>
  <conditionalFormatting sqref="I8:I22">
    <cfRule type="containsText" dxfId="141" priority="4" operator="containsText" text="มส">
      <formula>NOT(ISERROR(SEARCH("มส",I8)))</formula>
    </cfRule>
    <cfRule type="containsText" dxfId="14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'03'!$C20</f>
        <v>เด็กชายวัชรากรณ์  ดวงดี</v>
      </c>
      <c r="F6" s="767" t="str">
        <f>"เลขประจำตัว     "&amp;'ข้อมูลนักเรียน  '!B20</f>
        <v>เลขประจำตัว     2509</v>
      </c>
      <c r="G6" s="767"/>
      <c r="H6" s="93" t="s">
        <v>2</v>
      </c>
      <c r="I6" s="92">
        <f>'03'!$A20</f>
        <v>16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'03'!$D20</f>
        <v/>
      </c>
      <c r="I8" s="104" t="str">
        <f t="shared" ref="I8:I22" si="0">IF(OR(M8="ร",M8="มส"),M8,IF(ISNA(VLOOKUP(H8,grad01,5,TRUE)),"",VLOOKUP(H8,grad01,5,TRUE)))</f>
        <v/>
      </c>
      <c r="J8" s="105"/>
      <c r="M8" s="88" t="str">
        <f>IF('ร,มส'!E22="","",'ร,มส'!E22)</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'03'!$E20</f>
        <v/>
      </c>
      <c r="I9" s="104" t="str">
        <f t="shared" si="0"/>
        <v/>
      </c>
      <c r="J9" s="105"/>
      <c r="M9" s="88" t="str">
        <f>IF('ร,มส'!F22="","",'ร,มส'!F22)</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'03'!$F20</f>
        <v/>
      </c>
      <c r="I10" s="104" t="str">
        <f t="shared" si="0"/>
        <v/>
      </c>
      <c r="J10" s="105"/>
      <c r="M10" s="88" t="str">
        <f>IF('ร,มส'!G22="","",'ร,มส'!G22)</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'03'!$G20</f>
        <v/>
      </c>
      <c r="I11" s="104" t="str">
        <f t="shared" si="0"/>
        <v/>
      </c>
      <c r="J11" s="105"/>
      <c r="M11" s="88" t="str">
        <f>IF('ร,มส'!H22="","",'ร,มส'!H22)</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'03'!$H20</f>
        <v/>
      </c>
      <c r="I12" s="104" t="str">
        <f t="shared" si="0"/>
        <v/>
      </c>
      <c r="J12" s="105"/>
      <c r="M12" s="88" t="str">
        <f>IF('ร,มส'!I22="","",'ร,มส'!I22)</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'03'!$I20</f>
        <v/>
      </c>
      <c r="I13" s="104" t="str">
        <f t="shared" si="0"/>
        <v/>
      </c>
      <c r="J13" s="105"/>
      <c r="M13" s="88" t="str">
        <f>IF('ร,มส'!J22="","",'ร,มส'!J22)</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'03'!$J20</f>
        <v/>
      </c>
      <c r="I14" s="104" t="str">
        <f t="shared" si="0"/>
        <v/>
      </c>
      <c r="J14" s="105"/>
      <c r="M14" s="88" t="str">
        <f>IF('ร,มส'!K22="","",'ร,มส'!K22)</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'03'!$K20</f>
        <v/>
      </c>
      <c r="I15" s="104" t="str">
        <f t="shared" si="0"/>
        <v/>
      </c>
      <c r="J15" s="105"/>
      <c r="M15" s="88" t="str">
        <f>IF('ร,มส'!L22="","",'ร,มส'!L22)</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'03'!$L20</f>
        <v/>
      </c>
      <c r="I16" s="104" t="str">
        <f t="shared" si="0"/>
        <v/>
      </c>
      <c r="J16" s="105"/>
      <c r="M16" s="88" t="str">
        <f>IF('ร,มส'!M22="","",'ร,มส'!M22)</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'03'!$M20</f>
        <v/>
      </c>
      <c r="I17" s="104" t="str">
        <f t="shared" si="0"/>
        <v/>
      </c>
      <c r="J17" s="105"/>
      <c r="M17" s="88" t="str">
        <f>IF('ร,มส'!N22="","",'ร,มส'!N22)</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'03'!$N20</f>
        <v/>
      </c>
      <c r="I18" s="104" t="str">
        <f t="shared" si="0"/>
        <v/>
      </c>
      <c r="J18" s="105"/>
      <c r="M18" s="88" t="str">
        <f>IF('ร,มส'!O22="","",'ร,มส'!O22)</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'03'!$O20</f>
        <v/>
      </c>
      <c r="I19" s="104" t="str">
        <f t="shared" si="0"/>
        <v/>
      </c>
      <c r="J19" s="105"/>
      <c r="M19" s="88" t="str">
        <f>IF('ร,มส'!P22="","",'ร,มส'!P22)</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'03'!$P20</f>
        <v/>
      </c>
      <c r="I20" s="104" t="str">
        <f t="shared" si="0"/>
        <v/>
      </c>
      <c r="J20" s="105"/>
      <c r="M20" s="88" t="str">
        <f>IF('ร,มส'!Q22="","",'ร,มส'!Q22)</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'03'!$Q20</f>
        <v/>
      </c>
      <c r="I21" s="104" t="str">
        <f t="shared" si="0"/>
        <v/>
      </c>
      <c r="J21" s="105"/>
      <c r="M21" s="88" t="str">
        <f>IF('ร,มส'!R22="","",'ร,มส'!R22)</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'03'!$R20</f>
        <v/>
      </c>
      <c r="I22" s="104" t="str">
        <f t="shared" si="0"/>
        <v/>
      </c>
      <c r="J22" s="105"/>
      <c r="M22" s="88" t="str">
        <f>IF('ร,มส'!S22="","",'ร,มส'!S22)</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'02'!$S$20</f>
        <v/>
      </c>
      <c r="F25" s="768" t="s">
        <v>359</v>
      </c>
      <c r="G25" s="465" t="s">
        <v>354</v>
      </c>
      <c r="H25" s="466"/>
      <c r="I25" s="467"/>
      <c r="J25" s="462" t="str">
        <f>IF(ข้อมูลกิจกรรม!$Q$20="","",IF(ข้อมูลกิจกรรม!$Q$20=0,"ปรับปรุง",IF(ข้อมูลกิจกรรม!$Q$20=1,"พอใช้",IF(ข้อมูลกิจกรรม!$Q$20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IF(เกณฑ์!E16="คะแนนร้อยละ",'03'!$U20,'02'!$AM20)</f>
        <v/>
      </c>
      <c r="F26" s="769"/>
      <c r="G26" s="465" t="s">
        <v>355</v>
      </c>
      <c r="H26" s="466"/>
      <c r="I26" s="467"/>
      <c r="J26" s="462" t="str">
        <f>IF(ข้อมูลกิจกรรม!$R$20="","",IF(ข้อมูลกิจกรรม!$R$20=0,"ปรับปรุง",IF(ข้อมูลกิจกรรม!$R$20=1,"พอใช้",IF(ข้อมูลกิจกรรม!$R$20=2,"ดี","ดีเยี่ยม"))))</f>
        <v/>
      </c>
    </row>
    <row r="27" spans="2:13" ht="21.75" customHeight="1">
      <c r="B27" s="756" t="s">
        <v>29</v>
      </c>
      <c r="C27" s="757"/>
      <c r="D27" s="99" t="str">
        <f>กิจกรรมพัฒนาผู้เรียน!E5</f>
        <v>แนะแนว</v>
      </c>
      <c r="E27" s="103" t="str">
        <f>ข้อมูลกิจกรรม!$D$20</f>
        <v/>
      </c>
      <c r="F27" s="769"/>
      <c r="G27" s="465" t="s">
        <v>356</v>
      </c>
      <c r="H27" s="466"/>
      <c r="I27" s="467"/>
      <c r="J27" s="462" t="str">
        <f>IF(ข้อมูลกิจกรรม!$S$20="","",IF(ข้อมูลกิจกรรม!$S$20=0,"ปรับปรุง",IF(ข้อมูลกิจกรรม!$S$20=1,"พอใช้",IF(ข้อมูลกิจกรรม!$S$20=2,"ดี","ดีเยี่ยม"))))</f>
        <v/>
      </c>
    </row>
    <row r="28" spans="2:13">
      <c r="B28" s="758"/>
      <c r="C28" s="759"/>
      <c r="D28" s="99" t="str">
        <f>กิจกรรมพัฒนาผู้เรียน!F5</f>
        <v>ลูกเสือฯ</v>
      </c>
      <c r="E28" s="103" t="str">
        <f>ข้อมูลกิจกรรม!$E$20</f>
        <v/>
      </c>
      <c r="F28" s="769"/>
      <c r="G28" s="465" t="s">
        <v>357</v>
      </c>
      <c r="H28" s="466"/>
      <c r="I28" s="467"/>
      <c r="J28" s="462" t="str">
        <f>IF(ข้อมูลกิจกรรม!$T$20="","",IF(ข้อมูลกิจกรรม!$T$20=0,"ปรับปรุง",IF(ข้อมูลกิจกรรม!$T$20=1,"พอใช้",IF(ข้อมูลกิจกรรม!$T$20=2,"ดี","ดีเยี่ยม"))))</f>
        <v/>
      </c>
    </row>
    <row r="29" spans="2:13">
      <c r="B29" s="758"/>
      <c r="C29" s="759"/>
      <c r="D29" s="99" t="str">
        <f>ข้อมูลกิจกรรม!$V$20</f>
        <v/>
      </c>
      <c r="E29" s="103" t="str">
        <f>ข้อมูลกิจกรรม!$F$20</f>
        <v/>
      </c>
      <c r="F29" s="770"/>
      <c r="G29" s="468" t="s">
        <v>358</v>
      </c>
      <c r="H29" s="469"/>
      <c r="I29" s="470"/>
      <c r="J29" s="399" t="str">
        <f>IF(ข้อมูลกิจกรรม!$U$20="","",IF(ข้อมูลกิจกรรม!$U$20=0,"ปรับปรุง",IF(ข้อมูลกิจกรรม!$U$20=1,"พอใช้",IF(ข้อมูลกิจกรรม!$U$20=2,"ดี","ดีเยี่ยม"))))</f>
        <v/>
      </c>
    </row>
    <row r="30" spans="2:13" ht="21.75" customHeight="1">
      <c r="B30" s="760"/>
      <c r="C30" s="761"/>
      <c r="D30" s="99">
        <f>กิจกรรมพัฒนาผู้เรียน!J21</f>
        <v>0</v>
      </c>
      <c r="E30" s="103">
        <f>กิจกรรมพัฒนาผู้เรียน!H21</f>
        <v>0</v>
      </c>
      <c r="F30" s="544" t="s">
        <v>425</v>
      </c>
      <c r="G30" s="545"/>
      <c r="H30" s="545"/>
      <c r="I30" s="546"/>
      <c r="J30" s="103" t="str">
        <f>IF(ข้อมูลกิจกรรม!$P$20="","",IF(ข้อมูลกิจกรรม!$P$20=0,"ไม่ผ่าน",IF(ข้อมูลกิจกรรม!$P$20=1,"ผ่าน",IF(ข้อมูลกิจกรรม!$P$20=2,"ดี","ดีเยี่ยม"))))</f>
        <v/>
      </c>
    </row>
    <row r="31" spans="2:13" ht="21.75" customHeight="1">
      <c r="B31" s="756" t="s">
        <v>30</v>
      </c>
      <c r="C31" s="757"/>
      <c r="D31" s="122" t="str">
        <f>"1." &amp;'ข้อมูลพื้นฐาน  '!I13</f>
        <v>1.รักชาติ  ศาสน์  กษัตริย์</v>
      </c>
      <c r="E31" s="103" t="str">
        <f>IF(ข้อมูลกิจกรรม!$H$20="","",IF(ข้อมูลกิจกรรม!$H$20=0,"ไม่ผ่าน",IF(ข้อมูลกิจกรรม!$H$20=1,"ผ่าน",IF(ข้อมูลกิจกรรม!$H$20=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$20="","",IF(ข้อมูลกิจกรรม!$I$20=0,"ไม่ผ่าน",IF(ข้อมูลกิจกรรม!$I$20=1,"ผ่าน",IF(ข้อมูลกิจกรรม!$I$20=2,"ดี","ดีเยี่ยม"))))</f>
        <v/>
      </c>
      <c r="F32" s="541"/>
      <c r="G32" s="474"/>
      <c r="H32" s="474"/>
      <c r="I32" s="474"/>
      <c r="J32" s="525"/>
    </row>
    <row r="33" spans="2:10" ht="21.75" customHeight="1">
      <c r="B33" s="758"/>
      <c r="C33" s="759"/>
      <c r="D33" s="122" t="str">
        <f>"3." &amp;'ข้อมูลพื้นฐาน  '!I15</f>
        <v>3.มีวินัย</v>
      </c>
      <c r="E33" s="103" t="str">
        <f>IF(ข้อมูลกิจกรรม!$J$20="","",IF(ข้อมูลกิจกรรม!$J$20=0,"ไม่ผ่าน",IF(ข้อมูลกิจกรรม!$J$20=1,"ผ่าน",IF(ข้อมูลกิจกรรม!$J$20=2,"ดี","ดีเยี่ยม"))))</f>
        <v/>
      </c>
      <c r="F33" s="121"/>
      <c r="J33" s="543"/>
    </row>
    <row r="34" spans="2:10">
      <c r="B34" s="758"/>
      <c r="C34" s="759"/>
      <c r="D34" s="122" t="str">
        <f>"4." &amp;'ข้อมูลพื้นฐาน  '!I16</f>
        <v>4.ใฝ่เรียนรู้</v>
      </c>
      <c r="E34" s="103" t="str">
        <f>IF(ข้อมูลกิจกรรม!$K$20="","",IF(ข้อมูลกิจกรรม!$K$20=0,"ไม่ผ่าน",IF(ข้อมูลกิจกรรม!$K$20=1,"ผ่าน",IF(ข้อมูลกิจกรรม!$K$20=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$20="","",IF(ข้อมูลกิจกรรม!$L$20=0,"ไม่ผ่าน",IF(ข้อมูลกิจกรรม!$L$20=1,"ผ่าน",IF(ข้อมูลกิจกรรม!$L$20=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$20="","",IF(ข้อมูลกิจกรรม!$M$20=0,"ไม่ผ่าน",IF(ข้อมูลกิจกรรม!$M$20=1,"ผ่าน",IF(ข้อมูลกิจกรรม!$M$20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$20="","",IF(ข้อมูลกิจกรรม!$N$20=0,"ไม่ผ่าน",IF(ข้อมูลกิจกรรม!$N$20=1,"ผ่าน",IF(ข้อมูลกิจกรรม!$N$20=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$20="","",IF(ข้อมูลกิจกรรม!$O$20=0,"ไม่ผ่าน",IF(ข้อมูลกิจกรรม!$O$20=1,"ผ่าน",IF(ข้อมูลกิจกรรม!$O$20=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NtKpncAXGQXS0n7N4vxQjcZqvZ4Y4y/zzca4BtF62gadTQlHdyPGhKOgx0fdnRdPWpbX3xB/1l9sqMmnUiOSPQ==" saltValue="3LzfPTEtnWmKqmwpnueH8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39" priority="11" stopIfTrue="1" operator="lessThan">
      <formula>50</formula>
    </cfRule>
  </conditionalFormatting>
  <conditionalFormatting sqref="J23 I8:J22">
    <cfRule type="cellIs" dxfId="138" priority="12" stopIfTrue="1" operator="lessThan">
      <formula>1</formula>
    </cfRule>
  </conditionalFormatting>
  <conditionalFormatting sqref="I8:I22">
    <cfRule type="containsText" dxfId="137" priority="4" operator="containsText" text="มส">
      <formula>NOT(ISERROR(SEARCH("มส",I8)))</formula>
    </cfRule>
    <cfRule type="containsText" dxfId="13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'03'!$C21</f>
        <v>เด็กชายกลวัชร  เพตรา</v>
      </c>
      <c r="F6" s="767" t="str">
        <f>"เลขประจำตัว     "&amp;'ข้อมูลนักเรียน  '!B21</f>
        <v>เลขประจำตัว     2510</v>
      </c>
      <c r="G6" s="767"/>
      <c r="H6" s="93" t="s">
        <v>2</v>
      </c>
      <c r="I6" s="92">
        <f>'03'!$A21</f>
        <v>17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'03'!$D21</f>
        <v/>
      </c>
      <c r="I8" s="104" t="str">
        <f t="shared" ref="I8:I22" si="0">IF(OR(M8="ร",M8="มส"),M8,IF(ISNA(VLOOKUP(H8,grad01,5,TRUE)),"",VLOOKUP(H8,grad01,5,TRUE)))</f>
        <v/>
      </c>
      <c r="J8" s="105"/>
      <c r="M8" s="88" t="str">
        <f>IF('ร,มส'!E23="","",'ร,มส'!E23)</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'03'!$E21</f>
        <v/>
      </c>
      <c r="I9" s="104" t="str">
        <f t="shared" si="0"/>
        <v/>
      </c>
      <c r="J9" s="105"/>
      <c r="M9" s="88" t="str">
        <f>IF('ร,มส'!F23="","",'ร,มส'!F23)</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'03'!$F21</f>
        <v/>
      </c>
      <c r="I10" s="104" t="str">
        <f t="shared" si="0"/>
        <v/>
      </c>
      <c r="J10" s="105"/>
      <c r="M10" s="88" t="str">
        <f>IF('ร,มส'!G23="","",'ร,มส'!G23)</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'03'!$G21</f>
        <v/>
      </c>
      <c r="I11" s="104" t="str">
        <f t="shared" si="0"/>
        <v/>
      </c>
      <c r="J11" s="105"/>
      <c r="M11" s="88" t="str">
        <f>IF('ร,มส'!H23="","",'ร,มส'!H23)</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'03'!$H21</f>
        <v/>
      </c>
      <c r="I12" s="104" t="str">
        <f t="shared" si="0"/>
        <v/>
      </c>
      <c r="J12" s="105"/>
      <c r="M12" s="88" t="str">
        <f>IF('ร,มส'!I23="","",'ร,มส'!I23)</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'03'!$I21</f>
        <v/>
      </c>
      <c r="I13" s="104" t="str">
        <f t="shared" si="0"/>
        <v/>
      </c>
      <c r="J13" s="105"/>
      <c r="M13" s="88" t="str">
        <f>IF('ร,มส'!J23="","",'ร,มส'!J23)</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'03'!$J21</f>
        <v/>
      </c>
      <c r="I14" s="104" t="str">
        <f t="shared" si="0"/>
        <v/>
      </c>
      <c r="J14" s="105"/>
      <c r="M14" s="88" t="str">
        <f>IF('ร,มส'!K23="","",'ร,มส'!K23)</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'03'!$K21</f>
        <v/>
      </c>
      <c r="I15" s="104" t="str">
        <f t="shared" si="0"/>
        <v/>
      </c>
      <c r="J15" s="105"/>
      <c r="M15" s="88" t="str">
        <f>IF('ร,มส'!L23="","",'ร,มส'!L23)</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'03'!$L21</f>
        <v/>
      </c>
      <c r="I16" s="104" t="str">
        <f t="shared" si="0"/>
        <v/>
      </c>
      <c r="J16" s="105"/>
      <c r="M16" s="88" t="str">
        <f>IF('ร,มส'!M23="","",'ร,มส'!M23)</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'03'!$M21</f>
        <v/>
      </c>
      <c r="I17" s="104" t="str">
        <f t="shared" si="0"/>
        <v/>
      </c>
      <c r="J17" s="105"/>
      <c r="M17" s="88" t="str">
        <f>IF('ร,มส'!N23="","",'ร,มส'!N23)</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'03'!$N21</f>
        <v/>
      </c>
      <c r="I18" s="104" t="str">
        <f t="shared" si="0"/>
        <v/>
      </c>
      <c r="J18" s="105"/>
      <c r="M18" s="88" t="str">
        <f>IF('ร,มส'!O23="","",'ร,มส'!O23)</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'03'!$O21</f>
        <v/>
      </c>
      <c r="I19" s="104" t="str">
        <f t="shared" si="0"/>
        <v/>
      </c>
      <c r="J19" s="105"/>
      <c r="M19" s="88" t="str">
        <f>IF('ร,มส'!P23="","",'ร,มส'!P23)</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'03'!$P21</f>
        <v/>
      </c>
      <c r="I20" s="104" t="str">
        <f t="shared" si="0"/>
        <v/>
      </c>
      <c r="J20" s="105"/>
      <c r="M20" s="88" t="str">
        <f>IF('ร,มส'!Q23="","",'ร,มส'!Q23)</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'03'!$Q21</f>
        <v/>
      </c>
      <c r="I21" s="104" t="str">
        <f t="shared" si="0"/>
        <v/>
      </c>
      <c r="J21" s="105"/>
      <c r="M21" s="88" t="str">
        <f>IF('ร,มส'!R23="","",'ร,มส'!R23)</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'03'!$R21</f>
        <v/>
      </c>
      <c r="I22" s="104" t="str">
        <f t="shared" si="0"/>
        <v/>
      </c>
      <c r="J22" s="105"/>
      <c r="M22" s="88" t="str">
        <f>IF('ร,มส'!S23="","",'ร,มส'!S23)</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'02'!$S$21</f>
        <v/>
      </c>
      <c r="F25" s="768" t="s">
        <v>359</v>
      </c>
      <c r="G25" s="465" t="s">
        <v>354</v>
      </c>
      <c r="H25" s="466"/>
      <c r="I25" s="467"/>
      <c r="J25" s="462" t="str">
        <f>IF(ข้อมูลกิจกรรม!$Q$21="","",IF(ข้อมูลกิจกรรม!$Q$21=0,"ปรับปรุง",IF(ข้อมูลกิจกรรม!$Q$21=1,"พอใช้",IF(ข้อมูลกิจกรรม!$Q$21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IF(เกณฑ์!E16="คะแนนร้อยละ",'03'!$U21,'02'!$AM21)</f>
        <v/>
      </c>
      <c r="F26" s="769"/>
      <c r="G26" s="465" t="s">
        <v>355</v>
      </c>
      <c r="H26" s="466"/>
      <c r="I26" s="467"/>
      <c r="J26" s="462" t="str">
        <f>IF(ข้อมูลกิจกรรม!$R$21="","",IF(ข้อมูลกิจกรรม!$R$21=0,"ปรับปรุง",IF(ข้อมูลกิจกรรม!$R$21=1,"พอใช้",IF(ข้อมูลกิจกรรม!$R$21=2,"ดี","ดีเยี่ยม"))))</f>
        <v/>
      </c>
    </row>
    <row r="27" spans="2:13" ht="21.75" customHeight="1">
      <c r="B27" s="756" t="s">
        <v>29</v>
      </c>
      <c r="C27" s="757"/>
      <c r="D27" s="99" t="str">
        <f>กิจกรรมพัฒนาผู้เรียน!E5</f>
        <v>แนะแนว</v>
      </c>
      <c r="E27" s="103" t="str">
        <f>ข้อมูลกิจกรรม!$D$21</f>
        <v/>
      </c>
      <c r="F27" s="769"/>
      <c r="G27" s="465" t="s">
        <v>356</v>
      </c>
      <c r="H27" s="466"/>
      <c r="I27" s="467"/>
      <c r="J27" s="462" t="str">
        <f>IF(ข้อมูลกิจกรรม!$S$21="","",IF(ข้อมูลกิจกรรม!$S$21=0,"ปรับปรุง",IF(ข้อมูลกิจกรรม!$S$21=1,"พอใช้",IF(ข้อมูลกิจกรรม!$S$21=2,"ดี","ดีเยี่ยม"))))</f>
        <v/>
      </c>
    </row>
    <row r="28" spans="2:13">
      <c r="B28" s="758"/>
      <c r="C28" s="759"/>
      <c r="D28" s="99" t="str">
        <f>กิจกรรมพัฒนาผู้เรียน!F5</f>
        <v>ลูกเสือฯ</v>
      </c>
      <c r="E28" s="103" t="str">
        <f>ข้อมูลกิจกรรม!$E$21</f>
        <v/>
      </c>
      <c r="F28" s="769"/>
      <c r="G28" s="465" t="s">
        <v>357</v>
      </c>
      <c r="H28" s="466"/>
      <c r="I28" s="467"/>
      <c r="J28" s="462" t="str">
        <f>IF(ข้อมูลกิจกรรม!$T$21="","",IF(ข้อมูลกิจกรรม!$T$21=0,"ปรับปรุง",IF(ข้อมูลกิจกรรม!$T$21=1,"พอใช้",IF(ข้อมูลกิจกรรม!$T$21=2,"ดี","ดีเยี่ยม"))))</f>
        <v/>
      </c>
    </row>
    <row r="29" spans="2:13">
      <c r="B29" s="758"/>
      <c r="C29" s="759"/>
      <c r="D29" s="99" t="str">
        <f>ข้อมูลกิจกรรม!$V$21</f>
        <v/>
      </c>
      <c r="E29" s="103" t="str">
        <f>ข้อมูลกิจกรรม!$F$21</f>
        <v/>
      </c>
      <c r="F29" s="770"/>
      <c r="G29" s="468" t="s">
        <v>358</v>
      </c>
      <c r="H29" s="469"/>
      <c r="I29" s="470"/>
      <c r="J29" s="399" t="str">
        <f>IF(ข้อมูลกิจกรรม!$U$21="","",IF(ข้อมูลกิจกรรม!$U$21=0,"ปรับปรุง",IF(ข้อมูลกิจกรรม!$U$21=1,"พอใช้",IF(ข้อมูลกิจกรรม!$U$21=2,"ดี","ดีเยี่ยม"))))</f>
        <v/>
      </c>
    </row>
    <row r="30" spans="2:13" ht="21.75" customHeight="1">
      <c r="B30" s="760"/>
      <c r="C30" s="761"/>
      <c r="D30" s="99">
        <f>กิจกรรมพัฒนาผู้เรียน!J22</f>
        <v>0</v>
      </c>
      <c r="E30" s="103">
        <f>กิจกรรมพัฒนาผู้เรียน!H22</f>
        <v>0</v>
      </c>
      <c r="F30" s="544" t="s">
        <v>425</v>
      </c>
      <c r="G30" s="545"/>
      <c r="H30" s="545"/>
      <c r="I30" s="546"/>
      <c r="J30" s="103" t="str">
        <f>IF(ข้อมูลกิจกรรม!$P$21="","",IF(ข้อมูลกิจกรรม!$P$21=0,"ไม่ผ่าน",IF(ข้อมูลกิจกรรม!$P$21=1,"ผ่าน",IF(ข้อมูลกิจกรรม!$P$21=2,"ดี","ดีเยี่ยม"))))</f>
        <v/>
      </c>
    </row>
    <row r="31" spans="2:13" ht="21.75" customHeight="1">
      <c r="B31" s="756" t="s">
        <v>30</v>
      </c>
      <c r="C31" s="757"/>
      <c r="D31" s="122" t="str">
        <f>"1." &amp;'ข้อมูลพื้นฐาน  '!I13</f>
        <v>1.รักชาติ  ศาสน์  กษัตริย์</v>
      </c>
      <c r="E31" s="103" t="str">
        <f>IF(ข้อมูลกิจกรรม!$H$21="","",IF(ข้อมูลกิจกรรม!$H$21=0,"ไม่ผ่าน",IF(ข้อมูลกิจกรรม!$H$21=1,"ผ่าน",IF(ข้อมูลกิจกรรม!$H$21=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$21="","",IF(ข้อมูลกิจกรรม!$I$21=0,"ไม่ผ่าน",IF(ข้อมูลกิจกรรม!$I$21=1,"ผ่าน",IF(ข้อมูลกิจกรรม!$I$21=2,"ดี","ดีเยี่ยม"))))</f>
        <v/>
      </c>
      <c r="F32" s="541"/>
      <c r="G32" s="474"/>
      <c r="H32" s="474"/>
      <c r="I32" s="474"/>
      <c r="J32" s="525"/>
    </row>
    <row r="33" spans="2:10" ht="21.75" customHeight="1">
      <c r="B33" s="758"/>
      <c r="C33" s="759"/>
      <c r="D33" s="122" t="str">
        <f>"3." &amp;'ข้อมูลพื้นฐาน  '!I15</f>
        <v>3.มีวินัย</v>
      </c>
      <c r="E33" s="103" t="str">
        <f>IF(ข้อมูลกิจกรรม!$J$21="","",IF(ข้อมูลกิจกรรม!$J$21=0,"ไม่ผ่าน",IF(ข้อมูลกิจกรรม!$J$21=1,"ผ่าน",IF(ข้อมูลกิจกรรม!$J$21=2,"ดี","ดีเยี่ยม"))))</f>
        <v/>
      </c>
      <c r="F33" s="121"/>
      <c r="J33" s="543"/>
    </row>
    <row r="34" spans="2:10">
      <c r="B34" s="758"/>
      <c r="C34" s="759"/>
      <c r="D34" s="122" t="str">
        <f>"4." &amp;'ข้อมูลพื้นฐาน  '!I16</f>
        <v>4.ใฝ่เรียนรู้</v>
      </c>
      <c r="E34" s="103" t="str">
        <f>IF(ข้อมูลกิจกรรม!$K$21="","",IF(ข้อมูลกิจกรรม!$K$21=0,"ไม่ผ่าน",IF(ข้อมูลกิจกรรม!$K$21=1,"ผ่าน",IF(ข้อมูลกิจกรรม!$K$21=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$21="","",IF(ข้อมูลกิจกรรม!$L$21=0,"ไม่ผ่าน",IF(ข้อมูลกิจกรรม!$L$21=1,"ผ่าน",IF(ข้อมูลกิจกรรม!$L$21=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$21="","",IF(ข้อมูลกิจกรรม!$M$21=0,"ไม่ผ่าน",IF(ข้อมูลกิจกรรม!$M$21=1,"ผ่าน",IF(ข้อมูลกิจกรรม!$M$21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$21="","",IF(ข้อมูลกิจกรรม!$N$21=0,"ไม่ผ่าน",IF(ข้อมูลกิจกรรม!$N$21=1,"ผ่าน",IF(ข้อมูลกิจกรรม!$N$21=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$21="","",IF(ข้อมูลกิจกรรม!$O$21=0,"ไม่ผ่าน",IF(ข้อมูลกิจกรรม!$O$21=1,"ผ่าน",IF(ข้อมูลกิจกรรม!$O$21=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RMLw1gbF2wfpk7LgayGtZYHQUqiCGTltbbwyW3sRT9VQh0f6qye7Rczd7zzsQWIGEhOtvMSwynkhVtKV682kEw==" saltValue="aMJymdKZxcYvQEVwuxjqS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35" priority="11" stopIfTrue="1" operator="lessThan">
      <formula>50</formula>
    </cfRule>
  </conditionalFormatting>
  <conditionalFormatting sqref="J23 I8:J22">
    <cfRule type="cellIs" dxfId="134" priority="12" stopIfTrue="1" operator="lessThan">
      <formula>1</formula>
    </cfRule>
  </conditionalFormatting>
  <conditionalFormatting sqref="I8:I22">
    <cfRule type="containsText" dxfId="133" priority="4" operator="containsText" text="มส">
      <formula>NOT(ISERROR(SEARCH("มส",I8)))</formula>
    </cfRule>
    <cfRule type="containsText" dxfId="13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0000"/>
  </sheetPr>
  <dimension ref="A1:BA65"/>
  <sheetViews>
    <sheetView showGridLines="0" showRowColHeaders="0" showZeros="0" zoomScaleNormal="100" workbookViewId="0">
      <pane xSplit="4" ySplit="5" topLeftCell="E6" activePane="bottomRight" state="frozen"/>
      <selection pane="topRight" activeCell="D1" sqref="D1"/>
      <selection pane="bottomLeft" activeCell="A5" sqref="A5"/>
      <selection pane="bottomRight" activeCell="D29" sqref="D29"/>
    </sheetView>
  </sheetViews>
  <sheetFormatPr defaultColWidth="9.140625" defaultRowHeight="21.75"/>
  <cols>
    <col min="1" max="1" width="4.42578125" style="23" customWidth="1"/>
    <col min="2" max="2" width="4.140625" style="23" customWidth="1"/>
    <col min="3" max="3" width="12.7109375" style="23" customWidth="1"/>
    <col min="4" max="4" width="33.85546875" style="23" customWidth="1"/>
    <col min="5" max="49" width="9.7109375" style="23" customWidth="1"/>
    <col min="50" max="50" width="4.5703125" style="23" customWidth="1"/>
    <col min="51" max="51" width="1.85546875" style="23" customWidth="1"/>
    <col min="52" max="16384" width="9.140625" style="23"/>
  </cols>
  <sheetData>
    <row r="1" spans="1:53" ht="35.25" customHeight="1">
      <c r="A1" s="172"/>
      <c r="B1" s="172"/>
      <c r="C1" s="172"/>
      <c r="D1" s="172"/>
      <c r="E1" s="333" t="s">
        <v>170</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row>
    <row r="2" spans="1:53" ht="18.95" customHeight="1">
      <c r="A2" s="172"/>
      <c r="B2" s="600"/>
      <c r="C2" s="20" t="str">
        <f>"แบบบันทึกคะแนนการวัดประเมินผลการเรียน  " &amp;'ข้อมูลพื้นฐาน  '!D9&amp;"   ปีการศึกษา  "   &amp;'ข้อมูลพื้นฐาน  '!F9</f>
        <v>แบบบันทึกคะแนนการวัดประเมินผลการเรียน  ภาคเรียนที่ 2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2"/>
      <c r="AY2" s="172"/>
      <c r="AZ2" s="172"/>
      <c r="BA2" s="172"/>
    </row>
    <row r="3" spans="1:53" ht="18.95" customHeight="1">
      <c r="A3" s="172"/>
      <c r="B3" s="600"/>
      <c r="C3" s="20" t="str">
        <f>'ข้อมูลพื้นฐาน  '!C10 &amp;'ข้อมูลพื้นฐาน  '!D10      &amp;"  "&amp;'ข้อมูลพื้นฐาน  '!D3  &amp;"   "&amp;'ข้อมูลพื้นฐาน  '!D4</f>
        <v>ระดับชั้นมัธยมศึกษาปีที่ 1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2"/>
      <c r="AY3" s="172"/>
      <c r="AZ3" s="172"/>
      <c r="BA3" s="172"/>
    </row>
    <row r="4" spans="1:53" ht="21" customHeight="1">
      <c r="A4" s="172"/>
      <c r="B4" s="601" t="s">
        <v>2</v>
      </c>
      <c r="C4" s="602" t="s">
        <v>28</v>
      </c>
      <c r="D4" s="170" t="s">
        <v>6</v>
      </c>
      <c r="E4" s="597" t="str">
        <f>'ข้อมูลพื้นฐาน  '!$E13</f>
        <v>ภาษาไทย</v>
      </c>
      <c r="F4" s="598"/>
      <c r="G4" s="599"/>
      <c r="H4" s="597" t="str">
        <f>'ข้อมูลพื้นฐาน  '!$E14</f>
        <v>คณิตศาสตร์</v>
      </c>
      <c r="I4" s="598"/>
      <c r="J4" s="599"/>
      <c r="K4" s="597" t="str">
        <f>'ข้อมูลพื้นฐาน  '!$E15</f>
        <v>วิทยาศาสตร์และเทคโนโลยี</v>
      </c>
      <c r="L4" s="598"/>
      <c r="M4" s="599"/>
      <c r="N4" s="597" t="str">
        <f>'ข้อมูลพื้นฐาน  '!$E16</f>
        <v>การออกแบบและเทคโนโลยี</v>
      </c>
      <c r="O4" s="598"/>
      <c r="P4" s="599"/>
      <c r="Q4" s="597" t="str">
        <f>'ข้อมูลพื้นฐาน  '!$E17</f>
        <v>สังคมศึกษา ศาสนาและ วัฒนธรรม</v>
      </c>
      <c r="R4" s="598"/>
      <c r="S4" s="599"/>
      <c r="T4" s="597" t="str">
        <f>'ข้อมูลพื้นฐาน  '!$E18</f>
        <v>ประวัติศาสตร์</v>
      </c>
      <c r="U4" s="598"/>
      <c r="V4" s="599"/>
      <c r="W4" s="597" t="str">
        <f>'ข้อมูลพื้นฐาน  '!$E19</f>
        <v>สุขศึกษาและพลศึกษา</v>
      </c>
      <c r="X4" s="598"/>
      <c r="Y4" s="599"/>
      <c r="Z4" s="597" t="str">
        <f>'ข้อมูลพื้นฐาน  '!$E20</f>
        <v>ศิลปะ</v>
      </c>
      <c r="AA4" s="598"/>
      <c r="AB4" s="599"/>
      <c r="AC4" s="597" t="str">
        <f>'ข้อมูลพื้นฐาน  '!$E21</f>
        <v>การงานอาชีพ</v>
      </c>
      <c r="AD4" s="598"/>
      <c r="AE4" s="599"/>
      <c r="AF4" s="597" t="str">
        <f>'ข้อมูลพื้นฐาน  '!$E22</f>
        <v>ภาษาอังกฤษพื้นฐาน</v>
      </c>
      <c r="AG4" s="598"/>
      <c r="AH4" s="599"/>
      <c r="AI4" s="597" t="str">
        <f>'ข้อมูลพื้นฐาน  '!$E23</f>
        <v>คอมพิวเตอร์</v>
      </c>
      <c r="AJ4" s="598"/>
      <c r="AK4" s="599"/>
      <c r="AL4" s="597" t="str">
        <f>'ข้อมูลพื้นฐาน  '!$E24</f>
        <v>ภาษาจีน</v>
      </c>
      <c r="AM4" s="598"/>
      <c r="AN4" s="599"/>
      <c r="AO4" s="597" t="str">
        <f>'ข้อมูลพื้นฐาน  '!$E25</f>
        <v>การป้องกันการทุจริต</v>
      </c>
      <c r="AP4" s="598"/>
      <c r="AQ4" s="599"/>
      <c r="AR4" s="597" t="str">
        <f>'ข้อมูลพื้นฐาน  '!$E26</f>
        <v>โครงงานอาชีพ</v>
      </c>
      <c r="AS4" s="598"/>
      <c r="AT4" s="599"/>
      <c r="AU4" s="597" t="str">
        <f>'ข้อมูลพื้นฐาน  '!$E27</f>
        <v>การว่ายน้ำเพื่อการเอาชีวิตรอด</v>
      </c>
      <c r="AV4" s="598"/>
      <c r="AW4" s="599"/>
      <c r="AX4" s="22"/>
      <c r="AY4" s="172"/>
      <c r="AZ4" s="172"/>
      <c r="BA4" s="172"/>
    </row>
    <row r="5" spans="1:53" ht="21" customHeight="1" thickBot="1">
      <c r="A5" s="172"/>
      <c r="B5" s="601"/>
      <c r="C5" s="602"/>
      <c r="D5" s="189" t="s">
        <v>25</v>
      </c>
      <c r="E5" s="198">
        <v>70</v>
      </c>
      <c r="F5" s="198">
        <v>30</v>
      </c>
      <c r="G5" s="198">
        <v>100</v>
      </c>
      <c r="H5" s="198">
        <v>70</v>
      </c>
      <c r="I5" s="198">
        <v>30</v>
      </c>
      <c r="J5" s="198">
        <v>100</v>
      </c>
      <c r="K5" s="198">
        <v>70</v>
      </c>
      <c r="L5" s="198">
        <v>30</v>
      </c>
      <c r="M5" s="198">
        <v>100</v>
      </c>
      <c r="N5" s="198">
        <v>70</v>
      </c>
      <c r="O5" s="198">
        <v>30</v>
      </c>
      <c r="P5" s="198">
        <v>100</v>
      </c>
      <c r="Q5" s="198">
        <v>70</v>
      </c>
      <c r="R5" s="198">
        <v>30</v>
      </c>
      <c r="S5" s="198">
        <v>100</v>
      </c>
      <c r="T5" s="198">
        <v>70</v>
      </c>
      <c r="U5" s="198">
        <v>30</v>
      </c>
      <c r="V5" s="198">
        <v>100</v>
      </c>
      <c r="W5" s="198">
        <v>80</v>
      </c>
      <c r="X5" s="198">
        <v>20</v>
      </c>
      <c r="Y5" s="198">
        <v>100</v>
      </c>
      <c r="Z5" s="198">
        <v>80</v>
      </c>
      <c r="AA5" s="198">
        <v>20</v>
      </c>
      <c r="AB5" s="198">
        <v>100</v>
      </c>
      <c r="AC5" s="198">
        <v>80</v>
      </c>
      <c r="AD5" s="198">
        <v>20</v>
      </c>
      <c r="AE5" s="198">
        <v>100</v>
      </c>
      <c r="AF5" s="198">
        <v>70</v>
      </c>
      <c r="AG5" s="198">
        <v>30</v>
      </c>
      <c r="AH5" s="198">
        <v>100</v>
      </c>
      <c r="AI5" s="198">
        <v>80</v>
      </c>
      <c r="AJ5" s="198">
        <v>20</v>
      </c>
      <c r="AK5" s="198">
        <v>100</v>
      </c>
      <c r="AL5" s="198">
        <v>80</v>
      </c>
      <c r="AM5" s="198">
        <v>20</v>
      </c>
      <c r="AN5" s="198">
        <v>100</v>
      </c>
      <c r="AO5" s="198">
        <v>80</v>
      </c>
      <c r="AP5" s="198">
        <v>20</v>
      </c>
      <c r="AQ5" s="198">
        <v>100</v>
      </c>
      <c r="AR5" s="198">
        <v>80</v>
      </c>
      <c r="AS5" s="198">
        <v>20</v>
      </c>
      <c r="AT5" s="198">
        <v>100</v>
      </c>
      <c r="AU5" s="198">
        <v>80</v>
      </c>
      <c r="AV5" s="198">
        <v>20</v>
      </c>
      <c r="AW5" s="198">
        <v>100</v>
      </c>
      <c r="AX5" s="22"/>
      <c r="AY5" s="172"/>
      <c r="AZ5" s="172"/>
      <c r="BA5" s="172"/>
    </row>
    <row r="6" spans="1:53" s="29" customFormat="1" ht="15.95" customHeight="1" thickBot="1">
      <c r="A6" s="173"/>
      <c r="B6" s="25">
        <v>1</v>
      </c>
      <c r="C6" s="584">
        <v>2284</v>
      </c>
      <c r="D6" s="582" t="s">
        <v>488</v>
      </c>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28"/>
      <c r="AY6" s="173"/>
      <c r="AZ6" s="173"/>
      <c r="BA6" s="173"/>
    </row>
    <row r="7" spans="1:53" s="29" customFormat="1" ht="15.95" customHeight="1" thickBot="1">
      <c r="A7" s="173"/>
      <c r="B7" s="30">
        <v>2</v>
      </c>
      <c r="C7" s="585">
        <v>2285</v>
      </c>
      <c r="D7" s="583" t="s">
        <v>489</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28"/>
      <c r="AY7" s="173"/>
      <c r="AZ7" s="173"/>
      <c r="BA7" s="173"/>
    </row>
    <row r="8" spans="1:53" s="29" customFormat="1" ht="15.95" customHeight="1" thickBot="1">
      <c r="A8" s="173"/>
      <c r="B8" s="30">
        <v>3</v>
      </c>
      <c r="C8" s="585">
        <v>2288</v>
      </c>
      <c r="D8" s="583" t="s">
        <v>490</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28"/>
      <c r="AY8" s="173"/>
      <c r="AZ8" s="173"/>
      <c r="BA8" s="173"/>
    </row>
    <row r="9" spans="1:53" s="29" customFormat="1" ht="15.95" customHeight="1" thickBot="1">
      <c r="A9" s="173"/>
      <c r="B9" s="30">
        <v>4</v>
      </c>
      <c r="C9" s="585">
        <v>2290</v>
      </c>
      <c r="D9" s="583" t="s">
        <v>491</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28"/>
      <c r="AY9" s="173"/>
      <c r="AZ9" s="173"/>
      <c r="BA9" s="173"/>
    </row>
    <row r="10" spans="1:53" s="29" customFormat="1" ht="15.95" customHeight="1" thickBot="1">
      <c r="A10" s="173"/>
      <c r="B10" s="30">
        <v>5</v>
      </c>
      <c r="C10" s="585">
        <v>2353</v>
      </c>
      <c r="D10" s="583" t="s">
        <v>492</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28"/>
      <c r="AY10" s="173"/>
      <c r="AZ10" s="173"/>
      <c r="BA10" s="173"/>
    </row>
    <row r="11" spans="1:53" s="29" customFormat="1" ht="15.95" customHeight="1" thickBot="1">
      <c r="A11" s="173"/>
      <c r="B11" s="30">
        <v>6</v>
      </c>
      <c r="C11" s="585">
        <v>2399</v>
      </c>
      <c r="D11" s="583" t="s">
        <v>493</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28"/>
      <c r="AY11" s="173"/>
      <c r="AZ11" s="173"/>
      <c r="BA11" s="173"/>
    </row>
    <row r="12" spans="1:53" s="29" customFormat="1" ht="15.95" customHeight="1" thickBot="1">
      <c r="A12" s="173"/>
      <c r="B12" s="30">
        <v>7</v>
      </c>
      <c r="C12" s="585">
        <v>2438</v>
      </c>
      <c r="D12" s="583" t="s">
        <v>494</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28"/>
      <c r="AY12" s="173"/>
      <c r="AZ12" s="173"/>
      <c r="BA12" s="173"/>
    </row>
    <row r="13" spans="1:53" s="29" customFormat="1" ht="15.95" customHeight="1" thickBot="1">
      <c r="A13" s="173"/>
      <c r="B13" s="30">
        <v>8</v>
      </c>
      <c r="C13" s="585">
        <v>2439</v>
      </c>
      <c r="D13" s="583" t="s">
        <v>495</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28"/>
      <c r="AY13" s="173"/>
      <c r="AZ13" s="173"/>
      <c r="BA13" s="173"/>
    </row>
    <row r="14" spans="1:53" s="29" customFormat="1" ht="15.95" customHeight="1" thickBot="1">
      <c r="A14" s="173"/>
      <c r="B14" s="30">
        <v>9</v>
      </c>
      <c r="C14" s="585">
        <v>2440</v>
      </c>
      <c r="D14" s="583" t="s">
        <v>496</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28"/>
      <c r="AY14" s="173"/>
      <c r="AZ14" s="173"/>
      <c r="BA14" s="173"/>
    </row>
    <row r="15" spans="1:53" s="29" customFormat="1" ht="15.95" customHeight="1" thickBot="1">
      <c r="A15" s="173"/>
      <c r="B15" s="30">
        <v>10</v>
      </c>
      <c r="C15" s="585">
        <v>2441</v>
      </c>
      <c r="D15" s="583" t="s">
        <v>497</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28"/>
      <c r="AY15" s="173"/>
      <c r="AZ15" s="173"/>
      <c r="BA15" s="173"/>
    </row>
    <row r="16" spans="1:53" s="29" customFormat="1" ht="15.95" customHeight="1" thickBot="1">
      <c r="A16" s="173"/>
      <c r="B16" s="30">
        <v>11</v>
      </c>
      <c r="C16" s="585">
        <v>2442</v>
      </c>
      <c r="D16" s="583" t="s">
        <v>498</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28"/>
      <c r="AY16" s="173"/>
      <c r="AZ16" s="173"/>
      <c r="BA16" s="173"/>
    </row>
    <row r="17" spans="1:53" s="29" customFormat="1" ht="15.95" customHeight="1" thickBot="1">
      <c r="A17" s="173"/>
      <c r="B17" s="30">
        <v>12</v>
      </c>
      <c r="C17" s="585">
        <v>2505</v>
      </c>
      <c r="D17" s="583" t="s">
        <v>499</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28"/>
      <c r="AY17" s="173"/>
      <c r="AZ17" s="173"/>
      <c r="BA17" s="173"/>
    </row>
    <row r="18" spans="1:53" s="29" customFormat="1" ht="15.95" customHeight="1" thickBot="1">
      <c r="A18" s="173"/>
      <c r="B18" s="30">
        <v>13</v>
      </c>
      <c r="C18" s="585">
        <v>2506</v>
      </c>
      <c r="D18" s="583" t="s">
        <v>500</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28"/>
      <c r="AY18" s="173"/>
      <c r="AZ18" s="173"/>
      <c r="BA18" s="173"/>
    </row>
    <row r="19" spans="1:53" s="29" customFormat="1" ht="15.95" customHeight="1" thickBot="1">
      <c r="A19" s="173"/>
      <c r="B19" s="30">
        <v>14</v>
      </c>
      <c r="C19" s="585">
        <v>2507</v>
      </c>
      <c r="D19" s="583" t="s">
        <v>501</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28"/>
      <c r="AY19" s="173"/>
      <c r="AZ19" s="173"/>
      <c r="BA19" s="173"/>
    </row>
    <row r="20" spans="1:53" s="29" customFormat="1" ht="15.95" customHeight="1" thickBot="1">
      <c r="A20" s="173"/>
      <c r="B20" s="30">
        <v>15</v>
      </c>
      <c r="C20" s="585">
        <v>2508</v>
      </c>
      <c r="D20" s="583" t="s">
        <v>502</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28"/>
      <c r="AY20" s="173"/>
      <c r="AZ20" s="173"/>
      <c r="BA20" s="173"/>
    </row>
    <row r="21" spans="1:53" s="29" customFormat="1" ht="15.95" customHeight="1" thickBot="1">
      <c r="A21" s="173"/>
      <c r="B21" s="30">
        <v>16</v>
      </c>
      <c r="C21" s="585">
        <v>2509</v>
      </c>
      <c r="D21" s="583" t="s">
        <v>503</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28"/>
      <c r="AY21" s="173"/>
      <c r="AZ21" s="173"/>
      <c r="BA21" s="173"/>
    </row>
    <row r="22" spans="1:53" s="29" customFormat="1" ht="15.95" customHeight="1" thickBot="1">
      <c r="A22" s="173"/>
      <c r="B22" s="30">
        <v>17</v>
      </c>
      <c r="C22" s="585">
        <v>2510</v>
      </c>
      <c r="D22" s="583" t="s">
        <v>504</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28"/>
      <c r="AY22" s="173"/>
      <c r="AZ22" s="173"/>
      <c r="BA22" s="173"/>
    </row>
    <row r="23" spans="1:53" s="29" customFormat="1" ht="15.95" customHeight="1" thickBot="1">
      <c r="A23" s="173"/>
      <c r="B23" s="30">
        <v>18</v>
      </c>
      <c r="C23" s="585">
        <v>2511</v>
      </c>
      <c r="D23" s="583" t="s">
        <v>505</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28"/>
      <c r="AY23" s="173"/>
      <c r="AZ23" s="173"/>
      <c r="BA23" s="173"/>
    </row>
    <row r="24" spans="1:53" s="29" customFormat="1" ht="15.95" customHeight="1" thickBot="1">
      <c r="A24" s="173"/>
      <c r="B24" s="30">
        <v>19</v>
      </c>
      <c r="C24" s="585">
        <v>2512</v>
      </c>
      <c r="D24" s="583" t="s">
        <v>506</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28"/>
      <c r="AY24" s="173"/>
      <c r="AZ24" s="173"/>
      <c r="BA24" s="173"/>
    </row>
    <row r="25" spans="1:53" s="29" customFormat="1" ht="15.95" customHeight="1" thickBot="1">
      <c r="A25" s="173"/>
      <c r="B25" s="30">
        <v>20</v>
      </c>
      <c r="C25" s="585">
        <v>2513</v>
      </c>
      <c r="D25" s="583" t="s">
        <v>507</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28"/>
      <c r="AY25" s="173"/>
      <c r="AZ25" s="173"/>
      <c r="BA25" s="173"/>
    </row>
    <row r="26" spans="1:53" s="29" customFormat="1" ht="15.95" customHeight="1" thickBot="1">
      <c r="A26" s="173"/>
      <c r="B26" s="30">
        <v>21</v>
      </c>
      <c r="C26" s="585">
        <v>2514</v>
      </c>
      <c r="D26" s="583" t="s">
        <v>508</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28"/>
      <c r="AY26" s="173"/>
      <c r="AZ26" s="173"/>
      <c r="BA26" s="173"/>
    </row>
    <row r="27" spans="1:53" s="29" customFormat="1" ht="15.95" customHeight="1" thickBot="1">
      <c r="A27" s="173"/>
      <c r="B27" s="30">
        <v>22</v>
      </c>
      <c r="C27" s="585">
        <v>2515</v>
      </c>
      <c r="D27" s="583" t="s">
        <v>509</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28"/>
      <c r="AY27" s="173"/>
      <c r="AZ27" s="173"/>
      <c r="BA27" s="173"/>
    </row>
    <row r="28" spans="1:53" s="29" customFormat="1" ht="15.95" customHeight="1" thickBot="1">
      <c r="A28" s="173"/>
      <c r="B28" s="30">
        <v>23</v>
      </c>
      <c r="C28" s="585">
        <v>2516</v>
      </c>
      <c r="D28" s="583" t="s">
        <v>510</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28"/>
      <c r="AY28" s="173"/>
      <c r="AZ28" s="173"/>
      <c r="BA28" s="173"/>
    </row>
    <row r="29" spans="1:53" s="29" customFormat="1" ht="15.95" customHeight="1" thickBot="1">
      <c r="A29" s="173"/>
      <c r="B29" s="30">
        <v>24</v>
      </c>
      <c r="C29" s="585">
        <v>2517</v>
      </c>
      <c r="D29" s="583" t="s">
        <v>511</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28"/>
      <c r="AY29" s="173"/>
      <c r="AZ29" s="173"/>
      <c r="BA29" s="173"/>
    </row>
    <row r="30" spans="1:53" s="29" customFormat="1" ht="15.95" customHeight="1" thickBot="1">
      <c r="A30" s="173"/>
      <c r="B30" s="30">
        <v>25</v>
      </c>
      <c r="C30" s="585">
        <v>2518</v>
      </c>
      <c r="D30" s="583" t="s">
        <v>512</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28"/>
      <c r="AY30" s="173"/>
      <c r="AZ30" s="173"/>
      <c r="BA30" s="173"/>
    </row>
    <row r="31" spans="1:53" s="29" customFormat="1" ht="15.95" customHeight="1" thickBot="1">
      <c r="A31" s="173"/>
      <c r="B31" s="30">
        <v>26</v>
      </c>
      <c r="C31" s="585">
        <v>2519</v>
      </c>
      <c r="D31" s="583" t="s">
        <v>513</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28"/>
      <c r="AY31" s="173"/>
      <c r="AZ31" s="173"/>
      <c r="BA31" s="173"/>
    </row>
    <row r="32" spans="1:53" s="29" customFormat="1" ht="15.95" customHeight="1" thickBot="1">
      <c r="A32" s="173"/>
      <c r="B32" s="30">
        <v>27</v>
      </c>
      <c r="C32" s="585">
        <v>2520</v>
      </c>
      <c r="D32" s="583" t="s">
        <v>514</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28"/>
      <c r="AY32" s="173"/>
      <c r="AZ32" s="173"/>
      <c r="BA32" s="173"/>
    </row>
    <row r="33" spans="1:53" s="29" customFormat="1" ht="15.95" customHeight="1" thickBot="1">
      <c r="A33" s="173"/>
      <c r="B33" s="30">
        <v>28</v>
      </c>
      <c r="C33" s="585">
        <v>2521</v>
      </c>
      <c r="D33" s="583" t="s">
        <v>515</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28"/>
      <c r="AY33" s="173"/>
      <c r="AZ33" s="173"/>
      <c r="BA33" s="173"/>
    </row>
    <row r="34" spans="1:53" s="29" customFormat="1" ht="15.95" customHeight="1" thickBot="1">
      <c r="A34" s="173"/>
      <c r="B34" s="30">
        <v>29</v>
      </c>
      <c r="C34" s="585">
        <v>2522</v>
      </c>
      <c r="D34" s="583" t="s">
        <v>516</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28"/>
      <c r="AY34" s="173"/>
      <c r="AZ34" s="173"/>
      <c r="BA34" s="173"/>
    </row>
    <row r="35" spans="1:53" s="29" customFormat="1" ht="15.95" customHeight="1" thickBot="1">
      <c r="A35" s="173"/>
      <c r="B35" s="30">
        <v>30</v>
      </c>
      <c r="C35" s="585">
        <v>2523</v>
      </c>
      <c r="D35" s="583" t="s">
        <v>517</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28"/>
      <c r="AY35" s="173"/>
      <c r="AZ35" s="173"/>
      <c r="BA35" s="173"/>
    </row>
    <row r="36" spans="1:53" s="29" customFormat="1" ht="15.95" customHeight="1" thickBot="1">
      <c r="A36" s="173"/>
      <c r="B36" s="30">
        <v>31</v>
      </c>
      <c r="C36" s="584">
        <v>2524</v>
      </c>
      <c r="D36" s="586" t="s">
        <v>518</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28"/>
      <c r="AY36" s="173"/>
      <c r="AZ36" s="173"/>
      <c r="BA36" s="173"/>
    </row>
    <row r="37" spans="1:53" s="29" customFormat="1" ht="15.95" customHeight="1" thickBot="1">
      <c r="A37" s="173"/>
      <c r="B37" s="30">
        <v>32</v>
      </c>
      <c r="C37" s="585">
        <v>2525</v>
      </c>
      <c r="D37" s="587" t="s">
        <v>519</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28"/>
      <c r="AY37" s="173"/>
      <c r="AZ37" s="173"/>
      <c r="BA37" s="173"/>
    </row>
    <row r="38" spans="1:53" s="29" customFormat="1" ht="15.95" customHeight="1" thickBot="1">
      <c r="A38" s="173"/>
      <c r="B38" s="30">
        <v>33</v>
      </c>
      <c r="C38" s="585">
        <v>2526</v>
      </c>
      <c r="D38" s="587" t="s">
        <v>520</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28"/>
      <c r="AY38" s="173"/>
      <c r="AZ38" s="173"/>
      <c r="BA38" s="173"/>
    </row>
    <row r="39" spans="1:53" s="29" customFormat="1" ht="15.95" customHeight="1" thickBot="1">
      <c r="A39" s="173"/>
      <c r="B39" s="30">
        <v>34</v>
      </c>
      <c r="C39" s="584">
        <v>2353</v>
      </c>
      <c r="D39" s="586" t="s">
        <v>492</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28"/>
      <c r="AY39" s="173"/>
      <c r="AZ39" s="173"/>
      <c r="BA39" s="173"/>
    </row>
    <row r="40" spans="1:53" s="29" customFormat="1" ht="15.95" customHeight="1">
      <c r="A40" s="173"/>
      <c r="B40" s="30">
        <v>35</v>
      </c>
      <c r="C40" s="36"/>
      <c r="D40" s="33"/>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28"/>
      <c r="AY40" s="173"/>
      <c r="AZ40" s="173"/>
      <c r="BA40" s="173"/>
    </row>
    <row r="41" spans="1:53" s="29" customFormat="1" ht="15.95" customHeight="1">
      <c r="A41" s="173"/>
      <c r="B41" s="30">
        <v>36</v>
      </c>
      <c r="C41" s="36"/>
      <c r="D41" s="33"/>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28"/>
      <c r="AY41" s="173"/>
      <c r="AZ41" s="173"/>
      <c r="BA41" s="173"/>
    </row>
    <row r="42" spans="1:53" s="29" customFormat="1" ht="15.95" customHeight="1">
      <c r="A42" s="173"/>
      <c r="B42" s="30">
        <v>37</v>
      </c>
      <c r="C42" s="36"/>
      <c r="D42" s="33"/>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28"/>
      <c r="AY42" s="173"/>
      <c r="AZ42" s="173"/>
      <c r="BA42" s="173"/>
    </row>
    <row r="43" spans="1:53" s="29" customFormat="1" ht="15.95" customHeight="1">
      <c r="A43" s="173"/>
      <c r="B43" s="30">
        <v>38</v>
      </c>
      <c r="C43" s="36"/>
      <c r="D43" s="33"/>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28"/>
      <c r="AY43" s="173"/>
      <c r="AZ43" s="173"/>
      <c r="BA43" s="173"/>
    </row>
    <row r="44" spans="1:53" s="29" customFormat="1" ht="15.95" customHeight="1">
      <c r="A44" s="173"/>
      <c r="B44" s="30">
        <v>39</v>
      </c>
      <c r="C44" s="36"/>
      <c r="D44" s="33"/>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28"/>
      <c r="AY44" s="173"/>
      <c r="AZ44" s="173"/>
      <c r="BA44" s="173"/>
    </row>
    <row r="45" spans="1:53" s="29" customFormat="1" ht="15.95" customHeight="1">
      <c r="A45" s="173"/>
      <c r="B45" s="30">
        <v>40</v>
      </c>
      <c r="C45" s="36"/>
      <c r="D45" s="33"/>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28"/>
      <c r="AY45" s="173"/>
      <c r="AZ45" s="173"/>
      <c r="BA45" s="173"/>
    </row>
    <row r="46" spans="1:53" s="29" customFormat="1" ht="15.95" customHeight="1">
      <c r="A46" s="173"/>
      <c r="B46" s="30">
        <v>41</v>
      </c>
      <c r="C46" s="36"/>
      <c r="D46" s="33"/>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28"/>
      <c r="AY46" s="173"/>
      <c r="AZ46" s="173"/>
      <c r="BA46" s="173"/>
    </row>
    <row r="47" spans="1:53" s="29" customFormat="1" ht="15.95" customHeight="1">
      <c r="A47" s="173"/>
      <c r="B47" s="30">
        <v>42</v>
      </c>
      <c r="C47" s="36"/>
      <c r="D47" s="33"/>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28"/>
      <c r="AY47" s="173"/>
      <c r="AZ47" s="173"/>
      <c r="BA47" s="173"/>
    </row>
    <row r="48" spans="1:53" s="29" customFormat="1" ht="15.95" customHeight="1">
      <c r="A48" s="173"/>
      <c r="B48" s="30">
        <v>43</v>
      </c>
      <c r="C48" s="36"/>
      <c r="D48" s="33"/>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28"/>
      <c r="AY48" s="173"/>
      <c r="AZ48" s="173"/>
      <c r="BA48" s="173"/>
    </row>
    <row r="49" spans="1:53" s="29" customFormat="1" ht="15.95" customHeight="1">
      <c r="A49" s="173"/>
      <c r="B49" s="30">
        <v>44</v>
      </c>
      <c r="C49" s="36"/>
      <c r="D49" s="33"/>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28"/>
      <c r="AY49" s="173"/>
      <c r="AZ49" s="173"/>
      <c r="BA49" s="173"/>
    </row>
    <row r="50" spans="1:53" s="29" customFormat="1" ht="15.95" customHeight="1">
      <c r="A50" s="173"/>
      <c r="B50" s="421">
        <v>45</v>
      </c>
      <c r="C50" s="36"/>
      <c r="D50" s="33"/>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28"/>
      <c r="AY50" s="173"/>
      <c r="AZ50" s="173"/>
      <c r="BA50" s="173"/>
    </row>
    <row r="51" spans="1:53" s="29" customFormat="1" ht="15.95" customHeight="1">
      <c r="A51" s="173"/>
      <c r="B51" s="421">
        <v>46</v>
      </c>
      <c r="C51" s="36"/>
      <c r="D51" s="33"/>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28"/>
      <c r="AY51" s="173"/>
      <c r="AZ51" s="173"/>
      <c r="BA51" s="173"/>
    </row>
    <row r="52" spans="1:53" s="29" customFormat="1" ht="15.95" customHeight="1">
      <c r="A52" s="173"/>
      <c r="B52" s="421">
        <v>47</v>
      </c>
      <c r="C52" s="36"/>
      <c r="D52" s="33"/>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28"/>
      <c r="AY52" s="173"/>
      <c r="AZ52" s="173"/>
      <c r="BA52" s="173"/>
    </row>
    <row r="53" spans="1:53" s="29" customFormat="1" ht="15.95" customHeight="1">
      <c r="A53" s="173"/>
      <c r="B53" s="421">
        <v>48</v>
      </c>
      <c r="C53" s="36"/>
      <c r="D53" s="33"/>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28"/>
      <c r="AY53" s="173"/>
      <c r="AZ53" s="173"/>
      <c r="BA53" s="173"/>
    </row>
    <row r="54" spans="1:53" s="29" customFormat="1" ht="15.95" customHeight="1">
      <c r="A54" s="173"/>
      <c r="B54" s="421">
        <v>49</v>
      </c>
      <c r="C54" s="36"/>
      <c r="D54" s="33"/>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28"/>
      <c r="AY54" s="173"/>
      <c r="AZ54" s="173"/>
      <c r="BA54" s="173"/>
    </row>
    <row r="55" spans="1:53" s="29" customFormat="1" ht="15.95" customHeight="1">
      <c r="A55" s="173"/>
      <c r="B55" s="421">
        <v>50</v>
      </c>
      <c r="C55" s="36"/>
      <c r="D55" s="37"/>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28"/>
      <c r="AY55" s="173"/>
      <c r="AZ55" s="173"/>
      <c r="BA55" s="173"/>
    </row>
    <row r="56" spans="1:53" ht="15.75" customHeight="1">
      <c r="A56" s="172"/>
      <c r="B56" s="22"/>
      <c r="C56" s="22"/>
      <c r="D56" s="22"/>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22"/>
      <c r="AY56" s="172"/>
      <c r="AZ56" s="172"/>
      <c r="BA56" s="172"/>
    </row>
    <row r="57" spans="1:53">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22"/>
      <c r="AY57" s="172"/>
      <c r="AZ57" s="172"/>
      <c r="BA57" s="172"/>
    </row>
    <row r="58" spans="1:53">
      <c r="A58" s="172"/>
      <c r="B58" s="172"/>
      <c r="C58" s="172"/>
      <c r="D58" s="172"/>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2"/>
      <c r="AY58" s="172"/>
      <c r="AZ58" s="172"/>
      <c r="BA58" s="172"/>
    </row>
    <row r="59" spans="1:53">
      <c r="A59" s="172"/>
      <c r="B59" s="172"/>
      <c r="C59" s="172"/>
      <c r="D59" s="172"/>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2"/>
      <c r="AY59" s="172"/>
      <c r="AZ59" s="172"/>
      <c r="BA59" s="172"/>
    </row>
    <row r="60" spans="1:53">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row>
    <row r="61" spans="1:53">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row>
    <row r="62" spans="1:53">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row>
    <row r="63" spans="1:53">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row>
    <row r="64" spans="1:53">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row>
    <row r="65" spans="1:53">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row>
  </sheetData>
  <sheetProtection password="CCE8" sheet="1" objects="1" scenarios="1" selectLockedCells="1"/>
  <mergeCells count="18">
    <mergeCell ref="AC4:AE4"/>
    <mergeCell ref="AU4:AW4"/>
    <mergeCell ref="K4:M4"/>
    <mergeCell ref="N4:P4"/>
    <mergeCell ref="Q4:S4"/>
    <mergeCell ref="T4:V4"/>
    <mergeCell ref="W4:Y4"/>
    <mergeCell ref="Z4:AB4"/>
    <mergeCell ref="AF4:AH4"/>
    <mergeCell ref="AI4:AK4"/>
    <mergeCell ref="AL4:AN4"/>
    <mergeCell ref="AO4:AQ4"/>
    <mergeCell ref="AR4:AT4"/>
    <mergeCell ref="H4:J4"/>
    <mergeCell ref="B2:B3"/>
    <mergeCell ref="B4:B5"/>
    <mergeCell ref="C4:C5"/>
    <mergeCell ref="E4:G4"/>
  </mergeCells>
  <phoneticPr fontId="12" type="noConversion"/>
  <conditionalFormatting sqref="E6:E55">
    <cfRule type="cellIs" dxfId="2622" priority="10" operator="lessThan">
      <formula>50%*E$5</formula>
    </cfRule>
  </conditionalFormatting>
  <conditionalFormatting sqref="F17:AW55 AJ6 F15:G16 F14 I15:AW16 AL14:AW14 F8:G13 F6:F7 I8:AW13 AL6:AW7">
    <cfRule type="cellIs" dxfId="2621" priority="9" operator="lessThan">
      <formula>50%*F$5</formula>
    </cfRule>
  </conditionalFormatting>
  <conditionalFormatting sqref="H15:H16 H8:H13">
    <cfRule type="cellIs" dxfId="2620" priority="8" operator="lessThan">
      <formula>50%*H$5</formula>
    </cfRule>
  </conditionalFormatting>
  <conditionalFormatting sqref="I14:AK14 G14">
    <cfRule type="cellIs" dxfId="2619" priority="7" operator="lessThan">
      <formula>50%*G$5</formula>
    </cfRule>
  </conditionalFormatting>
  <conditionalFormatting sqref="H14">
    <cfRule type="cellIs" dxfId="2618" priority="6" operator="lessThan">
      <formula>50%*H$5</formula>
    </cfRule>
  </conditionalFormatting>
  <conditionalFormatting sqref="I7:AK7 G7">
    <cfRule type="cellIs" dxfId="2617" priority="5" operator="lessThan">
      <formula>50%*G$5</formula>
    </cfRule>
  </conditionalFormatting>
  <conditionalFormatting sqref="H7">
    <cfRule type="cellIs" dxfId="2616" priority="4" operator="lessThan">
      <formula>50%*H$5</formula>
    </cfRule>
  </conditionalFormatting>
  <conditionalFormatting sqref="I6:AI6 G6">
    <cfRule type="cellIs" dxfId="2615" priority="3" operator="lessThan">
      <formula>50%*G$5</formula>
    </cfRule>
  </conditionalFormatting>
  <conditionalFormatting sqref="H6">
    <cfRule type="cellIs" dxfId="2614" priority="2" operator="lessThan">
      <formula>50%*H$5</formula>
    </cfRule>
  </conditionalFormatting>
  <conditionalFormatting sqref="AK6">
    <cfRule type="cellIs" dxfId="2613" priority="1" operator="lessThan">
      <formula>50%*AK$5</formula>
    </cfRule>
  </conditionalFormatting>
  <dataValidations count="1">
    <dataValidation type="decimal" operator="lessThanOrEqual" allowBlank="1" showInputMessage="1" showErrorMessage="1" error="คะแนนสอบที่ได้ต้องไม่เกินค่าของคะแนนเต็ม" sqref="E6:AW55" xr:uid="{00000000-0002-0000-0400-000000000000}">
      <formula1>E$5</formula1>
    </dataValidation>
  </dataValidations>
  <pageMargins left="0.55118110236220474" right="0.19685039370078741" top="0.19685039370078741" bottom="0" header="0.51181102362204722" footer="0.11811023622047245"/>
  <pageSetup paperSize="9" orientation="portrait" blackAndWhite="1" horizontalDpi="4294967293" r:id="rId1"/>
  <headerFooter alignWithMargins="0">
    <oddFooter>&amp;R&amp;F   &amp;D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'03'!$C22</f>
        <v>เด็กชายภมรเทพ  พวงมาลัย</v>
      </c>
      <c r="F6" s="767" t="str">
        <f>"เลขประจำตัว     "&amp;'ข้อมูลนักเรียน  '!B22</f>
        <v>เลขประจำตัว     2511</v>
      </c>
      <c r="G6" s="767"/>
      <c r="H6" s="93" t="s">
        <v>2</v>
      </c>
      <c r="I6" s="92">
        <f>'03'!$A22</f>
        <v>18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'03'!$D22</f>
        <v/>
      </c>
      <c r="I8" s="104" t="str">
        <f t="shared" ref="I8:I22" si="0">IF(OR(M8="ร",M8="มส"),M8,IF(ISNA(VLOOKUP(H8,grad01,5,TRUE)),"",VLOOKUP(H8,grad01,5,TRUE)))</f>
        <v/>
      </c>
      <c r="J8" s="105"/>
      <c r="M8" s="88" t="str">
        <f>IF('ร,มส'!E24="","",'ร,มส'!E24)</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'03'!$E22</f>
        <v/>
      </c>
      <c r="I9" s="104" t="str">
        <f t="shared" si="0"/>
        <v/>
      </c>
      <c r="J9" s="105"/>
      <c r="M9" s="88" t="str">
        <f>IF('ร,มส'!F24="","",'ร,มส'!F24)</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'03'!$F22</f>
        <v/>
      </c>
      <c r="I10" s="104" t="str">
        <f t="shared" si="0"/>
        <v/>
      </c>
      <c r="J10" s="105"/>
      <c r="M10" s="88" t="str">
        <f>IF('ร,มส'!G24="","",'ร,มส'!G24)</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'03'!$G22</f>
        <v/>
      </c>
      <c r="I11" s="104" t="str">
        <f t="shared" si="0"/>
        <v/>
      </c>
      <c r="J11" s="105"/>
      <c r="M11" s="88" t="str">
        <f>IF('ร,มส'!H24="","",'ร,มส'!H24)</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'03'!$H22</f>
        <v/>
      </c>
      <c r="I12" s="104" t="str">
        <f t="shared" si="0"/>
        <v/>
      </c>
      <c r="J12" s="105"/>
      <c r="M12" s="88" t="str">
        <f>IF('ร,มส'!I24="","",'ร,มส'!I24)</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'03'!$I22</f>
        <v/>
      </c>
      <c r="I13" s="104" t="str">
        <f t="shared" si="0"/>
        <v/>
      </c>
      <c r="J13" s="105"/>
      <c r="M13" s="88" t="str">
        <f>IF('ร,มส'!J24="","",'ร,มส'!J24)</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'03'!$J22</f>
        <v/>
      </c>
      <c r="I14" s="104" t="str">
        <f t="shared" si="0"/>
        <v/>
      </c>
      <c r="J14" s="105"/>
      <c r="M14" s="88" t="str">
        <f>IF('ร,มส'!K24="","",'ร,มส'!K24)</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'03'!$K22</f>
        <v/>
      </c>
      <c r="I15" s="104" t="str">
        <f t="shared" si="0"/>
        <v/>
      </c>
      <c r="J15" s="105"/>
      <c r="M15" s="88" t="str">
        <f>IF('ร,มส'!L24="","",'ร,มส'!L24)</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'03'!$L22</f>
        <v/>
      </c>
      <c r="I16" s="104" t="str">
        <f t="shared" si="0"/>
        <v/>
      </c>
      <c r="J16" s="105"/>
      <c r="M16" s="88" t="str">
        <f>IF('ร,มส'!M24="","",'ร,มส'!M24)</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'03'!$M22</f>
        <v/>
      </c>
      <c r="I17" s="104" t="str">
        <f t="shared" si="0"/>
        <v/>
      </c>
      <c r="J17" s="105"/>
      <c r="M17" s="88" t="str">
        <f>IF('ร,มส'!N24="","",'ร,มส'!N24)</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'03'!$N22</f>
        <v/>
      </c>
      <c r="I18" s="104" t="str">
        <f t="shared" si="0"/>
        <v/>
      </c>
      <c r="J18" s="105"/>
      <c r="M18" s="88" t="str">
        <f>IF('ร,มส'!O24="","",'ร,มส'!O24)</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'03'!$O22</f>
        <v/>
      </c>
      <c r="I19" s="104" t="str">
        <f t="shared" si="0"/>
        <v/>
      </c>
      <c r="J19" s="105"/>
      <c r="M19" s="88" t="str">
        <f>IF('ร,มส'!P24="","",'ร,มส'!P24)</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'03'!$P22</f>
        <v/>
      </c>
      <c r="I20" s="104" t="str">
        <f t="shared" si="0"/>
        <v/>
      </c>
      <c r="J20" s="105"/>
      <c r="M20" s="88" t="str">
        <f>IF('ร,มส'!Q24="","",'ร,มส'!Q24)</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'03'!$Q22</f>
        <v/>
      </c>
      <c r="I21" s="104" t="str">
        <f t="shared" si="0"/>
        <v/>
      </c>
      <c r="J21" s="105"/>
      <c r="M21" s="88" t="str">
        <f>IF('ร,มส'!R24="","",'ร,มส'!R24)</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'03'!$R22</f>
        <v/>
      </c>
      <c r="I22" s="104" t="str">
        <f t="shared" si="0"/>
        <v/>
      </c>
      <c r="J22" s="105"/>
      <c r="M22" s="88" t="str">
        <f>IF('ร,มส'!S24="","",'ร,มส'!S24)</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'02'!$S$22</f>
        <v/>
      </c>
      <c r="F25" s="768" t="s">
        <v>359</v>
      </c>
      <c r="G25" s="465" t="s">
        <v>354</v>
      </c>
      <c r="H25" s="466"/>
      <c r="I25" s="467"/>
      <c r="J25" s="462" t="str">
        <f>IF(ข้อมูลกิจกรรม!$Q$22="","",IF(ข้อมูลกิจกรรม!$Q$22=0,"ปรับปรุง",IF(ข้อมูลกิจกรรม!$Q$22=1,"พอใช้",IF(ข้อมูลกิจกรรม!$Q$22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IF(เกณฑ์!E16="คะแนนร้อยละ",'03'!$U22,'02'!$AM22)</f>
        <v/>
      </c>
      <c r="F26" s="769"/>
      <c r="G26" s="465" t="s">
        <v>355</v>
      </c>
      <c r="H26" s="466"/>
      <c r="I26" s="467"/>
      <c r="J26" s="462" t="str">
        <f>IF(ข้อมูลกิจกรรม!$R$22="","",IF(ข้อมูลกิจกรรม!$R$22=0,"ปรับปรุง",IF(ข้อมูลกิจกรรม!$R$22=1,"พอใช้",IF(ข้อมูลกิจกรรม!$R$22=2,"ดี","ดีเยี่ยม"))))</f>
        <v/>
      </c>
    </row>
    <row r="27" spans="2:13" ht="21.75" customHeight="1">
      <c r="B27" s="756" t="s">
        <v>29</v>
      </c>
      <c r="C27" s="757"/>
      <c r="D27" s="99" t="str">
        <f>กิจกรรมพัฒนาผู้เรียน!E5</f>
        <v>แนะแนว</v>
      </c>
      <c r="E27" s="103" t="str">
        <f>ข้อมูลกิจกรรม!$D$22</f>
        <v/>
      </c>
      <c r="F27" s="769"/>
      <c r="G27" s="465" t="s">
        <v>356</v>
      </c>
      <c r="H27" s="466"/>
      <c r="I27" s="467"/>
      <c r="J27" s="462" t="str">
        <f>IF(ข้อมูลกิจกรรม!$S$22="","",IF(ข้อมูลกิจกรรม!$S$22=0,"ปรับปรุง",IF(ข้อมูลกิจกรรม!$S$22=1,"พอใช้",IF(ข้อมูลกิจกรรม!$S$22=2,"ดี","ดีเยี่ยม"))))</f>
        <v/>
      </c>
    </row>
    <row r="28" spans="2:13">
      <c r="B28" s="758"/>
      <c r="C28" s="759"/>
      <c r="D28" s="99" t="str">
        <f>กิจกรรมพัฒนาผู้เรียน!F5</f>
        <v>ลูกเสือฯ</v>
      </c>
      <c r="E28" s="103" t="str">
        <f>ข้อมูลกิจกรรม!$E$22</f>
        <v/>
      </c>
      <c r="F28" s="769"/>
      <c r="G28" s="465" t="s">
        <v>357</v>
      </c>
      <c r="H28" s="466"/>
      <c r="I28" s="467"/>
      <c r="J28" s="462" t="str">
        <f>IF(ข้อมูลกิจกรรม!$T$22="","",IF(ข้อมูลกิจกรรม!$T$22=0,"ปรับปรุง",IF(ข้อมูลกิจกรรม!$T$22=1,"พอใช้",IF(ข้อมูลกิจกรรม!$T$22=2,"ดี","ดีเยี่ยม"))))</f>
        <v/>
      </c>
    </row>
    <row r="29" spans="2:13">
      <c r="B29" s="758"/>
      <c r="C29" s="759"/>
      <c r="D29" s="99" t="str">
        <f>ข้อมูลกิจกรรม!$V$22</f>
        <v/>
      </c>
      <c r="E29" s="103" t="str">
        <f>ข้อมูลกิจกรรม!$F$22</f>
        <v/>
      </c>
      <c r="F29" s="770"/>
      <c r="G29" s="468" t="s">
        <v>358</v>
      </c>
      <c r="H29" s="469"/>
      <c r="I29" s="470"/>
      <c r="J29" s="399" t="str">
        <f>IF(ข้อมูลกิจกรรม!$U$22="","",IF(ข้อมูลกิจกรรม!$U$22=0,"ปรับปรุง",IF(ข้อมูลกิจกรรม!$U$22=1,"พอใช้",IF(ข้อมูลกิจกรรม!$U$22=2,"ดี","ดีเยี่ยม"))))</f>
        <v/>
      </c>
    </row>
    <row r="30" spans="2:13" ht="21.75" customHeight="1">
      <c r="B30" s="760"/>
      <c r="C30" s="761"/>
      <c r="D30" s="99">
        <f>กิจกรรมพัฒนาผู้เรียน!J23</f>
        <v>0</v>
      </c>
      <c r="E30" s="103">
        <f>กิจกรรมพัฒนาผู้เรียน!H23</f>
        <v>0</v>
      </c>
      <c r="F30" s="544" t="s">
        <v>425</v>
      </c>
      <c r="G30" s="545"/>
      <c r="H30" s="545"/>
      <c r="I30" s="546"/>
      <c r="J30" s="103" t="str">
        <f>IF(ข้อมูลกิจกรรม!$P$22="","",IF(ข้อมูลกิจกรรม!$P$22=0,"ไม่ผ่าน",IF(ข้อมูลกิจกรรม!$P$22=1,"ผ่าน",IF(ข้อมูลกิจกรรม!$P$22=2,"ดี","ดีเยี่ยม"))))</f>
        <v/>
      </c>
    </row>
    <row r="31" spans="2:13" ht="21.75" customHeight="1">
      <c r="B31" s="756" t="s">
        <v>30</v>
      </c>
      <c r="C31" s="757"/>
      <c r="D31" s="122" t="str">
        <f>"1." &amp;'ข้อมูลพื้นฐาน  '!I13</f>
        <v>1.รักชาติ  ศาสน์  กษัตริย์</v>
      </c>
      <c r="E31" s="103" t="str">
        <f>IF(ข้อมูลกิจกรรม!$H$22="","",IF(ข้อมูลกิจกรรม!$H$22=0,"ไม่ผ่าน",IF(ข้อมูลกิจกรรม!$H$22=1,"ผ่าน",IF(ข้อมูลกิจกรรม!$H$22=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$22="","",IF(ข้อมูลกิจกรรม!$I$22=0,"ไม่ผ่าน",IF(ข้อมูลกิจกรรม!$I$22=1,"ผ่าน",IF(ข้อมูลกิจกรรม!$I$22=2,"ดี","ดีเยี่ยม"))))</f>
        <v/>
      </c>
      <c r="F32" s="541"/>
      <c r="G32" s="474"/>
      <c r="H32" s="474"/>
      <c r="I32" s="474"/>
      <c r="J32" s="525"/>
    </row>
    <row r="33" spans="2:10" ht="21.75" customHeight="1">
      <c r="B33" s="758"/>
      <c r="C33" s="759"/>
      <c r="D33" s="122" t="str">
        <f>"3." &amp;'ข้อมูลพื้นฐาน  '!I15</f>
        <v>3.มีวินัย</v>
      </c>
      <c r="E33" s="103" t="str">
        <f>IF(ข้อมูลกิจกรรม!$J$22="","",IF(ข้อมูลกิจกรรม!$J$22=0,"ไม่ผ่าน",IF(ข้อมูลกิจกรรม!$J$22=1,"ผ่าน",IF(ข้อมูลกิจกรรม!$J$22=2,"ดี","ดีเยี่ยม"))))</f>
        <v/>
      </c>
      <c r="F33" s="121"/>
      <c r="J33" s="543"/>
    </row>
    <row r="34" spans="2:10">
      <c r="B34" s="758"/>
      <c r="C34" s="759"/>
      <c r="D34" s="122" t="str">
        <f>"4." &amp;'ข้อมูลพื้นฐาน  '!I16</f>
        <v>4.ใฝ่เรียนรู้</v>
      </c>
      <c r="E34" s="103" t="str">
        <f>IF(ข้อมูลกิจกรรม!$K$22="","",IF(ข้อมูลกิจกรรม!$K$22=0,"ไม่ผ่าน",IF(ข้อมูลกิจกรรม!$K$22=1,"ผ่าน",IF(ข้อมูลกิจกรรม!$K$22=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$22="","",IF(ข้อมูลกิจกรรม!$L$22=0,"ไม่ผ่าน",IF(ข้อมูลกิจกรรม!$L$22=1,"ผ่าน",IF(ข้อมูลกิจกรรม!$L$22=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$22="","",IF(ข้อมูลกิจกรรม!$M$22=0,"ไม่ผ่าน",IF(ข้อมูลกิจกรรม!$M$22=1,"ผ่าน",IF(ข้อมูลกิจกรรม!$M$22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$22="","",IF(ข้อมูลกิจกรรม!$N$22=0,"ไม่ผ่าน",IF(ข้อมูลกิจกรรม!$N$22=1,"ผ่าน",IF(ข้อมูลกิจกรรม!$N$22=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$22="","",IF(ข้อมูลกิจกรรม!$O$22=0,"ไม่ผ่าน",IF(ข้อมูลกิจกรรม!$O$22=1,"ผ่าน",IF(ข้อมูลกิจกรรม!$O$22=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U65XtY3xXcNmLO8wbT1qbH3KoqL1ppt9O5nn1/f3R2EqEBbLumSlXm2EwcpLpXKeJ15/jgcVp9KAxEnUBvet3w==" saltValue="3SE4por/70Ghb/Vq4aGqy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31" priority="11" stopIfTrue="1" operator="lessThan">
      <formula>50</formula>
    </cfRule>
  </conditionalFormatting>
  <conditionalFormatting sqref="J23 I8:J22">
    <cfRule type="cellIs" dxfId="130" priority="12" stopIfTrue="1" operator="lessThan">
      <formula>1</formula>
    </cfRule>
  </conditionalFormatting>
  <conditionalFormatting sqref="I8:I22">
    <cfRule type="containsText" dxfId="129" priority="4" operator="containsText" text="มส">
      <formula>NOT(ISERROR(SEARCH("มส",I8)))</formula>
    </cfRule>
    <cfRule type="containsText" dxfId="12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1"/>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'03'!$C23</f>
        <v>เด็กชายสิรภัทร  สุขนิล</v>
      </c>
      <c r="F6" s="767" t="str">
        <f>"เลขประจำตัว     "&amp;'ข้อมูลนักเรียน  '!B23</f>
        <v>เลขประจำตัว     2512</v>
      </c>
      <c r="G6" s="767"/>
      <c r="H6" s="93" t="s">
        <v>2</v>
      </c>
      <c r="I6" s="92">
        <f>'03'!$A23</f>
        <v>19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'03'!$D23</f>
        <v/>
      </c>
      <c r="I8" s="104" t="str">
        <f t="shared" ref="I8:I22" si="0">IF(OR(M8="ร",M8="มส"),M8,IF(ISNA(VLOOKUP(H8,grad01,5,TRUE)),"",VLOOKUP(H8,grad01,5,TRUE)))</f>
        <v/>
      </c>
      <c r="J8" s="105"/>
      <c r="M8" s="88" t="str">
        <f>IF('ร,มส'!E25="","",'ร,มส'!E25)</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'03'!$E23</f>
        <v/>
      </c>
      <c r="I9" s="104" t="str">
        <f t="shared" si="0"/>
        <v/>
      </c>
      <c r="J9" s="105"/>
      <c r="M9" s="88" t="str">
        <f>IF('ร,มส'!F25="","",'ร,มส'!F25)</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'03'!$F23</f>
        <v/>
      </c>
      <c r="I10" s="104" t="str">
        <f t="shared" si="0"/>
        <v/>
      </c>
      <c r="J10" s="105"/>
      <c r="M10" s="88" t="str">
        <f>IF('ร,มส'!G25="","",'ร,มส'!G25)</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'03'!$G23</f>
        <v/>
      </c>
      <c r="I11" s="104" t="str">
        <f t="shared" si="0"/>
        <v/>
      </c>
      <c r="J11" s="105"/>
      <c r="M11" s="88" t="str">
        <f>IF('ร,มส'!H25="","",'ร,มส'!H25)</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'03'!$H23</f>
        <v/>
      </c>
      <c r="I12" s="104" t="str">
        <f t="shared" si="0"/>
        <v/>
      </c>
      <c r="J12" s="105"/>
      <c r="M12" s="88" t="str">
        <f>IF('ร,มส'!I25="","",'ร,มส'!I25)</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'03'!$I23</f>
        <v/>
      </c>
      <c r="I13" s="104" t="str">
        <f t="shared" si="0"/>
        <v/>
      </c>
      <c r="J13" s="105"/>
      <c r="M13" s="88" t="str">
        <f>IF('ร,มส'!J25="","",'ร,มส'!J25)</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'03'!$J23</f>
        <v/>
      </c>
      <c r="I14" s="104" t="str">
        <f t="shared" si="0"/>
        <v/>
      </c>
      <c r="J14" s="105"/>
      <c r="M14" s="88" t="str">
        <f>IF('ร,มส'!K25="","",'ร,มส'!K25)</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'03'!$K23</f>
        <v/>
      </c>
      <c r="I15" s="104" t="str">
        <f t="shared" si="0"/>
        <v/>
      </c>
      <c r="J15" s="105"/>
      <c r="M15" s="88" t="str">
        <f>IF('ร,มส'!L25="","",'ร,มส'!L25)</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'03'!$L23</f>
        <v/>
      </c>
      <c r="I16" s="104" t="str">
        <f t="shared" si="0"/>
        <v/>
      </c>
      <c r="J16" s="105"/>
      <c r="M16" s="88" t="str">
        <f>IF('ร,มส'!M25="","",'ร,มส'!M25)</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'03'!$M23</f>
        <v/>
      </c>
      <c r="I17" s="104" t="str">
        <f t="shared" si="0"/>
        <v/>
      </c>
      <c r="J17" s="105"/>
      <c r="M17" s="88" t="str">
        <f>IF('ร,มส'!N25="","",'ร,มส'!N25)</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'03'!$N23</f>
        <v/>
      </c>
      <c r="I18" s="104" t="str">
        <f t="shared" si="0"/>
        <v/>
      </c>
      <c r="J18" s="105"/>
      <c r="M18" s="88" t="str">
        <f>IF('ร,มส'!O25="","",'ร,มส'!O25)</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'03'!$O23</f>
        <v/>
      </c>
      <c r="I19" s="104" t="str">
        <f t="shared" si="0"/>
        <v/>
      </c>
      <c r="J19" s="105"/>
      <c r="M19" s="88" t="str">
        <f>IF('ร,มส'!P25="","",'ร,มส'!P25)</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'03'!$P23</f>
        <v/>
      </c>
      <c r="I20" s="104" t="str">
        <f t="shared" si="0"/>
        <v/>
      </c>
      <c r="J20" s="105"/>
      <c r="M20" s="88" t="str">
        <f>IF('ร,มส'!Q25="","",'ร,มส'!Q25)</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'03'!$Q23</f>
        <v/>
      </c>
      <c r="I21" s="104" t="str">
        <f t="shared" si="0"/>
        <v/>
      </c>
      <c r="J21" s="105"/>
      <c r="M21" s="88" t="str">
        <f>IF('ร,มส'!R25="","",'ร,มส'!R25)</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'03'!$R23</f>
        <v/>
      </c>
      <c r="I22" s="104" t="str">
        <f t="shared" si="0"/>
        <v/>
      </c>
      <c r="J22" s="105"/>
      <c r="M22" s="88" t="str">
        <f>IF('ร,มส'!S25="","",'ร,มส'!S25)</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'02'!$S$23</f>
        <v/>
      </c>
      <c r="F25" s="768" t="s">
        <v>359</v>
      </c>
      <c r="G25" s="465" t="s">
        <v>354</v>
      </c>
      <c r="H25" s="466"/>
      <c r="I25" s="467"/>
      <c r="J25" s="462" t="str">
        <f>IF(ข้อมูลกิจกรรม!$Q$23="","",IF(ข้อมูลกิจกรรม!$Q$23=0,"ปรับปรุง",IF(ข้อมูลกิจกรรม!$Q$23=1,"พอใช้",IF(ข้อมูลกิจกรรม!$Q$23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IF(เกณฑ์!E16="คะแนนร้อยละ",'03'!$U23,'02'!$AM23)</f>
        <v/>
      </c>
      <c r="F26" s="769"/>
      <c r="G26" s="465" t="s">
        <v>355</v>
      </c>
      <c r="H26" s="466"/>
      <c r="I26" s="467"/>
      <c r="J26" s="462" t="str">
        <f>IF(ข้อมูลกิจกรรม!$R$23="","",IF(ข้อมูลกิจกรรม!$R$23=0,"ปรับปรุง",IF(ข้อมูลกิจกรรม!$R$23=1,"พอใช้",IF(ข้อมูลกิจกรรม!$R$23=2,"ดี","ดีเยี่ยม"))))</f>
        <v/>
      </c>
    </row>
    <row r="27" spans="2:13" ht="21.75" customHeight="1">
      <c r="B27" s="756" t="s">
        <v>29</v>
      </c>
      <c r="C27" s="757"/>
      <c r="D27" s="99" t="str">
        <f>กิจกรรมพัฒนาผู้เรียน!E5</f>
        <v>แนะแนว</v>
      </c>
      <c r="E27" s="103" t="str">
        <f>ข้อมูลกิจกรรม!$D$23</f>
        <v/>
      </c>
      <c r="F27" s="769"/>
      <c r="G27" s="465" t="s">
        <v>356</v>
      </c>
      <c r="H27" s="466"/>
      <c r="I27" s="467"/>
      <c r="J27" s="462" t="str">
        <f>IF(ข้อมูลกิจกรรม!$S$23="","",IF(ข้อมูลกิจกรรม!$S$23=0,"ปรับปรุง",IF(ข้อมูลกิจกรรม!$S$23=1,"พอใช้",IF(ข้อมูลกิจกรรม!$S$23=2,"ดี","ดีเยี่ยม"))))</f>
        <v/>
      </c>
    </row>
    <row r="28" spans="2:13">
      <c r="B28" s="758"/>
      <c r="C28" s="759"/>
      <c r="D28" s="99" t="str">
        <f>กิจกรรมพัฒนาผู้เรียน!F5</f>
        <v>ลูกเสือฯ</v>
      </c>
      <c r="E28" s="103" t="str">
        <f>ข้อมูลกิจกรรม!$E$23</f>
        <v/>
      </c>
      <c r="F28" s="769"/>
      <c r="G28" s="465" t="s">
        <v>357</v>
      </c>
      <c r="H28" s="466"/>
      <c r="I28" s="467"/>
      <c r="J28" s="462" t="str">
        <f>IF(ข้อมูลกิจกรรม!$T$23="","",IF(ข้อมูลกิจกรรม!$T$23=0,"ปรับปรุง",IF(ข้อมูลกิจกรรม!$T$23=1,"พอใช้",IF(ข้อมูลกิจกรรม!$T$23=2,"ดี","ดีเยี่ยม"))))</f>
        <v/>
      </c>
    </row>
    <row r="29" spans="2:13">
      <c r="B29" s="758"/>
      <c r="C29" s="759"/>
      <c r="D29" s="99" t="str">
        <f>ข้อมูลกิจกรรม!$V$23</f>
        <v/>
      </c>
      <c r="E29" s="103" t="str">
        <f>ข้อมูลกิจกรรม!$F$23</f>
        <v/>
      </c>
      <c r="F29" s="770"/>
      <c r="G29" s="468" t="s">
        <v>358</v>
      </c>
      <c r="H29" s="469"/>
      <c r="I29" s="470"/>
      <c r="J29" s="399" t="str">
        <f>IF(ข้อมูลกิจกรรม!$U$23="","",IF(ข้อมูลกิจกรรม!$U$23=0,"ปรับปรุง",IF(ข้อมูลกิจกรรม!$U$23=1,"พอใช้",IF(ข้อมูลกิจกรรม!$U$23=2,"ดี","ดีเยี่ยม"))))</f>
        <v/>
      </c>
    </row>
    <row r="30" spans="2:13" ht="21.75" customHeight="1">
      <c r="B30" s="760"/>
      <c r="C30" s="761"/>
      <c r="D30" s="99">
        <f>กิจกรรมพัฒนาผู้เรียน!J24</f>
        <v>0</v>
      </c>
      <c r="E30" s="103">
        <f>กิจกรรมพัฒนาผู้เรียน!H24</f>
        <v>0</v>
      </c>
      <c r="F30" s="544" t="s">
        <v>425</v>
      </c>
      <c r="G30" s="545"/>
      <c r="H30" s="545"/>
      <c r="I30" s="546"/>
      <c r="J30" s="103" t="str">
        <f>IF(ข้อมูลกิจกรรม!$P$23="","",IF(ข้อมูลกิจกรรม!$P$23=0,"ไม่ผ่าน",IF(ข้อมูลกิจกรรม!$P$23=1,"ผ่าน",IF(ข้อมูลกิจกรรม!$P$23=2,"ดี","ดีเยี่ยม"))))</f>
        <v/>
      </c>
    </row>
    <row r="31" spans="2:13" ht="21.75" customHeight="1">
      <c r="B31" s="756" t="s">
        <v>30</v>
      </c>
      <c r="C31" s="757"/>
      <c r="D31" s="122" t="str">
        <f>"1." &amp;'ข้อมูลพื้นฐาน  '!I13</f>
        <v>1.รักชาติ  ศาสน์  กษัตริย์</v>
      </c>
      <c r="E31" s="103" t="str">
        <f>IF(ข้อมูลกิจกรรม!$H$23="","",IF(ข้อมูลกิจกรรม!$H$23=0,"ไม่ผ่าน",IF(ข้อมูลกิจกรรม!$H$23=1,"ผ่าน",IF(ข้อมูลกิจกรรม!$H$23=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$23="","",IF(ข้อมูลกิจกรรม!$I$23=0,"ไม่ผ่าน",IF(ข้อมูลกิจกรรม!$I$23=1,"ผ่าน",IF(ข้อมูลกิจกรรม!$I$23=2,"ดี","ดีเยี่ยม"))))</f>
        <v/>
      </c>
      <c r="F32" s="541"/>
      <c r="G32" s="474"/>
      <c r="H32" s="474"/>
      <c r="I32" s="474"/>
      <c r="J32" s="525"/>
    </row>
    <row r="33" spans="2:10" ht="21.75" customHeight="1">
      <c r="B33" s="758"/>
      <c r="C33" s="759"/>
      <c r="D33" s="122" t="str">
        <f>"3." &amp;'ข้อมูลพื้นฐาน  '!I15</f>
        <v>3.มีวินัย</v>
      </c>
      <c r="E33" s="103" t="str">
        <f>IF(ข้อมูลกิจกรรม!$J$23="","",IF(ข้อมูลกิจกรรม!$J$23=0,"ไม่ผ่าน",IF(ข้อมูลกิจกรรม!$J$23=1,"ผ่าน",IF(ข้อมูลกิจกรรม!$J$23=2,"ดี","ดีเยี่ยม"))))</f>
        <v/>
      </c>
      <c r="F33" s="121"/>
      <c r="J33" s="543"/>
    </row>
    <row r="34" spans="2:10">
      <c r="B34" s="758"/>
      <c r="C34" s="759"/>
      <c r="D34" s="122" t="str">
        <f>"4." &amp;'ข้อมูลพื้นฐาน  '!I16</f>
        <v>4.ใฝ่เรียนรู้</v>
      </c>
      <c r="E34" s="103" t="str">
        <f>IF(ข้อมูลกิจกรรม!$K$23="","",IF(ข้อมูลกิจกรรม!$K$23=0,"ไม่ผ่าน",IF(ข้อมูลกิจกรรม!$K$23=1,"ผ่าน",IF(ข้อมูลกิจกรรม!$K$23=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$23="","",IF(ข้อมูลกิจกรรม!$L$23=0,"ไม่ผ่าน",IF(ข้อมูลกิจกรรม!$L$23=1,"ผ่าน",IF(ข้อมูลกิจกรรม!$L$23=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$23="","",IF(ข้อมูลกิจกรรม!$M$23=0,"ไม่ผ่าน",IF(ข้อมูลกิจกรรม!$M$23=1,"ผ่าน",IF(ข้อมูลกิจกรรม!$M$23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$23="","",IF(ข้อมูลกิจกรรม!$N$23=0,"ไม่ผ่าน",IF(ข้อมูลกิจกรรม!$N$23=1,"ผ่าน",IF(ข้อมูลกิจกรรม!$N$23=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$23="","",IF(ข้อมูลกิจกรรม!$O$23=0,"ไม่ผ่าน",IF(ข้อมูลกิจกรรม!$O$23=1,"ผ่าน",IF(ข้อมูลกิจกรรม!$O$23=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bsokS8V8P1Rv0zcvO9NTwC90S8NbqbFX+d8HpcHL4di4n6FbY+vblwdvFBtW9m0yfjt6AV3+zExhZcwm8tB8zw==" saltValue="VGldylWmHoSWuNqvZhZun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27" priority="11" stopIfTrue="1" operator="lessThan">
      <formula>50</formula>
    </cfRule>
  </conditionalFormatting>
  <conditionalFormatting sqref="J23 I8:J22">
    <cfRule type="cellIs" dxfId="126" priority="12" stopIfTrue="1" operator="lessThan">
      <formula>1</formula>
    </cfRule>
  </conditionalFormatting>
  <conditionalFormatting sqref="I8:I22">
    <cfRule type="containsText" dxfId="125" priority="4" operator="containsText" text="มส">
      <formula>NOT(ISERROR(SEARCH("มส",I8)))</formula>
    </cfRule>
    <cfRule type="containsText" dxfId="12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2"/>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40.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'03'!$C24</f>
        <v>เด็กชายธเนศ  ช้างจั่น</v>
      </c>
      <c r="F6" s="767" t="str">
        <f>"เลขประจำตัว     "&amp;'ข้อมูลนักเรียน  '!B24</f>
        <v>เลขประจำตัว     2513</v>
      </c>
      <c r="G6" s="767"/>
      <c r="H6" s="93" t="s">
        <v>2</v>
      </c>
      <c r="I6" s="92">
        <f>'03'!$A24</f>
        <v>20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'03'!$D24</f>
        <v/>
      </c>
      <c r="I8" s="104" t="str">
        <f t="shared" ref="I8:I22" si="0">IF(OR(M8="ร",M8="มส"),M8,IF(ISNA(VLOOKUP(H8,grad01,5,TRUE)),"",VLOOKUP(H8,grad01,5,TRUE)))</f>
        <v/>
      </c>
      <c r="J8" s="105"/>
      <c r="M8" s="88" t="str">
        <f>IF('ร,มส'!E26="","",'ร,มส'!E26)</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'03'!$E24</f>
        <v/>
      </c>
      <c r="I9" s="104" t="str">
        <f t="shared" si="0"/>
        <v/>
      </c>
      <c r="J9" s="105"/>
      <c r="M9" s="88" t="str">
        <f>IF('ร,มส'!F26="","",'ร,มส'!F26)</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'03'!$F24</f>
        <v/>
      </c>
      <c r="I10" s="104" t="str">
        <f t="shared" si="0"/>
        <v/>
      </c>
      <c r="J10" s="105"/>
      <c r="M10" s="88" t="str">
        <f>IF('ร,มส'!G26="","",'ร,มส'!G26)</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'03'!$G24</f>
        <v/>
      </c>
      <c r="I11" s="104" t="str">
        <f t="shared" si="0"/>
        <v/>
      </c>
      <c r="J11" s="105"/>
      <c r="M11" s="88" t="str">
        <f>IF('ร,มส'!H26="","",'ร,มส'!H26)</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'03'!$H24</f>
        <v/>
      </c>
      <c r="I12" s="104" t="str">
        <f t="shared" si="0"/>
        <v/>
      </c>
      <c r="J12" s="105"/>
      <c r="M12" s="88" t="str">
        <f>IF('ร,มส'!I26="","",'ร,มส'!I26)</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'03'!$I24</f>
        <v/>
      </c>
      <c r="I13" s="104" t="str">
        <f t="shared" si="0"/>
        <v/>
      </c>
      <c r="J13" s="105"/>
      <c r="M13" s="88" t="str">
        <f>IF('ร,มส'!J26="","",'ร,มส'!J26)</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'03'!$J24</f>
        <v/>
      </c>
      <c r="I14" s="104" t="str">
        <f t="shared" si="0"/>
        <v/>
      </c>
      <c r="J14" s="105"/>
      <c r="M14" s="88" t="str">
        <f>IF('ร,มส'!K26="","",'ร,มส'!K26)</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'03'!$K24</f>
        <v/>
      </c>
      <c r="I15" s="104" t="str">
        <f t="shared" si="0"/>
        <v/>
      </c>
      <c r="J15" s="105"/>
      <c r="M15" s="88" t="str">
        <f>IF('ร,มส'!L26="","",'ร,มส'!L26)</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'03'!$L24</f>
        <v/>
      </c>
      <c r="I16" s="104" t="str">
        <f t="shared" si="0"/>
        <v/>
      </c>
      <c r="J16" s="105"/>
      <c r="M16" s="88" t="str">
        <f>IF('ร,มส'!M26="","",'ร,มส'!M26)</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'03'!$M24</f>
        <v/>
      </c>
      <c r="I17" s="104" t="str">
        <f t="shared" si="0"/>
        <v/>
      </c>
      <c r="J17" s="105"/>
      <c r="M17" s="88" t="str">
        <f>IF('ร,มส'!N26="","",'ร,มส'!N26)</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'03'!$N24</f>
        <v/>
      </c>
      <c r="I18" s="104" t="str">
        <f t="shared" si="0"/>
        <v/>
      </c>
      <c r="J18" s="105"/>
      <c r="M18" s="88" t="str">
        <f>IF('ร,มส'!O26="","",'ร,มส'!O26)</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'03'!$O24</f>
        <v/>
      </c>
      <c r="I19" s="104" t="str">
        <f t="shared" si="0"/>
        <v/>
      </c>
      <c r="J19" s="105"/>
      <c r="M19" s="88" t="str">
        <f>IF('ร,มส'!P26="","",'ร,มส'!P26)</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'03'!$P24</f>
        <v/>
      </c>
      <c r="I20" s="104" t="str">
        <f t="shared" si="0"/>
        <v/>
      </c>
      <c r="J20" s="105"/>
      <c r="M20" s="88" t="str">
        <f>IF('ร,มส'!Q26="","",'ร,มส'!Q26)</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'03'!$Q24</f>
        <v/>
      </c>
      <c r="I21" s="104" t="str">
        <f t="shared" si="0"/>
        <v/>
      </c>
      <c r="J21" s="105"/>
      <c r="M21" s="88" t="str">
        <f>IF('ร,มส'!R26="","",'ร,มส'!R26)</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'03'!$R24</f>
        <v/>
      </c>
      <c r="I22" s="104" t="str">
        <f t="shared" si="0"/>
        <v/>
      </c>
      <c r="J22" s="105"/>
      <c r="M22" s="88" t="str">
        <f>IF('ร,มส'!S26="","",'ร,มส'!S26)</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'02'!$S$24</f>
        <v/>
      </c>
      <c r="F25" s="768" t="s">
        <v>359</v>
      </c>
      <c r="G25" s="465" t="s">
        <v>354</v>
      </c>
      <c r="H25" s="466"/>
      <c r="I25" s="467"/>
      <c r="J25" s="462" t="str">
        <f>IF(ข้อมูลกิจกรรม!$Q$24="","",IF(ข้อมูลกิจกรรม!$Q$24=0,"ปรับปรุง",IF(ข้อมูลกิจกรรม!$Q$24=1,"พอใช้",IF(ข้อมูลกิจกรรม!$Q$24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IF(เกณฑ์!E16="คะแนนร้อยละ",'03'!$U24,'02'!$AM24)</f>
        <v/>
      </c>
      <c r="F26" s="769"/>
      <c r="G26" s="465" t="s">
        <v>355</v>
      </c>
      <c r="H26" s="466"/>
      <c r="I26" s="467"/>
      <c r="J26" s="462" t="str">
        <f>IF(ข้อมูลกิจกรรม!$R$24="","",IF(ข้อมูลกิจกรรม!$R$24=0,"ปรับปรุง",IF(ข้อมูลกิจกรรม!$R$24=1,"พอใช้",IF(ข้อมูลกิจกรรม!$R$24=2,"ดี","ดีเยี่ยม"))))</f>
        <v/>
      </c>
    </row>
    <row r="27" spans="2:13" ht="21.75" customHeight="1">
      <c r="B27" s="756" t="s">
        <v>29</v>
      </c>
      <c r="C27" s="757"/>
      <c r="D27" s="99" t="str">
        <f>กิจกรรมพัฒนาผู้เรียน!E5</f>
        <v>แนะแนว</v>
      </c>
      <c r="E27" s="103" t="str">
        <f>ข้อมูลกิจกรรม!$D$24</f>
        <v/>
      </c>
      <c r="F27" s="769"/>
      <c r="G27" s="465" t="s">
        <v>356</v>
      </c>
      <c r="H27" s="466"/>
      <c r="I27" s="467"/>
      <c r="J27" s="462" t="str">
        <f>IF(ข้อมูลกิจกรรม!$S$24="","",IF(ข้อมูลกิจกรรม!$S$24=0,"ปรับปรุง",IF(ข้อมูลกิจกรรม!$S$24=1,"พอใช้",IF(ข้อมูลกิจกรรม!$S$24=2,"ดี","ดีเยี่ยม"))))</f>
        <v/>
      </c>
    </row>
    <row r="28" spans="2:13">
      <c r="B28" s="758"/>
      <c r="C28" s="759"/>
      <c r="D28" s="99" t="str">
        <f>กิจกรรมพัฒนาผู้เรียน!F5</f>
        <v>ลูกเสือฯ</v>
      </c>
      <c r="E28" s="103" t="str">
        <f>ข้อมูลกิจกรรม!$E$24</f>
        <v/>
      </c>
      <c r="F28" s="769"/>
      <c r="G28" s="465" t="s">
        <v>357</v>
      </c>
      <c r="H28" s="466"/>
      <c r="I28" s="467"/>
      <c r="J28" s="462" t="str">
        <f>IF(ข้อมูลกิจกรรม!$T$24="","",IF(ข้อมูลกิจกรรม!$T$24=0,"ปรับปรุง",IF(ข้อมูลกิจกรรม!$T$24=1,"พอใช้",IF(ข้อมูลกิจกรรม!$T$24=2,"ดี","ดีเยี่ยม"))))</f>
        <v/>
      </c>
    </row>
    <row r="29" spans="2:13">
      <c r="B29" s="758"/>
      <c r="C29" s="759"/>
      <c r="D29" s="99" t="str">
        <f>ข้อมูลกิจกรรม!$V$24</f>
        <v/>
      </c>
      <c r="E29" s="103" t="str">
        <f>ข้อมูลกิจกรรม!$F$24</f>
        <v/>
      </c>
      <c r="F29" s="770"/>
      <c r="G29" s="468" t="s">
        <v>358</v>
      </c>
      <c r="H29" s="469"/>
      <c r="I29" s="470"/>
      <c r="J29" s="399" t="str">
        <f>IF(ข้อมูลกิจกรรม!$U$24="","",IF(ข้อมูลกิจกรรม!$U$24=0,"ปรับปรุง",IF(ข้อมูลกิจกรรม!$U$24=1,"พอใช้",IF(ข้อมูลกิจกรรม!$U$24=2,"ดี","ดีเยี่ยม"))))</f>
        <v/>
      </c>
    </row>
    <row r="30" spans="2:13" ht="21.75" customHeight="1">
      <c r="B30" s="760"/>
      <c r="C30" s="761"/>
      <c r="D30" s="99">
        <f>กิจกรรมพัฒนาผู้เรียน!J25</f>
        <v>0</v>
      </c>
      <c r="E30" s="103">
        <f>กิจกรรมพัฒนาผู้เรียน!H25</f>
        <v>0</v>
      </c>
      <c r="F30" s="544" t="s">
        <v>425</v>
      </c>
      <c r="G30" s="545"/>
      <c r="H30" s="545"/>
      <c r="I30" s="546"/>
      <c r="J30" s="103" t="str">
        <f>IF(ข้อมูลกิจกรรม!$P$24="","",IF(ข้อมูลกิจกรรม!$P$24=0,"ไม่ผ่าน",IF(ข้อมูลกิจกรรม!$P$24=1,"ผ่าน",IF(ข้อมูลกิจกรรม!$P$24=2,"ดี","ดีเยี่ยม"))))</f>
        <v/>
      </c>
    </row>
    <row r="31" spans="2:13" ht="21.75" customHeight="1">
      <c r="B31" s="756" t="s">
        <v>30</v>
      </c>
      <c r="C31" s="757"/>
      <c r="D31" s="122" t="str">
        <f>"1." &amp;'ข้อมูลพื้นฐาน  '!I13</f>
        <v>1.รักชาติ  ศาสน์  กษัตริย์</v>
      </c>
      <c r="E31" s="103" t="str">
        <f>IF(ข้อมูลกิจกรรม!$H$24="","",IF(ข้อมูลกิจกรรม!$H$24=0,"ไม่ผ่าน",IF(ข้อมูลกิจกรรม!$H$24=1,"ผ่าน",IF(ข้อมูลกิจกรรม!$H$24=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$24="","",IF(ข้อมูลกิจกรรม!$I$24=0,"ไม่ผ่าน",IF(ข้อมูลกิจกรรม!$I$24=1,"ผ่าน",IF(ข้อมูลกิจกรรม!$I$24=2,"ดี","ดีเยี่ยม"))))</f>
        <v/>
      </c>
      <c r="F32" s="541"/>
      <c r="G32" s="474"/>
      <c r="H32" s="474"/>
      <c r="I32" s="474"/>
      <c r="J32" s="525"/>
    </row>
    <row r="33" spans="2:10" ht="21.75" customHeight="1">
      <c r="B33" s="758"/>
      <c r="C33" s="759"/>
      <c r="D33" s="122" t="str">
        <f>"3." &amp;'ข้อมูลพื้นฐาน  '!I15</f>
        <v>3.มีวินัย</v>
      </c>
      <c r="E33" s="103" t="str">
        <f>IF(ข้อมูลกิจกรรม!$J$24="","",IF(ข้อมูลกิจกรรม!$J$24=0,"ไม่ผ่าน",IF(ข้อมูลกิจกรรม!$J$24=1,"ผ่าน",IF(ข้อมูลกิจกรรม!$J$24=2,"ดี","ดีเยี่ยม"))))</f>
        <v/>
      </c>
      <c r="F33" s="121"/>
      <c r="J33" s="543"/>
    </row>
    <row r="34" spans="2:10">
      <c r="B34" s="758"/>
      <c r="C34" s="759"/>
      <c r="D34" s="122" t="str">
        <f>"4." &amp;'ข้อมูลพื้นฐาน  '!I16</f>
        <v>4.ใฝ่เรียนรู้</v>
      </c>
      <c r="E34" s="103" t="str">
        <f>IF(ข้อมูลกิจกรรม!$K$24="","",IF(ข้อมูลกิจกรรม!$K$24=0,"ไม่ผ่าน",IF(ข้อมูลกิจกรรม!$K$24=1,"ผ่าน",IF(ข้อมูลกิจกรรม!$K$24=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$24="","",IF(ข้อมูลกิจกรรม!$L$24=0,"ไม่ผ่าน",IF(ข้อมูลกิจกรรม!$L$24=1,"ผ่าน",IF(ข้อมูลกิจกรรม!$L$24=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$24="","",IF(ข้อมูลกิจกรรม!$M$24=0,"ไม่ผ่าน",IF(ข้อมูลกิจกรรม!$M$24=1,"ผ่าน",IF(ข้อมูลกิจกรรม!$M$24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$24="","",IF(ข้อมูลกิจกรรม!$N$24=0,"ไม่ผ่าน",IF(ข้อมูลกิจกรรม!$N$24=1,"ผ่าน",IF(ข้อมูลกิจกรรม!$N$24=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$24="","",IF(ข้อมูลกิจกรรม!$O$24=0,"ไม่ผ่าน",IF(ข้อมูลกิจกรรม!$O$24=1,"ผ่าน",IF(ข้อมูลกิจกรรม!$O$24=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ah9DBx9ngWmf9fricLvRzwrh5FfJNa+YPIiIlMHNamM5IqVtUnCb+gIoX5/Nw2QBEc/VLEUCRKRjkdCDmEAiaQ==" saltValue="I3SUFx5N9CyVCWY3f/leK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23" priority="11" stopIfTrue="1" operator="lessThan">
      <formula>50</formula>
    </cfRule>
  </conditionalFormatting>
  <conditionalFormatting sqref="J23 I8:J22">
    <cfRule type="cellIs" dxfId="122" priority="12" stopIfTrue="1" operator="lessThan">
      <formula>1</formula>
    </cfRule>
  </conditionalFormatting>
  <conditionalFormatting sqref="I8:I22">
    <cfRule type="containsText" dxfId="121" priority="4" operator="containsText" text="มส">
      <formula>NOT(ISERROR(SEARCH("มส",I8)))</formula>
    </cfRule>
    <cfRule type="containsText" dxfId="12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3"/>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'03'!$C25</f>
        <v>เด็กชายวัชรากร  จูงาม</v>
      </c>
      <c r="F6" s="767" t="str">
        <f>"เลขประจำตัว     "&amp;'ข้อมูลนักเรียน  '!B25</f>
        <v>เลขประจำตัว     2514</v>
      </c>
      <c r="G6" s="767"/>
      <c r="H6" s="93" t="s">
        <v>2</v>
      </c>
      <c r="I6" s="92">
        <f>'03'!$A25</f>
        <v>21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'03'!$D25</f>
        <v/>
      </c>
      <c r="I8" s="104" t="str">
        <f t="shared" ref="I8:I22" si="0">IF(OR(M8="ร",M8="มส"),M8,IF(ISNA(VLOOKUP(H8,grad01,5,TRUE)),"",VLOOKUP(H8,grad01,5,TRUE)))</f>
        <v/>
      </c>
      <c r="J8" s="105"/>
      <c r="M8" s="88" t="str">
        <f>IF('ร,มส'!E27="","",'ร,มส'!E27)</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'03'!$E25</f>
        <v/>
      </c>
      <c r="I9" s="104" t="str">
        <f t="shared" si="0"/>
        <v/>
      </c>
      <c r="J9" s="105"/>
      <c r="M9" s="88" t="str">
        <f>IF('ร,มส'!F27="","",'ร,มส'!F27)</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'03'!$F25</f>
        <v/>
      </c>
      <c r="I10" s="104" t="str">
        <f t="shared" si="0"/>
        <v/>
      </c>
      <c r="J10" s="105"/>
      <c r="M10" s="88" t="str">
        <f>IF('ร,มส'!G27="","",'ร,มส'!G27)</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'03'!$G25</f>
        <v/>
      </c>
      <c r="I11" s="104" t="str">
        <f t="shared" si="0"/>
        <v/>
      </c>
      <c r="J11" s="105"/>
      <c r="M11" s="88" t="str">
        <f>IF('ร,มส'!H27="","",'ร,มส'!H27)</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'03'!$H25</f>
        <v/>
      </c>
      <c r="I12" s="104" t="str">
        <f t="shared" si="0"/>
        <v/>
      </c>
      <c r="J12" s="105"/>
      <c r="M12" s="88" t="str">
        <f>IF('ร,มส'!I27="","",'ร,มส'!I27)</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'03'!$I25</f>
        <v/>
      </c>
      <c r="I13" s="104" t="str">
        <f t="shared" si="0"/>
        <v/>
      </c>
      <c r="J13" s="105"/>
      <c r="M13" s="88" t="str">
        <f>IF('ร,มส'!J27="","",'ร,มส'!J27)</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'03'!$J25</f>
        <v/>
      </c>
      <c r="I14" s="104" t="str">
        <f t="shared" si="0"/>
        <v/>
      </c>
      <c r="J14" s="105"/>
      <c r="M14" s="88" t="str">
        <f>IF('ร,มส'!K27="","",'ร,มส'!K27)</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'03'!$K25</f>
        <v/>
      </c>
      <c r="I15" s="104" t="str">
        <f t="shared" si="0"/>
        <v/>
      </c>
      <c r="J15" s="105"/>
      <c r="M15" s="88" t="str">
        <f>IF('ร,มส'!L27="","",'ร,มส'!L27)</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'03'!$L25</f>
        <v/>
      </c>
      <c r="I16" s="104" t="str">
        <f t="shared" si="0"/>
        <v/>
      </c>
      <c r="J16" s="105"/>
      <c r="M16" s="88" t="str">
        <f>IF('ร,มส'!M27="","",'ร,มส'!M27)</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'03'!$M25</f>
        <v/>
      </c>
      <c r="I17" s="104" t="str">
        <f t="shared" si="0"/>
        <v/>
      </c>
      <c r="J17" s="105"/>
      <c r="M17" s="88" t="str">
        <f>IF('ร,มส'!N27="","",'ร,มส'!N27)</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'03'!$N25</f>
        <v/>
      </c>
      <c r="I18" s="104" t="str">
        <f t="shared" si="0"/>
        <v/>
      </c>
      <c r="J18" s="105"/>
      <c r="M18" s="88" t="str">
        <f>IF('ร,มส'!O27="","",'ร,มส'!O27)</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'03'!$O25</f>
        <v/>
      </c>
      <c r="I19" s="104" t="str">
        <f t="shared" si="0"/>
        <v/>
      </c>
      <c r="J19" s="105"/>
      <c r="M19" s="88" t="str">
        <f>IF('ร,มส'!P27="","",'ร,มส'!P27)</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'03'!$P25</f>
        <v/>
      </c>
      <c r="I20" s="104" t="str">
        <f t="shared" si="0"/>
        <v/>
      </c>
      <c r="J20" s="105"/>
      <c r="M20" s="88" t="str">
        <f>IF('ร,มส'!Q27="","",'ร,มส'!Q27)</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'03'!$Q25</f>
        <v/>
      </c>
      <c r="I21" s="104" t="str">
        <f t="shared" si="0"/>
        <v/>
      </c>
      <c r="J21" s="105"/>
      <c r="M21" s="88" t="str">
        <f>IF('ร,มส'!R27="","",'ร,มส'!R27)</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'03'!$R25</f>
        <v/>
      </c>
      <c r="I22" s="104" t="str">
        <f t="shared" si="0"/>
        <v/>
      </c>
      <c r="J22" s="105"/>
      <c r="M22" s="88" t="str">
        <f>IF('ร,มส'!S27="","",'ร,มส'!S27)</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'02'!$S$25</f>
        <v/>
      </c>
      <c r="F25" s="768" t="s">
        <v>359</v>
      </c>
      <c r="G25" s="465" t="s">
        <v>354</v>
      </c>
      <c r="H25" s="466"/>
      <c r="I25" s="467"/>
      <c r="J25" s="462" t="str">
        <f>IF(ข้อมูลกิจกรรม!$Q$25="","",IF(ข้อมูลกิจกรรม!$Q$25=0,"ปรับปรุง",IF(ข้อมูลกิจกรรม!$Q$25=1,"พอใช้",IF(ข้อมูลกิจกรรม!$Q$25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IF(เกณฑ์!E16="คะแนนร้อยละ",'03'!$U25,'02'!$AM25)</f>
        <v/>
      </c>
      <c r="F26" s="769"/>
      <c r="G26" s="465" t="s">
        <v>355</v>
      </c>
      <c r="H26" s="466"/>
      <c r="I26" s="467"/>
      <c r="J26" s="462" t="str">
        <f>IF(ข้อมูลกิจกรรม!$R$25="","",IF(ข้อมูลกิจกรรม!$R$25=0,"ปรับปรุง",IF(ข้อมูลกิจกรรม!$R$25=1,"พอใช้",IF(ข้อมูลกิจกรรม!$R$25=2,"ดี","ดีเยี่ยม"))))</f>
        <v/>
      </c>
    </row>
    <row r="27" spans="2:13" ht="21.75" customHeight="1">
      <c r="B27" s="756" t="s">
        <v>29</v>
      </c>
      <c r="C27" s="757"/>
      <c r="D27" s="99" t="str">
        <f>กิจกรรมพัฒนาผู้เรียน!E5</f>
        <v>แนะแนว</v>
      </c>
      <c r="E27" s="103" t="str">
        <f>ข้อมูลกิจกรรม!$D$25</f>
        <v/>
      </c>
      <c r="F27" s="769"/>
      <c r="G27" s="465" t="s">
        <v>356</v>
      </c>
      <c r="H27" s="466"/>
      <c r="I27" s="467"/>
      <c r="J27" s="462" t="str">
        <f>IF(ข้อมูลกิจกรรม!$S$25="","",IF(ข้อมูลกิจกรรม!$S$25=0,"ปรับปรุง",IF(ข้อมูลกิจกรรม!$S$25=1,"พอใช้",IF(ข้อมูลกิจกรรม!$S$25=2,"ดี","ดีเยี่ยม"))))</f>
        <v/>
      </c>
    </row>
    <row r="28" spans="2:13">
      <c r="B28" s="758"/>
      <c r="C28" s="759"/>
      <c r="D28" s="99" t="str">
        <f>กิจกรรมพัฒนาผู้เรียน!F5</f>
        <v>ลูกเสือฯ</v>
      </c>
      <c r="E28" s="103" t="str">
        <f>ข้อมูลกิจกรรม!$E$25</f>
        <v/>
      </c>
      <c r="F28" s="769"/>
      <c r="G28" s="465" t="s">
        <v>357</v>
      </c>
      <c r="H28" s="466"/>
      <c r="I28" s="467"/>
      <c r="J28" s="462" t="str">
        <f>IF(ข้อมูลกิจกรรม!$T$25="","",IF(ข้อมูลกิจกรรม!$T$25=0,"ปรับปรุง",IF(ข้อมูลกิจกรรม!$T$25=1,"พอใช้",IF(ข้อมูลกิจกรรม!$T$25=2,"ดี","ดีเยี่ยม"))))</f>
        <v/>
      </c>
    </row>
    <row r="29" spans="2:13">
      <c r="B29" s="758"/>
      <c r="C29" s="759"/>
      <c r="D29" s="99" t="str">
        <f>ข้อมูลกิจกรรม!$V$25</f>
        <v/>
      </c>
      <c r="E29" s="103" t="str">
        <f>ข้อมูลกิจกรรม!$F$25</f>
        <v/>
      </c>
      <c r="F29" s="770"/>
      <c r="G29" s="468" t="s">
        <v>358</v>
      </c>
      <c r="H29" s="469"/>
      <c r="I29" s="470"/>
      <c r="J29" s="399" t="str">
        <f>IF(ข้อมูลกิจกรรม!$U$25="","",IF(ข้อมูลกิจกรรม!$U$25=0,"ปรับปรุง",IF(ข้อมูลกิจกรรม!$U$25=1,"พอใช้",IF(ข้อมูลกิจกรรม!$U$25=2,"ดี","ดีเยี่ยม"))))</f>
        <v/>
      </c>
    </row>
    <row r="30" spans="2:13" ht="21.75" customHeight="1">
      <c r="B30" s="760"/>
      <c r="C30" s="761"/>
      <c r="D30" s="99">
        <f>กิจกรรมพัฒนาผู้เรียน!J26</f>
        <v>0</v>
      </c>
      <c r="E30" s="103">
        <f>กิจกรรมพัฒนาผู้เรียน!H26</f>
        <v>0</v>
      </c>
      <c r="F30" s="544" t="s">
        <v>425</v>
      </c>
      <c r="G30" s="545"/>
      <c r="H30" s="545"/>
      <c r="I30" s="546"/>
      <c r="J30" s="103" t="str">
        <f>IF(ข้อมูลกิจกรรม!$P$25="","",IF(ข้อมูลกิจกรรม!$P$25=0,"ไม่ผ่าน",IF(ข้อมูลกิจกรรม!$P$25=1,"ผ่าน",IF(ข้อมูลกิจกรรม!$P$25=2,"ดี","ดีเยี่ยม"))))</f>
        <v/>
      </c>
    </row>
    <row r="31" spans="2:13" ht="21.75" customHeight="1">
      <c r="B31" s="756" t="s">
        <v>30</v>
      </c>
      <c r="C31" s="757"/>
      <c r="D31" s="122" t="str">
        <f>"1." &amp;'ข้อมูลพื้นฐาน  '!I13</f>
        <v>1.รักชาติ  ศาสน์  กษัตริย์</v>
      </c>
      <c r="E31" s="103" t="str">
        <f>IF(ข้อมูลกิจกรรม!$H$25="","",IF(ข้อมูลกิจกรรม!$H$25=0,"ไม่ผ่าน",IF(ข้อมูลกิจกรรม!$H$25=1,"ผ่าน",IF(ข้อมูลกิจกรรม!$H$25=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$25="","",IF(ข้อมูลกิจกรรม!$I$25=0,"ไม่ผ่าน",IF(ข้อมูลกิจกรรม!$I$25=1,"ผ่าน",IF(ข้อมูลกิจกรรม!$I$25=2,"ดี","ดีเยี่ยม"))))</f>
        <v/>
      </c>
      <c r="F32" s="541"/>
      <c r="G32" s="474"/>
      <c r="H32" s="474"/>
      <c r="I32" s="474"/>
      <c r="J32" s="525"/>
    </row>
    <row r="33" spans="2:10" ht="21.75" customHeight="1">
      <c r="B33" s="758"/>
      <c r="C33" s="759"/>
      <c r="D33" s="122" t="str">
        <f>"3." &amp;'ข้อมูลพื้นฐาน  '!I15</f>
        <v>3.มีวินัย</v>
      </c>
      <c r="E33" s="103" t="str">
        <f>IF(ข้อมูลกิจกรรม!$J$25="","",IF(ข้อมูลกิจกรรม!$J$25=0,"ไม่ผ่าน",IF(ข้อมูลกิจกรรม!$J$25=1,"ผ่าน",IF(ข้อมูลกิจกรรม!$J$25=2,"ดี","ดีเยี่ยม"))))</f>
        <v/>
      </c>
      <c r="F33" s="121"/>
      <c r="J33" s="543"/>
    </row>
    <row r="34" spans="2:10">
      <c r="B34" s="758"/>
      <c r="C34" s="759"/>
      <c r="D34" s="122" t="str">
        <f>"4." &amp;'ข้อมูลพื้นฐาน  '!I16</f>
        <v>4.ใฝ่เรียนรู้</v>
      </c>
      <c r="E34" s="103" t="str">
        <f>IF(ข้อมูลกิจกรรม!$K$25="","",IF(ข้อมูลกิจกรรม!$K$25=0,"ไม่ผ่าน",IF(ข้อมูลกิจกรรม!$K$25=1,"ผ่าน",IF(ข้อมูลกิจกรรม!$K$25=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$25="","",IF(ข้อมูลกิจกรรม!$L$25=0,"ไม่ผ่าน",IF(ข้อมูลกิจกรรม!$L$25=1,"ผ่าน",IF(ข้อมูลกิจกรรม!$L$25=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$25="","",IF(ข้อมูลกิจกรรม!$M$25=0,"ไม่ผ่าน",IF(ข้อมูลกิจกรรม!$M$25=1,"ผ่าน",IF(ข้อมูลกิจกรรม!$M$25=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$25="","",IF(ข้อมูลกิจกรรม!$N$25=0,"ไม่ผ่าน",IF(ข้อมูลกิจกรรม!$N$25=1,"ผ่าน",IF(ข้อมูลกิจกรรม!$N$25=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$25="","",IF(ข้อมูลกิจกรรม!$O$25=0,"ไม่ผ่าน",IF(ข้อมูลกิจกรรม!$O$25=1,"ผ่าน",IF(ข้อมูลกิจกรรม!$O$25=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Jpx6jhU6x+8l5fTEAXpFbbqRk3GXyNOTprwySg9FKcZDX/dlAKJhG8m4H0CGYiYt5Euk/lAUrLOC+2T/m2X//w==" saltValue="bYlC6jzGYBYoAF+0RTJW1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19" priority="11" stopIfTrue="1" operator="lessThan">
      <formula>50</formula>
    </cfRule>
  </conditionalFormatting>
  <conditionalFormatting sqref="J23 I8:J22">
    <cfRule type="cellIs" dxfId="118" priority="12" stopIfTrue="1" operator="lessThan">
      <formula>1</formula>
    </cfRule>
  </conditionalFormatting>
  <conditionalFormatting sqref="I8:I22">
    <cfRule type="containsText" dxfId="117" priority="4" operator="containsText" text="มส">
      <formula>NOT(ISERROR(SEARCH("มส",I8)))</formula>
    </cfRule>
    <cfRule type="containsText" dxfId="11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4"/>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'03'!$C26</f>
        <v>เด็กชายวรกันต์  ยิ้มคุณ</v>
      </c>
      <c r="F6" s="767" t="str">
        <f>"เลขประจำตัว     "&amp;'ข้อมูลนักเรียน  '!B26</f>
        <v>เลขประจำตัว     2515</v>
      </c>
      <c r="G6" s="767"/>
      <c r="H6" s="93" t="s">
        <v>2</v>
      </c>
      <c r="I6" s="92">
        <f>'03'!$A26</f>
        <v>22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'03'!$D26</f>
        <v/>
      </c>
      <c r="I8" s="104" t="str">
        <f t="shared" ref="I8:I22" si="0">IF(OR(M8="ร",M8="มส"),M8,IF(ISNA(VLOOKUP(H8,grad01,5,TRUE)),"",VLOOKUP(H8,grad01,5,TRUE)))</f>
        <v/>
      </c>
      <c r="J8" s="105"/>
      <c r="M8" s="88" t="str">
        <f>IF('ร,มส'!E28="","",'ร,มส'!E28)</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'03'!$E26</f>
        <v/>
      </c>
      <c r="I9" s="104" t="str">
        <f t="shared" si="0"/>
        <v/>
      </c>
      <c r="J9" s="105"/>
      <c r="M9" s="88" t="str">
        <f>IF('ร,มส'!F28="","",'ร,มส'!F28)</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'03'!$F26</f>
        <v/>
      </c>
      <c r="I10" s="104" t="str">
        <f t="shared" si="0"/>
        <v/>
      </c>
      <c r="J10" s="105"/>
      <c r="M10" s="88" t="str">
        <f>IF('ร,มส'!G28="","",'ร,มส'!G28)</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'03'!$G26</f>
        <v/>
      </c>
      <c r="I11" s="104" t="str">
        <f t="shared" si="0"/>
        <v/>
      </c>
      <c r="J11" s="105"/>
      <c r="M11" s="88" t="str">
        <f>IF('ร,มส'!H28="","",'ร,มส'!H28)</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'03'!$H26</f>
        <v/>
      </c>
      <c r="I12" s="104" t="str">
        <f t="shared" si="0"/>
        <v/>
      </c>
      <c r="J12" s="105"/>
      <c r="M12" s="88" t="str">
        <f>IF('ร,มส'!I28="","",'ร,มส'!I28)</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'03'!$I26</f>
        <v/>
      </c>
      <c r="I13" s="104" t="str">
        <f t="shared" si="0"/>
        <v/>
      </c>
      <c r="J13" s="105"/>
      <c r="M13" s="88" t="str">
        <f>IF('ร,มส'!J28="","",'ร,มส'!J28)</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'03'!$J26</f>
        <v/>
      </c>
      <c r="I14" s="104" t="str">
        <f t="shared" si="0"/>
        <v/>
      </c>
      <c r="J14" s="105"/>
      <c r="M14" s="88" t="str">
        <f>IF('ร,มส'!K28="","",'ร,มส'!K28)</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'03'!$K26</f>
        <v/>
      </c>
      <c r="I15" s="104" t="str">
        <f t="shared" si="0"/>
        <v/>
      </c>
      <c r="J15" s="105"/>
      <c r="M15" s="88" t="str">
        <f>IF('ร,มส'!L28="","",'ร,มส'!L28)</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'03'!$L26</f>
        <v/>
      </c>
      <c r="I16" s="104" t="str">
        <f t="shared" si="0"/>
        <v/>
      </c>
      <c r="J16" s="105"/>
      <c r="M16" s="88" t="str">
        <f>IF('ร,มส'!M28="","",'ร,มส'!M28)</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'03'!$M26</f>
        <v/>
      </c>
      <c r="I17" s="104" t="str">
        <f t="shared" si="0"/>
        <v/>
      </c>
      <c r="J17" s="105"/>
      <c r="M17" s="88" t="str">
        <f>IF('ร,มส'!N28="","",'ร,มส'!N28)</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'03'!$N26</f>
        <v/>
      </c>
      <c r="I18" s="104" t="str">
        <f t="shared" si="0"/>
        <v/>
      </c>
      <c r="J18" s="105"/>
      <c r="M18" s="88" t="str">
        <f>IF('ร,มส'!O28="","",'ร,มส'!O28)</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'03'!$O26</f>
        <v/>
      </c>
      <c r="I19" s="104" t="str">
        <f t="shared" si="0"/>
        <v/>
      </c>
      <c r="J19" s="105"/>
      <c r="M19" s="88" t="str">
        <f>IF('ร,มส'!P28="","",'ร,มส'!P28)</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'03'!$P26</f>
        <v/>
      </c>
      <c r="I20" s="104" t="str">
        <f t="shared" si="0"/>
        <v/>
      </c>
      <c r="J20" s="105"/>
      <c r="M20" s="88" t="str">
        <f>IF('ร,มส'!Q28="","",'ร,มส'!Q28)</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'03'!$Q26</f>
        <v/>
      </c>
      <c r="I21" s="104" t="str">
        <f t="shared" si="0"/>
        <v/>
      </c>
      <c r="J21" s="105"/>
      <c r="M21" s="88" t="str">
        <f>IF('ร,มส'!R28="","",'ร,มส'!R28)</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'03'!$R26</f>
        <v/>
      </c>
      <c r="I22" s="104" t="str">
        <f t="shared" si="0"/>
        <v/>
      </c>
      <c r="J22" s="105"/>
      <c r="M22" s="88" t="str">
        <f>IF('ร,มส'!S28="","",'ร,มส'!S28)</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'02'!$S$26</f>
        <v/>
      </c>
      <c r="F25" s="768" t="s">
        <v>359</v>
      </c>
      <c r="G25" s="465" t="s">
        <v>354</v>
      </c>
      <c r="H25" s="466"/>
      <c r="I25" s="467"/>
      <c r="J25" s="462" t="str">
        <f>IF(ข้อมูลกิจกรรม!$Q$26="","",IF(ข้อมูลกิจกรรม!$Q$26=0,"ปรับปรุง",IF(ข้อมูลกิจกรรม!$Q$26=1,"พอใช้",IF(ข้อมูลกิจกรรม!$Q$26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IF(เกณฑ์!E16="คะแนนร้อยละ",'03'!$U26,'02'!$AM26)</f>
        <v/>
      </c>
      <c r="F26" s="769"/>
      <c r="G26" s="465" t="s">
        <v>355</v>
      </c>
      <c r="H26" s="466"/>
      <c r="I26" s="467"/>
      <c r="J26" s="462" t="str">
        <f>IF(ข้อมูลกิจกรรม!$R$26="","",IF(ข้อมูลกิจกรรม!$R$26=0,"ปรับปรุง",IF(ข้อมูลกิจกรรม!$R$26=1,"พอใช้",IF(ข้อมูลกิจกรรม!$R$26=2,"ดี","ดีเยี่ยม"))))</f>
        <v/>
      </c>
    </row>
    <row r="27" spans="2:13" ht="21.75" customHeight="1">
      <c r="B27" s="756" t="s">
        <v>29</v>
      </c>
      <c r="C27" s="757"/>
      <c r="D27" s="99" t="str">
        <f>กิจกรรมพัฒนาผู้เรียน!E5</f>
        <v>แนะแนว</v>
      </c>
      <c r="E27" s="103" t="str">
        <f>ข้อมูลกิจกรรม!$D$26</f>
        <v/>
      </c>
      <c r="F27" s="769"/>
      <c r="G27" s="465" t="s">
        <v>356</v>
      </c>
      <c r="H27" s="466"/>
      <c r="I27" s="467"/>
      <c r="J27" s="462" t="str">
        <f>IF(ข้อมูลกิจกรรม!$S$26="","",IF(ข้อมูลกิจกรรม!$S$26=0,"ปรับปรุง",IF(ข้อมูลกิจกรรม!$S$26=1,"พอใช้",IF(ข้อมูลกิจกรรม!$S$26=2,"ดี","ดีเยี่ยม"))))</f>
        <v/>
      </c>
    </row>
    <row r="28" spans="2:13">
      <c r="B28" s="758"/>
      <c r="C28" s="759"/>
      <c r="D28" s="99" t="str">
        <f>กิจกรรมพัฒนาผู้เรียน!F5</f>
        <v>ลูกเสือฯ</v>
      </c>
      <c r="E28" s="103" t="str">
        <f>ข้อมูลกิจกรรม!$E$26</f>
        <v/>
      </c>
      <c r="F28" s="769"/>
      <c r="G28" s="465" t="s">
        <v>357</v>
      </c>
      <c r="H28" s="466"/>
      <c r="I28" s="467"/>
      <c r="J28" s="462" t="str">
        <f>IF(ข้อมูลกิจกรรม!$T$26="","",IF(ข้อมูลกิจกรรม!$T$26=0,"ปรับปรุง",IF(ข้อมูลกิจกรรม!$T$26=1,"พอใช้",IF(ข้อมูลกิจกรรม!$T$26=2,"ดี","ดีเยี่ยม"))))</f>
        <v/>
      </c>
    </row>
    <row r="29" spans="2:13">
      <c r="B29" s="758"/>
      <c r="C29" s="759"/>
      <c r="D29" s="99" t="str">
        <f>ข้อมูลกิจกรรม!$V$26</f>
        <v/>
      </c>
      <c r="E29" s="103" t="str">
        <f>ข้อมูลกิจกรรม!$F$26</f>
        <v/>
      </c>
      <c r="F29" s="770"/>
      <c r="G29" s="468" t="s">
        <v>358</v>
      </c>
      <c r="H29" s="469"/>
      <c r="I29" s="470"/>
      <c r="J29" s="399" t="str">
        <f>IF(ข้อมูลกิจกรรม!$U$26="","",IF(ข้อมูลกิจกรรม!$U$26=0,"ปรับปรุง",IF(ข้อมูลกิจกรรม!$U$26=1,"พอใช้",IF(ข้อมูลกิจกรรม!$U$26=2,"ดี","ดีเยี่ยม"))))</f>
        <v/>
      </c>
    </row>
    <row r="30" spans="2:13" ht="21.75" customHeight="1">
      <c r="B30" s="760"/>
      <c r="C30" s="761"/>
      <c r="D30" s="99">
        <f>กิจกรรมพัฒนาผู้เรียน!J27</f>
        <v>0</v>
      </c>
      <c r="E30" s="103">
        <f>กิจกรรมพัฒนาผู้เรียน!H27</f>
        <v>0</v>
      </c>
      <c r="F30" s="544" t="s">
        <v>425</v>
      </c>
      <c r="G30" s="545"/>
      <c r="H30" s="545"/>
      <c r="I30" s="546"/>
      <c r="J30" s="103" t="str">
        <f>IF(ข้อมูลกิจกรรม!$P$26="","",IF(ข้อมูลกิจกรรม!$P$26=0,"ไม่ผ่าน",IF(ข้อมูลกิจกรรม!$P$26=1,"ผ่าน",IF(ข้อมูลกิจกรรม!$P$26=2,"ดี","ดีเยี่ยม"))))</f>
        <v/>
      </c>
    </row>
    <row r="31" spans="2:13" ht="21.75" customHeight="1">
      <c r="B31" s="756" t="s">
        <v>30</v>
      </c>
      <c r="C31" s="757"/>
      <c r="D31" s="122" t="str">
        <f>"1." &amp;'ข้อมูลพื้นฐาน  '!I13</f>
        <v>1.รักชาติ  ศาสน์  กษัตริย์</v>
      </c>
      <c r="E31" s="103" t="str">
        <f>IF(ข้อมูลกิจกรรม!$H$26="","",IF(ข้อมูลกิจกรรม!$H$26=0,"ไม่ผ่าน",IF(ข้อมูลกิจกรรม!$H$26=1,"ผ่าน",IF(ข้อมูลกิจกรรม!$H$26=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$26="","",IF(ข้อมูลกิจกรรม!$I$26=0,"ไม่ผ่าน",IF(ข้อมูลกิจกรรม!$I$26=1,"ผ่าน",IF(ข้อมูลกิจกรรม!$I$26=2,"ดี","ดีเยี่ยม"))))</f>
        <v/>
      </c>
      <c r="F32" s="541"/>
      <c r="G32" s="474"/>
      <c r="H32" s="474"/>
      <c r="I32" s="474"/>
      <c r="J32" s="525"/>
    </row>
    <row r="33" spans="2:10" ht="21.75" customHeight="1">
      <c r="B33" s="758"/>
      <c r="C33" s="759"/>
      <c r="D33" s="122" t="str">
        <f>"3." &amp;'ข้อมูลพื้นฐาน  '!I15</f>
        <v>3.มีวินัย</v>
      </c>
      <c r="E33" s="103" t="str">
        <f>IF(ข้อมูลกิจกรรม!$J$26="","",IF(ข้อมูลกิจกรรม!$J$26=0,"ไม่ผ่าน",IF(ข้อมูลกิจกรรม!$J$26=1,"ผ่าน",IF(ข้อมูลกิจกรรม!$J$26=2,"ดี","ดีเยี่ยม"))))</f>
        <v/>
      </c>
      <c r="F33" s="121"/>
      <c r="J33" s="543"/>
    </row>
    <row r="34" spans="2:10">
      <c r="B34" s="758"/>
      <c r="C34" s="759"/>
      <c r="D34" s="122" t="str">
        <f>"4." &amp;'ข้อมูลพื้นฐาน  '!I16</f>
        <v>4.ใฝ่เรียนรู้</v>
      </c>
      <c r="E34" s="103" t="str">
        <f>IF(ข้อมูลกิจกรรม!$K$26="","",IF(ข้อมูลกิจกรรม!$K$26=0,"ไม่ผ่าน",IF(ข้อมูลกิจกรรม!$K$26=1,"ผ่าน",IF(ข้อมูลกิจกรรม!$K$26=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$26="","",IF(ข้อมูลกิจกรรม!$L$26=0,"ไม่ผ่าน",IF(ข้อมูลกิจกรรม!$L$26=1,"ผ่าน",IF(ข้อมูลกิจกรรม!$L$26=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$26="","",IF(ข้อมูลกิจกรรม!$M$26=0,"ไม่ผ่าน",IF(ข้อมูลกิจกรรม!$M$26=1,"ผ่าน",IF(ข้อมูลกิจกรรม!$M$26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$26="","",IF(ข้อมูลกิจกรรม!$N$26=0,"ไม่ผ่าน",IF(ข้อมูลกิจกรรม!$N$26=1,"ผ่าน",IF(ข้อมูลกิจกรรม!$N$26=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$26="","",IF(ข้อมูลกิจกรรม!$O$26=0,"ไม่ผ่าน",IF(ข้อมูลกิจกรรม!$O$26=1,"ผ่าน",IF(ข้อมูลกิจกรรม!$O$26=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12F3dlJxwrEhN52BnAm+kt0wVYhIt63ly1s/FX8QLALZ8gOM00k0JhfsYAw/pFe1nNgSQYtvjfRu+Hhdgt62mQ==" saltValue="inaK+9g5+51DXu/O1ce3u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15" priority="11" stopIfTrue="1" operator="lessThan">
      <formula>50</formula>
    </cfRule>
  </conditionalFormatting>
  <conditionalFormatting sqref="J23 I8:J22">
    <cfRule type="cellIs" dxfId="114" priority="12" stopIfTrue="1" operator="lessThan">
      <formula>1</formula>
    </cfRule>
  </conditionalFormatting>
  <conditionalFormatting sqref="I8:I22">
    <cfRule type="containsText" dxfId="113" priority="4" operator="containsText" text="มส">
      <formula>NOT(ISERROR(SEARCH("มส",I8)))</formula>
    </cfRule>
    <cfRule type="containsText" dxfId="11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5"/>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'03'!$C27</f>
        <v>เด็กชายขจรศักดิ์  ศรีเพียงจันทร์</v>
      </c>
      <c r="F6" s="767" t="str">
        <f>"เลขประจำตัว     "&amp;'ข้อมูลนักเรียน  '!B27</f>
        <v>เลขประจำตัว     2516</v>
      </c>
      <c r="G6" s="767"/>
      <c r="H6" s="93" t="s">
        <v>2</v>
      </c>
      <c r="I6" s="92">
        <f>'03'!$A27</f>
        <v>23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'03'!$D27</f>
        <v/>
      </c>
      <c r="I8" s="104" t="str">
        <f t="shared" ref="I8:I22" si="0">IF(OR(M8="ร",M8="มส"),M8,IF(ISNA(VLOOKUP(H8,grad01,5,TRUE)),"",VLOOKUP(H8,grad01,5,TRUE)))</f>
        <v/>
      </c>
      <c r="J8" s="105"/>
      <c r="M8" s="88" t="str">
        <f>IF('ร,มส'!E29="","",'ร,มส'!E29)</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'03'!$E27</f>
        <v/>
      </c>
      <c r="I9" s="104" t="str">
        <f t="shared" si="0"/>
        <v/>
      </c>
      <c r="J9" s="105"/>
      <c r="M9" s="88" t="str">
        <f>IF('ร,มส'!F29="","",'ร,มส'!F29)</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'03'!$F27</f>
        <v/>
      </c>
      <c r="I10" s="104" t="str">
        <f t="shared" si="0"/>
        <v/>
      </c>
      <c r="J10" s="105"/>
      <c r="M10" s="88" t="str">
        <f>IF('ร,มส'!G29="","",'ร,มส'!G29)</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'03'!$G27</f>
        <v/>
      </c>
      <c r="I11" s="104" t="str">
        <f t="shared" si="0"/>
        <v/>
      </c>
      <c r="J11" s="105"/>
      <c r="M11" s="88" t="str">
        <f>IF('ร,มส'!H29="","",'ร,มส'!H29)</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'03'!$H27</f>
        <v/>
      </c>
      <c r="I12" s="104" t="str">
        <f t="shared" si="0"/>
        <v/>
      </c>
      <c r="J12" s="105"/>
      <c r="M12" s="88" t="str">
        <f>IF('ร,มส'!I29="","",'ร,มส'!I29)</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'03'!$I27</f>
        <v/>
      </c>
      <c r="I13" s="104" t="str">
        <f t="shared" si="0"/>
        <v/>
      </c>
      <c r="J13" s="105"/>
      <c r="M13" s="88" t="str">
        <f>IF('ร,มส'!J29="","",'ร,มส'!J29)</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'03'!$J27</f>
        <v/>
      </c>
      <c r="I14" s="104" t="str">
        <f t="shared" si="0"/>
        <v/>
      </c>
      <c r="J14" s="105"/>
      <c r="M14" s="88" t="str">
        <f>IF('ร,มส'!K29="","",'ร,มส'!K29)</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'03'!$K27</f>
        <v/>
      </c>
      <c r="I15" s="104" t="str">
        <f t="shared" si="0"/>
        <v/>
      </c>
      <c r="J15" s="105"/>
      <c r="M15" s="88" t="str">
        <f>IF('ร,มส'!L29="","",'ร,มส'!L29)</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'03'!$L27</f>
        <v/>
      </c>
      <c r="I16" s="104" t="str">
        <f t="shared" si="0"/>
        <v/>
      </c>
      <c r="J16" s="105"/>
      <c r="M16" s="88" t="str">
        <f>IF('ร,มส'!M29="","",'ร,มส'!M29)</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'03'!$M27</f>
        <v/>
      </c>
      <c r="I17" s="104" t="str">
        <f t="shared" si="0"/>
        <v/>
      </c>
      <c r="J17" s="105"/>
      <c r="M17" s="88" t="str">
        <f>IF('ร,มส'!N29="","",'ร,มส'!N29)</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'03'!$N27</f>
        <v/>
      </c>
      <c r="I18" s="104" t="str">
        <f t="shared" si="0"/>
        <v/>
      </c>
      <c r="J18" s="105"/>
      <c r="M18" s="88" t="str">
        <f>IF('ร,มส'!O29="","",'ร,มส'!O29)</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'03'!$O27</f>
        <v/>
      </c>
      <c r="I19" s="104" t="str">
        <f t="shared" si="0"/>
        <v/>
      </c>
      <c r="J19" s="105"/>
      <c r="M19" s="88" t="str">
        <f>IF('ร,มส'!P29="","",'ร,มส'!P29)</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'03'!$P27</f>
        <v/>
      </c>
      <c r="I20" s="104" t="str">
        <f t="shared" si="0"/>
        <v/>
      </c>
      <c r="J20" s="105"/>
      <c r="M20" s="88" t="str">
        <f>IF('ร,มส'!Q29="","",'ร,มส'!Q29)</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'03'!$Q27</f>
        <v/>
      </c>
      <c r="I21" s="104" t="str">
        <f t="shared" si="0"/>
        <v/>
      </c>
      <c r="J21" s="105"/>
      <c r="M21" s="88" t="str">
        <f>IF('ร,มส'!R29="","",'ร,มส'!R29)</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'03'!$R27</f>
        <v/>
      </c>
      <c r="I22" s="104" t="str">
        <f t="shared" si="0"/>
        <v/>
      </c>
      <c r="J22" s="105"/>
      <c r="M22" s="88" t="str">
        <f>IF('ร,มส'!S29="","",'ร,มส'!S29)</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'02'!$S$27</f>
        <v/>
      </c>
      <c r="F25" s="768" t="s">
        <v>359</v>
      </c>
      <c r="G25" s="465" t="s">
        <v>354</v>
      </c>
      <c r="H25" s="466"/>
      <c r="I25" s="467"/>
      <c r="J25" s="462" t="str">
        <f>IF(ข้อมูลกิจกรรม!$Q$27="","",IF(ข้อมูลกิจกรรม!$Q$27=0,"ปรับปรุง",IF(ข้อมูลกิจกรรม!$Q$27=1,"พอใช้",IF(ข้อมูลกิจกรรม!$Q$27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IF(เกณฑ์!E16="คะแนนร้อยละ",'03'!$U27,'02'!$AM27)</f>
        <v/>
      </c>
      <c r="F26" s="769"/>
      <c r="G26" s="465" t="s">
        <v>355</v>
      </c>
      <c r="H26" s="466"/>
      <c r="I26" s="467"/>
      <c r="J26" s="462" t="str">
        <f>IF(ข้อมูลกิจกรรม!$R$27="","",IF(ข้อมูลกิจกรรม!$R$27=0,"ปรับปรุง",IF(ข้อมูลกิจกรรม!$R$27=1,"พอใช้",IF(ข้อมูลกิจกรรม!$R$27=2,"ดี","ดีเยี่ยม"))))</f>
        <v/>
      </c>
    </row>
    <row r="27" spans="2:13" ht="21.75" customHeight="1">
      <c r="B27" s="756" t="s">
        <v>29</v>
      </c>
      <c r="C27" s="757"/>
      <c r="D27" s="99" t="str">
        <f>กิจกรรมพัฒนาผู้เรียน!E5</f>
        <v>แนะแนว</v>
      </c>
      <c r="E27" s="103" t="str">
        <f>ข้อมูลกิจกรรม!$D$27</f>
        <v/>
      </c>
      <c r="F27" s="769"/>
      <c r="G27" s="465" t="s">
        <v>356</v>
      </c>
      <c r="H27" s="466"/>
      <c r="I27" s="467"/>
      <c r="J27" s="462" t="str">
        <f>IF(ข้อมูลกิจกรรม!$S$27="","",IF(ข้อมูลกิจกรรม!$S$27=0,"ปรับปรุง",IF(ข้อมูลกิจกรรม!$S$27=1,"พอใช้",IF(ข้อมูลกิจกรรม!$S$27=2,"ดี","ดีเยี่ยม"))))</f>
        <v/>
      </c>
    </row>
    <row r="28" spans="2:13">
      <c r="B28" s="758"/>
      <c r="C28" s="759"/>
      <c r="D28" s="99" t="str">
        <f>กิจกรรมพัฒนาผู้เรียน!F5</f>
        <v>ลูกเสือฯ</v>
      </c>
      <c r="E28" s="103" t="str">
        <f>ข้อมูลกิจกรรม!$E$27</f>
        <v/>
      </c>
      <c r="F28" s="769"/>
      <c r="G28" s="465" t="s">
        <v>357</v>
      </c>
      <c r="H28" s="466"/>
      <c r="I28" s="467"/>
      <c r="J28" s="462" t="str">
        <f>IF(ข้อมูลกิจกรรม!$T$27="","",IF(ข้อมูลกิจกรรม!$T$27=0,"ปรับปรุง",IF(ข้อมูลกิจกรรม!$T$27=1,"พอใช้",IF(ข้อมูลกิจกรรม!$T$27=2,"ดี","ดีเยี่ยม"))))</f>
        <v/>
      </c>
    </row>
    <row r="29" spans="2:13">
      <c r="B29" s="758"/>
      <c r="C29" s="759"/>
      <c r="D29" s="99" t="str">
        <f>ข้อมูลกิจกรรม!$V$27</f>
        <v/>
      </c>
      <c r="E29" s="103" t="str">
        <f>ข้อมูลกิจกรรม!$F$27</f>
        <v/>
      </c>
      <c r="F29" s="770"/>
      <c r="G29" s="468" t="s">
        <v>358</v>
      </c>
      <c r="H29" s="469"/>
      <c r="I29" s="470"/>
      <c r="J29" s="399" t="str">
        <f>IF(ข้อมูลกิจกรรม!$U$27="","",IF(ข้อมูลกิจกรรม!$U$27=0,"ปรับปรุง",IF(ข้อมูลกิจกรรม!$U$27=1,"พอใช้",IF(ข้อมูลกิจกรรม!$U$27=2,"ดี","ดีเยี่ยม"))))</f>
        <v/>
      </c>
    </row>
    <row r="30" spans="2:13" ht="21.75" customHeight="1">
      <c r="B30" s="760"/>
      <c r="C30" s="761"/>
      <c r="D30" s="99">
        <f>กิจกรรมพัฒนาผู้เรียน!J28</f>
        <v>0</v>
      </c>
      <c r="E30" s="103">
        <f>กิจกรรมพัฒนาผู้เรียน!H28</f>
        <v>0</v>
      </c>
      <c r="F30" s="544" t="s">
        <v>425</v>
      </c>
      <c r="G30" s="545"/>
      <c r="H30" s="545"/>
      <c r="I30" s="546"/>
      <c r="J30" s="103" t="str">
        <f>IF(ข้อมูลกิจกรรม!$P$27="","",IF(ข้อมูลกิจกรรม!$P$27=0,"ไม่ผ่าน",IF(ข้อมูลกิจกรรม!$P$27=1,"ผ่าน",IF(ข้อมูลกิจกรรม!$P$27=2,"ดี","ดีเยี่ยม"))))</f>
        <v/>
      </c>
    </row>
    <row r="31" spans="2:13" ht="21.75" customHeight="1">
      <c r="B31" s="756" t="s">
        <v>30</v>
      </c>
      <c r="C31" s="757"/>
      <c r="D31" s="122" t="str">
        <f>"1." &amp;'ข้อมูลพื้นฐาน  '!I13</f>
        <v>1.รักชาติ  ศาสน์  กษัตริย์</v>
      </c>
      <c r="E31" s="103" t="str">
        <f>IF(ข้อมูลกิจกรรม!$H$27="","",IF(ข้อมูลกิจกรรม!$H$27=0,"ไม่ผ่าน",IF(ข้อมูลกิจกรรม!$H$27=1,"ผ่าน",IF(ข้อมูลกิจกรรม!$H$27=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$27="","",IF(ข้อมูลกิจกรรม!$I$27=0,"ไม่ผ่าน",IF(ข้อมูลกิจกรรม!$I$27=1,"ผ่าน",IF(ข้อมูลกิจกรรม!$I$27=2,"ดี","ดีเยี่ยม"))))</f>
        <v/>
      </c>
      <c r="F32" s="541"/>
      <c r="G32" s="474"/>
      <c r="H32" s="474"/>
      <c r="I32" s="474"/>
      <c r="J32" s="525"/>
    </row>
    <row r="33" spans="2:10" ht="21.75" customHeight="1">
      <c r="B33" s="758"/>
      <c r="C33" s="759"/>
      <c r="D33" s="122" t="str">
        <f>"3." &amp;'ข้อมูลพื้นฐาน  '!I15</f>
        <v>3.มีวินัย</v>
      </c>
      <c r="E33" s="103" t="str">
        <f>IF(ข้อมูลกิจกรรม!$J$27="","",IF(ข้อมูลกิจกรรม!$J$27=0,"ไม่ผ่าน",IF(ข้อมูลกิจกรรม!$J$27=1,"ผ่าน",IF(ข้อมูลกิจกรรม!$J$27=2,"ดี","ดีเยี่ยม"))))</f>
        <v/>
      </c>
      <c r="F33" s="121"/>
      <c r="J33" s="543"/>
    </row>
    <row r="34" spans="2:10">
      <c r="B34" s="758"/>
      <c r="C34" s="759"/>
      <c r="D34" s="122" t="str">
        <f>"4." &amp;'ข้อมูลพื้นฐาน  '!I16</f>
        <v>4.ใฝ่เรียนรู้</v>
      </c>
      <c r="E34" s="103" t="str">
        <f>IF(ข้อมูลกิจกรรม!$K$27="","",IF(ข้อมูลกิจกรรม!$K$27=0,"ไม่ผ่าน",IF(ข้อมูลกิจกรรม!$K$27=1,"ผ่าน",IF(ข้อมูลกิจกรรม!$K$27=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$27="","",IF(ข้อมูลกิจกรรม!$L$27=0,"ไม่ผ่าน",IF(ข้อมูลกิจกรรม!$L$27=1,"ผ่าน",IF(ข้อมูลกิจกรรม!$L$27=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$27="","",IF(ข้อมูลกิจกรรม!$M$27=0,"ไม่ผ่าน",IF(ข้อมูลกิจกรรม!$M$27=1,"ผ่าน",IF(ข้อมูลกิจกรรม!$M$27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$27="","",IF(ข้อมูลกิจกรรม!$N$27=0,"ไม่ผ่าน",IF(ข้อมูลกิจกรรม!$N$27=1,"ผ่าน",IF(ข้อมูลกิจกรรม!$N$27=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$27="","",IF(ข้อมูลกิจกรรม!$O$27=0,"ไม่ผ่าน",IF(ข้อมูลกิจกรรม!$O$27=1,"ผ่าน",IF(ข้อมูลกิจกรรม!$O$27=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XeIYMRB+rxvy102zBLErgmDwtCzq8SZqtOQ0jthKr2uuVi+tatHy7SmkCW1KmmUpXxF5R9KNQ158pNH3p2OmaQ==" saltValue="9t8KdiGtok5IWZnr0Qx59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11" priority="11" stopIfTrue="1" operator="lessThan">
      <formula>50</formula>
    </cfRule>
  </conditionalFormatting>
  <conditionalFormatting sqref="J23 I8:J22">
    <cfRule type="cellIs" dxfId="110" priority="12" stopIfTrue="1" operator="lessThan">
      <formula>1</formula>
    </cfRule>
  </conditionalFormatting>
  <conditionalFormatting sqref="I8:I22">
    <cfRule type="containsText" dxfId="109" priority="4" operator="containsText" text="มส">
      <formula>NOT(ISERROR(SEARCH("มส",I8)))</formula>
    </cfRule>
    <cfRule type="containsText" dxfId="10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6"/>
  <dimension ref="B1:M40"/>
  <sheetViews>
    <sheetView showGridLines="0" showRowColHeaders="0" showZeros="0" view="pageBreakPreview" topLeftCell="A7"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'03'!$C28</f>
        <v>เด็กชายรัชชานนท์  ยิ้มจันทร์</v>
      </c>
      <c r="F6" s="767" t="str">
        <f>"เลขประจำตัว     "&amp;'ข้อมูลนักเรียน  '!B28</f>
        <v>เลขประจำตัว     2517</v>
      </c>
      <c r="G6" s="767"/>
      <c r="H6" s="93" t="s">
        <v>2</v>
      </c>
      <c r="I6" s="92">
        <f>'03'!$A28</f>
        <v>24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'03'!$D28</f>
        <v/>
      </c>
      <c r="I8" s="104" t="str">
        <f t="shared" ref="I8:I22" si="0">IF(OR(M8="ร",M8="มส"),M8,IF(ISNA(VLOOKUP(H8,grad01,5,TRUE)),"",VLOOKUP(H8,grad01,5,TRUE)))</f>
        <v/>
      </c>
      <c r="J8" s="105"/>
      <c r="M8" s="88" t="str">
        <f>IF('ร,มส'!E30="","",'ร,มส'!E30)</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'03'!$E28</f>
        <v/>
      </c>
      <c r="I9" s="104" t="str">
        <f t="shared" si="0"/>
        <v/>
      </c>
      <c r="J9" s="105"/>
      <c r="M9" s="88" t="str">
        <f>IF('ร,มส'!F30="","",'ร,มส'!F30)</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'03'!$F28</f>
        <v/>
      </c>
      <c r="I10" s="104" t="str">
        <f t="shared" si="0"/>
        <v/>
      </c>
      <c r="J10" s="105"/>
      <c r="M10" s="88" t="str">
        <f>IF('ร,มส'!G30="","",'ร,มส'!G30)</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'03'!$G28</f>
        <v/>
      </c>
      <c r="I11" s="104" t="str">
        <f t="shared" si="0"/>
        <v/>
      </c>
      <c r="J11" s="105"/>
      <c r="M11" s="88" t="str">
        <f>IF('ร,มส'!H30="","",'ร,มส'!H30)</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'03'!$H28</f>
        <v/>
      </c>
      <c r="I12" s="104" t="str">
        <f t="shared" si="0"/>
        <v/>
      </c>
      <c r="J12" s="105"/>
      <c r="M12" s="88" t="str">
        <f>IF('ร,มส'!I30="","",'ร,มส'!I30)</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'03'!$I28</f>
        <v/>
      </c>
      <c r="I13" s="104" t="str">
        <f t="shared" si="0"/>
        <v/>
      </c>
      <c r="J13" s="105"/>
      <c r="M13" s="88" t="str">
        <f>IF('ร,มส'!J30="","",'ร,มส'!J30)</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'03'!$J28</f>
        <v/>
      </c>
      <c r="I14" s="104" t="str">
        <f t="shared" si="0"/>
        <v/>
      </c>
      <c r="J14" s="105"/>
      <c r="M14" s="88" t="str">
        <f>IF('ร,มส'!K30="","",'ร,มส'!K30)</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'03'!$K28</f>
        <v/>
      </c>
      <c r="I15" s="104" t="str">
        <f t="shared" si="0"/>
        <v/>
      </c>
      <c r="J15" s="105"/>
      <c r="M15" s="88" t="str">
        <f>IF('ร,มส'!L30="","",'ร,มส'!L30)</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'03'!$L28</f>
        <v/>
      </c>
      <c r="I16" s="104" t="str">
        <f t="shared" si="0"/>
        <v/>
      </c>
      <c r="J16" s="105"/>
      <c r="M16" s="88" t="str">
        <f>IF('ร,มส'!M30="","",'ร,มส'!M30)</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'03'!$M28</f>
        <v/>
      </c>
      <c r="I17" s="104" t="str">
        <f t="shared" si="0"/>
        <v/>
      </c>
      <c r="J17" s="105"/>
      <c r="M17" s="88" t="str">
        <f>IF('ร,มส'!N30="","",'ร,มส'!N30)</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'03'!$N28</f>
        <v/>
      </c>
      <c r="I18" s="104" t="str">
        <f t="shared" si="0"/>
        <v/>
      </c>
      <c r="J18" s="105"/>
      <c r="M18" s="88" t="str">
        <f>IF('ร,มส'!O30="","",'ร,มส'!O30)</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'03'!$O28</f>
        <v/>
      </c>
      <c r="I19" s="104" t="str">
        <f t="shared" si="0"/>
        <v/>
      </c>
      <c r="J19" s="105"/>
      <c r="M19" s="88" t="str">
        <f>IF('ร,มส'!P30="","",'ร,มส'!P30)</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'03'!$P28</f>
        <v/>
      </c>
      <c r="I20" s="104" t="str">
        <f t="shared" si="0"/>
        <v/>
      </c>
      <c r="J20" s="105"/>
      <c r="M20" s="88" t="str">
        <f>IF('ร,มส'!Q30="","",'ร,มส'!Q30)</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'03'!$Q28</f>
        <v/>
      </c>
      <c r="I21" s="104" t="str">
        <f t="shared" si="0"/>
        <v/>
      </c>
      <c r="J21" s="105"/>
      <c r="M21" s="88" t="str">
        <f>IF('ร,มส'!R30="","",'ร,มส'!R30)</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'03'!$R28</f>
        <v/>
      </c>
      <c r="I22" s="104" t="str">
        <f t="shared" si="0"/>
        <v/>
      </c>
      <c r="J22" s="105"/>
      <c r="M22" s="88" t="str">
        <f>IF('ร,มส'!S30="","",'ร,มส'!S30)</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'02'!$S$28</f>
        <v/>
      </c>
      <c r="F25" s="768" t="s">
        <v>359</v>
      </c>
      <c r="G25" s="465" t="s">
        <v>354</v>
      </c>
      <c r="H25" s="466"/>
      <c r="I25" s="467"/>
      <c r="J25" s="462" t="str">
        <f>IF(ข้อมูลกิจกรรม!$Q$28="","",IF(ข้อมูลกิจกรรม!$Q$28=0,"ปรับปรุง",IF(ข้อมูลกิจกรรม!$Q$28=1,"พอใช้",IF(ข้อมูลกิจกรรม!$Q$28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IF(เกณฑ์!E16="คะแนนร้อยละ",'03'!$U28,'02'!$AM28)</f>
        <v/>
      </c>
      <c r="F26" s="769"/>
      <c r="G26" s="465" t="s">
        <v>355</v>
      </c>
      <c r="H26" s="466"/>
      <c r="I26" s="467"/>
      <c r="J26" s="462" t="str">
        <f>IF(ข้อมูลกิจกรรม!$R$28="","",IF(ข้อมูลกิจกรรม!$R$28=0,"ปรับปรุง",IF(ข้อมูลกิจกรรม!$R$28=1,"พอใช้",IF(ข้อมูลกิจกรรม!$R$28=2,"ดี","ดีเยี่ยม"))))</f>
        <v/>
      </c>
    </row>
    <row r="27" spans="2:13" ht="21.75" customHeight="1">
      <c r="B27" s="756" t="s">
        <v>29</v>
      </c>
      <c r="C27" s="757"/>
      <c r="D27" s="99" t="str">
        <f>กิจกรรมพัฒนาผู้เรียน!E5</f>
        <v>แนะแนว</v>
      </c>
      <c r="E27" s="103" t="str">
        <f>ข้อมูลกิจกรรม!$D$28</f>
        <v/>
      </c>
      <c r="F27" s="769"/>
      <c r="G27" s="465" t="s">
        <v>356</v>
      </c>
      <c r="H27" s="466"/>
      <c r="I27" s="467"/>
      <c r="J27" s="462" t="str">
        <f>IF(ข้อมูลกิจกรรม!$S$28="","",IF(ข้อมูลกิจกรรม!$S$28=0,"ปรับปรุง",IF(ข้อมูลกิจกรรม!$S$28=1,"พอใช้",IF(ข้อมูลกิจกรรม!$S$28=2,"ดี","ดีเยี่ยม"))))</f>
        <v/>
      </c>
    </row>
    <row r="28" spans="2:13">
      <c r="B28" s="758"/>
      <c r="C28" s="759"/>
      <c r="D28" s="99" t="str">
        <f>กิจกรรมพัฒนาผู้เรียน!F5</f>
        <v>ลูกเสือฯ</v>
      </c>
      <c r="E28" s="103" t="str">
        <f>ข้อมูลกิจกรรม!$E$28</f>
        <v/>
      </c>
      <c r="F28" s="769"/>
      <c r="G28" s="465" t="s">
        <v>357</v>
      </c>
      <c r="H28" s="466"/>
      <c r="I28" s="467"/>
      <c r="J28" s="462" t="str">
        <f>IF(ข้อมูลกิจกรรม!$T$28="","",IF(ข้อมูลกิจกรรม!$T$28=0,"ปรับปรุง",IF(ข้อมูลกิจกรรม!$T$28=1,"พอใช้",IF(ข้อมูลกิจกรรม!$T$28=2,"ดี","ดีเยี่ยม"))))</f>
        <v/>
      </c>
    </row>
    <row r="29" spans="2:13">
      <c r="B29" s="758"/>
      <c r="C29" s="759"/>
      <c r="D29" s="99" t="str">
        <f>ข้อมูลกิจกรรม!$V$28</f>
        <v/>
      </c>
      <c r="E29" s="103" t="str">
        <f>ข้อมูลกิจกรรม!$F$28</f>
        <v/>
      </c>
      <c r="F29" s="770"/>
      <c r="G29" s="468" t="s">
        <v>358</v>
      </c>
      <c r="H29" s="469"/>
      <c r="I29" s="470"/>
      <c r="J29" s="399" t="str">
        <f>IF(ข้อมูลกิจกรรม!$U$28="","",IF(ข้อมูลกิจกรรม!$U$28=0,"ปรับปรุง",IF(ข้อมูลกิจกรรม!$U$28=1,"พอใช้",IF(ข้อมูลกิจกรรม!$U$28=2,"ดี","ดีเยี่ยม"))))</f>
        <v/>
      </c>
    </row>
    <row r="30" spans="2:13" ht="21.75" customHeight="1">
      <c r="B30" s="760"/>
      <c r="C30" s="761"/>
      <c r="D30" s="99">
        <f>กิจกรรมพัฒนาผู้เรียน!J29</f>
        <v>0</v>
      </c>
      <c r="E30" s="103">
        <f>กิจกรรมพัฒนาผู้เรียน!H29</f>
        <v>0</v>
      </c>
      <c r="F30" s="544" t="s">
        <v>425</v>
      </c>
      <c r="G30" s="545"/>
      <c r="H30" s="545"/>
      <c r="I30" s="546"/>
      <c r="J30" s="103" t="str">
        <f>IF(ข้อมูลกิจกรรม!$P$28="","",IF(ข้อมูลกิจกรรม!$P$28=0,"ไม่ผ่าน",IF(ข้อมูลกิจกรรม!$P$28=1,"ผ่าน",IF(ข้อมูลกิจกรรม!$P$28=2,"ดี","ดีเยี่ยม"))))</f>
        <v/>
      </c>
    </row>
    <row r="31" spans="2:13" ht="21.75" customHeight="1">
      <c r="B31" s="756" t="s">
        <v>30</v>
      </c>
      <c r="C31" s="757"/>
      <c r="D31" s="122" t="str">
        <f>"1." &amp;'ข้อมูลพื้นฐาน  '!I13</f>
        <v>1.รักชาติ  ศาสน์  กษัตริย์</v>
      </c>
      <c r="E31" s="103" t="str">
        <f>IF(ข้อมูลกิจกรรม!$H$28="","",IF(ข้อมูลกิจกรรม!$H$28=0,"ไม่ผ่าน",IF(ข้อมูลกิจกรรม!$H$28=1,"ผ่าน",IF(ข้อมูลกิจกรรม!$H$28=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$28="","",IF(ข้อมูลกิจกรรม!$I$28=0,"ไม่ผ่าน",IF(ข้อมูลกิจกรรม!$I$28=1,"ผ่าน",IF(ข้อมูลกิจกรรม!$I$28=2,"ดี","ดีเยี่ยม"))))</f>
        <v/>
      </c>
      <c r="F32" s="541"/>
      <c r="G32" s="474"/>
      <c r="H32" s="474"/>
      <c r="I32" s="474"/>
      <c r="J32" s="525"/>
    </row>
    <row r="33" spans="2:10" ht="21.75" customHeight="1">
      <c r="B33" s="758"/>
      <c r="C33" s="759"/>
      <c r="D33" s="122" t="str">
        <f>"3." &amp;'ข้อมูลพื้นฐาน  '!I15</f>
        <v>3.มีวินัย</v>
      </c>
      <c r="E33" s="103" t="str">
        <f>IF(ข้อมูลกิจกรรม!$J$28="","",IF(ข้อมูลกิจกรรม!$J$28=0,"ไม่ผ่าน",IF(ข้อมูลกิจกรรม!$J$28=1,"ผ่าน",IF(ข้อมูลกิจกรรม!$J$28=2,"ดี","ดีเยี่ยม"))))</f>
        <v/>
      </c>
      <c r="F33" s="121"/>
      <c r="J33" s="543"/>
    </row>
    <row r="34" spans="2:10">
      <c r="B34" s="758"/>
      <c r="C34" s="759"/>
      <c r="D34" s="122" t="str">
        <f>"4." &amp;'ข้อมูลพื้นฐาน  '!I16</f>
        <v>4.ใฝ่เรียนรู้</v>
      </c>
      <c r="E34" s="103" t="str">
        <f>IF(ข้อมูลกิจกรรม!$K$28="","",IF(ข้อมูลกิจกรรม!$K$28=0,"ไม่ผ่าน",IF(ข้อมูลกิจกรรม!$K$28=1,"ผ่าน",IF(ข้อมูลกิจกรรม!$K$28=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$28="","",IF(ข้อมูลกิจกรรม!$L$28=0,"ไม่ผ่าน",IF(ข้อมูลกิจกรรม!$L$28=1,"ผ่าน",IF(ข้อมูลกิจกรรม!$L$28=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$28="","",IF(ข้อมูลกิจกรรม!$M$28=0,"ไม่ผ่าน",IF(ข้อมูลกิจกรรม!$M$28=1,"ผ่าน",IF(ข้อมูลกิจกรรม!$M$28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$28="","",IF(ข้อมูลกิจกรรม!$N$28=0,"ไม่ผ่าน",IF(ข้อมูลกิจกรรม!$N$28=1,"ผ่าน",IF(ข้อมูลกิจกรรม!$N$28=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$28="","",IF(ข้อมูลกิจกรรม!$O$28=0,"ไม่ผ่าน",IF(ข้อมูลกิจกรรม!$O$28=1,"ผ่าน",IF(ข้อมูลกิจกรรม!$O$28=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gBxtAteXhUBGQI+L3WI+bTRf9WJ93d//8cVI/EgxG0RlcklDLX7FgyLeZuXuDB1D2GRXSVJd3q2HYMQc1xOPzg==" saltValue="BBTTsTym5VTLU27vgEVwD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107" priority="11" stopIfTrue="1" operator="lessThan">
      <formula>50</formula>
    </cfRule>
  </conditionalFormatting>
  <conditionalFormatting sqref="J23 I8:J22">
    <cfRule type="cellIs" dxfId="106" priority="12" stopIfTrue="1" operator="lessThan">
      <formula>1</formula>
    </cfRule>
  </conditionalFormatting>
  <conditionalFormatting sqref="I8:I22">
    <cfRule type="containsText" dxfId="105" priority="4" operator="containsText" text="มส">
      <formula>NOT(ISERROR(SEARCH("มส",I8)))</formula>
    </cfRule>
    <cfRule type="containsText" dxfId="10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7"/>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'03'!$C29</f>
        <v>เด็กหญิงวรัญญา  สืบสะอาด</v>
      </c>
      <c r="F6" s="767" t="str">
        <f>"เลขประจำตัว     "&amp;'ข้อมูลนักเรียน  '!B29</f>
        <v>เลขประจำตัว     2518</v>
      </c>
      <c r="G6" s="767"/>
      <c r="H6" s="93" t="s">
        <v>2</v>
      </c>
      <c r="I6" s="92">
        <f>'03'!$A29</f>
        <v>25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'03'!$D29</f>
        <v/>
      </c>
      <c r="I8" s="104" t="str">
        <f t="shared" ref="I8:I22" si="0">IF(OR(M8="ร",M8="มส"),M8,IF(ISNA(VLOOKUP(H8,grad01,5,TRUE)),"",VLOOKUP(H8,grad01,5,TRUE)))</f>
        <v/>
      </c>
      <c r="J8" s="105"/>
      <c r="M8" s="88" t="str">
        <f>IF('ร,มส'!E31="","",'ร,มส'!E31)</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'03'!$E29</f>
        <v/>
      </c>
      <c r="I9" s="104" t="str">
        <f t="shared" si="0"/>
        <v/>
      </c>
      <c r="J9" s="105"/>
      <c r="M9" s="88" t="str">
        <f>IF('ร,มส'!F31="","",'ร,มส'!F31)</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'03'!$F29</f>
        <v/>
      </c>
      <c r="I10" s="104" t="str">
        <f t="shared" si="0"/>
        <v/>
      </c>
      <c r="J10" s="105"/>
      <c r="M10" s="88" t="str">
        <f>IF('ร,มส'!G31="","",'ร,มส'!G31)</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'03'!$G29</f>
        <v/>
      </c>
      <c r="I11" s="104" t="str">
        <f t="shared" si="0"/>
        <v/>
      </c>
      <c r="J11" s="105"/>
      <c r="M11" s="88" t="str">
        <f>IF('ร,มส'!H31="","",'ร,มส'!H31)</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'03'!$H29</f>
        <v/>
      </c>
      <c r="I12" s="104" t="str">
        <f t="shared" si="0"/>
        <v/>
      </c>
      <c r="J12" s="105"/>
      <c r="M12" s="88" t="str">
        <f>IF('ร,มส'!I31="","",'ร,มส'!I31)</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'03'!$I29</f>
        <v/>
      </c>
      <c r="I13" s="104" t="str">
        <f t="shared" si="0"/>
        <v/>
      </c>
      <c r="J13" s="105"/>
      <c r="M13" s="88" t="str">
        <f>IF('ร,มส'!J31="","",'ร,มส'!J31)</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'03'!$J29</f>
        <v/>
      </c>
      <c r="I14" s="104" t="str">
        <f t="shared" si="0"/>
        <v/>
      </c>
      <c r="J14" s="105"/>
      <c r="M14" s="88" t="str">
        <f>IF('ร,มส'!K31="","",'ร,มส'!K31)</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'03'!$K29</f>
        <v/>
      </c>
      <c r="I15" s="104" t="str">
        <f t="shared" si="0"/>
        <v/>
      </c>
      <c r="J15" s="105"/>
      <c r="M15" s="88" t="str">
        <f>IF('ร,มส'!L31="","",'ร,มส'!L31)</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'03'!$L29</f>
        <v/>
      </c>
      <c r="I16" s="104" t="str">
        <f t="shared" si="0"/>
        <v/>
      </c>
      <c r="J16" s="105"/>
      <c r="M16" s="88" t="str">
        <f>IF('ร,มส'!M31="","",'ร,มส'!M31)</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'03'!$M29</f>
        <v/>
      </c>
      <c r="I17" s="104" t="str">
        <f t="shared" si="0"/>
        <v/>
      </c>
      <c r="J17" s="105"/>
      <c r="M17" s="88" t="str">
        <f>IF('ร,มส'!N31="","",'ร,มส'!N31)</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'03'!$N29</f>
        <v/>
      </c>
      <c r="I18" s="104" t="str">
        <f t="shared" si="0"/>
        <v/>
      </c>
      <c r="J18" s="105"/>
      <c r="M18" s="88" t="str">
        <f>IF('ร,มส'!O31="","",'ร,มส'!O31)</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'03'!$O29</f>
        <v/>
      </c>
      <c r="I19" s="104" t="str">
        <f t="shared" si="0"/>
        <v/>
      </c>
      <c r="J19" s="105"/>
      <c r="M19" s="88" t="str">
        <f>IF('ร,มส'!P31="","",'ร,มส'!P31)</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'03'!$P29</f>
        <v/>
      </c>
      <c r="I20" s="104" t="str">
        <f t="shared" si="0"/>
        <v/>
      </c>
      <c r="J20" s="105"/>
      <c r="M20" s="88" t="str">
        <f>IF('ร,มส'!Q31="","",'ร,มส'!Q31)</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'03'!$Q29</f>
        <v/>
      </c>
      <c r="I21" s="104" t="str">
        <f t="shared" si="0"/>
        <v/>
      </c>
      <c r="J21" s="105"/>
      <c r="M21" s="88" t="str">
        <f>IF('ร,มส'!R31="","",'ร,มส'!R31)</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'03'!$R29</f>
        <v/>
      </c>
      <c r="I22" s="104" t="str">
        <f t="shared" si="0"/>
        <v/>
      </c>
      <c r="J22" s="105"/>
      <c r="M22" s="88" t="str">
        <f>IF('ร,มส'!S31="","",'ร,มส'!S31)</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'02'!$S$29</f>
        <v/>
      </c>
      <c r="F25" s="768" t="s">
        <v>359</v>
      </c>
      <c r="G25" s="465" t="s">
        <v>354</v>
      </c>
      <c r="H25" s="466"/>
      <c r="I25" s="467"/>
      <c r="J25" s="462" t="str">
        <f>IF(ข้อมูลกิจกรรม!$Q$29="","",IF(ข้อมูลกิจกรรม!$Q$29=0,"ปรับปรุง",IF(ข้อมูลกิจกรรม!$Q$29=1,"พอใช้",IF(ข้อมูลกิจกรรม!$Q$29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IF(เกณฑ์!E16="คะแนนร้อยละ",'03'!$U29,'02'!$AM29)</f>
        <v/>
      </c>
      <c r="F26" s="769"/>
      <c r="G26" s="465" t="s">
        <v>355</v>
      </c>
      <c r="H26" s="466"/>
      <c r="I26" s="467"/>
      <c r="J26" s="462" t="str">
        <f>IF(ข้อมูลกิจกรรม!$R$29="","",IF(ข้อมูลกิจกรรม!$R$29=0,"ปรับปรุง",IF(ข้อมูลกิจกรรม!$R$29=1,"พอใช้",IF(ข้อมูลกิจกรรม!$R$29=2,"ดี","ดีเยี่ยม"))))</f>
        <v/>
      </c>
    </row>
    <row r="27" spans="2:13" ht="21.75" customHeight="1">
      <c r="B27" s="756" t="s">
        <v>29</v>
      </c>
      <c r="C27" s="757"/>
      <c r="D27" s="99" t="str">
        <f>กิจกรรมพัฒนาผู้เรียน!E5</f>
        <v>แนะแนว</v>
      </c>
      <c r="E27" s="103" t="str">
        <f>ข้อมูลกิจกรรม!$D$29</f>
        <v/>
      </c>
      <c r="F27" s="769"/>
      <c r="G27" s="465" t="s">
        <v>356</v>
      </c>
      <c r="H27" s="466"/>
      <c r="I27" s="467"/>
      <c r="J27" s="462" t="str">
        <f>IF(ข้อมูลกิจกรรม!$S$29="","",IF(ข้อมูลกิจกรรม!$S$29=0,"ปรับปรุง",IF(ข้อมูลกิจกรรม!$S$29=1,"พอใช้",IF(ข้อมูลกิจกรรม!$S$29=2,"ดี","ดีเยี่ยม"))))</f>
        <v/>
      </c>
    </row>
    <row r="28" spans="2:13">
      <c r="B28" s="758"/>
      <c r="C28" s="759"/>
      <c r="D28" s="99" t="str">
        <f>กิจกรรมพัฒนาผู้เรียน!F5</f>
        <v>ลูกเสือฯ</v>
      </c>
      <c r="E28" s="103" t="str">
        <f>ข้อมูลกิจกรรม!$E$29</f>
        <v/>
      </c>
      <c r="F28" s="769"/>
      <c r="G28" s="465" t="s">
        <v>357</v>
      </c>
      <c r="H28" s="466"/>
      <c r="I28" s="467"/>
      <c r="J28" s="462" t="str">
        <f>IF(ข้อมูลกิจกรรม!$T$29="","",IF(ข้อมูลกิจกรรม!$T$29=0,"ปรับปรุง",IF(ข้อมูลกิจกรรม!$T$29=1,"พอใช้",IF(ข้อมูลกิจกรรม!$T$29=2,"ดี","ดีเยี่ยม"))))</f>
        <v/>
      </c>
    </row>
    <row r="29" spans="2:13">
      <c r="B29" s="758"/>
      <c r="C29" s="759"/>
      <c r="D29" s="99" t="str">
        <f>ข้อมูลกิจกรรม!$V$29</f>
        <v/>
      </c>
      <c r="E29" s="103" t="str">
        <f>ข้อมูลกิจกรรม!$F$29</f>
        <v/>
      </c>
      <c r="F29" s="770"/>
      <c r="G29" s="468" t="s">
        <v>358</v>
      </c>
      <c r="H29" s="469"/>
      <c r="I29" s="470"/>
      <c r="J29" s="399" t="str">
        <f>IF(ข้อมูลกิจกรรม!$U$29="","",IF(ข้อมูลกิจกรรม!$U$29=0,"ปรับปรุง",IF(ข้อมูลกิจกรรม!$U$29=1,"พอใช้",IF(ข้อมูลกิจกรรม!$U$29=2,"ดี","ดีเยี่ยม"))))</f>
        <v/>
      </c>
    </row>
    <row r="30" spans="2:13" ht="21.75" customHeight="1">
      <c r="B30" s="760"/>
      <c r="C30" s="761"/>
      <c r="D30" s="99">
        <f>กิจกรรมพัฒนาผู้เรียน!J30</f>
        <v>0</v>
      </c>
      <c r="E30" s="103">
        <f>กิจกรรมพัฒนาผู้เรียน!H30</f>
        <v>0</v>
      </c>
      <c r="F30" s="544" t="s">
        <v>425</v>
      </c>
      <c r="G30" s="545"/>
      <c r="H30" s="545"/>
      <c r="I30" s="546"/>
      <c r="J30" s="103" t="str">
        <f>IF(ข้อมูลกิจกรรม!$P$29="","",IF(ข้อมูลกิจกรรม!$P$29=0,"ไม่ผ่าน",IF(ข้อมูลกิจกรรม!$P$29=1,"ผ่าน",IF(ข้อมูลกิจกรรม!$P$29=2,"ดี","ดีเยี่ยม"))))</f>
        <v/>
      </c>
    </row>
    <row r="31" spans="2:13" ht="21.75" customHeight="1">
      <c r="B31" s="756" t="s">
        <v>30</v>
      </c>
      <c r="C31" s="757"/>
      <c r="D31" s="122" t="str">
        <f>"1." &amp;'ข้อมูลพื้นฐาน  '!I13</f>
        <v>1.รักชาติ  ศาสน์  กษัตริย์</v>
      </c>
      <c r="E31" s="103" t="str">
        <f>IF(ข้อมูลกิจกรรม!$H$29="","",IF(ข้อมูลกิจกรรม!$H$29=0,"ไม่ผ่าน",IF(ข้อมูลกิจกรรม!$H$29=1,"ผ่าน",IF(ข้อมูลกิจกรรม!$H$29=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$29="","",IF(ข้อมูลกิจกรรม!$I$29=0,"ไม่ผ่าน",IF(ข้อมูลกิจกรรม!$I$29=1,"ผ่าน",IF(ข้อมูลกิจกรรม!$I$29=2,"ดี","ดีเยี่ยม"))))</f>
        <v/>
      </c>
      <c r="F32" s="541"/>
      <c r="G32" s="474"/>
      <c r="H32" s="474"/>
      <c r="I32" s="474"/>
      <c r="J32" s="525"/>
    </row>
    <row r="33" spans="2:10" ht="21.75" customHeight="1">
      <c r="B33" s="758"/>
      <c r="C33" s="759"/>
      <c r="D33" s="122" t="str">
        <f>"3." &amp;'ข้อมูลพื้นฐาน  '!I15</f>
        <v>3.มีวินัย</v>
      </c>
      <c r="E33" s="103" t="str">
        <f>IF(ข้อมูลกิจกรรม!$J$29="","",IF(ข้อมูลกิจกรรม!$J$29=0,"ไม่ผ่าน",IF(ข้อมูลกิจกรรม!$J$29=1,"ผ่าน",IF(ข้อมูลกิจกรรม!$J$29=2,"ดี","ดีเยี่ยม"))))</f>
        <v/>
      </c>
      <c r="F33" s="121"/>
      <c r="J33" s="543"/>
    </row>
    <row r="34" spans="2:10">
      <c r="B34" s="758"/>
      <c r="C34" s="759"/>
      <c r="D34" s="122" t="str">
        <f>"4." &amp;'ข้อมูลพื้นฐาน  '!I16</f>
        <v>4.ใฝ่เรียนรู้</v>
      </c>
      <c r="E34" s="103" t="str">
        <f>IF(ข้อมูลกิจกรรม!$K$29="","",IF(ข้อมูลกิจกรรม!$K$29=0,"ไม่ผ่าน",IF(ข้อมูลกิจกรรม!$K$29=1,"ผ่าน",IF(ข้อมูลกิจกรรม!$K$29=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$29="","",IF(ข้อมูลกิจกรรม!$L$29=0,"ไม่ผ่าน",IF(ข้อมูลกิจกรรม!$L$29=1,"ผ่าน",IF(ข้อมูลกิจกรรม!$L$29=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$29="","",IF(ข้อมูลกิจกรรม!$M$29=0,"ไม่ผ่าน",IF(ข้อมูลกิจกรรม!$M$29=1,"ผ่าน",IF(ข้อมูลกิจกรรม!$M$29=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$29="","",IF(ข้อมูลกิจกรรม!$N$29=0,"ไม่ผ่าน",IF(ข้อมูลกิจกรรม!$N$29=1,"ผ่าน",IF(ข้อมูลกิจกรรม!$N$29=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$29="","",IF(ข้อมูลกิจกรรม!$O$29=0,"ไม่ผ่าน",IF(ข้อมูลกิจกรรม!$O$29=1,"ผ่าน",IF(ข้อมูลกิจกรรม!$O$29=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z1JM/keRN4vQVO961bE3XUateUXjLs5gY909G/ATEBz7q0KXOu9lBPeADxbT7S3oEIZzNBv5bKZzyIOUx5vsxQ==" saltValue="glO1iSGNlQyIf4UZPxn4s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103" priority="11" stopIfTrue="1" operator="lessThan">
      <formula>50</formula>
    </cfRule>
  </conditionalFormatting>
  <conditionalFormatting sqref="J23 I8:J22">
    <cfRule type="cellIs" dxfId="102" priority="12" stopIfTrue="1" operator="lessThan">
      <formula>1</formula>
    </cfRule>
  </conditionalFormatting>
  <conditionalFormatting sqref="I8:I22">
    <cfRule type="containsText" dxfId="101" priority="4" operator="containsText" text="มส">
      <formula>NOT(ISERROR(SEARCH("มส",I8)))</formula>
    </cfRule>
    <cfRule type="containsText" dxfId="10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8"/>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'03'!$C30</f>
        <v>เด็กหญิงสุพิชฌาย์  อินหอม</v>
      </c>
      <c r="F6" s="767" t="str">
        <f>"เลขประจำตัว     "&amp;'ข้อมูลนักเรียน  '!B30</f>
        <v>เลขประจำตัว     2519</v>
      </c>
      <c r="G6" s="767"/>
      <c r="H6" s="93" t="s">
        <v>2</v>
      </c>
      <c r="I6" s="92">
        <f>'03'!$A30</f>
        <v>26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'03'!$D30</f>
        <v/>
      </c>
      <c r="I8" s="104" t="str">
        <f t="shared" ref="I8:I22" si="0">IF(OR(M8="ร",M8="มส"),M8,IF(ISNA(VLOOKUP(H8,grad01,5,TRUE)),"",VLOOKUP(H8,grad01,5,TRUE)))</f>
        <v/>
      </c>
      <c r="J8" s="105"/>
      <c r="M8" s="88" t="str">
        <f>IF('ร,มส'!E32="","",'ร,มส'!E32)</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'03'!$E30</f>
        <v/>
      </c>
      <c r="I9" s="104" t="str">
        <f t="shared" si="0"/>
        <v/>
      </c>
      <c r="J9" s="105"/>
      <c r="M9" s="88" t="str">
        <f>IF('ร,มส'!F32="","",'ร,มส'!F32)</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'03'!$F30</f>
        <v/>
      </c>
      <c r="I10" s="104" t="str">
        <f t="shared" si="0"/>
        <v/>
      </c>
      <c r="J10" s="105"/>
      <c r="M10" s="88" t="str">
        <f>IF('ร,มส'!G32="","",'ร,มส'!G32)</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'03'!$G30</f>
        <v/>
      </c>
      <c r="I11" s="104" t="str">
        <f t="shared" si="0"/>
        <v/>
      </c>
      <c r="J11" s="105"/>
      <c r="M11" s="88" t="str">
        <f>IF('ร,มส'!H32="","",'ร,มส'!H32)</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'03'!$H30</f>
        <v/>
      </c>
      <c r="I12" s="104" t="str">
        <f t="shared" si="0"/>
        <v/>
      </c>
      <c r="J12" s="105"/>
      <c r="M12" s="88" t="str">
        <f>IF('ร,มส'!I32="","",'ร,มส'!I32)</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'03'!$I30</f>
        <v/>
      </c>
      <c r="I13" s="104" t="str">
        <f t="shared" si="0"/>
        <v/>
      </c>
      <c r="J13" s="105"/>
      <c r="M13" s="88" t="str">
        <f>IF('ร,มส'!J32="","",'ร,มส'!J32)</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'03'!$J30</f>
        <v/>
      </c>
      <c r="I14" s="104" t="str">
        <f t="shared" si="0"/>
        <v/>
      </c>
      <c r="J14" s="105"/>
      <c r="M14" s="88" t="str">
        <f>IF('ร,มส'!K32="","",'ร,มส'!K32)</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'03'!$K30</f>
        <v/>
      </c>
      <c r="I15" s="104" t="str">
        <f t="shared" si="0"/>
        <v/>
      </c>
      <c r="J15" s="105"/>
      <c r="M15" s="88" t="str">
        <f>IF('ร,มส'!L32="","",'ร,มส'!L32)</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'03'!$L30</f>
        <v/>
      </c>
      <c r="I16" s="104" t="str">
        <f t="shared" si="0"/>
        <v/>
      </c>
      <c r="J16" s="105"/>
      <c r="M16" s="88" t="str">
        <f>IF('ร,มส'!M32="","",'ร,มส'!M32)</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'03'!$M30</f>
        <v/>
      </c>
      <c r="I17" s="104" t="str">
        <f t="shared" si="0"/>
        <v/>
      </c>
      <c r="J17" s="105"/>
      <c r="M17" s="88" t="str">
        <f>IF('ร,มส'!N32="","",'ร,มส'!N32)</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'03'!$N30</f>
        <v/>
      </c>
      <c r="I18" s="104" t="str">
        <f t="shared" si="0"/>
        <v/>
      </c>
      <c r="J18" s="105"/>
      <c r="M18" s="88" t="str">
        <f>IF('ร,มส'!O32="","",'ร,มส'!O32)</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'03'!$O30</f>
        <v/>
      </c>
      <c r="I19" s="104" t="str">
        <f t="shared" si="0"/>
        <v/>
      </c>
      <c r="J19" s="105"/>
      <c r="M19" s="88" t="str">
        <f>IF('ร,มส'!P32="","",'ร,มส'!P32)</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'03'!$P30</f>
        <v/>
      </c>
      <c r="I20" s="104" t="str">
        <f t="shared" si="0"/>
        <v/>
      </c>
      <c r="J20" s="105"/>
      <c r="M20" s="88" t="str">
        <f>IF('ร,มส'!Q32="","",'ร,มส'!Q32)</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'03'!$Q30</f>
        <v/>
      </c>
      <c r="I21" s="104" t="str">
        <f t="shared" si="0"/>
        <v/>
      </c>
      <c r="J21" s="105"/>
      <c r="M21" s="88" t="str">
        <f>IF('ร,มส'!R32="","",'ร,มส'!R32)</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'03'!$R30</f>
        <v/>
      </c>
      <c r="I22" s="104" t="str">
        <f t="shared" si="0"/>
        <v/>
      </c>
      <c r="J22" s="105"/>
      <c r="M22" s="88" t="str">
        <f>IF('ร,มส'!S32="","",'ร,มส'!S32)</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'02'!$S$30</f>
        <v/>
      </c>
      <c r="F25" s="768" t="s">
        <v>359</v>
      </c>
      <c r="G25" s="465" t="s">
        <v>354</v>
      </c>
      <c r="H25" s="466"/>
      <c r="I25" s="467"/>
      <c r="J25" s="462" t="str">
        <f>IF(ข้อมูลกิจกรรม!$Q$30="","",IF(ข้อมูลกิจกรรม!$Q$30=0,"ปรับปรุง",IF(ข้อมูลกิจกรรม!$Q$30=1,"พอใช้",IF(ข้อมูลกิจกรรม!$Q$30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IF(เกณฑ์!E16="คะแนนร้อยละ",'03'!$U30,'02'!$AM30)</f>
        <v/>
      </c>
      <c r="F26" s="769"/>
      <c r="G26" s="465" t="s">
        <v>355</v>
      </c>
      <c r="H26" s="466"/>
      <c r="I26" s="467"/>
      <c r="J26" s="462" t="str">
        <f>IF(ข้อมูลกิจกรรม!$R$30="","",IF(ข้อมูลกิจกรรม!$R$30=0,"ปรับปรุง",IF(ข้อมูลกิจกรรม!$R$30=1,"พอใช้",IF(ข้อมูลกิจกรรม!$R$30=2,"ดี","ดีเยี่ยม"))))</f>
        <v/>
      </c>
    </row>
    <row r="27" spans="2:13" ht="21.75" customHeight="1">
      <c r="B27" s="756" t="s">
        <v>29</v>
      </c>
      <c r="C27" s="757"/>
      <c r="D27" s="99" t="str">
        <f>กิจกรรมพัฒนาผู้เรียน!E5</f>
        <v>แนะแนว</v>
      </c>
      <c r="E27" s="103" t="str">
        <f>ข้อมูลกิจกรรม!$D$30</f>
        <v/>
      </c>
      <c r="F27" s="769"/>
      <c r="G27" s="465" t="s">
        <v>356</v>
      </c>
      <c r="H27" s="466"/>
      <c r="I27" s="467"/>
      <c r="J27" s="462" t="str">
        <f>IF(ข้อมูลกิจกรรม!$S$30="","",IF(ข้อมูลกิจกรรม!$S$30=0,"ปรับปรุง",IF(ข้อมูลกิจกรรม!$S$30=1,"พอใช้",IF(ข้อมูลกิจกรรม!$S$30=2,"ดี","ดีเยี่ยม"))))</f>
        <v/>
      </c>
    </row>
    <row r="28" spans="2:13">
      <c r="B28" s="758"/>
      <c r="C28" s="759"/>
      <c r="D28" s="99" t="str">
        <f>กิจกรรมพัฒนาผู้เรียน!F5</f>
        <v>ลูกเสือฯ</v>
      </c>
      <c r="E28" s="103" t="str">
        <f>ข้อมูลกิจกรรม!$E$30</f>
        <v/>
      </c>
      <c r="F28" s="769"/>
      <c r="G28" s="465" t="s">
        <v>357</v>
      </c>
      <c r="H28" s="466"/>
      <c r="I28" s="467"/>
      <c r="J28" s="462" t="str">
        <f>IF(ข้อมูลกิจกรรม!$T$30="","",IF(ข้อมูลกิจกรรม!$T$30=0,"ปรับปรุง",IF(ข้อมูลกิจกรรม!$T$30=1,"พอใช้",IF(ข้อมูลกิจกรรม!$T$30=2,"ดี","ดีเยี่ยม"))))</f>
        <v/>
      </c>
    </row>
    <row r="29" spans="2:13">
      <c r="B29" s="758"/>
      <c r="C29" s="759"/>
      <c r="D29" s="99" t="str">
        <f>ข้อมูลกิจกรรม!$V$30</f>
        <v/>
      </c>
      <c r="E29" s="103" t="str">
        <f>ข้อมูลกิจกรรม!$F$30</f>
        <v/>
      </c>
      <c r="F29" s="770"/>
      <c r="G29" s="468" t="s">
        <v>358</v>
      </c>
      <c r="H29" s="469"/>
      <c r="I29" s="470"/>
      <c r="J29" s="399" t="str">
        <f>IF(ข้อมูลกิจกรรม!$U$30="","",IF(ข้อมูลกิจกรรม!$U$30=0,"ปรับปรุง",IF(ข้อมูลกิจกรรม!$U$30=1,"พอใช้",IF(ข้อมูลกิจกรรม!$U$30=2,"ดี","ดีเยี่ยม"))))</f>
        <v/>
      </c>
    </row>
    <row r="30" spans="2:13" ht="21.75" customHeight="1">
      <c r="B30" s="760"/>
      <c r="C30" s="761"/>
      <c r="D30" s="99">
        <f>กิจกรรมพัฒนาผู้เรียน!J31</f>
        <v>0</v>
      </c>
      <c r="E30" s="103">
        <f>กิจกรรมพัฒนาผู้เรียน!H31</f>
        <v>0</v>
      </c>
      <c r="F30" s="544" t="s">
        <v>425</v>
      </c>
      <c r="G30" s="545"/>
      <c r="H30" s="545"/>
      <c r="I30" s="546"/>
      <c r="J30" s="103" t="str">
        <f>IF(ข้อมูลกิจกรรม!$P$30="","",IF(ข้อมูลกิจกรรม!$P$30=0,"ไม่ผ่าน",IF(ข้อมูลกิจกรรม!$P$30=1,"ผ่าน",IF(ข้อมูลกิจกรรม!$P$30=2,"ดี","ดีเยี่ยม"))))</f>
        <v/>
      </c>
    </row>
    <row r="31" spans="2:13" ht="21.75" customHeight="1">
      <c r="B31" s="756" t="s">
        <v>30</v>
      </c>
      <c r="C31" s="757"/>
      <c r="D31" s="122" t="str">
        <f>"1." &amp;'ข้อมูลพื้นฐาน  '!I13</f>
        <v>1.รักชาติ  ศาสน์  กษัตริย์</v>
      </c>
      <c r="E31" s="103" t="str">
        <f>IF(ข้อมูลกิจกรรม!$H$30="","",IF(ข้อมูลกิจกรรม!$H$30=0,"ไม่ผ่าน",IF(ข้อมูลกิจกรรม!$H$30=1,"ผ่าน",IF(ข้อมูลกิจกรรม!$H$30=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$30="","",IF(ข้อมูลกิจกรรม!$I$30=0,"ไม่ผ่าน",IF(ข้อมูลกิจกรรม!$I$30=1,"ผ่าน",IF(ข้อมูลกิจกรรม!$I$30=2,"ดี","ดีเยี่ยม"))))</f>
        <v/>
      </c>
      <c r="F32" s="541"/>
      <c r="G32" s="474"/>
      <c r="H32" s="474"/>
      <c r="I32" s="474"/>
      <c r="J32" s="525"/>
    </row>
    <row r="33" spans="2:10" ht="21.75" customHeight="1">
      <c r="B33" s="758"/>
      <c r="C33" s="759"/>
      <c r="D33" s="122" t="str">
        <f>"3." &amp;'ข้อมูลพื้นฐาน  '!I15</f>
        <v>3.มีวินัย</v>
      </c>
      <c r="E33" s="103" t="str">
        <f>IF(ข้อมูลกิจกรรม!$J$30="","",IF(ข้อมูลกิจกรรม!$J$30=0,"ไม่ผ่าน",IF(ข้อมูลกิจกรรม!$J$30=1,"ผ่าน",IF(ข้อมูลกิจกรรม!$J$30=2,"ดี","ดีเยี่ยม"))))</f>
        <v/>
      </c>
      <c r="F33" s="121"/>
      <c r="J33" s="543"/>
    </row>
    <row r="34" spans="2:10">
      <c r="B34" s="758"/>
      <c r="C34" s="759"/>
      <c r="D34" s="122" t="str">
        <f>"4." &amp;'ข้อมูลพื้นฐาน  '!I16</f>
        <v>4.ใฝ่เรียนรู้</v>
      </c>
      <c r="E34" s="103" t="str">
        <f>IF(ข้อมูลกิจกรรม!$K$30="","",IF(ข้อมูลกิจกรรม!$K$30=0,"ไม่ผ่าน",IF(ข้อมูลกิจกรรม!$K$30=1,"ผ่าน",IF(ข้อมูลกิจกรรม!$K$30=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$30="","",IF(ข้อมูลกิจกรรม!$L$30=0,"ไม่ผ่าน",IF(ข้อมูลกิจกรรม!$L$30=1,"ผ่าน",IF(ข้อมูลกิจกรรม!$L$30=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$30="","",IF(ข้อมูลกิจกรรม!$M$30=0,"ไม่ผ่าน",IF(ข้อมูลกิจกรรม!$M$30=1,"ผ่าน",IF(ข้อมูลกิจกรรม!$M$30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$30="","",IF(ข้อมูลกิจกรรม!$N$30=0,"ไม่ผ่าน",IF(ข้อมูลกิจกรรม!$N$30=1,"ผ่าน",IF(ข้อมูลกิจกรรม!$N$30=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$30="","",IF(ข้อมูลกิจกรรม!$O$30=0,"ไม่ผ่าน",IF(ข้อมูลกิจกรรม!$O$30=1,"ผ่าน",IF(ข้อมูลกิจกรรม!$O$30=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Ehgv0mo2prrVue6gobCqmDJj0+aosQWc3EZ5daGbSq+uw0+C0b6JjyroLGgN4XOGj0edNMylWxJZYkABxkoCAg==" saltValue="D012jeWu/cDpi1W6cwCIE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99" priority="11" stopIfTrue="1" operator="lessThan">
      <formula>50</formula>
    </cfRule>
  </conditionalFormatting>
  <conditionalFormatting sqref="J23 I8:J22">
    <cfRule type="cellIs" dxfId="98" priority="12" stopIfTrue="1" operator="lessThan">
      <formula>1</formula>
    </cfRule>
  </conditionalFormatting>
  <conditionalFormatting sqref="I8:I22">
    <cfRule type="containsText" dxfId="97" priority="4" operator="containsText" text="มส">
      <formula>NOT(ISERROR(SEARCH("มส",I8)))</formula>
    </cfRule>
    <cfRule type="containsText" dxfId="9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9"/>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'03'!$C31</f>
        <v>เด็กหญิงดิษญา  กลิ่นหอม</v>
      </c>
      <c r="F6" s="767" t="str">
        <f>"เลขประจำตัว     "&amp;'ข้อมูลนักเรียน  '!B31</f>
        <v>เลขประจำตัว     2520</v>
      </c>
      <c r="G6" s="767"/>
      <c r="H6" s="93" t="s">
        <v>2</v>
      </c>
      <c r="I6" s="92">
        <f>'03'!$A31</f>
        <v>27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'03'!$D31</f>
        <v/>
      </c>
      <c r="I8" s="104" t="str">
        <f t="shared" ref="I8:I22" si="0">IF(OR(M8="ร",M8="มส"),M8,IF(ISNA(VLOOKUP(H8,grad01,5,TRUE)),"",VLOOKUP(H8,grad01,5,TRUE)))</f>
        <v/>
      </c>
      <c r="J8" s="105"/>
      <c r="M8" s="88" t="str">
        <f>IF('ร,มส'!E33="","",'ร,มส'!E33)</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'03'!$E31</f>
        <v/>
      </c>
      <c r="I9" s="104" t="str">
        <f t="shared" si="0"/>
        <v/>
      </c>
      <c r="J9" s="105"/>
      <c r="M9" s="88" t="str">
        <f>IF('ร,มส'!F33="","",'ร,มส'!F33)</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'03'!$F31</f>
        <v/>
      </c>
      <c r="I10" s="104" t="str">
        <f t="shared" si="0"/>
        <v/>
      </c>
      <c r="J10" s="105"/>
      <c r="M10" s="88" t="str">
        <f>IF('ร,มส'!G33="","",'ร,มส'!G33)</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'03'!$G31</f>
        <v/>
      </c>
      <c r="I11" s="104" t="str">
        <f t="shared" si="0"/>
        <v/>
      </c>
      <c r="J11" s="105"/>
      <c r="M11" s="88" t="str">
        <f>IF('ร,มส'!H33="","",'ร,มส'!H33)</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'03'!$H31</f>
        <v/>
      </c>
      <c r="I12" s="104" t="str">
        <f t="shared" si="0"/>
        <v/>
      </c>
      <c r="J12" s="105"/>
      <c r="M12" s="88" t="str">
        <f>IF('ร,มส'!I33="","",'ร,มส'!I33)</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'03'!$I31</f>
        <v/>
      </c>
      <c r="I13" s="104" t="str">
        <f t="shared" si="0"/>
        <v/>
      </c>
      <c r="J13" s="105"/>
      <c r="M13" s="88" t="str">
        <f>IF('ร,มส'!J33="","",'ร,มส'!J33)</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'03'!$J31</f>
        <v/>
      </c>
      <c r="I14" s="104" t="str">
        <f t="shared" si="0"/>
        <v/>
      </c>
      <c r="J14" s="105"/>
      <c r="M14" s="88" t="str">
        <f>IF('ร,มส'!K33="","",'ร,มส'!K33)</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'03'!$K31</f>
        <v/>
      </c>
      <c r="I15" s="104" t="str">
        <f t="shared" si="0"/>
        <v/>
      </c>
      <c r="J15" s="105"/>
      <c r="M15" s="88" t="str">
        <f>IF('ร,มส'!L33="","",'ร,มส'!L33)</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'03'!$L31</f>
        <v/>
      </c>
      <c r="I16" s="104" t="str">
        <f t="shared" si="0"/>
        <v/>
      </c>
      <c r="J16" s="105"/>
      <c r="M16" s="88" t="str">
        <f>IF('ร,มส'!M33="","",'ร,มส'!M33)</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'03'!$M31</f>
        <v/>
      </c>
      <c r="I17" s="104" t="str">
        <f t="shared" si="0"/>
        <v/>
      </c>
      <c r="J17" s="105"/>
      <c r="M17" s="88" t="str">
        <f>IF('ร,มส'!N33="","",'ร,มส'!N33)</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'03'!$N31</f>
        <v/>
      </c>
      <c r="I18" s="104" t="str">
        <f t="shared" si="0"/>
        <v/>
      </c>
      <c r="J18" s="105"/>
      <c r="M18" s="88" t="str">
        <f>IF('ร,มส'!O33="","",'ร,มส'!O33)</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'03'!$O31</f>
        <v/>
      </c>
      <c r="I19" s="104" t="str">
        <f t="shared" si="0"/>
        <v/>
      </c>
      <c r="J19" s="105"/>
      <c r="M19" s="88" t="str">
        <f>IF('ร,มส'!P33="","",'ร,มส'!P33)</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'03'!$P31</f>
        <v/>
      </c>
      <c r="I20" s="104" t="str">
        <f t="shared" si="0"/>
        <v/>
      </c>
      <c r="J20" s="105"/>
      <c r="M20" s="88" t="str">
        <f>IF('ร,มส'!Q33="","",'ร,มส'!Q33)</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'03'!$Q31</f>
        <v/>
      </c>
      <c r="I21" s="104" t="str">
        <f t="shared" si="0"/>
        <v/>
      </c>
      <c r="J21" s="105"/>
      <c r="M21" s="88" t="str">
        <f>IF('ร,มส'!R33="","",'ร,มส'!R33)</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'03'!$R31</f>
        <v/>
      </c>
      <c r="I22" s="104" t="str">
        <f t="shared" si="0"/>
        <v/>
      </c>
      <c r="J22" s="105"/>
      <c r="M22" s="88" t="str">
        <f>IF('ร,มส'!S33="","",'ร,มส'!S33)</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'02'!$S$31</f>
        <v/>
      </c>
      <c r="F25" s="768" t="s">
        <v>359</v>
      </c>
      <c r="G25" s="465" t="s">
        <v>354</v>
      </c>
      <c r="H25" s="466"/>
      <c r="I25" s="467"/>
      <c r="J25" s="462" t="str">
        <f>IF(ข้อมูลกิจกรรม!$Q$31="","",IF(ข้อมูลกิจกรรม!$Q$31=0,"ปรับปรุง",IF(ข้อมูลกิจกรรม!$Q$31=1,"พอใช้",IF(ข้อมูลกิจกรรม!$Q$31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IF(เกณฑ์!E16="คะแนนร้อยละ",'03'!$U31,'02'!$AM31)</f>
        <v/>
      </c>
      <c r="F26" s="769"/>
      <c r="G26" s="465" t="s">
        <v>355</v>
      </c>
      <c r="H26" s="466"/>
      <c r="I26" s="467"/>
      <c r="J26" s="462" t="str">
        <f>IF(ข้อมูลกิจกรรม!$R$31="","",IF(ข้อมูลกิจกรรม!$R$31=0,"ปรับปรุง",IF(ข้อมูลกิจกรรม!$R$31=1,"พอใช้",IF(ข้อมูลกิจกรรม!$R$31=2,"ดี","ดีเยี่ยม"))))</f>
        <v/>
      </c>
    </row>
    <row r="27" spans="2:13" ht="21.75" customHeight="1">
      <c r="B27" s="756" t="s">
        <v>29</v>
      </c>
      <c r="C27" s="757"/>
      <c r="D27" s="99" t="str">
        <f>กิจกรรมพัฒนาผู้เรียน!E5</f>
        <v>แนะแนว</v>
      </c>
      <c r="E27" s="103" t="str">
        <f>ข้อมูลกิจกรรม!$D$31</f>
        <v/>
      </c>
      <c r="F27" s="769"/>
      <c r="G27" s="465" t="s">
        <v>356</v>
      </c>
      <c r="H27" s="466"/>
      <c r="I27" s="467"/>
      <c r="J27" s="462" t="str">
        <f>IF(ข้อมูลกิจกรรม!$S$31="","",IF(ข้อมูลกิจกรรม!$S$31=0,"ปรับปรุง",IF(ข้อมูลกิจกรรม!$S$31=1,"พอใช้",IF(ข้อมูลกิจกรรม!$S$31=2,"ดี","ดีเยี่ยม"))))</f>
        <v/>
      </c>
    </row>
    <row r="28" spans="2:13">
      <c r="B28" s="758"/>
      <c r="C28" s="759"/>
      <c r="D28" s="99" t="str">
        <f>กิจกรรมพัฒนาผู้เรียน!F5</f>
        <v>ลูกเสือฯ</v>
      </c>
      <c r="E28" s="103" t="str">
        <f>ข้อมูลกิจกรรม!$E$31</f>
        <v/>
      </c>
      <c r="F28" s="769"/>
      <c r="G28" s="465" t="s">
        <v>357</v>
      </c>
      <c r="H28" s="466"/>
      <c r="I28" s="467"/>
      <c r="J28" s="462" t="str">
        <f>IF(ข้อมูลกิจกรรม!$T$31="","",IF(ข้อมูลกิจกรรม!$T$31=0,"ปรับปรุง",IF(ข้อมูลกิจกรรม!$T$31=1,"พอใช้",IF(ข้อมูลกิจกรรม!$T$31=2,"ดี","ดีเยี่ยม"))))</f>
        <v/>
      </c>
    </row>
    <row r="29" spans="2:13">
      <c r="B29" s="758"/>
      <c r="C29" s="759"/>
      <c r="D29" s="99" t="str">
        <f>ข้อมูลกิจกรรม!$V$31</f>
        <v/>
      </c>
      <c r="E29" s="103" t="str">
        <f>ข้อมูลกิจกรรม!$F$31</f>
        <v/>
      </c>
      <c r="F29" s="770"/>
      <c r="G29" s="468" t="s">
        <v>358</v>
      </c>
      <c r="H29" s="469"/>
      <c r="I29" s="470"/>
      <c r="J29" s="399" t="str">
        <f>IF(ข้อมูลกิจกรรม!$U$31="","",IF(ข้อมูลกิจกรรม!$U$31=0,"ปรับปรุง",IF(ข้อมูลกิจกรรม!$U$31=1,"พอใช้",IF(ข้อมูลกิจกรรม!$U$31=2,"ดี","ดีเยี่ยม"))))</f>
        <v/>
      </c>
    </row>
    <row r="30" spans="2:13" ht="21.75" customHeight="1">
      <c r="B30" s="760"/>
      <c r="C30" s="761"/>
      <c r="D30" s="99">
        <f>กิจกรรมพัฒนาผู้เรียน!J32</f>
        <v>0</v>
      </c>
      <c r="E30" s="103">
        <f>กิจกรรมพัฒนาผู้เรียน!H32</f>
        <v>0</v>
      </c>
      <c r="F30" s="544" t="s">
        <v>425</v>
      </c>
      <c r="G30" s="545"/>
      <c r="H30" s="545"/>
      <c r="I30" s="546"/>
      <c r="J30" s="103" t="str">
        <f>IF(ข้อมูลกิจกรรม!$P$31="","",IF(ข้อมูลกิจกรรม!$P$31=0,"ไม่ผ่าน",IF(ข้อมูลกิจกรรม!$P$31=1,"ผ่าน",IF(ข้อมูลกิจกรรม!$P$31=2,"ดี","ดีเยี่ยม"))))</f>
        <v/>
      </c>
    </row>
    <row r="31" spans="2:13" ht="21.75" customHeight="1">
      <c r="B31" s="756" t="s">
        <v>30</v>
      </c>
      <c r="C31" s="757"/>
      <c r="D31" s="122" t="str">
        <f>"1." &amp;'ข้อมูลพื้นฐาน  '!I13</f>
        <v>1.รักชาติ  ศาสน์  กษัตริย์</v>
      </c>
      <c r="E31" s="103" t="str">
        <f>IF(ข้อมูลกิจกรรม!$H$31="","",IF(ข้อมูลกิจกรรม!$H$31=0,"ไม่ผ่าน",IF(ข้อมูลกิจกรรม!$H$31=1,"ผ่าน",IF(ข้อมูลกิจกรรม!$H$31=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$31="","",IF(ข้อมูลกิจกรรม!$I$31=0,"ไม่ผ่าน",IF(ข้อมูลกิจกรรม!$I$31=1,"ผ่าน",IF(ข้อมูลกิจกรรม!$I$31=2,"ดี","ดีเยี่ยม"))))</f>
        <v/>
      </c>
      <c r="F32" s="541"/>
      <c r="G32" s="474"/>
      <c r="H32" s="474"/>
      <c r="I32" s="474"/>
      <c r="J32" s="525"/>
    </row>
    <row r="33" spans="2:10" ht="21.75" customHeight="1">
      <c r="B33" s="758"/>
      <c r="C33" s="759"/>
      <c r="D33" s="122" t="str">
        <f>"3." &amp;'ข้อมูลพื้นฐาน  '!I15</f>
        <v>3.มีวินัย</v>
      </c>
      <c r="E33" s="103" t="str">
        <f>IF(ข้อมูลกิจกรรม!$J$31="","",IF(ข้อมูลกิจกรรม!$J$31=0,"ไม่ผ่าน",IF(ข้อมูลกิจกรรม!$J$31=1,"ผ่าน",IF(ข้อมูลกิจกรรม!$J$31=2,"ดี","ดีเยี่ยม"))))</f>
        <v/>
      </c>
      <c r="F33" s="121"/>
      <c r="J33" s="543"/>
    </row>
    <row r="34" spans="2:10">
      <c r="B34" s="758"/>
      <c r="C34" s="759"/>
      <c r="D34" s="122" t="str">
        <f>"4." &amp;'ข้อมูลพื้นฐาน  '!I16</f>
        <v>4.ใฝ่เรียนรู้</v>
      </c>
      <c r="E34" s="103" t="str">
        <f>IF(ข้อมูลกิจกรรม!$K$31="","",IF(ข้อมูลกิจกรรม!$K$31=0,"ไม่ผ่าน",IF(ข้อมูลกิจกรรม!$K$31=1,"ผ่าน",IF(ข้อมูลกิจกรรม!$K$31=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$31="","",IF(ข้อมูลกิจกรรม!$L$31=0,"ไม่ผ่าน",IF(ข้อมูลกิจกรรม!$L$31=1,"ผ่าน",IF(ข้อมูลกิจกรรม!$L$31=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$31="","",IF(ข้อมูลกิจกรรม!$M$31=0,"ไม่ผ่าน",IF(ข้อมูลกิจกรรม!$M$31=1,"ผ่าน",IF(ข้อมูลกิจกรรม!$M$31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$31="","",IF(ข้อมูลกิจกรรม!$N$31=0,"ไม่ผ่าน",IF(ข้อมูลกิจกรรม!$N$31=1,"ผ่าน",IF(ข้อมูลกิจกรรม!$N$31=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$31="","",IF(ข้อมูลกิจกรรม!$O$31=0,"ไม่ผ่าน",IF(ข้อมูลกิจกรรม!$O$31=1,"ผ่าน",IF(ข้อมูลกิจกรรม!$O$31=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hfjyovp5xUzyM8vXZMHw3CzZXzi9eS4qsC+2et/+lxatS5kbpWY18Jbnval/ypu/f3tfU+fcZYx1gkpTzoOlfA==" saltValue="r2JLK1nIfKIhzd/n/ERIw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95" priority="11" stopIfTrue="1" operator="lessThan">
      <formula>50</formula>
    </cfRule>
  </conditionalFormatting>
  <conditionalFormatting sqref="J23 I8:J22">
    <cfRule type="cellIs" dxfId="94" priority="12" stopIfTrue="1" operator="lessThan">
      <formula>1</formula>
    </cfRule>
  </conditionalFormatting>
  <conditionalFormatting sqref="I8:I22">
    <cfRule type="containsText" dxfId="93" priority="4" operator="containsText" text="มส">
      <formula>NOT(ISERROR(SEARCH("มส",I8)))</formula>
    </cfRule>
    <cfRule type="containsText" dxfId="9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Y66"/>
  <sheetViews>
    <sheetView showGridLines="0" showRowColHeaders="0" showZeros="0" workbookViewId="0">
      <pane xSplit="4" ySplit="6" topLeftCell="E7" activePane="bottomRight" state="frozen"/>
      <selection activeCell="AF5" sqref="AF5"/>
      <selection pane="topRight" activeCell="AF5" sqref="AF5"/>
      <selection pane="bottomLeft" activeCell="AF5" sqref="AF5"/>
      <selection pane="bottomRight" activeCell="E7" sqref="E7"/>
    </sheetView>
  </sheetViews>
  <sheetFormatPr defaultColWidth="9.140625" defaultRowHeight="21.75"/>
  <cols>
    <col min="1" max="1" width="3.28515625" style="23" customWidth="1"/>
    <col min="2" max="2" width="4.140625" style="23" customWidth="1"/>
    <col min="3" max="3" width="12.7109375" style="23" customWidth="1"/>
    <col min="4" max="4" width="33.85546875" style="23" customWidth="1"/>
    <col min="5" max="19" width="11.7109375" style="23" customWidth="1"/>
    <col min="20" max="20" width="4.5703125" style="23" customWidth="1"/>
    <col min="21" max="21" width="1.85546875" style="23" customWidth="1"/>
    <col min="22" max="16384" width="9.140625" style="23"/>
  </cols>
  <sheetData>
    <row r="1" spans="1:25" ht="39" customHeight="1">
      <c r="A1" s="172"/>
      <c r="B1" s="172"/>
      <c r="C1" s="172"/>
      <c r="D1" s="172"/>
      <c r="E1" s="333" t="s">
        <v>171</v>
      </c>
      <c r="F1" s="172"/>
      <c r="G1" s="172"/>
      <c r="H1" s="172"/>
      <c r="I1" s="172"/>
      <c r="J1" s="172"/>
      <c r="K1" s="172"/>
      <c r="L1" s="172"/>
      <c r="M1" s="172"/>
      <c r="N1" s="172"/>
      <c r="O1" s="172"/>
      <c r="P1" s="172"/>
      <c r="Q1" s="172"/>
      <c r="R1" s="172"/>
      <c r="S1" s="172"/>
      <c r="T1" s="172"/>
      <c r="U1" s="172"/>
      <c r="V1" s="172"/>
      <c r="W1" s="172"/>
      <c r="X1" s="172"/>
      <c r="Y1" s="172"/>
    </row>
    <row r="2" spans="1:25" ht="18.95" customHeight="1">
      <c r="A2" s="172"/>
      <c r="B2" s="600"/>
      <c r="C2" s="20" t="str">
        <f>"แบบบันทึกคะแนนการอ่านคิดวิเคราะห์และเขียน  "  &amp;'ข้อมูลพื้นฐาน  '!D9 &amp;"   ปีการศึกษา  "   &amp;'ข้อมูลพื้นฐาน  '!F9</f>
        <v>แบบบันทึกคะแนนการอ่านคิดวิเคราะห์และเขียน  ภาคเรียนที่ 2   ปีการศึกษา  2568</v>
      </c>
      <c r="D2" s="21"/>
      <c r="E2" s="21"/>
      <c r="F2" s="21"/>
      <c r="G2" s="21"/>
      <c r="H2" s="21"/>
      <c r="I2" s="21"/>
      <c r="J2" s="21"/>
      <c r="K2" s="21"/>
      <c r="L2" s="21"/>
      <c r="M2" s="21"/>
      <c r="N2" s="21"/>
      <c r="O2" s="21"/>
      <c r="P2" s="21"/>
      <c r="Q2" s="21"/>
      <c r="R2" s="21"/>
      <c r="S2" s="21"/>
      <c r="T2" s="22"/>
      <c r="U2" s="172"/>
      <c r="V2" s="172"/>
      <c r="W2" s="172"/>
      <c r="X2" s="172"/>
      <c r="Y2" s="172"/>
    </row>
    <row r="3" spans="1:25" ht="18.95" customHeight="1">
      <c r="A3" s="172"/>
      <c r="B3" s="600"/>
      <c r="C3" s="20" t="str">
        <f>'ข้อมูลพื้นฐาน  '!C10 &amp;'ข้อมูลพื้นฐาน  '!D10      &amp;"  "&amp;'ข้อมูลพื้นฐาน  '!D3  &amp;"   "&amp;'ข้อมูลพื้นฐาน  '!D4</f>
        <v>ระดับชั้นมัธยมศึกษาปีที่ 1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2"/>
      <c r="U3" s="172"/>
      <c r="V3" s="172"/>
      <c r="W3" s="172"/>
      <c r="X3" s="172"/>
      <c r="Y3" s="172"/>
    </row>
    <row r="4" spans="1:25" ht="21" customHeight="1">
      <c r="A4" s="172"/>
      <c r="B4" s="601" t="s">
        <v>2</v>
      </c>
      <c r="C4" s="602" t="s">
        <v>28</v>
      </c>
      <c r="D4" s="603" t="s">
        <v>6</v>
      </c>
      <c r="E4" s="556" t="str">
        <f>'ข้อมูลพื้นฐาน  '!$E13</f>
        <v>ภาษาไทย</v>
      </c>
      <c r="F4" s="550" t="str">
        <f>'ข้อมูลพื้นฐาน  '!$E14</f>
        <v>คณิตศาสตร์</v>
      </c>
      <c r="G4" s="550" t="str">
        <f>'ข้อมูลพื้นฐาน  '!$E15</f>
        <v>วิทยาศาสตร์และเทคโนโลยี</v>
      </c>
      <c r="H4" s="550" t="str">
        <f>'ข้อมูลพื้นฐาน  '!$E16</f>
        <v>การออกแบบและเทคโนโลยี</v>
      </c>
      <c r="I4" s="550" t="str">
        <f>'ข้อมูลพื้นฐาน  '!$E17</f>
        <v>สังคมศึกษา ศาสนาและ วัฒนธรรม</v>
      </c>
      <c r="J4" s="550" t="str">
        <f>'ข้อมูลพื้นฐาน  '!$E18</f>
        <v>ประวัติศาสตร์</v>
      </c>
      <c r="K4" s="550" t="str">
        <f>'ข้อมูลพื้นฐาน  '!$E19</f>
        <v>สุขศึกษาและพลศึกษา</v>
      </c>
      <c r="L4" s="550" t="str">
        <f>'ข้อมูลพื้นฐาน  '!$E20</f>
        <v>ศิลปะ</v>
      </c>
      <c r="M4" s="550" t="str">
        <f>'ข้อมูลพื้นฐาน  '!$E21</f>
        <v>การงานอาชีพ</v>
      </c>
      <c r="N4" s="550" t="str">
        <f>'ข้อมูลพื้นฐาน  '!$E22</f>
        <v>ภาษาอังกฤษพื้นฐาน</v>
      </c>
      <c r="O4" s="550" t="str">
        <f>'ข้อมูลพื้นฐาน  '!$E23</f>
        <v>คอมพิวเตอร์</v>
      </c>
      <c r="P4" s="550" t="str">
        <f>'ข้อมูลพื้นฐาน  '!$E24</f>
        <v>ภาษาจีน</v>
      </c>
      <c r="Q4" s="550" t="str">
        <f>'ข้อมูลพื้นฐาน  '!$E25</f>
        <v>การป้องกันการทุจริต</v>
      </c>
      <c r="R4" s="550" t="str">
        <f>'ข้อมูลพื้นฐาน  '!$E26</f>
        <v>โครงงานอาชีพ</v>
      </c>
      <c r="S4" s="551" t="str">
        <f>'ข้อมูลพื้นฐาน  '!$E27</f>
        <v>การว่ายน้ำเพื่อการเอาชีวิตรอด</v>
      </c>
      <c r="T4" s="22"/>
      <c r="U4" s="172"/>
      <c r="V4" s="172" t="s">
        <v>426</v>
      </c>
      <c r="W4" s="172"/>
      <c r="X4" s="172"/>
      <c r="Y4" s="172"/>
    </row>
    <row r="5" spans="1:25" ht="21" customHeight="1">
      <c r="A5" s="172"/>
      <c r="B5" s="601"/>
      <c r="C5" s="602"/>
      <c r="D5" s="604"/>
      <c r="E5" s="557"/>
      <c r="F5" s="551"/>
      <c r="G5" s="551"/>
      <c r="H5" s="551"/>
      <c r="I5" s="551"/>
      <c r="J5" s="551"/>
      <c r="K5" s="551"/>
      <c r="L5" s="551"/>
      <c r="M5" s="551"/>
      <c r="N5" s="551"/>
      <c r="O5" s="551"/>
      <c r="P5" s="551"/>
      <c r="Q5" s="551"/>
      <c r="R5" s="551"/>
      <c r="S5" s="551"/>
      <c r="T5" s="22"/>
      <c r="U5" s="172"/>
      <c r="V5" s="172" t="s">
        <v>427</v>
      </c>
      <c r="W5" s="172"/>
      <c r="X5" s="172"/>
      <c r="Y5" s="172"/>
    </row>
    <row r="6" spans="1:25" ht="21" customHeight="1">
      <c r="A6" s="172"/>
      <c r="B6" s="601"/>
      <c r="C6" s="602"/>
      <c r="D6" s="189" t="s">
        <v>1</v>
      </c>
      <c r="E6" s="555" t="s">
        <v>428</v>
      </c>
      <c r="F6" s="555" t="s">
        <v>428</v>
      </c>
      <c r="G6" s="555" t="s">
        <v>428</v>
      </c>
      <c r="H6" s="555" t="s">
        <v>428</v>
      </c>
      <c r="I6" s="555" t="s">
        <v>428</v>
      </c>
      <c r="J6" s="555" t="s">
        <v>428</v>
      </c>
      <c r="K6" s="555" t="s">
        <v>428</v>
      </c>
      <c r="L6" s="555" t="s">
        <v>428</v>
      </c>
      <c r="M6" s="555" t="s">
        <v>428</v>
      </c>
      <c r="N6" s="555" t="s">
        <v>428</v>
      </c>
      <c r="O6" s="555" t="s">
        <v>428</v>
      </c>
      <c r="P6" s="555" t="s">
        <v>428</v>
      </c>
      <c r="Q6" s="555" t="s">
        <v>428</v>
      </c>
      <c r="R6" s="555" t="s">
        <v>428</v>
      </c>
      <c r="S6" s="555" t="s">
        <v>428</v>
      </c>
      <c r="T6" s="22"/>
      <c r="U6" s="172"/>
      <c r="V6" s="172"/>
      <c r="W6" s="172"/>
      <c r="X6" s="172"/>
      <c r="Y6" s="172"/>
    </row>
    <row r="7" spans="1:25" s="29" customFormat="1" ht="15.95" customHeight="1">
      <c r="A7" s="173"/>
      <c r="B7" s="552">
        <v>1</v>
      </c>
      <c r="C7" s="38">
        <f>คะแนนสอบ!C6</f>
        <v>2284</v>
      </c>
      <c r="D7" s="39" t="str">
        <f>คะแนนสอบ!D6</f>
        <v>เด็กชายทนากรณ์   แย้มพรม</v>
      </c>
      <c r="E7" s="34"/>
      <c r="F7" s="34"/>
      <c r="G7" s="34"/>
      <c r="H7" s="34"/>
      <c r="I7" s="34"/>
      <c r="J7" s="34"/>
      <c r="K7" s="34"/>
      <c r="L7" s="34"/>
      <c r="M7" s="34"/>
      <c r="N7" s="34"/>
      <c r="O7" s="34"/>
      <c r="P7" s="34"/>
      <c r="Q7" s="34"/>
      <c r="R7" s="34"/>
      <c r="S7" s="34"/>
      <c r="T7" s="28"/>
      <c r="U7" s="173"/>
      <c r="V7" s="173"/>
      <c r="W7" s="173"/>
      <c r="X7" s="173"/>
      <c r="Y7" s="173"/>
    </row>
    <row r="8" spans="1:25" s="29" customFormat="1" ht="15.95" customHeight="1">
      <c r="A8" s="173"/>
      <c r="B8" s="549">
        <v>2</v>
      </c>
      <c r="C8" s="38">
        <f>คะแนนสอบ!C7</f>
        <v>2285</v>
      </c>
      <c r="D8" s="39" t="str">
        <f>คะแนนสอบ!D7</f>
        <v>เด็กชายนครินทร์  จุ้ยทองหลาง</v>
      </c>
      <c r="E8" s="34"/>
      <c r="F8" s="34"/>
      <c r="G8" s="34"/>
      <c r="H8" s="34"/>
      <c r="I8" s="34"/>
      <c r="J8" s="34"/>
      <c r="K8" s="34"/>
      <c r="L8" s="34"/>
      <c r="M8" s="34"/>
      <c r="N8" s="34"/>
      <c r="O8" s="34"/>
      <c r="P8" s="34"/>
      <c r="Q8" s="34"/>
      <c r="R8" s="34"/>
      <c r="S8" s="34"/>
      <c r="T8" s="28"/>
      <c r="U8" s="173"/>
      <c r="V8" s="173"/>
      <c r="W8" s="173"/>
      <c r="X8" s="173"/>
      <c r="Y8" s="173"/>
    </row>
    <row r="9" spans="1:25" s="29" customFormat="1" ht="15.95" customHeight="1">
      <c r="A9" s="173"/>
      <c r="B9" s="549">
        <v>3</v>
      </c>
      <c r="C9" s="38">
        <f>คะแนนสอบ!C8</f>
        <v>2288</v>
      </c>
      <c r="D9" s="39" t="str">
        <f>คะแนนสอบ!D8</f>
        <v>เด็กหญิงลลิตาพร   อ่อนเจริญ</v>
      </c>
      <c r="E9" s="34"/>
      <c r="F9" s="34"/>
      <c r="G9" s="34"/>
      <c r="H9" s="34"/>
      <c r="I9" s="34"/>
      <c r="J9" s="34"/>
      <c r="K9" s="34"/>
      <c r="L9" s="34"/>
      <c r="M9" s="34"/>
      <c r="N9" s="34"/>
      <c r="O9" s="34"/>
      <c r="P9" s="34"/>
      <c r="Q9" s="34"/>
      <c r="R9" s="34"/>
      <c r="S9" s="34"/>
      <c r="T9" s="28"/>
      <c r="U9" s="173"/>
      <c r="V9" s="173"/>
      <c r="W9" s="173"/>
      <c r="X9" s="173"/>
      <c r="Y9" s="173"/>
    </row>
    <row r="10" spans="1:25" s="29" customFormat="1" ht="15.95" customHeight="1">
      <c r="A10" s="173"/>
      <c r="B10" s="549">
        <v>4</v>
      </c>
      <c r="C10" s="38">
        <f>คะแนนสอบ!C9</f>
        <v>2290</v>
      </c>
      <c r="D10" s="39" t="str">
        <f>คะแนนสอบ!D9</f>
        <v>เด็กหญิงอรุณวรรณ  ทองเสม</v>
      </c>
      <c r="E10" s="34"/>
      <c r="F10" s="34"/>
      <c r="G10" s="34"/>
      <c r="H10" s="34"/>
      <c r="I10" s="34"/>
      <c r="J10" s="34"/>
      <c r="K10" s="34"/>
      <c r="L10" s="34"/>
      <c r="M10" s="34"/>
      <c r="N10" s="34"/>
      <c r="O10" s="34"/>
      <c r="P10" s="34"/>
      <c r="Q10" s="34"/>
      <c r="R10" s="34"/>
      <c r="S10" s="34"/>
      <c r="T10" s="28"/>
      <c r="U10" s="173"/>
      <c r="V10" s="173"/>
      <c r="W10" s="173"/>
      <c r="X10" s="173"/>
      <c r="Y10" s="173"/>
    </row>
    <row r="11" spans="1:25" s="29" customFormat="1" ht="15.95" customHeight="1">
      <c r="A11" s="173"/>
      <c r="B11" s="549">
        <v>5</v>
      </c>
      <c r="C11" s="38">
        <f>คะแนนสอบ!C10</f>
        <v>2353</v>
      </c>
      <c r="D11" s="39" t="str">
        <f>คะแนนสอบ!D10</f>
        <v>เด็กชายรฐนนท์  มุกสิกพันธ์</v>
      </c>
      <c r="E11" s="34"/>
      <c r="F11" s="34"/>
      <c r="G11" s="34"/>
      <c r="H11" s="34"/>
      <c r="I11" s="34"/>
      <c r="J11" s="34"/>
      <c r="K11" s="34"/>
      <c r="L11" s="34"/>
      <c r="M11" s="34"/>
      <c r="N11" s="34"/>
      <c r="O11" s="34"/>
      <c r="P11" s="34"/>
      <c r="Q11" s="34"/>
      <c r="R11" s="34"/>
      <c r="S11" s="34"/>
      <c r="T11" s="28"/>
      <c r="U11" s="173"/>
      <c r="V11" s="173"/>
      <c r="W11" s="173"/>
      <c r="X11" s="173"/>
      <c r="Y11" s="173"/>
    </row>
    <row r="12" spans="1:25" s="29" customFormat="1" ht="15.95" customHeight="1">
      <c r="A12" s="173"/>
      <c r="B12" s="549">
        <v>6</v>
      </c>
      <c r="C12" s="38">
        <f>คะแนนสอบ!C11</f>
        <v>2399</v>
      </c>
      <c r="D12" s="39" t="str">
        <f>คะแนนสอบ!D11</f>
        <v>เด็กหญิงพรธีรา  บุญผ่อง</v>
      </c>
      <c r="E12" s="34"/>
      <c r="F12" s="34"/>
      <c r="G12" s="34"/>
      <c r="H12" s="34"/>
      <c r="I12" s="34"/>
      <c r="J12" s="34"/>
      <c r="K12" s="34"/>
      <c r="L12" s="34"/>
      <c r="M12" s="34"/>
      <c r="N12" s="34"/>
      <c r="O12" s="34"/>
      <c r="P12" s="34"/>
      <c r="Q12" s="34"/>
      <c r="R12" s="34"/>
      <c r="S12" s="34"/>
      <c r="T12" s="28"/>
      <c r="U12" s="173"/>
      <c r="V12" s="173"/>
      <c r="W12" s="173"/>
      <c r="X12" s="173"/>
      <c r="Y12" s="173"/>
    </row>
    <row r="13" spans="1:25" s="29" customFormat="1" ht="15.95" customHeight="1">
      <c r="A13" s="173"/>
      <c r="B13" s="549">
        <v>7</v>
      </c>
      <c r="C13" s="38">
        <f>คะแนนสอบ!C12</f>
        <v>2438</v>
      </c>
      <c r="D13" s="39" t="str">
        <f>คะแนนสอบ!D12</f>
        <v>เด็กหญิงพิชชาพา  อินเอม</v>
      </c>
      <c r="E13" s="34"/>
      <c r="F13" s="34"/>
      <c r="G13" s="34"/>
      <c r="H13" s="34"/>
      <c r="I13" s="34"/>
      <c r="J13" s="34"/>
      <c r="K13" s="34"/>
      <c r="L13" s="34"/>
      <c r="M13" s="34"/>
      <c r="N13" s="34"/>
      <c r="O13" s="34"/>
      <c r="P13" s="34"/>
      <c r="Q13" s="34"/>
      <c r="R13" s="34"/>
      <c r="S13" s="34"/>
      <c r="T13" s="28"/>
      <c r="U13" s="173"/>
      <c r="V13" s="173"/>
      <c r="W13" s="173"/>
      <c r="X13" s="173"/>
      <c r="Y13" s="173"/>
    </row>
    <row r="14" spans="1:25" s="29" customFormat="1" ht="15.95" customHeight="1">
      <c r="A14" s="173"/>
      <c r="B14" s="549">
        <v>8</v>
      </c>
      <c r="C14" s="38">
        <f>คะแนนสอบ!C13</f>
        <v>2439</v>
      </c>
      <c r="D14" s="39" t="str">
        <f>คะแนนสอบ!D13</f>
        <v>เด็กชายณัฐชนน  ศุกประเสริฐ</v>
      </c>
      <c r="E14" s="34"/>
      <c r="F14" s="34"/>
      <c r="G14" s="34"/>
      <c r="H14" s="34"/>
      <c r="I14" s="34"/>
      <c r="J14" s="34"/>
      <c r="K14" s="34"/>
      <c r="L14" s="34"/>
      <c r="M14" s="34"/>
      <c r="N14" s="34"/>
      <c r="O14" s="34"/>
      <c r="P14" s="34"/>
      <c r="Q14" s="34"/>
      <c r="R14" s="34"/>
      <c r="S14" s="34"/>
      <c r="T14" s="28"/>
      <c r="U14" s="173"/>
      <c r="V14" s="173"/>
      <c r="W14" s="173"/>
      <c r="X14" s="173"/>
      <c r="Y14" s="173"/>
    </row>
    <row r="15" spans="1:25" s="29" customFormat="1" ht="15.95" customHeight="1">
      <c r="A15" s="173"/>
      <c r="B15" s="549">
        <v>9</v>
      </c>
      <c r="C15" s="38">
        <f>คะแนนสอบ!C14</f>
        <v>2440</v>
      </c>
      <c r="D15" s="39" t="str">
        <f>คะแนนสอบ!D14</f>
        <v>เด็กหญิงนิธิมา  เภตรา</v>
      </c>
      <c r="E15" s="34"/>
      <c r="F15" s="34"/>
      <c r="G15" s="34"/>
      <c r="H15" s="34"/>
      <c r="I15" s="34"/>
      <c r="J15" s="34"/>
      <c r="K15" s="34"/>
      <c r="L15" s="34"/>
      <c r="M15" s="34"/>
      <c r="N15" s="34"/>
      <c r="O15" s="34"/>
      <c r="P15" s="34"/>
      <c r="Q15" s="34"/>
      <c r="R15" s="34"/>
      <c r="S15" s="34"/>
      <c r="T15" s="28"/>
      <c r="U15" s="173"/>
      <c r="V15" s="173"/>
      <c r="W15" s="173"/>
      <c r="X15" s="173"/>
      <c r="Y15" s="173"/>
    </row>
    <row r="16" spans="1:25" s="29" customFormat="1" ht="15.95" customHeight="1">
      <c r="A16" s="173"/>
      <c r="B16" s="549">
        <v>10</v>
      </c>
      <c r="C16" s="38">
        <f>คะแนนสอบ!C15</f>
        <v>2441</v>
      </c>
      <c r="D16" s="39" t="str">
        <f>คะแนนสอบ!D15</f>
        <v>เด็กชายวิชัย  บุญยงค์</v>
      </c>
      <c r="E16" s="34"/>
      <c r="F16" s="34"/>
      <c r="G16" s="34"/>
      <c r="H16" s="34"/>
      <c r="I16" s="34"/>
      <c r="J16" s="34"/>
      <c r="K16" s="34"/>
      <c r="L16" s="34"/>
      <c r="M16" s="34"/>
      <c r="N16" s="34"/>
      <c r="O16" s="34"/>
      <c r="P16" s="34"/>
      <c r="Q16" s="34"/>
      <c r="R16" s="34"/>
      <c r="S16" s="34"/>
      <c r="T16" s="28"/>
      <c r="U16" s="173"/>
      <c r="V16" s="173"/>
      <c r="W16" s="173"/>
      <c r="X16" s="173"/>
      <c r="Y16" s="173"/>
    </row>
    <row r="17" spans="1:25" s="29" customFormat="1" ht="15.95" customHeight="1">
      <c r="A17" s="173"/>
      <c r="B17" s="549">
        <v>11</v>
      </c>
      <c r="C17" s="38">
        <f>คะแนนสอบ!C16</f>
        <v>2442</v>
      </c>
      <c r="D17" s="39" t="str">
        <f>คะแนนสอบ!D16</f>
        <v>เด็กชายอภิวัฒน์  ศาลาคำ</v>
      </c>
      <c r="E17" s="34"/>
      <c r="F17" s="34"/>
      <c r="G17" s="34"/>
      <c r="H17" s="34"/>
      <c r="I17" s="34"/>
      <c r="J17" s="34"/>
      <c r="K17" s="34"/>
      <c r="L17" s="34"/>
      <c r="M17" s="34"/>
      <c r="N17" s="34"/>
      <c r="O17" s="34"/>
      <c r="P17" s="34"/>
      <c r="Q17" s="34"/>
      <c r="R17" s="34"/>
      <c r="S17" s="34"/>
      <c r="T17" s="28"/>
      <c r="U17" s="173"/>
      <c r="V17" s="173"/>
      <c r="W17" s="173"/>
      <c r="X17" s="173"/>
      <c r="Y17" s="173"/>
    </row>
    <row r="18" spans="1:25" s="29" customFormat="1" ht="15.95" customHeight="1">
      <c r="A18" s="173"/>
      <c r="B18" s="549">
        <v>12</v>
      </c>
      <c r="C18" s="38">
        <f>คะแนนสอบ!C17</f>
        <v>2505</v>
      </c>
      <c r="D18" s="39" t="str">
        <f>คะแนนสอบ!D17</f>
        <v>เด็กชายกฤษฎา  แสงสว่าง</v>
      </c>
      <c r="E18" s="34"/>
      <c r="F18" s="34"/>
      <c r="G18" s="34"/>
      <c r="H18" s="34"/>
      <c r="I18" s="34"/>
      <c r="J18" s="34"/>
      <c r="K18" s="34"/>
      <c r="L18" s="34"/>
      <c r="M18" s="34"/>
      <c r="N18" s="34"/>
      <c r="O18" s="34"/>
      <c r="P18" s="34"/>
      <c r="Q18" s="34"/>
      <c r="R18" s="34"/>
      <c r="S18" s="34"/>
      <c r="T18" s="28"/>
      <c r="U18" s="173"/>
      <c r="V18" s="173"/>
      <c r="W18" s="173"/>
      <c r="X18" s="173"/>
      <c r="Y18" s="173"/>
    </row>
    <row r="19" spans="1:25" s="29" customFormat="1" ht="15.95" customHeight="1">
      <c r="A19" s="173"/>
      <c r="B19" s="549">
        <v>13</v>
      </c>
      <c r="C19" s="38">
        <f>คะแนนสอบ!C18</f>
        <v>2506</v>
      </c>
      <c r="D19" s="39" t="str">
        <f>คะแนนสอบ!D18</f>
        <v>เด็กชายยุทธกานต์  แซ่เตีย</v>
      </c>
      <c r="E19" s="34"/>
      <c r="F19" s="34"/>
      <c r="G19" s="34"/>
      <c r="H19" s="34"/>
      <c r="I19" s="34"/>
      <c r="J19" s="34"/>
      <c r="K19" s="34"/>
      <c r="L19" s="34"/>
      <c r="M19" s="34"/>
      <c r="N19" s="34"/>
      <c r="O19" s="34"/>
      <c r="P19" s="34"/>
      <c r="Q19" s="34"/>
      <c r="R19" s="34"/>
      <c r="S19" s="34"/>
      <c r="T19" s="28"/>
      <c r="U19" s="173"/>
      <c r="V19" s="173"/>
      <c r="W19" s="173"/>
      <c r="X19" s="173"/>
      <c r="Y19" s="173"/>
    </row>
    <row r="20" spans="1:25" s="29" customFormat="1" ht="15.95" customHeight="1">
      <c r="A20" s="173"/>
      <c r="B20" s="549">
        <v>14</v>
      </c>
      <c r="C20" s="38">
        <f>คะแนนสอบ!C19</f>
        <v>2507</v>
      </c>
      <c r="D20" s="39" t="str">
        <f>คะแนนสอบ!D19</f>
        <v>เด็กชายจิรายุ  ศิริสุทธิ์</v>
      </c>
      <c r="E20" s="34"/>
      <c r="F20" s="34"/>
      <c r="G20" s="34"/>
      <c r="H20" s="34"/>
      <c r="I20" s="34"/>
      <c r="J20" s="34"/>
      <c r="K20" s="34"/>
      <c r="L20" s="34"/>
      <c r="M20" s="34"/>
      <c r="N20" s="34"/>
      <c r="O20" s="34"/>
      <c r="P20" s="34"/>
      <c r="Q20" s="34"/>
      <c r="R20" s="34"/>
      <c r="S20" s="34"/>
      <c r="T20" s="28"/>
      <c r="U20" s="173"/>
      <c r="V20" s="173"/>
      <c r="W20" s="173"/>
      <c r="X20" s="173"/>
      <c r="Y20" s="173"/>
    </row>
    <row r="21" spans="1:25" s="29" customFormat="1" ht="15.95" customHeight="1">
      <c r="A21" s="173"/>
      <c r="B21" s="549">
        <v>15</v>
      </c>
      <c r="C21" s="38">
        <f>คะแนนสอบ!C20</f>
        <v>2508</v>
      </c>
      <c r="D21" s="39" t="str">
        <f>คะแนนสอบ!D20</f>
        <v>เด็กชายพชรพงษ์  พงษ์นารายณ์</v>
      </c>
      <c r="E21" s="34"/>
      <c r="F21" s="34"/>
      <c r="G21" s="34"/>
      <c r="H21" s="34"/>
      <c r="I21" s="34"/>
      <c r="J21" s="34"/>
      <c r="K21" s="34"/>
      <c r="L21" s="34"/>
      <c r="M21" s="34"/>
      <c r="N21" s="34"/>
      <c r="O21" s="34"/>
      <c r="P21" s="34"/>
      <c r="Q21" s="34"/>
      <c r="R21" s="34"/>
      <c r="S21" s="34"/>
      <c r="T21" s="28"/>
      <c r="U21" s="173"/>
      <c r="V21" s="173"/>
      <c r="W21" s="173"/>
      <c r="X21" s="173"/>
      <c r="Y21" s="173"/>
    </row>
    <row r="22" spans="1:25" s="29" customFormat="1" ht="15.95" customHeight="1">
      <c r="A22" s="173"/>
      <c r="B22" s="549">
        <v>16</v>
      </c>
      <c r="C22" s="38">
        <f>คะแนนสอบ!C21</f>
        <v>2509</v>
      </c>
      <c r="D22" s="39" t="str">
        <f>คะแนนสอบ!D21</f>
        <v>เด็กชายวัชรากรณ์  ดวงดี</v>
      </c>
      <c r="E22" s="34"/>
      <c r="F22" s="34"/>
      <c r="G22" s="34"/>
      <c r="H22" s="34"/>
      <c r="I22" s="34"/>
      <c r="J22" s="34"/>
      <c r="K22" s="34"/>
      <c r="L22" s="34"/>
      <c r="M22" s="34"/>
      <c r="N22" s="34"/>
      <c r="O22" s="34"/>
      <c r="P22" s="34"/>
      <c r="Q22" s="34"/>
      <c r="R22" s="34"/>
      <c r="S22" s="34"/>
      <c r="T22" s="28"/>
      <c r="U22" s="173"/>
      <c r="V22" s="173"/>
      <c r="W22" s="173"/>
      <c r="X22" s="173"/>
      <c r="Y22" s="173"/>
    </row>
    <row r="23" spans="1:25" s="29" customFormat="1" ht="15.95" customHeight="1">
      <c r="A23" s="173"/>
      <c r="B23" s="549">
        <v>17</v>
      </c>
      <c r="C23" s="38">
        <f>คะแนนสอบ!C22</f>
        <v>2510</v>
      </c>
      <c r="D23" s="39" t="str">
        <f>คะแนนสอบ!D22</f>
        <v>เด็กชายกลวัชร  เพตรา</v>
      </c>
      <c r="E23" s="34"/>
      <c r="F23" s="34"/>
      <c r="G23" s="34"/>
      <c r="H23" s="34"/>
      <c r="I23" s="34"/>
      <c r="J23" s="34"/>
      <c r="K23" s="34"/>
      <c r="L23" s="34"/>
      <c r="M23" s="34"/>
      <c r="N23" s="34"/>
      <c r="O23" s="34"/>
      <c r="P23" s="34"/>
      <c r="Q23" s="34"/>
      <c r="R23" s="34"/>
      <c r="S23" s="34"/>
      <c r="T23" s="28"/>
      <c r="U23" s="173"/>
      <c r="V23" s="173"/>
      <c r="W23" s="173"/>
      <c r="X23" s="173"/>
      <c r="Y23" s="173"/>
    </row>
    <row r="24" spans="1:25" s="29" customFormat="1" ht="15.95" customHeight="1">
      <c r="A24" s="173"/>
      <c r="B24" s="549">
        <v>18</v>
      </c>
      <c r="C24" s="38">
        <f>คะแนนสอบ!C23</f>
        <v>2511</v>
      </c>
      <c r="D24" s="39" t="str">
        <f>คะแนนสอบ!D23</f>
        <v>เด็กชายภมรเทพ  พวงมาลัย</v>
      </c>
      <c r="E24" s="34"/>
      <c r="F24" s="34"/>
      <c r="G24" s="34"/>
      <c r="H24" s="34"/>
      <c r="I24" s="34"/>
      <c r="J24" s="34"/>
      <c r="K24" s="34"/>
      <c r="L24" s="34"/>
      <c r="M24" s="34"/>
      <c r="N24" s="34"/>
      <c r="O24" s="34"/>
      <c r="P24" s="34"/>
      <c r="Q24" s="34"/>
      <c r="R24" s="34"/>
      <c r="S24" s="34"/>
      <c r="T24" s="28"/>
      <c r="U24" s="173"/>
      <c r="V24" s="173"/>
      <c r="W24" s="173"/>
      <c r="X24" s="173"/>
      <c r="Y24" s="173"/>
    </row>
    <row r="25" spans="1:25" s="29" customFormat="1" ht="15.95" customHeight="1">
      <c r="A25" s="173"/>
      <c r="B25" s="549">
        <v>19</v>
      </c>
      <c r="C25" s="38">
        <f>คะแนนสอบ!C24</f>
        <v>2512</v>
      </c>
      <c r="D25" s="39" t="str">
        <f>คะแนนสอบ!D24</f>
        <v>เด็กชายสิรภัทร  สุขนิล</v>
      </c>
      <c r="E25" s="34"/>
      <c r="F25" s="34"/>
      <c r="G25" s="34"/>
      <c r="H25" s="34"/>
      <c r="I25" s="34"/>
      <c r="J25" s="34"/>
      <c r="K25" s="34"/>
      <c r="L25" s="34"/>
      <c r="M25" s="34"/>
      <c r="N25" s="34"/>
      <c r="O25" s="34"/>
      <c r="P25" s="34"/>
      <c r="Q25" s="34"/>
      <c r="R25" s="34"/>
      <c r="S25" s="34"/>
      <c r="T25" s="28"/>
      <c r="U25" s="173"/>
      <c r="V25" s="173"/>
      <c r="W25" s="173"/>
      <c r="X25" s="173"/>
      <c r="Y25" s="173"/>
    </row>
    <row r="26" spans="1:25" s="29" customFormat="1" ht="15.95" customHeight="1">
      <c r="A26" s="173"/>
      <c r="B26" s="549">
        <v>20</v>
      </c>
      <c r="C26" s="38">
        <f>คะแนนสอบ!C25</f>
        <v>2513</v>
      </c>
      <c r="D26" s="39" t="str">
        <f>คะแนนสอบ!D25</f>
        <v>เด็กชายธเนศ  ช้างจั่น</v>
      </c>
      <c r="E26" s="34"/>
      <c r="F26" s="34"/>
      <c r="G26" s="34"/>
      <c r="H26" s="34"/>
      <c r="I26" s="34"/>
      <c r="J26" s="34"/>
      <c r="K26" s="34"/>
      <c r="L26" s="34"/>
      <c r="M26" s="34"/>
      <c r="N26" s="34"/>
      <c r="O26" s="34"/>
      <c r="P26" s="34"/>
      <c r="Q26" s="34"/>
      <c r="R26" s="34"/>
      <c r="S26" s="34"/>
      <c r="T26" s="28"/>
      <c r="U26" s="173"/>
      <c r="V26" s="173"/>
      <c r="W26" s="173"/>
      <c r="X26" s="173"/>
      <c r="Y26" s="173"/>
    </row>
    <row r="27" spans="1:25" s="29" customFormat="1" ht="15.95" customHeight="1">
      <c r="A27" s="173"/>
      <c r="B27" s="549">
        <v>21</v>
      </c>
      <c r="C27" s="38">
        <f>คะแนนสอบ!C26</f>
        <v>2514</v>
      </c>
      <c r="D27" s="39" t="str">
        <f>คะแนนสอบ!D26</f>
        <v>เด็กชายวัชรากร  จูงาม</v>
      </c>
      <c r="E27" s="34"/>
      <c r="F27" s="34"/>
      <c r="G27" s="34"/>
      <c r="H27" s="34"/>
      <c r="I27" s="34"/>
      <c r="J27" s="34"/>
      <c r="K27" s="34"/>
      <c r="L27" s="34"/>
      <c r="M27" s="34"/>
      <c r="N27" s="34"/>
      <c r="O27" s="34"/>
      <c r="P27" s="34"/>
      <c r="Q27" s="34"/>
      <c r="R27" s="34"/>
      <c r="S27" s="34"/>
      <c r="T27" s="28"/>
      <c r="U27" s="173"/>
      <c r="V27" s="173"/>
      <c r="W27" s="173"/>
      <c r="X27" s="173"/>
      <c r="Y27" s="173"/>
    </row>
    <row r="28" spans="1:25" s="29" customFormat="1" ht="15.95" customHeight="1">
      <c r="A28" s="173"/>
      <c r="B28" s="549">
        <v>22</v>
      </c>
      <c r="C28" s="38">
        <f>คะแนนสอบ!C27</f>
        <v>2515</v>
      </c>
      <c r="D28" s="39" t="str">
        <f>คะแนนสอบ!D27</f>
        <v>เด็กชายวรกันต์  ยิ้มคุณ</v>
      </c>
      <c r="E28" s="34"/>
      <c r="F28" s="34"/>
      <c r="G28" s="34"/>
      <c r="H28" s="34"/>
      <c r="I28" s="34"/>
      <c r="J28" s="34"/>
      <c r="K28" s="34"/>
      <c r="L28" s="34"/>
      <c r="M28" s="34"/>
      <c r="N28" s="34"/>
      <c r="O28" s="34"/>
      <c r="P28" s="34"/>
      <c r="Q28" s="34"/>
      <c r="R28" s="34"/>
      <c r="S28" s="34"/>
      <c r="T28" s="28"/>
      <c r="U28" s="173"/>
      <c r="V28" s="173"/>
      <c r="W28" s="173"/>
      <c r="X28" s="173"/>
      <c r="Y28" s="173"/>
    </row>
    <row r="29" spans="1:25" s="29" customFormat="1" ht="15.95" customHeight="1">
      <c r="A29" s="173"/>
      <c r="B29" s="549">
        <v>23</v>
      </c>
      <c r="C29" s="38">
        <f>คะแนนสอบ!C28</f>
        <v>2516</v>
      </c>
      <c r="D29" s="39" t="str">
        <f>คะแนนสอบ!D28</f>
        <v>เด็กชายขจรศักดิ์  ศรีเพียงจันทร์</v>
      </c>
      <c r="E29" s="34"/>
      <c r="F29" s="34"/>
      <c r="G29" s="34"/>
      <c r="H29" s="34"/>
      <c r="I29" s="34"/>
      <c r="J29" s="34"/>
      <c r="K29" s="34"/>
      <c r="L29" s="34"/>
      <c r="M29" s="34"/>
      <c r="N29" s="34"/>
      <c r="O29" s="34"/>
      <c r="P29" s="34"/>
      <c r="Q29" s="34"/>
      <c r="R29" s="34"/>
      <c r="S29" s="34"/>
      <c r="T29" s="28"/>
      <c r="U29" s="173"/>
      <c r="V29" s="173"/>
      <c r="W29" s="173"/>
      <c r="X29" s="173"/>
      <c r="Y29" s="173"/>
    </row>
    <row r="30" spans="1:25" s="29" customFormat="1" ht="15.95" customHeight="1">
      <c r="A30" s="173"/>
      <c r="B30" s="549">
        <v>24</v>
      </c>
      <c r="C30" s="38">
        <f>คะแนนสอบ!C29</f>
        <v>2517</v>
      </c>
      <c r="D30" s="39" t="str">
        <f>คะแนนสอบ!D29</f>
        <v>เด็กชายรัชชานนท์  ยิ้มจันทร์</v>
      </c>
      <c r="E30" s="34"/>
      <c r="F30" s="34"/>
      <c r="G30" s="34"/>
      <c r="H30" s="34"/>
      <c r="I30" s="34"/>
      <c r="J30" s="34"/>
      <c r="K30" s="34"/>
      <c r="L30" s="34"/>
      <c r="M30" s="34"/>
      <c r="N30" s="34"/>
      <c r="O30" s="34"/>
      <c r="P30" s="34"/>
      <c r="Q30" s="34"/>
      <c r="R30" s="34"/>
      <c r="S30" s="34"/>
      <c r="T30" s="28"/>
      <c r="U30" s="173"/>
      <c r="V30" s="173"/>
      <c r="W30" s="173"/>
      <c r="X30" s="173"/>
      <c r="Y30" s="173"/>
    </row>
    <row r="31" spans="1:25" s="29" customFormat="1" ht="15.95" customHeight="1">
      <c r="A31" s="173"/>
      <c r="B31" s="549">
        <v>25</v>
      </c>
      <c r="C31" s="38">
        <f>คะแนนสอบ!C30</f>
        <v>2518</v>
      </c>
      <c r="D31" s="39" t="str">
        <f>คะแนนสอบ!D30</f>
        <v>เด็กหญิงวรัญญา  สืบสะอาด</v>
      </c>
      <c r="E31" s="34"/>
      <c r="F31" s="34"/>
      <c r="G31" s="34"/>
      <c r="H31" s="34"/>
      <c r="I31" s="34"/>
      <c r="J31" s="34"/>
      <c r="K31" s="34"/>
      <c r="L31" s="34"/>
      <c r="M31" s="34"/>
      <c r="N31" s="34"/>
      <c r="O31" s="34"/>
      <c r="P31" s="34"/>
      <c r="Q31" s="34"/>
      <c r="R31" s="34"/>
      <c r="S31" s="34"/>
      <c r="T31" s="28"/>
      <c r="U31" s="173"/>
      <c r="V31" s="173"/>
      <c r="W31" s="173"/>
      <c r="X31" s="173"/>
      <c r="Y31" s="173"/>
    </row>
    <row r="32" spans="1:25" s="29" customFormat="1" ht="15.95" customHeight="1">
      <c r="A32" s="173"/>
      <c r="B32" s="549">
        <v>26</v>
      </c>
      <c r="C32" s="38">
        <f>คะแนนสอบ!C31</f>
        <v>2519</v>
      </c>
      <c r="D32" s="39" t="str">
        <f>คะแนนสอบ!D31</f>
        <v>เด็กหญิงสุพิชฌาย์  อินหอม</v>
      </c>
      <c r="E32" s="34"/>
      <c r="F32" s="34"/>
      <c r="G32" s="34"/>
      <c r="H32" s="34"/>
      <c r="I32" s="34"/>
      <c r="J32" s="34"/>
      <c r="K32" s="34"/>
      <c r="L32" s="34"/>
      <c r="M32" s="34"/>
      <c r="N32" s="34"/>
      <c r="O32" s="34"/>
      <c r="P32" s="34"/>
      <c r="Q32" s="34"/>
      <c r="R32" s="34"/>
      <c r="S32" s="34"/>
      <c r="T32" s="28"/>
      <c r="U32" s="173"/>
      <c r="V32" s="173"/>
      <c r="W32" s="173"/>
      <c r="X32" s="173"/>
      <c r="Y32" s="173"/>
    </row>
    <row r="33" spans="1:25" s="29" customFormat="1" ht="15.95" customHeight="1">
      <c r="A33" s="173"/>
      <c r="B33" s="549">
        <v>27</v>
      </c>
      <c r="C33" s="38">
        <f>คะแนนสอบ!C32</f>
        <v>2520</v>
      </c>
      <c r="D33" s="39" t="str">
        <f>คะแนนสอบ!D32</f>
        <v>เด็กหญิงดิษญา  กลิ่นหอม</v>
      </c>
      <c r="E33" s="34"/>
      <c r="F33" s="34"/>
      <c r="G33" s="34"/>
      <c r="H33" s="34"/>
      <c r="I33" s="34"/>
      <c r="J33" s="34"/>
      <c r="K33" s="34"/>
      <c r="L33" s="34"/>
      <c r="M33" s="34"/>
      <c r="N33" s="34"/>
      <c r="O33" s="34"/>
      <c r="P33" s="34"/>
      <c r="Q33" s="34"/>
      <c r="R33" s="34"/>
      <c r="S33" s="34"/>
      <c r="T33" s="28"/>
      <c r="U33" s="173"/>
      <c r="V33" s="173"/>
      <c r="W33" s="173"/>
      <c r="X33" s="173"/>
      <c r="Y33" s="173"/>
    </row>
    <row r="34" spans="1:25" s="29" customFormat="1" ht="15.95" customHeight="1">
      <c r="A34" s="173"/>
      <c r="B34" s="549">
        <v>28</v>
      </c>
      <c r="C34" s="38">
        <f>คะแนนสอบ!C33</f>
        <v>2521</v>
      </c>
      <c r="D34" s="39" t="str">
        <f>คะแนนสอบ!D33</f>
        <v>เด็กหญิงลลิตา  ทองยาลา</v>
      </c>
      <c r="E34" s="34"/>
      <c r="F34" s="34"/>
      <c r="G34" s="34"/>
      <c r="H34" s="34"/>
      <c r="I34" s="34"/>
      <c r="J34" s="34"/>
      <c r="K34" s="34"/>
      <c r="L34" s="34"/>
      <c r="M34" s="34"/>
      <c r="N34" s="34"/>
      <c r="O34" s="34"/>
      <c r="P34" s="34"/>
      <c r="Q34" s="34"/>
      <c r="R34" s="34"/>
      <c r="S34" s="34"/>
      <c r="T34" s="28"/>
      <c r="U34" s="173"/>
      <c r="V34" s="173"/>
      <c r="W34" s="173"/>
      <c r="X34" s="173"/>
      <c r="Y34" s="173"/>
    </row>
    <row r="35" spans="1:25" s="29" customFormat="1" ht="15.95" customHeight="1">
      <c r="A35" s="173"/>
      <c r="B35" s="549">
        <v>29</v>
      </c>
      <c r="C35" s="38">
        <f>คะแนนสอบ!C34</f>
        <v>2522</v>
      </c>
      <c r="D35" s="39" t="str">
        <f>คะแนนสอบ!D34</f>
        <v>เด็กหญิงวรดา  บุญประจวบ</v>
      </c>
      <c r="E35" s="34"/>
      <c r="F35" s="34"/>
      <c r="G35" s="34"/>
      <c r="H35" s="34"/>
      <c r="I35" s="34"/>
      <c r="J35" s="34"/>
      <c r="K35" s="34"/>
      <c r="L35" s="34"/>
      <c r="M35" s="34"/>
      <c r="N35" s="34"/>
      <c r="O35" s="34"/>
      <c r="P35" s="34"/>
      <c r="Q35" s="34"/>
      <c r="R35" s="34"/>
      <c r="S35" s="34"/>
      <c r="T35" s="28"/>
      <c r="U35" s="173"/>
      <c r="V35" s="173"/>
      <c r="W35" s="173"/>
      <c r="X35" s="173"/>
      <c r="Y35" s="173"/>
    </row>
    <row r="36" spans="1:25" s="29" customFormat="1" ht="15.95" customHeight="1">
      <c r="A36" s="173"/>
      <c r="B36" s="549">
        <v>30</v>
      </c>
      <c r="C36" s="38">
        <f>คะแนนสอบ!C35</f>
        <v>2523</v>
      </c>
      <c r="D36" s="39" t="str">
        <f>คะแนนสอบ!D35</f>
        <v>เด็กหญิงอรจิรา  โต๊ะน้อย</v>
      </c>
      <c r="E36" s="34"/>
      <c r="F36" s="34"/>
      <c r="G36" s="34"/>
      <c r="H36" s="34"/>
      <c r="I36" s="34"/>
      <c r="J36" s="34"/>
      <c r="K36" s="34"/>
      <c r="L36" s="34"/>
      <c r="M36" s="34"/>
      <c r="N36" s="34"/>
      <c r="O36" s="34"/>
      <c r="P36" s="34"/>
      <c r="Q36" s="34"/>
      <c r="R36" s="34"/>
      <c r="S36" s="34"/>
      <c r="T36" s="28"/>
      <c r="U36" s="173"/>
      <c r="V36" s="173"/>
      <c r="W36" s="173"/>
      <c r="X36" s="173"/>
      <c r="Y36" s="173"/>
    </row>
    <row r="37" spans="1:25" s="29" customFormat="1" ht="15.95" customHeight="1">
      <c r="A37" s="173"/>
      <c r="B37" s="549">
        <v>31</v>
      </c>
      <c r="C37" s="38">
        <f>คะแนนสอบ!C36</f>
        <v>2524</v>
      </c>
      <c r="D37" s="39" t="str">
        <f>คะแนนสอบ!D36</f>
        <v>เด็กหญิงนุชจรีย์  ยิ้มจันทร์</v>
      </c>
      <c r="E37" s="34"/>
      <c r="F37" s="34"/>
      <c r="G37" s="34"/>
      <c r="H37" s="34"/>
      <c r="I37" s="34"/>
      <c r="J37" s="34"/>
      <c r="K37" s="34"/>
      <c r="L37" s="34"/>
      <c r="M37" s="34"/>
      <c r="N37" s="34"/>
      <c r="O37" s="34"/>
      <c r="P37" s="34"/>
      <c r="Q37" s="34"/>
      <c r="R37" s="34"/>
      <c r="S37" s="34"/>
      <c r="T37" s="28"/>
      <c r="U37" s="173"/>
      <c r="V37" s="173"/>
      <c r="W37" s="173"/>
      <c r="X37" s="173"/>
      <c r="Y37" s="173"/>
    </row>
    <row r="38" spans="1:25" s="29" customFormat="1" ht="15.95" customHeight="1">
      <c r="A38" s="173"/>
      <c r="B38" s="549">
        <v>32</v>
      </c>
      <c r="C38" s="38">
        <f>คะแนนสอบ!C37</f>
        <v>2525</v>
      </c>
      <c r="D38" s="39" t="str">
        <f>คะแนนสอบ!D37</f>
        <v>เด็กหญิงชนัญชิดา  ไพรีรณ</v>
      </c>
      <c r="E38" s="34"/>
      <c r="F38" s="34"/>
      <c r="G38" s="34"/>
      <c r="H38" s="34"/>
      <c r="I38" s="34"/>
      <c r="J38" s="34"/>
      <c r="K38" s="34"/>
      <c r="L38" s="34"/>
      <c r="M38" s="34"/>
      <c r="N38" s="34"/>
      <c r="O38" s="34"/>
      <c r="P38" s="34"/>
      <c r="Q38" s="34"/>
      <c r="R38" s="34"/>
      <c r="S38" s="34"/>
      <c r="T38" s="28"/>
      <c r="U38" s="173"/>
      <c r="V38" s="173"/>
      <c r="W38" s="173"/>
      <c r="X38" s="173"/>
      <c r="Y38" s="173"/>
    </row>
    <row r="39" spans="1:25" s="29" customFormat="1" ht="15.95" customHeight="1">
      <c r="A39" s="173"/>
      <c r="B39" s="549">
        <v>33</v>
      </c>
      <c r="C39" s="38">
        <f>คะแนนสอบ!C38</f>
        <v>2526</v>
      </c>
      <c r="D39" s="39" t="str">
        <f>คะแนนสอบ!D38</f>
        <v>เด็กหญิงกัณฐิกา  เพตรา</v>
      </c>
      <c r="E39" s="34"/>
      <c r="F39" s="34"/>
      <c r="G39" s="34"/>
      <c r="H39" s="34"/>
      <c r="I39" s="34"/>
      <c r="J39" s="34"/>
      <c r="K39" s="34"/>
      <c r="L39" s="34"/>
      <c r="M39" s="34"/>
      <c r="N39" s="34"/>
      <c r="O39" s="34"/>
      <c r="P39" s="34"/>
      <c r="Q39" s="34"/>
      <c r="R39" s="34"/>
      <c r="S39" s="34"/>
      <c r="T39" s="28"/>
      <c r="U39" s="173"/>
      <c r="V39" s="173"/>
      <c r="W39" s="173"/>
      <c r="X39" s="173"/>
      <c r="Y39" s="173"/>
    </row>
    <row r="40" spans="1:25" s="29" customFormat="1" ht="15.95" customHeight="1">
      <c r="A40" s="173"/>
      <c r="B40" s="549">
        <v>34</v>
      </c>
      <c r="C40" s="38">
        <f>คะแนนสอบ!C39</f>
        <v>2353</v>
      </c>
      <c r="D40" s="39" t="str">
        <f>คะแนนสอบ!D39</f>
        <v>เด็กชายรฐนนท์  มุกสิกพันธ์</v>
      </c>
      <c r="E40" s="34"/>
      <c r="F40" s="34"/>
      <c r="G40" s="34"/>
      <c r="H40" s="34"/>
      <c r="I40" s="34"/>
      <c r="J40" s="34"/>
      <c r="K40" s="34"/>
      <c r="L40" s="34"/>
      <c r="M40" s="34"/>
      <c r="N40" s="34"/>
      <c r="O40" s="34"/>
      <c r="P40" s="34"/>
      <c r="Q40" s="34"/>
      <c r="R40" s="34"/>
      <c r="S40" s="34"/>
      <c r="T40" s="28"/>
      <c r="U40" s="173"/>
      <c r="V40" s="173"/>
      <c r="W40" s="173"/>
      <c r="X40" s="173"/>
      <c r="Y40" s="173"/>
    </row>
    <row r="41" spans="1:25" s="29" customFormat="1" ht="15.95" customHeight="1">
      <c r="A41" s="173"/>
      <c r="B41" s="549">
        <v>35</v>
      </c>
      <c r="C41" s="38">
        <f>คะแนนสอบ!C40</f>
        <v>0</v>
      </c>
      <c r="D41" s="39">
        <f>คะแนนสอบ!D40</f>
        <v>0</v>
      </c>
      <c r="E41" s="34"/>
      <c r="F41" s="34"/>
      <c r="G41" s="34"/>
      <c r="H41" s="34"/>
      <c r="I41" s="34"/>
      <c r="J41" s="34"/>
      <c r="K41" s="34"/>
      <c r="L41" s="34"/>
      <c r="M41" s="34"/>
      <c r="N41" s="34"/>
      <c r="O41" s="34"/>
      <c r="P41" s="34"/>
      <c r="Q41" s="34"/>
      <c r="R41" s="34"/>
      <c r="S41" s="34"/>
      <c r="T41" s="28"/>
      <c r="U41" s="173"/>
      <c r="V41" s="173"/>
      <c r="W41" s="173"/>
      <c r="X41" s="173"/>
      <c r="Y41" s="173"/>
    </row>
    <row r="42" spans="1:25" s="29" customFormat="1" ht="15.95" customHeight="1">
      <c r="A42" s="173"/>
      <c r="B42" s="549">
        <v>36</v>
      </c>
      <c r="C42" s="38">
        <f>คะแนนสอบ!C41</f>
        <v>0</v>
      </c>
      <c r="D42" s="39">
        <f>คะแนนสอบ!D41</f>
        <v>0</v>
      </c>
      <c r="E42" s="34"/>
      <c r="F42" s="34"/>
      <c r="G42" s="34"/>
      <c r="H42" s="34"/>
      <c r="I42" s="34"/>
      <c r="J42" s="34"/>
      <c r="K42" s="34"/>
      <c r="L42" s="34"/>
      <c r="M42" s="34"/>
      <c r="N42" s="34"/>
      <c r="O42" s="34"/>
      <c r="P42" s="34"/>
      <c r="Q42" s="34"/>
      <c r="R42" s="34"/>
      <c r="S42" s="34"/>
      <c r="T42" s="28"/>
      <c r="U42" s="173"/>
      <c r="V42" s="173"/>
      <c r="W42" s="173"/>
      <c r="X42" s="173"/>
      <c r="Y42" s="173"/>
    </row>
    <row r="43" spans="1:25" s="29" customFormat="1" ht="15.95" customHeight="1">
      <c r="A43" s="173"/>
      <c r="B43" s="549">
        <v>37</v>
      </c>
      <c r="C43" s="38">
        <f>คะแนนสอบ!C42</f>
        <v>0</v>
      </c>
      <c r="D43" s="39">
        <f>คะแนนสอบ!D42</f>
        <v>0</v>
      </c>
      <c r="E43" s="34"/>
      <c r="F43" s="34"/>
      <c r="G43" s="34"/>
      <c r="H43" s="34"/>
      <c r="I43" s="34"/>
      <c r="J43" s="34"/>
      <c r="K43" s="34"/>
      <c r="L43" s="34"/>
      <c r="M43" s="34"/>
      <c r="N43" s="34"/>
      <c r="O43" s="34"/>
      <c r="P43" s="34"/>
      <c r="Q43" s="34"/>
      <c r="R43" s="34"/>
      <c r="S43" s="34"/>
      <c r="T43" s="28"/>
      <c r="U43" s="173"/>
      <c r="V43" s="173"/>
      <c r="W43" s="173"/>
      <c r="X43" s="173"/>
      <c r="Y43" s="173"/>
    </row>
    <row r="44" spans="1:25" s="29" customFormat="1" ht="15.95" customHeight="1">
      <c r="A44" s="173"/>
      <c r="B44" s="549">
        <v>38</v>
      </c>
      <c r="C44" s="38">
        <f>คะแนนสอบ!C43</f>
        <v>0</v>
      </c>
      <c r="D44" s="39">
        <f>คะแนนสอบ!D43</f>
        <v>0</v>
      </c>
      <c r="E44" s="34"/>
      <c r="F44" s="34"/>
      <c r="G44" s="34"/>
      <c r="H44" s="34"/>
      <c r="I44" s="34"/>
      <c r="J44" s="34"/>
      <c r="K44" s="34"/>
      <c r="L44" s="34"/>
      <c r="M44" s="34"/>
      <c r="N44" s="34"/>
      <c r="O44" s="34"/>
      <c r="P44" s="34"/>
      <c r="Q44" s="34"/>
      <c r="R44" s="34"/>
      <c r="S44" s="34"/>
      <c r="T44" s="28"/>
      <c r="U44" s="173"/>
      <c r="V44" s="173"/>
      <c r="W44" s="173"/>
      <c r="X44" s="173"/>
      <c r="Y44" s="173"/>
    </row>
    <row r="45" spans="1:25" s="29" customFormat="1" ht="15.95" customHeight="1">
      <c r="A45" s="173"/>
      <c r="B45" s="549">
        <v>39</v>
      </c>
      <c r="C45" s="38">
        <f>คะแนนสอบ!C44</f>
        <v>0</v>
      </c>
      <c r="D45" s="39">
        <f>คะแนนสอบ!D44</f>
        <v>0</v>
      </c>
      <c r="E45" s="34"/>
      <c r="F45" s="34"/>
      <c r="G45" s="34"/>
      <c r="H45" s="34"/>
      <c r="I45" s="34"/>
      <c r="J45" s="34"/>
      <c r="K45" s="34"/>
      <c r="L45" s="34"/>
      <c r="M45" s="34"/>
      <c r="N45" s="34"/>
      <c r="O45" s="34"/>
      <c r="P45" s="34"/>
      <c r="Q45" s="34"/>
      <c r="R45" s="34"/>
      <c r="S45" s="34"/>
      <c r="T45" s="28"/>
      <c r="U45" s="173"/>
      <c r="V45" s="173"/>
      <c r="W45" s="173"/>
      <c r="X45" s="173"/>
      <c r="Y45" s="173"/>
    </row>
    <row r="46" spans="1:25" s="29" customFormat="1" ht="15.95" customHeight="1">
      <c r="A46" s="173"/>
      <c r="B46" s="549">
        <v>40</v>
      </c>
      <c r="C46" s="38">
        <f>คะแนนสอบ!C45</f>
        <v>0</v>
      </c>
      <c r="D46" s="39">
        <f>คะแนนสอบ!D45</f>
        <v>0</v>
      </c>
      <c r="E46" s="34"/>
      <c r="F46" s="34"/>
      <c r="G46" s="34"/>
      <c r="H46" s="34"/>
      <c r="I46" s="34"/>
      <c r="J46" s="34"/>
      <c r="K46" s="34"/>
      <c r="L46" s="34"/>
      <c r="M46" s="34"/>
      <c r="N46" s="34"/>
      <c r="O46" s="34"/>
      <c r="P46" s="34"/>
      <c r="Q46" s="34"/>
      <c r="R46" s="34"/>
      <c r="S46" s="34"/>
      <c r="T46" s="28"/>
      <c r="U46" s="173"/>
      <c r="V46" s="173"/>
      <c r="W46" s="173"/>
      <c r="X46" s="173"/>
      <c r="Y46" s="173"/>
    </row>
    <row r="47" spans="1:25" s="29" customFormat="1" ht="15.95" customHeight="1">
      <c r="A47" s="173"/>
      <c r="B47" s="549">
        <v>41</v>
      </c>
      <c r="C47" s="38">
        <f>คะแนนสอบ!C46</f>
        <v>0</v>
      </c>
      <c r="D47" s="39">
        <f>คะแนนสอบ!D46</f>
        <v>0</v>
      </c>
      <c r="E47" s="34"/>
      <c r="F47" s="34"/>
      <c r="G47" s="34"/>
      <c r="H47" s="34"/>
      <c r="I47" s="34"/>
      <c r="J47" s="34"/>
      <c r="K47" s="34"/>
      <c r="L47" s="34"/>
      <c r="M47" s="34"/>
      <c r="N47" s="34"/>
      <c r="O47" s="34"/>
      <c r="P47" s="34"/>
      <c r="Q47" s="34"/>
      <c r="R47" s="34"/>
      <c r="S47" s="34"/>
      <c r="T47" s="28"/>
      <c r="U47" s="173"/>
      <c r="V47" s="173"/>
      <c r="W47" s="173"/>
      <c r="X47" s="173"/>
      <c r="Y47" s="173"/>
    </row>
    <row r="48" spans="1:25" s="29" customFormat="1" ht="15.95" customHeight="1">
      <c r="A48" s="173"/>
      <c r="B48" s="549">
        <v>42</v>
      </c>
      <c r="C48" s="38">
        <f>คะแนนสอบ!C47</f>
        <v>0</v>
      </c>
      <c r="D48" s="39">
        <f>คะแนนสอบ!D47</f>
        <v>0</v>
      </c>
      <c r="E48" s="34"/>
      <c r="F48" s="34"/>
      <c r="G48" s="34"/>
      <c r="H48" s="34"/>
      <c r="I48" s="34"/>
      <c r="J48" s="34"/>
      <c r="K48" s="34"/>
      <c r="L48" s="34"/>
      <c r="M48" s="34"/>
      <c r="N48" s="34"/>
      <c r="O48" s="34"/>
      <c r="P48" s="34"/>
      <c r="Q48" s="34"/>
      <c r="R48" s="34"/>
      <c r="S48" s="34"/>
      <c r="T48" s="28"/>
      <c r="U48" s="173"/>
      <c r="V48" s="173"/>
      <c r="W48" s="173"/>
      <c r="X48" s="173"/>
      <c r="Y48" s="173"/>
    </row>
    <row r="49" spans="1:25" s="29" customFormat="1" ht="15.95" customHeight="1">
      <c r="A49" s="173"/>
      <c r="B49" s="549">
        <v>43</v>
      </c>
      <c r="C49" s="38">
        <f>คะแนนสอบ!C48</f>
        <v>0</v>
      </c>
      <c r="D49" s="39">
        <f>คะแนนสอบ!D48</f>
        <v>0</v>
      </c>
      <c r="E49" s="34"/>
      <c r="F49" s="34"/>
      <c r="G49" s="34"/>
      <c r="H49" s="34"/>
      <c r="I49" s="34"/>
      <c r="J49" s="34"/>
      <c r="K49" s="34"/>
      <c r="L49" s="34"/>
      <c r="M49" s="34"/>
      <c r="N49" s="34"/>
      <c r="O49" s="34"/>
      <c r="P49" s="34"/>
      <c r="Q49" s="34"/>
      <c r="R49" s="34"/>
      <c r="S49" s="34"/>
      <c r="T49" s="28"/>
      <c r="U49" s="173"/>
      <c r="V49" s="173"/>
      <c r="W49" s="173"/>
      <c r="X49" s="173"/>
      <c r="Y49" s="173"/>
    </row>
    <row r="50" spans="1:25" s="29" customFormat="1" ht="15.95" customHeight="1">
      <c r="A50" s="173"/>
      <c r="B50" s="549">
        <v>44</v>
      </c>
      <c r="C50" s="38">
        <f>คะแนนสอบ!C49</f>
        <v>0</v>
      </c>
      <c r="D50" s="39">
        <f>คะแนนสอบ!D49</f>
        <v>0</v>
      </c>
      <c r="E50" s="34"/>
      <c r="F50" s="34"/>
      <c r="G50" s="34"/>
      <c r="H50" s="34"/>
      <c r="I50" s="34"/>
      <c r="J50" s="34"/>
      <c r="K50" s="34"/>
      <c r="L50" s="34"/>
      <c r="M50" s="34"/>
      <c r="N50" s="34"/>
      <c r="O50" s="34"/>
      <c r="P50" s="34"/>
      <c r="Q50" s="34"/>
      <c r="R50" s="34"/>
      <c r="S50" s="34"/>
      <c r="T50" s="28"/>
      <c r="U50" s="173"/>
      <c r="V50" s="173"/>
      <c r="W50" s="173"/>
      <c r="X50" s="173"/>
      <c r="Y50" s="173"/>
    </row>
    <row r="51" spans="1:25" s="29" customFormat="1" ht="15.95" customHeight="1">
      <c r="A51" s="173"/>
      <c r="B51" s="549">
        <v>45</v>
      </c>
      <c r="C51" s="38">
        <f>คะแนนสอบ!C50</f>
        <v>0</v>
      </c>
      <c r="D51" s="39">
        <f>คะแนนสอบ!D50</f>
        <v>0</v>
      </c>
      <c r="E51" s="34"/>
      <c r="F51" s="34"/>
      <c r="G51" s="34"/>
      <c r="H51" s="34"/>
      <c r="I51" s="34"/>
      <c r="J51" s="34"/>
      <c r="K51" s="34"/>
      <c r="L51" s="34"/>
      <c r="M51" s="34"/>
      <c r="N51" s="34"/>
      <c r="O51" s="34"/>
      <c r="P51" s="34"/>
      <c r="Q51" s="34"/>
      <c r="R51" s="34"/>
      <c r="S51" s="34"/>
      <c r="T51" s="28"/>
      <c r="U51" s="173"/>
      <c r="V51" s="173"/>
      <c r="W51" s="173"/>
      <c r="X51" s="173"/>
      <c r="Y51" s="173"/>
    </row>
    <row r="52" spans="1:25" s="29" customFormat="1" ht="15.95" customHeight="1">
      <c r="A52" s="173"/>
      <c r="B52" s="549">
        <v>46</v>
      </c>
      <c r="C52" s="38">
        <f>คะแนนสอบ!C51</f>
        <v>0</v>
      </c>
      <c r="D52" s="39">
        <f>คะแนนสอบ!D51</f>
        <v>0</v>
      </c>
      <c r="E52" s="34"/>
      <c r="F52" s="34"/>
      <c r="G52" s="34"/>
      <c r="H52" s="34"/>
      <c r="I52" s="34"/>
      <c r="J52" s="34"/>
      <c r="K52" s="34"/>
      <c r="L52" s="34"/>
      <c r="M52" s="34"/>
      <c r="N52" s="34"/>
      <c r="O52" s="34"/>
      <c r="P52" s="34"/>
      <c r="Q52" s="34"/>
      <c r="R52" s="34"/>
      <c r="S52" s="34"/>
      <c r="T52" s="28"/>
      <c r="U52" s="173"/>
      <c r="V52" s="173"/>
      <c r="W52" s="173"/>
      <c r="X52" s="173"/>
      <c r="Y52" s="173"/>
    </row>
    <row r="53" spans="1:25" s="29" customFormat="1" ht="15.95" customHeight="1">
      <c r="A53" s="173"/>
      <c r="B53" s="549">
        <v>47</v>
      </c>
      <c r="C53" s="38">
        <f>คะแนนสอบ!C52</f>
        <v>0</v>
      </c>
      <c r="D53" s="39">
        <f>คะแนนสอบ!D52</f>
        <v>0</v>
      </c>
      <c r="E53" s="34"/>
      <c r="F53" s="34"/>
      <c r="G53" s="34"/>
      <c r="H53" s="34"/>
      <c r="I53" s="34"/>
      <c r="J53" s="34"/>
      <c r="K53" s="34"/>
      <c r="L53" s="34"/>
      <c r="M53" s="34"/>
      <c r="N53" s="34"/>
      <c r="O53" s="34"/>
      <c r="P53" s="34"/>
      <c r="Q53" s="34"/>
      <c r="R53" s="34"/>
      <c r="S53" s="34"/>
      <c r="T53" s="28"/>
      <c r="U53" s="173"/>
      <c r="V53" s="173"/>
      <c r="W53" s="173"/>
      <c r="X53" s="173"/>
      <c r="Y53" s="173"/>
    </row>
    <row r="54" spans="1:25" s="29" customFormat="1" ht="15.95" customHeight="1">
      <c r="A54" s="173"/>
      <c r="B54" s="549">
        <v>48</v>
      </c>
      <c r="C54" s="38">
        <f>คะแนนสอบ!C53</f>
        <v>0</v>
      </c>
      <c r="D54" s="39">
        <f>คะแนนสอบ!D53</f>
        <v>0</v>
      </c>
      <c r="E54" s="34"/>
      <c r="F54" s="34"/>
      <c r="G54" s="34"/>
      <c r="H54" s="34"/>
      <c r="I54" s="34"/>
      <c r="J54" s="34"/>
      <c r="K54" s="34"/>
      <c r="L54" s="34"/>
      <c r="M54" s="34"/>
      <c r="N54" s="34"/>
      <c r="O54" s="34"/>
      <c r="P54" s="34"/>
      <c r="Q54" s="34"/>
      <c r="R54" s="34"/>
      <c r="S54" s="34"/>
      <c r="T54" s="28"/>
      <c r="U54" s="173"/>
      <c r="V54" s="173"/>
      <c r="W54" s="173"/>
      <c r="X54" s="173"/>
      <c r="Y54" s="173"/>
    </row>
    <row r="55" spans="1:25" s="29" customFormat="1" ht="15.95" customHeight="1">
      <c r="A55" s="173"/>
      <c r="B55" s="549">
        <v>49</v>
      </c>
      <c r="C55" s="38">
        <f>คะแนนสอบ!C54</f>
        <v>0</v>
      </c>
      <c r="D55" s="39">
        <f>คะแนนสอบ!D54</f>
        <v>0</v>
      </c>
      <c r="E55" s="34"/>
      <c r="F55" s="34"/>
      <c r="G55" s="34"/>
      <c r="H55" s="34"/>
      <c r="I55" s="34"/>
      <c r="J55" s="34"/>
      <c r="K55" s="34"/>
      <c r="L55" s="34"/>
      <c r="M55" s="34"/>
      <c r="N55" s="34"/>
      <c r="O55" s="34"/>
      <c r="P55" s="34"/>
      <c r="Q55" s="34"/>
      <c r="R55" s="34"/>
      <c r="S55" s="34"/>
      <c r="T55" s="28"/>
      <c r="U55" s="173"/>
      <c r="V55" s="173"/>
      <c r="W55" s="173"/>
      <c r="X55" s="173"/>
      <c r="Y55" s="173"/>
    </row>
    <row r="56" spans="1:25" s="29" customFormat="1" ht="15.95" customHeight="1">
      <c r="A56" s="173"/>
      <c r="B56" s="549">
        <v>50</v>
      </c>
      <c r="C56" s="38">
        <f>คะแนนสอบ!C55</f>
        <v>0</v>
      </c>
      <c r="D56" s="39">
        <f>คะแนนสอบ!D55</f>
        <v>0</v>
      </c>
      <c r="E56" s="34"/>
      <c r="F56" s="34"/>
      <c r="G56" s="34"/>
      <c r="H56" s="34"/>
      <c r="I56" s="34"/>
      <c r="J56" s="34"/>
      <c r="K56" s="34"/>
      <c r="L56" s="34"/>
      <c r="M56" s="34"/>
      <c r="N56" s="34"/>
      <c r="O56" s="34"/>
      <c r="P56" s="34"/>
      <c r="Q56" s="34"/>
      <c r="R56" s="34"/>
      <c r="S56" s="34"/>
      <c r="T56" s="28"/>
      <c r="U56" s="173"/>
      <c r="V56" s="173"/>
      <c r="W56" s="173"/>
      <c r="X56" s="173"/>
      <c r="Y56" s="173"/>
    </row>
    <row r="57" spans="1:25" ht="15.75" customHeight="1">
      <c r="A57" s="172"/>
      <c r="B57" s="22"/>
      <c r="C57" s="22"/>
      <c r="D57" s="22"/>
      <c r="E57" s="31"/>
      <c r="F57" s="31"/>
      <c r="G57" s="31"/>
      <c r="H57" s="31"/>
      <c r="I57" s="31"/>
      <c r="J57" s="31"/>
      <c r="K57" s="31"/>
      <c r="L57" s="31"/>
      <c r="M57" s="31"/>
      <c r="N57" s="31"/>
      <c r="O57" s="31"/>
      <c r="P57" s="31"/>
      <c r="Q57" s="31"/>
      <c r="R57" s="31"/>
      <c r="S57" s="31"/>
      <c r="T57" s="22"/>
      <c r="U57" s="172"/>
      <c r="V57" s="172"/>
      <c r="W57" s="172"/>
      <c r="X57" s="172"/>
      <c r="Y57" s="172"/>
    </row>
    <row r="58" spans="1:25">
      <c r="A58" s="172"/>
      <c r="B58" s="22"/>
      <c r="C58" s="22"/>
      <c r="D58" s="22"/>
      <c r="E58" s="31"/>
      <c r="F58" s="31"/>
      <c r="G58" s="31"/>
      <c r="H58" s="31"/>
      <c r="I58" s="31"/>
      <c r="J58" s="31"/>
      <c r="K58" s="31"/>
      <c r="L58" s="31"/>
      <c r="M58" s="31"/>
      <c r="N58" s="31"/>
      <c r="O58" s="31"/>
      <c r="P58" s="31"/>
      <c r="Q58" s="31"/>
      <c r="R58" s="31"/>
      <c r="S58" s="31"/>
      <c r="T58" s="22"/>
      <c r="U58" s="172"/>
      <c r="V58" s="172"/>
      <c r="W58" s="172"/>
      <c r="X58" s="172"/>
      <c r="Y58" s="172"/>
    </row>
    <row r="59" spans="1:25">
      <c r="A59" s="172"/>
      <c r="B59" s="172"/>
      <c r="C59" s="172"/>
      <c r="D59" s="172"/>
      <c r="E59" s="174"/>
      <c r="F59" s="174"/>
      <c r="G59" s="174"/>
      <c r="H59" s="174"/>
      <c r="I59" s="174"/>
      <c r="J59" s="174"/>
      <c r="K59" s="174"/>
      <c r="L59" s="174"/>
      <c r="M59" s="174"/>
      <c r="N59" s="174"/>
      <c r="O59" s="174"/>
      <c r="P59" s="174"/>
      <c r="Q59" s="174"/>
      <c r="R59" s="174"/>
      <c r="S59" s="174"/>
      <c r="T59" s="172"/>
      <c r="U59" s="172"/>
      <c r="V59" s="172"/>
      <c r="W59" s="172"/>
      <c r="X59" s="172"/>
      <c r="Y59" s="172"/>
    </row>
    <row r="60" spans="1:25">
      <c r="A60" s="172"/>
      <c r="B60" s="172"/>
      <c r="C60" s="172"/>
      <c r="D60" s="172"/>
      <c r="E60" s="175"/>
      <c r="F60" s="175"/>
      <c r="G60" s="175"/>
      <c r="H60" s="175"/>
      <c r="I60" s="175"/>
      <c r="J60" s="175"/>
      <c r="K60" s="175"/>
      <c r="L60" s="175"/>
      <c r="M60" s="175"/>
      <c r="N60" s="175"/>
      <c r="O60" s="175"/>
      <c r="P60" s="175"/>
      <c r="Q60" s="175"/>
      <c r="R60" s="175"/>
      <c r="S60" s="175"/>
      <c r="T60" s="172"/>
      <c r="U60" s="172"/>
      <c r="V60" s="172"/>
      <c r="W60" s="172"/>
      <c r="X60" s="172"/>
      <c r="Y60" s="172"/>
    </row>
    <row r="61" spans="1:2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row>
    <row r="62" spans="1:2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row>
    <row r="63" spans="1:2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row>
    <row r="64" spans="1:2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row>
    <row r="65" spans="1:2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row>
    <row r="66" spans="1:2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row>
  </sheetData>
  <sheetProtection password="CAD4" sheet="1" objects="1" scenarios="1" selectLockedCells="1"/>
  <mergeCells count="4">
    <mergeCell ref="B2:B3"/>
    <mergeCell ref="B4:B6"/>
    <mergeCell ref="C4:C6"/>
    <mergeCell ref="D4:D5"/>
  </mergeCells>
  <conditionalFormatting sqref="E7:S56">
    <cfRule type="cellIs" dxfId="2612" priority="1" operator="lessThan">
      <formula>50%*E$6</formula>
    </cfRule>
  </conditionalFormatting>
  <dataValidations count="1">
    <dataValidation type="list" operator="lessThanOrEqual" allowBlank="1" showInputMessage="1" showErrorMessage="1" error="กรอกระดับผลการเรียน ร , มส เท่านั้น" sqref="E7:S56" xr:uid="{00000000-0002-0000-0500-000000000000}">
      <formula1>graderoso</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'03'!$C32</f>
        <v>เด็กหญิงลลิตา  ทองยาลา</v>
      </c>
      <c r="F6" s="767" t="str">
        <f>"เลขประจำตัว     "&amp;'ข้อมูลนักเรียน  '!B32</f>
        <v>เลขประจำตัว     2521</v>
      </c>
      <c r="G6" s="767"/>
      <c r="H6" s="93" t="s">
        <v>2</v>
      </c>
      <c r="I6" s="92">
        <f>'03'!$A32</f>
        <v>28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'03'!$D32</f>
        <v/>
      </c>
      <c r="I8" s="104" t="str">
        <f t="shared" ref="I8:I22" si="0">IF(OR(M8="ร",M8="มส"),M8,IF(ISNA(VLOOKUP(H8,grad01,5,TRUE)),"",VLOOKUP(H8,grad01,5,TRUE)))</f>
        <v/>
      </c>
      <c r="J8" s="105"/>
      <c r="M8" s="88" t="str">
        <f>IF('ร,มส'!E34="","",'ร,มส'!E34)</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'03'!$E32</f>
        <v/>
      </c>
      <c r="I9" s="104" t="str">
        <f t="shared" si="0"/>
        <v/>
      </c>
      <c r="J9" s="105"/>
      <c r="M9" s="88" t="str">
        <f>IF('ร,มส'!F34="","",'ร,มส'!F34)</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'03'!$F32</f>
        <v/>
      </c>
      <c r="I10" s="104" t="str">
        <f t="shared" si="0"/>
        <v/>
      </c>
      <c r="J10" s="105"/>
      <c r="M10" s="88" t="str">
        <f>IF('ร,มส'!G34="","",'ร,มส'!G34)</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'03'!$G32</f>
        <v/>
      </c>
      <c r="I11" s="104" t="str">
        <f t="shared" si="0"/>
        <v/>
      </c>
      <c r="J11" s="105"/>
      <c r="M11" s="88" t="str">
        <f>IF('ร,มส'!H34="","",'ร,มส'!H34)</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'03'!$H32</f>
        <v/>
      </c>
      <c r="I12" s="104" t="str">
        <f t="shared" si="0"/>
        <v/>
      </c>
      <c r="J12" s="105"/>
      <c r="M12" s="88" t="str">
        <f>IF('ร,มส'!I34="","",'ร,มส'!I34)</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'03'!$I32</f>
        <v/>
      </c>
      <c r="I13" s="104" t="str">
        <f t="shared" si="0"/>
        <v/>
      </c>
      <c r="J13" s="105"/>
      <c r="M13" s="88" t="str">
        <f>IF('ร,มส'!J34="","",'ร,มส'!J34)</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'03'!$J32</f>
        <v/>
      </c>
      <c r="I14" s="104" t="str">
        <f t="shared" si="0"/>
        <v/>
      </c>
      <c r="J14" s="105"/>
      <c r="M14" s="88" t="str">
        <f>IF('ร,มส'!K34="","",'ร,มส'!K34)</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'03'!$K32</f>
        <v/>
      </c>
      <c r="I15" s="104" t="str">
        <f t="shared" si="0"/>
        <v/>
      </c>
      <c r="J15" s="105"/>
      <c r="M15" s="88" t="str">
        <f>IF('ร,มส'!L34="","",'ร,มส'!L34)</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'03'!$L32</f>
        <v/>
      </c>
      <c r="I16" s="104" t="str">
        <f t="shared" si="0"/>
        <v/>
      </c>
      <c r="J16" s="105"/>
      <c r="M16" s="88" t="str">
        <f>IF('ร,มส'!M34="","",'ร,มส'!M34)</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'03'!$M32</f>
        <v/>
      </c>
      <c r="I17" s="104" t="str">
        <f t="shared" si="0"/>
        <v/>
      </c>
      <c r="J17" s="105"/>
      <c r="M17" s="88" t="str">
        <f>IF('ร,มส'!N34="","",'ร,มส'!N34)</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'03'!$N32</f>
        <v/>
      </c>
      <c r="I18" s="104" t="str">
        <f t="shared" si="0"/>
        <v/>
      </c>
      <c r="J18" s="105"/>
      <c r="M18" s="88" t="str">
        <f>IF('ร,มส'!O34="","",'ร,มส'!O34)</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'03'!$O32</f>
        <v/>
      </c>
      <c r="I19" s="104" t="str">
        <f t="shared" si="0"/>
        <v/>
      </c>
      <c r="J19" s="105"/>
      <c r="M19" s="88" t="str">
        <f>IF('ร,มส'!P34="","",'ร,มส'!P34)</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'03'!$P32</f>
        <v/>
      </c>
      <c r="I20" s="104" t="str">
        <f t="shared" si="0"/>
        <v/>
      </c>
      <c r="J20" s="105"/>
      <c r="M20" s="88" t="str">
        <f>IF('ร,มส'!Q34="","",'ร,มส'!Q34)</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'03'!$Q32</f>
        <v/>
      </c>
      <c r="I21" s="104" t="str">
        <f t="shared" si="0"/>
        <v/>
      </c>
      <c r="J21" s="105"/>
      <c r="M21" s="88" t="str">
        <f>IF('ร,มส'!R34="","",'ร,มส'!R34)</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'03'!$R32</f>
        <v/>
      </c>
      <c r="I22" s="104" t="str">
        <f t="shared" si="0"/>
        <v/>
      </c>
      <c r="J22" s="105"/>
      <c r="M22" s="88" t="str">
        <f>IF('ร,มส'!S34="","",'ร,มส'!S34)</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'02'!$S$32</f>
        <v/>
      </c>
      <c r="F25" s="768" t="s">
        <v>359</v>
      </c>
      <c r="G25" s="465" t="s">
        <v>354</v>
      </c>
      <c r="H25" s="466"/>
      <c r="I25" s="467"/>
      <c r="J25" s="462" t="str">
        <f>IF(ข้อมูลกิจกรรม!$Q$32="","",IF(ข้อมูลกิจกรรม!$Q$32=0,"ปรับปรุง",IF(ข้อมูลกิจกรรม!$Q$32=1,"พอใช้",IF(ข้อมูลกิจกรรม!$Q$32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IF(เกณฑ์!E16="คะแนนร้อยละ",'03'!$U32,'02'!$AM32)</f>
        <v/>
      </c>
      <c r="F26" s="769"/>
      <c r="G26" s="465" t="s">
        <v>355</v>
      </c>
      <c r="H26" s="466"/>
      <c r="I26" s="467"/>
      <c r="J26" s="462" t="str">
        <f>IF(ข้อมูลกิจกรรม!$R$32="","",IF(ข้อมูลกิจกรรม!$R$32=0,"ปรับปรุง",IF(ข้อมูลกิจกรรม!$R$32=1,"พอใช้",IF(ข้อมูลกิจกรรม!$R$32=2,"ดี","ดีเยี่ยม"))))</f>
        <v/>
      </c>
    </row>
    <row r="27" spans="2:13" ht="21.75" customHeight="1">
      <c r="B27" s="756" t="s">
        <v>29</v>
      </c>
      <c r="C27" s="757"/>
      <c r="D27" s="99" t="str">
        <f>กิจกรรมพัฒนาผู้เรียน!E5</f>
        <v>แนะแนว</v>
      </c>
      <c r="E27" s="103" t="str">
        <f>ข้อมูลกิจกรรม!$D$32</f>
        <v/>
      </c>
      <c r="F27" s="769"/>
      <c r="G27" s="465" t="s">
        <v>356</v>
      </c>
      <c r="H27" s="466"/>
      <c r="I27" s="467"/>
      <c r="J27" s="462" t="str">
        <f>IF(ข้อมูลกิจกรรม!$S$32="","",IF(ข้อมูลกิจกรรม!$S$32=0,"ปรับปรุง",IF(ข้อมูลกิจกรรม!$S$32=1,"พอใช้",IF(ข้อมูลกิจกรรม!$S$32=2,"ดี","ดีเยี่ยม"))))</f>
        <v/>
      </c>
    </row>
    <row r="28" spans="2:13">
      <c r="B28" s="758"/>
      <c r="C28" s="759"/>
      <c r="D28" s="99" t="str">
        <f>กิจกรรมพัฒนาผู้เรียน!F5</f>
        <v>ลูกเสือฯ</v>
      </c>
      <c r="E28" s="103" t="str">
        <f>ข้อมูลกิจกรรม!$E$32</f>
        <v/>
      </c>
      <c r="F28" s="769"/>
      <c r="G28" s="465" t="s">
        <v>357</v>
      </c>
      <c r="H28" s="466"/>
      <c r="I28" s="467"/>
      <c r="J28" s="462" t="str">
        <f>IF(ข้อมูลกิจกรรม!$T$32="","",IF(ข้อมูลกิจกรรม!$T$32=0,"ปรับปรุง",IF(ข้อมูลกิจกรรม!$T$32=1,"พอใช้",IF(ข้อมูลกิจกรรม!$T$32=2,"ดี","ดีเยี่ยม"))))</f>
        <v/>
      </c>
    </row>
    <row r="29" spans="2:13">
      <c r="B29" s="758"/>
      <c r="C29" s="759"/>
      <c r="D29" s="99" t="str">
        <f>ข้อมูลกิจกรรม!$V$32</f>
        <v/>
      </c>
      <c r="E29" s="103" t="str">
        <f>ข้อมูลกิจกรรม!$F$32</f>
        <v/>
      </c>
      <c r="F29" s="770"/>
      <c r="G29" s="468" t="s">
        <v>358</v>
      </c>
      <c r="H29" s="469"/>
      <c r="I29" s="470"/>
      <c r="J29" s="399" t="str">
        <f>IF(ข้อมูลกิจกรรม!$U$32="","",IF(ข้อมูลกิจกรรม!$U$32=0,"ปรับปรุง",IF(ข้อมูลกิจกรรม!$U$32=1,"พอใช้",IF(ข้อมูลกิจกรรม!$U$32=2,"ดี","ดีเยี่ยม"))))</f>
        <v/>
      </c>
    </row>
    <row r="30" spans="2:13" ht="21.75" customHeight="1">
      <c r="B30" s="760"/>
      <c r="C30" s="761"/>
      <c r="D30" s="99">
        <f>กิจกรรมพัฒนาผู้เรียน!J33</f>
        <v>0</v>
      </c>
      <c r="E30" s="103">
        <f>กิจกรรมพัฒนาผู้เรียน!H33</f>
        <v>0</v>
      </c>
      <c r="F30" s="544" t="s">
        <v>425</v>
      </c>
      <c r="G30" s="545"/>
      <c r="H30" s="545"/>
      <c r="I30" s="546"/>
      <c r="J30" s="103" t="str">
        <f>IF(ข้อมูลกิจกรรม!$P$32="","",IF(ข้อมูลกิจกรรม!$P$32=0,"ไม่ผ่าน",IF(ข้อมูลกิจกรรม!$P$32=1,"ผ่าน",IF(ข้อมูลกิจกรรม!$P$32=2,"ดี","ดีเยี่ยม"))))</f>
        <v/>
      </c>
    </row>
    <row r="31" spans="2:13" ht="21.75" customHeight="1">
      <c r="B31" s="756" t="s">
        <v>30</v>
      </c>
      <c r="C31" s="757"/>
      <c r="D31" s="122" t="str">
        <f>"1." &amp;'ข้อมูลพื้นฐาน  '!I13</f>
        <v>1.รักชาติ  ศาสน์  กษัตริย์</v>
      </c>
      <c r="E31" s="103" t="str">
        <f>IF(ข้อมูลกิจกรรม!$H$32="","",IF(ข้อมูลกิจกรรม!$H$32=0,"ไม่ผ่าน",IF(ข้อมูลกิจกรรม!$H$32=1,"ผ่าน",IF(ข้อมูลกิจกรรม!$H$32=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$32="","",IF(ข้อมูลกิจกรรม!$I$32=0,"ไม่ผ่าน",IF(ข้อมูลกิจกรรม!$I$32=1,"ผ่าน",IF(ข้อมูลกิจกรรม!$I$32=2,"ดี","ดีเยี่ยม"))))</f>
        <v/>
      </c>
      <c r="F32" s="541"/>
      <c r="G32" s="474"/>
      <c r="H32" s="474"/>
      <c r="I32" s="474"/>
      <c r="J32" s="525"/>
    </row>
    <row r="33" spans="2:10" ht="21.75" customHeight="1">
      <c r="B33" s="758"/>
      <c r="C33" s="759"/>
      <c r="D33" s="122" t="str">
        <f>"3." &amp;'ข้อมูลพื้นฐาน  '!I15</f>
        <v>3.มีวินัย</v>
      </c>
      <c r="E33" s="103" t="str">
        <f>IF(ข้อมูลกิจกรรม!$J$32="","",IF(ข้อมูลกิจกรรม!$J$32=0,"ไม่ผ่าน",IF(ข้อมูลกิจกรรม!$J$32=1,"ผ่าน",IF(ข้อมูลกิจกรรม!$J$32=2,"ดี","ดีเยี่ยม"))))</f>
        <v/>
      </c>
      <c r="F33" s="121"/>
      <c r="J33" s="543"/>
    </row>
    <row r="34" spans="2:10">
      <c r="B34" s="758"/>
      <c r="C34" s="759"/>
      <c r="D34" s="122" t="str">
        <f>"4." &amp;'ข้อมูลพื้นฐาน  '!I16</f>
        <v>4.ใฝ่เรียนรู้</v>
      </c>
      <c r="E34" s="103" t="str">
        <f>IF(ข้อมูลกิจกรรม!$K$32="","",IF(ข้อมูลกิจกรรม!$K$32=0,"ไม่ผ่าน",IF(ข้อมูลกิจกรรม!$K$32=1,"ผ่าน",IF(ข้อมูลกิจกรรม!$K$32=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$32="","",IF(ข้อมูลกิจกรรม!$L$32=0,"ไม่ผ่าน",IF(ข้อมูลกิจกรรม!$L$32=1,"ผ่าน",IF(ข้อมูลกิจกรรม!$L$32=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$32="","",IF(ข้อมูลกิจกรรม!$M$32=0,"ไม่ผ่าน",IF(ข้อมูลกิจกรรม!$M$32=1,"ผ่าน",IF(ข้อมูลกิจกรรม!$M$32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$32="","",IF(ข้อมูลกิจกรรม!$N$32=0,"ไม่ผ่าน",IF(ข้อมูลกิจกรรม!$N$32=1,"ผ่าน",IF(ข้อมูลกิจกรรม!$N$32=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$32="","",IF(ข้อมูลกิจกรรม!$O$32=0,"ไม่ผ่าน",IF(ข้อมูลกิจกรรม!$O$32=1,"ผ่าน",IF(ข้อมูลกิจกรรม!$O$32=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UiaCxmraYcgoKSkPshoN5tLXPdDbN4iCrbEX7xPqFcVW9Jy1rH1kC5dF7/CTCJTFElgqxq+ao2oWzTJTt50l0A==" saltValue="vnQeAcYJoU+WT0MlbptDn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91" priority="11" stopIfTrue="1" operator="lessThan">
      <formula>50</formula>
    </cfRule>
  </conditionalFormatting>
  <conditionalFormatting sqref="J23 I8:J22">
    <cfRule type="cellIs" dxfId="90" priority="12" stopIfTrue="1" operator="lessThan">
      <formula>1</formula>
    </cfRule>
  </conditionalFormatting>
  <conditionalFormatting sqref="I8:I22">
    <cfRule type="containsText" dxfId="89" priority="4" operator="containsText" text="มส">
      <formula>NOT(ISERROR(SEARCH("มส",I8)))</formula>
    </cfRule>
    <cfRule type="containsText" dxfId="8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1"/>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'03'!$C33</f>
        <v>เด็กหญิงวรดา  บุญประจวบ</v>
      </c>
      <c r="F6" s="767" t="str">
        <f>"เลขประจำตัว     "&amp;'ข้อมูลนักเรียน  '!B33</f>
        <v>เลขประจำตัว     2522</v>
      </c>
      <c r="G6" s="767"/>
      <c r="H6" s="93" t="s">
        <v>2</v>
      </c>
      <c r="I6" s="92">
        <f>'03'!$A33</f>
        <v>29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'03'!$D33</f>
        <v/>
      </c>
      <c r="I8" s="104" t="str">
        <f t="shared" ref="I8:I22" si="0">IF(OR(M8="ร",M8="มส"),M8,IF(ISNA(VLOOKUP(H8,grad01,5,TRUE)),"",VLOOKUP(H8,grad01,5,TRUE)))</f>
        <v/>
      </c>
      <c r="J8" s="105"/>
      <c r="M8" s="88" t="str">
        <f>IF('ร,มส'!E35="","",'ร,มส'!E35)</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'03'!$E33</f>
        <v/>
      </c>
      <c r="I9" s="104" t="str">
        <f t="shared" si="0"/>
        <v/>
      </c>
      <c r="J9" s="105"/>
      <c r="M9" s="88" t="str">
        <f>IF('ร,มส'!F35="","",'ร,มส'!F35)</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'03'!$F33</f>
        <v/>
      </c>
      <c r="I10" s="104" t="str">
        <f t="shared" si="0"/>
        <v/>
      </c>
      <c r="J10" s="105"/>
      <c r="M10" s="88" t="str">
        <f>IF('ร,มส'!G35="","",'ร,มส'!G35)</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'03'!$G33</f>
        <v/>
      </c>
      <c r="I11" s="104" t="str">
        <f t="shared" si="0"/>
        <v/>
      </c>
      <c r="J11" s="105"/>
      <c r="M11" s="88" t="str">
        <f>IF('ร,มส'!H35="","",'ร,มส'!H35)</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'03'!$H33</f>
        <v/>
      </c>
      <c r="I12" s="104" t="str">
        <f t="shared" si="0"/>
        <v/>
      </c>
      <c r="J12" s="105"/>
      <c r="M12" s="88" t="str">
        <f>IF('ร,มส'!I35="","",'ร,มส'!I35)</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'03'!$I33</f>
        <v/>
      </c>
      <c r="I13" s="104" t="str">
        <f t="shared" si="0"/>
        <v/>
      </c>
      <c r="J13" s="105"/>
      <c r="M13" s="88" t="str">
        <f>IF('ร,มส'!J35="","",'ร,มส'!J35)</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'03'!$J33</f>
        <v/>
      </c>
      <c r="I14" s="104" t="str">
        <f t="shared" si="0"/>
        <v/>
      </c>
      <c r="J14" s="105"/>
      <c r="M14" s="88" t="str">
        <f>IF('ร,มส'!K35="","",'ร,มส'!K35)</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'03'!$K33</f>
        <v/>
      </c>
      <c r="I15" s="104" t="str">
        <f t="shared" si="0"/>
        <v/>
      </c>
      <c r="J15" s="105"/>
      <c r="M15" s="88" t="str">
        <f>IF('ร,มส'!L35="","",'ร,มส'!L35)</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'03'!$L33</f>
        <v/>
      </c>
      <c r="I16" s="104" t="str">
        <f t="shared" si="0"/>
        <v/>
      </c>
      <c r="J16" s="105"/>
      <c r="M16" s="88" t="str">
        <f>IF('ร,มส'!M35="","",'ร,มส'!M35)</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'03'!$M33</f>
        <v/>
      </c>
      <c r="I17" s="104" t="str">
        <f t="shared" si="0"/>
        <v/>
      </c>
      <c r="J17" s="105"/>
      <c r="M17" s="88" t="str">
        <f>IF('ร,มส'!N35="","",'ร,มส'!N35)</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'03'!$N33</f>
        <v/>
      </c>
      <c r="I18" s="104" t="str">
        <f t="shared" si="0"/>
        <v/>
      </c>
      <c r="J18" s="105"/>
      <c r="M18" s="88" t="str">
        <f>IF('ร,มส'!O35="","",'ร,มส'!O35)</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'03'!$O33</f>
        <v/>
      </c>
      <c r="I19" s="104" t="str">
        <f t="shared" si="0"/>
        <v/>
      </c>
      <c r="J19" s="105"/>
      <c r="M19" s="88" t="str">
        <f>IF('ร,มส'!P35="","",'ร,มส'!P35)</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'03'!$P33</f>
        <v/>
      </c>
      <c r="I20" s="104" t="str">
        <f t="shared" si="0"/>
        <v/>
      </c>
      <c r="J20" s="105"/>
      <c r="M20" s="88" t="str">
        <f>IF('ร,มส'!Q35="","",'ร,มส'!Q35)</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'03'!$Q33</f>
        <v/>
      </c>
      <c r="I21" s="104" t="str">
        <f t="shared" si="0"/>
        <v/>
      </c>
      <c r="J21" s="105"/>
      <c r="M21" s="88" t="str">
        <f>IF('ร,มส'!R35="","",'ร,มส'!R35)</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'03'!$R33</f>
        <v/>
      </c>
      <c r="I22" s="104" t="str">
        <f t="shared" si="0"/>
        <v/>
      </c>
      <c r="J22" s="105"/>
      <c r="M22" s="88" t="str">
        <f>IF('ร,มส'!S35="","",'ร,มส'!S35)</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'02'!$S$33</f>
        <v/>
      </c>
      <c r="F25" s="768" t="s">
        <v>359</v>
      </c>
      <c r="G25" s="465" t="s">
        <v>354</v>
      </c>
      <c r="H25" s="466"/>
      <c r="I25" s="467"/>
      <c r="J25" s="462" t="str">
        <f>IF(ข้อมูลกิจกรรม!$Q$33="","",IF(ข้อมูลกิจกรรม!$Q$33=0,"ปรับปรุง",IF(ข้อมูลกิจกรรม!$Q$33=1,"พอใช้",IF(ข้อมูลกิจกรรม!$Q$33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IF(เกณฑ์!E16="คะแนนร้อยละ",'03'!$U33,'02'!$AM33)</f>
        <v/>
      </c>
      <c r="F26" s="769"/>
      <c r="G26" s="465" t="s">
        <v>355</v>
      </c>
      <c r="H26" s="466"/>
      <c r="I26" s="467"/>
      <c r="J26" s="462" t="str">
        <f>IF(ข้อมูลกิจกรรม!$R$33="","",IF(ข้อมูลกิจกรรม!$R$33=0,"ปรับปรุง",IF(ข้อมูลกิจกรรม!$R$33=1,"พอใช้",IF(ข้อมูลกิจกรรม!$R$33=2,"ดี","ดีเยี่ยม"))))</f>
        <v/>
      </c>
    </row>
    <row r="27" spans="2:13" ht="21.75" customHeight="1">
      <c r="B27" s="756" t="s">
        <v>29</v>
      </c>
      <c r="C27" s="757"/>
      <c r="D27" s="99" t="str">
        <f>กิจกรรมพัฒนาผู้เรียน!E5</f>
        <v>แนะแนว</v>
      </c>
      <c r="E27" s="103" t="str">
        <f>ข้อมูลกิจกรรม!$D$33</f>
        <v/>
      </c>
      <c r="F27" s="769"/>
      <c r="G27" s="465" t="s">
        <v>356</v>
      </c>
      <c r="H27" s="466"/>
      <c r="I27" s="467"/>
      <c r="J27" s="462" t="str">
        <f>IF(ข้อมูลกิจกรรม!$S$33="","",IF(ข้อมูลกิจกรรม!$S$33=0,"ปรับปรุง",IF(ข้อมูลกิจกรรม!$S$33=1,"พอใช้",IF(ข้อมูลกิจกรรม!$S$33=2,"ดี","ดีเยี่ยม"))))</f>
        <v/>
      </c>
    </row>
    <row r="28" spans="2:13">
      <c r="B28" s="758"/>
      <c r="C28" s="759"/>
      <c r="D28" s="99" t="str">
        <f>กิจกรรมพัฒนาผู้เรียน!F5</f>
        <v>ลูกเสือฯ</v>
      </c>
      <c r="E28" s="103" t="str">
        <f>ข้อมูลกิจกรรม!$E$33</f>
        <v/>
      </c>
      <c r="F28" s="769"/>
      <c r="G28" s="465" t="s">
        <v>357</v>
      </c>
      <c r="H28" s="466"/>
      <c r="I28" s="467"/>
      <c r="J28" s="462" t="str">
        <f>IF(ข้อมูลกิจกรรม!$T$33="","",IF(ข้อมูลกิจกรรม!$T$33=0,"ปรับปรุง",IF(ข้อมูลกิจกรรม!$T$33=1,"พอใช้",IF(ข้อมูลกิจกรรม!$T$33=2,"ดี","ดีเยี่ยม"))))</f>
        <v/>
      </c>
    </row>
    <row r="29" spans="2:13">
      <c r="B29" s="758"/>
      <c r="C29" s="759"/>
      <c r="D29" s="99" t="str">
        <f>ข้อมูลกิจกรรม!$V$33</f>
        <v/>
      </c>
      <c r="E29" s="103" t="str">
        <f>ข้อมูลกิจกรรม!$F$33</f>
        <v/>
      </c>
      <c r="F29" s="770"/>
      <c r="G29" s="468" t="s">
        <v>358</v>
      </c>
      <c r="H29" s="469"/>
      <c r="I29" s="470"/>
      <c r="J29" s="399" t="str">
        <f>IF(ข้อมูลกิจกรรม!$U$33="","",IF(ข้อมูลกิจกรรม!$U$33=0,"ปรับปรุง",IF(ข้อมูลกิจกรรม!$U$33=1,"พอใช้",IF(ข้อมูลกิจกรรม!$U$33=2,"ดี","ดีเยี่ยม"))))</f>
        <v/>
      </c>
    </row>
    <row r="30" spans="2:13" ht="21.75" customHeight="1">
      <c r="B30" s="760"/>
      <c r="C30" s="761"/>
      <c r="D30" s="99">
        <f>กิจกรรมพัฒนาผู้เรียน!J34</f>
        <v>0</v>
      </c>
      <c r="E30" s="103">
        <f>กิจกรรมพัฒนาผู้เรียน!H34</f>
        <v>0</v>
      </c>
      <c r="F30" s="544" t="s">
        <v>425</v>
      </c>
      <c r="G30" s="545"/>
      <c r="H30" s="545"/>
      <c r="I30" s="546"/>
      <c r="J30" s="103" t="str">
        <f>IF(ข้อมูลกิจกรรม!$P$33="","",IF(ข้อมูลกิจกรรม!$P$33=0,"ไม่ผ่าน",IF(ข้อมูลกิจกรรม!$P$33=1,"ผ่าน",IF(ข้อมูลกิจกรรม!$P$33=2,"ดี","ดีเยี่ยม"))))</f>
        <v/>
      </c>
    </row>
    <row r="31" spans="2:13" ht="21.75" customHeight="1">
      <c r="B31" s="756" t="s">
        <v>30</v>
      </c>
      <c r="C31" s="757"/>
      <c r="D31" s="122" t="str">
        <f>"1." &amp;'ข้อมูลพื้นฐาน  '!I13</f>
        <v>1.รักชาติ  ศาสน์  กษัตริย์</v>
      </c>
      <c r="E31" s="103" t="str">
        <f>IF(ข้อมูลกิจกรรม!$H$33="","",IF(ข้อมูลกิจกรรม!$H$33=0,"ไม่ผ่าน",IF(ข้อมูลกิจกรรม!$H$33=1,"ผ่าน",IF(ข้อมูลกิจกรรม!$H$33=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$33="","",IF(ข้อมูลกิจกรรม!$I$33=0,"ไม่ผ่าน",IF(ข้อมูลกิจกรรม!$I$33=1,"ผ่าน",IF(ข้อมูลกิจกรรม!$I$33=2,"ดี","ดีเยี่ยม"))))</f>
        <v/>
      </c>
      <c r="F32" s="541"/>
      <c r="G32" s="474"/>
      <c r="H32" s="474"/>
      <c r="I32" s="474"/>
      <c r="J32" s="525"/>
    </row>
    <row r="33" spans="2:10" ht="21.75" customHeight="1">
      <c r="B33" s="758"/>
      <c r="C33" s="759"/>
      <c r="D33" s="122" t="str">
        <f>"3." &amp;'ข้อมูลพื้นฐาน  '!I15</f>
        <v>3.มีวินัย</v>
      </c>
      <c r="E33" s="103" t="str">
        <f>IF(ข้อมูลกิจกรรม!$J$33="","",IF(ข้อมูลกิจกรรม!$J$33=0,"ไม่ผ่าน",IF(ข้อมูลกิจกรรม!$J$33=1,"ผ่าน",IF(ข้อมูลกิจกรรม!$J$33=2,"ดี","ดีเยี่ยม"))))</f>
        <v/>
      </c>
      <c r="F33" s="121"/>
      <c r="J33" s="543"/>
    </row>
    <row r="34" spans="2:10">
      <c r="B34" s="758"/>
      <c r="C34" s="759"/>
      <c r="D34" s="122" t="str">
        <f>"4." &amp;'ข้อมูลพื้นฐาน  '!I16</f>
        <v>4.ใฝ่เรียนรู้</v>
      </c>
      <c r="E34" s="103" t="str">
        <f>IF(ข้อมูลกิจกรรม!$K$33="","",IF(ข้อมูลกิจกรรม!$K$33=0,"ไม่ผ่าน",IF(ข้อมูลกิจกรรม!$K$33=1,"ผ่าน",IF(ข้อมูลกิจกรรม!$K$33=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$33="","",IF(ข้อมูลกิจกรรม!$L$33=0,"ไม่ผ่าน",IF(ข้อมูลกิจกรรม!$L$33=1,"ผ่าน",IF(ข้อมูลกิจกรรม!$L$33=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$33="","",IF(ข้อมูลกิจกรรม!$M$33=0,"ไม่ผ่าน",IF(ข้อมูลกิจกรรม!$M$33=1,"ผ่าน",IF(ข้อมูลกิจกรรม!$M$33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$33="","",IF(ข้อมูลกิจกรรม!$N$33=0,"ไม่ผ่าน",IF(ข้อมูลกิจกรรม!$N$33=1,"ผ่าน",IF(ข้อมูลกิจกรรม!$N$33=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$33="","",IF(ข้อมูลกิจกรรม!$O$33=0,"ไม่ผ่าน",IF(ข้อมูลกิจกรรม!$O$33=1,"ผ่าน",IF(ข้อมูลกิจกรรม!$O$33=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NUI7nOLJ2g0c6SkQ90dM3qPew+oem8Q0AIbP9itm2nujpXmOBiuXhdax5atIDTlE6+Sms3YtQoxQOO+E6rYczw==" saltValue="UHWZXncVtdpvQYSdnxahr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87" priority="11" stopIfTrue="1" operator="lessThan">
      <formula>50</formula>
    </cfRule>
  </conditionalFormatting>
  <conditionalFormatting sqref="J23 I8:J22">
    <cfRule type="cellIs" dxfId="86" priority="12" stopIfTrue="1" operator="lessThan">
      <formula>1</formula>
    </cfRule>
  </conditionalFormatting>
  <conditionalFormatting sqref="I8:I22">
    <cfRule type="containsText" dxfId="85" priority="4" operator="containsText" text="มส">
      <formula>NOT(ISERROR(SEARCH("มส",I8)))</formula>
    </cfRule>
    <cfRule type="containsText" dxfId="8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2"/>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9"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'03'!$C34</f>
        <v>เด็กหญิงอรจิรา  โต๊ะน้อย</v>
      </c>
      <c r="F6" s="767" t="str">
        <f>"เลขประจำตัว     "&amp;'ข้อมูลนักเรียน  '!B34</f>
        <v>เลขประจำตัว     2523</v>
      </c>
      <c r="G6" s="767"/>
      <c r="H6" s="93" t="s">
        <v>2</v>
      </c>
      <c r="I6" s="92">
        <f>'03'!$A34</f>
        <v>30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'03'!$D34</f>
        <v/>
      </c>
      <c r="I8" s="104" t="str">
        <f t="shared" ref="I8:I22" si="0">IF(OR(M8="ร",M8="มส"),M8,IF(ISNA(VLOOKUP(H8,grad01,5,TRUE)),"",VLOOKUP(H8,grad01,5,TRUE)))</f>
        <v/>
      </c>
      <c r="J8" s="105"/>
      <c r="M8" s="88" t="str">
        <f>IF('ร,มส'!E36="","",'ร,มส'!E36)</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'03'!$E34</f>
        <v/>
      </c>
      <c r="I9" s="104" t="str">
        <f t="shared" si="0"/>
        <v/>
      </c>
      <c r="J9" s="105"/>
      <c r="M9" s="88" t="str">
        <f>IF('ร,มส'!F36="","",'ร,มส'!F36)</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'03'!$F34</f>
        <v/>
      </c>
      <c r="I10" s="104" t="str">
        <f t="shared" si="0"/>
        <v/>
      </c>
      <c r="J10" s="105"/>
      <c r="M10" s="88" t="str">
        <f>IF('ร,มส'!G36="","",'ร,มส'!G36)</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'03'!$G34</f>
        <v/>
      </c>
      <c r="I11" s="104" t="str">
        <f t="shared" si="0"/>
        <v/>
      </c>
      <c r="J11" s="105"/>
      <c r="M11" s="88" t="str">
        <f>IF('ร,มส'!H36="","",'ร,มส'!H36)</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'03'!$H34</f>
        <v/>
      </c>
      <c r="I12" s="104" t="str">
        <f t="shared" si="0"/>
        <v/>
      </c>
      <c r="J12" s="105"/>
      <c r="M12" s="88" t="str">
        <f>IF('ร,มส'!I36="","",'ร,มส'!I36)</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'03'!$I34</f>
        <v/>
      </c>
      <c r="I13" s="104" t="str">
        <f t="shared" si="0"/>
        <v/>
      </c>
      <c r="J13" s="105"/>
      <c r="M13" s="88" t="str">
        <f>IF('ร,มส'!J36="","",'ร,มส'!J36)</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'03'!$J34</f>
        <v/>
      </c>
      <c r="I14" s="104" t="str">
        <f t="shared" si="0"/>
        <v/>
      </c>
      <c r="J14" s="105"/>
      <c r="M14" s="88" t="str">
        <f>IF('ร,มส'!K36="","",'ร,มส'!K36)</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'03'!$K34</f>
        <v/>
      </c>
      <c r="I15" s="104" t="str">
        <f t="shared" si="0"/>
        <v/>
      </c>
      <c r="J15" s="105"/>
      <c r="M15" s="88" t="str">
        <f>IF('ร,มส'!L36="","",'ร,มส'!L36)</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'03'!$L34</f>
        <v/>
      </c>
      <c r="I16" s="104" t="str">
        <f t="shared" si="0"/>
        <v/>
      </c>
      <c r="J16" s="105"/>
      <c r="M16" s="88" t="str">
        <f>IF('ร,มส'!M36="","",'ร,มส'!M36)</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'03'!$M34</f>
        <v/>
      </c>
      <c r="I17" s="104" t="str">
        <f t="shared" si="0"/>
        <v/>
      </c>
      <c r="J17" s="105"/>
      <c r="M17" s="88" t="str">
        <f>IF('ร,มส'!N36="","",'ร,มส'!N36)</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'03'!$N34</f>
        <v/>
      </c>
      <c r="I18" s="104" t="str">
        <f t="shared" si="0"/>
        <v/>
      </c>
      <c r="J18" s="105"/>
      <c r="M18" s="88" t="str">
        <f>IF('ร,มส'!O36="","",'ร,มส'!O36)</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'03'!$O34</f>
        <v/>
      </c>
      <c r="I19" s="104" t="str">
        <f t="shared" si="0"/>
        <v/>
      </c>
      <c r="J19" s="105"/>
      <c r="M19" s="88" t="str">
        <f>IF('ร,มส'!P36="","",'ร,มส'!P36)</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'03'!$P34</f>
        <v/>
      </c>
      <c r="I20" s="104" t="str">
        <f t="shared" si="0"/>
        <v/>
      </c>
      <c r="J20" s="105"/>
      <c r="M20" s="88" t="str">
        <f>IF('ร,มส'!Q36="","",'ร,มส'!Q36)</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'03'!$Q34</f>
        <v/>
      </c>
      <c r="I21" s="104" t="str">
        <f t="shared" si="0"/>
        <v/>
      </c>
      <c r="J21" s="105"/>
      <c r="M21" s="88" t="str">
        <f>IF('ร,มส'!R36="","",'ร,มส'!R36)</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'03'!$R34</f>
        <v/>
      </c>
      <c r="I22" s="104" t="str">
        <f t="shared" si="0"/>
        <v/>
      </c>
      <c r="J22" s="105"/>
      <c r="M22" s="88" t="str">
        <f>IF('ร,มส'!S36="","",'ร,มส'!S36)</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'02'!$S$34</f>
        <v/>
      </c>
      <c r="F25" s="768" t="s">
        <v>359</v>
      </c>
      <c r="G25" s="465" t="s">
        <v>354</v>
      </c>
      <c r="H25" s="466"/>
      <c r="I25" s="467"/>
      <c r="J25" s="462" t="str">
        <f>IF(ข้อมูลกิจกรรม!$Q$34="","",IF(ข้อมูลกิจกรรม!$Q$34=0,"ปรับปรุง",IF(ข้อมูลกิจกรรม!$Q$34=1,"พอใช้",IF(ข้อมูลกิจกรรม!$Q$34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IF(เกณฑ์!E16="คะแนนร้อยละ",'03'!$U34,'02'!$AM34)</f>
        <v/>
      </c>
      <c r="F26" s="769"/>
      <c r="G26" s="465" t="s">
        <v>355</v>
      </c>
      <c r="H26" s="466"/>
      <c r="I26" s="467"/>
      <c r="J26" s="462" t="str">
        <f>IF(ข้อมูลกิจกรรม!$R$34="","",IF(ข้อมูลกิจกรรม!$R$34=0,"ปรับปรุง",IF(ข้อมูลกิจกรรม!$R$34=1,"พอใช้",IF(ข้อมูลกิจกรรม!$R$34=2,"ดี","ดีเยี่ยม"))))</f>
        <v/>
      </c>
    </row>
    <row r="27" spans="2:13" ht="21.75" customHeight="1">
      <c r="B27" s="756" t="s">
        <v>29</v>
      </c>
      <c r="C27" s="757"/>
      <c r="D27" s="99" t="str">
        <f>กิจกรรมพัฒนาผู้เรียน!E5</f>
        <v>แนะแนว</v>
      </c>
      <c r="E27" s="103" t="str">
        <f>ข้อมูลกิจกรรม!$D$34</f>
        <v/>
      </c>
      <c r="F27" s="769"/>
      <c r="G27" s="465" t="s">
        <v>356</v>
      </c>
      <c r="H27" s="466"/>
      <c r="I27" s="467"/>
      <c r="J27" s="462" t="str">
        <f>IF(ข้อมูลกิจกรรม!$S$34="","",IF(ข้อมูลกิจกรรม!$S$34=0,"ปรับปรุง",IF(ข้อมูลกิจกรรม!$S$34=1,"พอใช้",IF(ข้อมูลกิจกรรม!$S$34=2,"ดี","ดีเยี่ยม"))))</f>
        <v/>
      </c>
    </row>
    <row r="28" spans="2:13">
      <c r="B28" s="758"/>
      <c r="C28" s="759"/>
      <c r="D28" s="99" t="str">
        <f>กิจกรรมพัฒนาผู้เรียน!F5</f>
        <v>ลูกเสือฯ</v>
      </c>
      <c r="E28" s="103" t="str">
        <f>ข้อมูลกิจกรรม!$E$34</f>
        <v/>
      </c>
      <c r="F28" s="769"/>
      <c r="G28" s="465" t="s">
        <v>357</v>
      </c>
      <c r="H28" s="466"/>
      <c r="I28" s="467"/>
      <c r="J28" s="462" t="str">
        <f>IF(ข้อมูลกิจกรรม!$T$34="","",IF(ข้อมูลกิจกรรม!$T$34=0,"ปรับปรุง",IF(ข้อมูลกิจกรรม!$T$34=1,"พอใช้",IF(ข้อมูลกิจกรรม!$T$34=2,"ดี","ดีเยี่ยม"))))</f>
        <v/>
      </c>
    </row>
    <row r="29" spans="2:13">
      <c r="B29" s="758"/>
      <c r="C29" s="759"/>
      <c r="D29" s="99" t="str">
        <f>ข้อมูลกิจกรรม!$V$34</f>
        <v/>
      </c>
      <c r="E29" s="103" t="str">
        <f>ข้อมูลกิจกรรม!$F$34</f>
        <v/>
      </c>
      <c r="F29" s="770"/>
      <c r="G29" s="468" t="s">
        <v>358</v>
      </c>
      <c r="H29" s="469"/>
      <c r="I29" s="470"/>
      <c r="J29" s="399" t="str">
        <f>IF(ข้อมูลกิจกรรม!$U$34="","",IF(ข้อมูลกิจกรรม!$U$34=0,"ปรับปรุง",IF(ข้อมูลกิจกรรม!$U$34=1,"พอใช้",IF(ข้อมูลกิจกรรม!$U$34=2,"ดี","ดีเยี่ยม"))))</f>
        <v/>
      </c>
    </row>
    <row r="30" spans="2:13" ht="21.75" customHeight="1">
      <c r="B30" s="760"/>
      <c r="C30" s="761"/>
      <c r="D30" s="99">
        <f>กิจกรรมพัฒนาผู้เรียน!J35</f>
        <v>0</v>
      </c>
      <c r="E30" s="103">
        <f>กิจกรรมพัฒนาผู้เรียน!H35</f>
        <v>0</v>
      </c>
      <c r="F30" s="544" t="s">
        <v>425</v>
      </c>
      <c r="G30" s="545"/>
      <c r="H30" s="545"/>
      <c r="I30" s="546"/>
      <c r="J30" s="103" t="str">
        <f>IF(ข้อมูลกิจกรรม!$P$34="","",IF(ข้อมูลกิจกรรม!$P$34=0,"ไม่ผ่าน",IF(ข้อมูลกิจกรรม!$P$34=1,"ผ่าน",IF(ข้อมูลกิจกรรม!$P$34=2,"ดี","ดีเยี่ยม"))))</f>
        <v/>
      </c>
    </row>
    <row r="31" spans="2:13" ht="21.75" customHeight="1">
      <c r="B31" s="756" t="s">
        <v>30</v>
      </c>
      <c r="C31" s="757"/>
      <c r="D31" s="122" t="str">
        <f>"1." &amp;'ข้อมูลพื้นฐาน  '!I13</f>
        <v>1.รักชาติ  ศาสน์  กษัตริย์</v>
      </c>
      <c r="E31" s="103" t="str">
        <f>IF(ข้อมูลกิจกรรม!$H$34="","",IF(ข้อมูลกิจกรรม!$H$34=0,"ไม่ผ่าน",IF(ข้อมูลกิจกรรม!$H$34=1,"ผ่าน",IF(ข้อมูลกิจกรรม!$H$34=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$34="","",IF(ข้อมูลกิจกรรม!$I$34=0,"ไม่ผ่าน",IF(ข้อมูลกิจกรรม!$I$34=1,"ผ่าน",IF(ข้อมูลกิจกรรม!$I$34=2,"ดี","ดีเยี่ยม"))))</f>
        <v/>
      </c>
      <c r="F32" s="541"/>
      <c r="G32" s="474"/>
      <c r="H32" s="474"/>
      <c r="I32" s="474"/>
      <c r="J32" s="525"/>
    </row>
    <row r="33" spans="2:10" ht="21.75" customHeight="1">
      <c r="B33" s="758"/>
      <c r="C33" s="759"/>
      <c r="D33" s="122" t="str">
        <f>"3." &amp;'ข้อมูลพื้นฐาน  '!I15</f>
        <v>3.มีวินัย</v>
      </c>
      <c r="E33" s="103" t="str">
        <f>IF(ข้อมูลกิจกรรม!$J$34="","",IF(ข้อมูลกิจกรรม!$J$34=0,"ไม่ผ่าน",IF(ข้อมูลกิจกรรม!$J$34=1,"ผ่าน",IF(ข้อมูลกิจกรรม!$J$34=2,"ดี","ดีเยี่ยม"))))</f>
        <v/>
      </c>
      <c r="F33" s="121"/>
      <c r="J33" s="543"/>
    </row>
    <row r="34" spans="2:10">
      <c r="B34" s="758"/>
      <c r="C34" s="759"/>
      <c r="D34" s="122" t="str">
        <f>"4." &amp;'ข้อมูลพื้นฐาน  '!I16</f>
        <v>4.ใฝ่เรียนรู้</v>
      </c>
      <c r="E34" s="103" t="str">
        <f>IF(ข้อมูลกิจกรรม!$K$34="","",IF(ข้อมูลกิจกรรม!$K$34=0,"ไม่ผ่าน",IF(ข้อมูลกิจกรรม!$K$34=1,"ผ่าน",IF(ข้อมูลกิจกรรม!$K$34=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$34="","",IF(ข้อมูลกิจกรรม!$L$34=0,"ไม่ผ่าน",IF(ข้อมูลกิจกรรม!$L$34=1,"ผ่าน",IF(ข้อมูลกิจกรรม!$L$34=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$34="","",IF(ข้อมูลกิจกรรม!$M$34=0,"ไม่ผ่าน",IF(ข้อมูลกิจกรรม!$M$34=1,"ผ่าน",IF(ข้อมูลกิจกรรม!$M$34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$34="","",IF(ข้อมูลกิจกรรม!$N$34=0,"ไม่ผ่าน",IF(ข้อมูลกิจกรรม!$N$34=1,"ผ่าน",IF(ข้อมูลกิจกรรม!$N$34=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$34="","",IF(ข้อมูลกิจกรรม!$O$34=0,"ไม่ผ่าน",IF(ข้อมูลกิจกรรม!$O$34=1,"ผ่าน",IF(ข้อมูลกิจกรรม!$O$34=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461HuMTp6aGlbGzmUaUTMSDXSxlzhTonh2lfzIoCuwrMmZaUy/loqAMKXW6syR6LoWzZ47r9wTifnaeuZw6lLA==" saltValue="/yyESvVqfFaT89cUvELon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83" priority="11" stopIfTrue="1" operator="lessThan">
      <formula>50</formula>
    </cfRule>
  </conditionalFormatting>
  <conditionalFormatting sqref="J23 I8:J22">
    <cfRule type="cellIs" dxfId="82" priority="12" stopIfTrue="1" operator="lessThan">
      <formula>1</formula>
    </cfRule>
  </conditionalFormatting>
  <conditionalFormatting sqref="I8:I22">
    <cfRule type="containsText" dxfId="81" priority="4" operator="containsText" text="มส">
      <formula>NOT(ISERROR(SEARCH("มส",I8)))</formula>
    </cfRule>
    <cfRule type="containsText" dxfId="8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3"/>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'03'!$C35</f>
        <v>เด็กหญิงนุชจรีย์  ยิ้มจันทร์</v>
      </c>
      <c r="F6" s="767" t="str">
        <f>"เลขประจำตัว     "&amp;'ข้อมูลนักเรียน  '!B35</f>
        <v>เลขประจำตัว     2524</v>
      </c>
      <c r="G6" s="767"/>
      <c r="H6" s="93" t="s">
        <v>2</v>
      </c>
      <c r="I6" s="92">
        <f>'03'!$A35</f>
        <v>31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'03'!$D35</f>
        <v/>
      </c>
      <c r="I8" s="104" t="str">
        <f t="shared" ref="I8:I22" si="0">IF(OR(M8="ร",M8="มส"),M8,IF(ISNA(VLOOKUP(H8,grad01,5,TRUE)),"",VLOOKUP(H8,grad01,5,TRUE)))</f>
        <v/>
      </c>
      <c r="J8" s="105"/>
      <c r="M8" s="88" t="str">
        <f>IF('ร,มส'!E37="","",'ร,มส'!E37)</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'03'!$E35</f>
        <v/>
      </c>
      <c r="I9" s="104" t="str">
        <f t="shared" si="0"/>
        <v/>
      </c>
      <c r="J9" s="105"/>
      <c r="M9" s="88" t="str">
        <f>IF('ร,มส'!F37="","",'ร,มส'!F37)</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'03'!$F35</f>
        <v/>
      </c>
      <c r="I10" s="104" t="str">
        <f t="shared" si="0"/>
        <v/>
      </c>
      <c r="J10" s="105"/>
      <c r="M10" s="88" t="str">
        <f>IF('ร,มส'!G37="","",'ร,มส'!G37)</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'03'!$G35</f>
        <v/>
      </c>
      <c r="I11" s="104" t="str">
        <f t="shared" si="0"/>
        <v/>
      </c>
      <c r="J11" s="105"/>
      <c r="M11" s="88" t="str">
        <f>IF('ร,มส'!H37="","",'ร,มส'!H37)</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'03'!$H35</f>
        <v/>
      </c>
      <c r="I12" s="104" t="str">
        <f t="shared" si="0"/>
        <v/>
      </c>
      <c r="J12" s="105"/>
      <c r="M12" s="88" t="str">
        <f>IF('ร,มส'!I37="","",'ร,มส'!I37)</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'03'!$I35</f>
        <v/>
      </c>
      <c r="I13" s="104" t="str">
        <f t="shared" si="0"/>
        <v/>
      </c>
      <c r="J13" s="105"/>
      <c r="M13" s="88" t="str">
        <f>IF('ร,มส'!J37="","",'ร,มส'!J37)</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'03'!$J35</f>
        <v/>
      </c>
      <c r="I14" s="104" t="str">
        <f t="shared" si="0"/>
        <v/>
      </c>
      <c r="J14" s="105"/>
      <c r="M14" s="88" t="str">
        <f>IF('ร,มส'!K37="","",'ร,มส'!K37)</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'03'!$K35</f>
        <v/>
      </c>
      <c r="I15" s="104" t="str">
        <f t="shared" si="0"/>
        <v/>
      </c>
      <c r="J15" s="105"/>
      <c r="M15" s="88" t="str">
        <f>IF('ร,มส'!L37="","",'ร,มส'!L37)</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'03'!$L35</f>
        <v/>
      </c>
      <c r="I16" s="104" t="str">
        <f t="shared" si="0"/>
        <v/>
      </c>
      <c r="J16" s="105"/>
      <c r="M16" s="88" t="str">
        <f>IF('ร,มส'!M37="","",'ร,มส'!M37)</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'03'!$M35</f>
        <v/>
      </c>
      <c r="I17" s="104" t="str">
        <f t="shared" si="0"/>
        <v/>
      </c>
      <c r="J17" s="105"/>
      <c r="M17" s="88" t="str">
        <f>IF('ร,มส'!N37="","",'ร,มส'!N37)</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'03'!$N35</f>
        <v/>
      </c>
      <c r="I18" s="104" t="str">
        <f t="shared" si="0"/>
        <v/>
      </c>
      <c r="J18" s="105"/>
      <c r="M18" s="88" t="str">
        <f>IF('ร,มส'!O37="","",'ร,มส'!O37)</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'03'!$O35</f>
        <v/>
      </c>
      <c r="I19" s="104" t="str">
        <f t="shared" si="0"/>
        <v/>
      </c>
      <c r="J19" s="105"/>
      <c r="M19" s="88" t="str">
        <f>IF('ร,มส'!P37="","",'ร,มส'!P37)</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'03'!$P35</f>
        <v/>
      </c>
      <c r="I20" s="104" t="str">
        <f t="shared" si="0"/>
        <v/>
      </c>
      <c r="J20" s="105"/>
      <c r="M20" s="88" t="str">
        <f>IF('ร,มส'!Q37="","",'ร,มส'!Q37)</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'03'!$Q35</f>
        <v/>
      </c>
      <c r="I21" s="104" t="str">
        <f t="shared" si="0"/>
        <v/>
      </c>
      <c r="J21" s="105"/>
      <c r="M21" s="88" t="str">
        <f>IF('ร,มส'!R37="","",'ร,มส'!R37)</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'03'!$R35</f>
        <v/>
      </c>
      <c r="I22" s="104" t="str">
        <f t="shared" si="0"/>
        <v/>
      </c>
      <c r="J22" s="105"/>
      <c r="M22" s="88" t="str">
        <f>IF('ร,มส'!S37="","",'ร,มส'!S37)</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'02'!$S$35</f>
        <v/>
      </c>
      <c r="F25" s="768" t="s">
        <v>359</v>
      </c>
      <c r="G25" s="465" t="s">
        <v>354</v>
      </c>
      <c r="H25" s="466"/>
      <c r="I25" s="467"/>
      <c r="J25" s="462" t="str">
        <f>IF(ข้อมูลกิจกรรม!$Q$35="","",IF(ข้อมูลกิจกรรม!$Q$35=0,"ปรับปรุง",IF(ข้อมูลกิจกรรม!$Q$35=1,"พอใช้",IF(ข้อมูลกิจกรรม!$Q$35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IF(เกณฑ์!E16="คะแนนร้อยละ",'03'!$U35,'02'!$AM35)</f>
        <v/>
      </c>
      <c r="F26" s="769"/>
      <c r="G26" s="465" t="s">
        <v>355</v>
      </c>
      <c r="H26" s="466"/>
      <c r="I26" s="467"/>
      <c r="J26" s="462" t="str">
        <f>IF(ข้อมูลกิจกรรม!$R$35="","",IF(ข้อมูลกิจกรรม!$R$35=0,"ปรับปรุง",IF(ข้อมูลกิจกรรม!$R$35=1,"พอใช้",IF(ข้อมูลกิจกรรม!$R$35=2,"ดี","ดีเยี่ยม"))))</f>
        <v/>
      </c>
    </row>
    <row r="27" spans="2:13" ht="21.75" customHeight="1">
      <c r="B27" s="756" t="s">
        <v>29</v>
      </c>
      <c r="C27" s="757"/>
      <c r="D27" s="99" t="str">
        <f>กิจกรรมพัฒนาผู้เรียน!E5</f>
        <v>แนะแนว</v>
      </c>
      <c r="E27" s="103" t="str">
        <f>ข้อมูลกิจกรรม!$D$35</f>
        <v/>
      </c>
      <c r="F27" s="769"/>
      <c r="G27" s="465" t="s">
        <v>356</v>
      </c>
      <c r="H27" s="466"/>
      <c r="I27" s="467"/>
      <c r="J27" s="462" t="str">
        <f>IF(ข้อมูลกิจกรรม!$S$35="","",IF(ข้อมูลกิจกรรม!$S$35=0,"ปรับปรุง",IF(ข้อมูลกิจกรรม!$S$35=1,"พอใช้",IF(ข้อมูลกิจกรรม!$S$35=2,"ดี","ดีเยี่ยม"))))</f>
        <v/>
      </c>
    </row>
    <row r="28" spans="2:13">
      <c r="B28" s="758"/>
      <c r="C28" s="759"/>
      <c r="D28" s="99" t="str">
        <f>กิจกรรมพัฒนาผู้เรียน!F5</f>
        <v>ลูกเสือฯ</v>
      </c>
      <c r="E28" s="103" t="str">
        <f>ข้อมูลกิจกรรม!$E$35</f>
        <v/>
      </c>
      <c r="F28" s="769"/>
      <c r="G28" s="465" t="s">
        <v>357</v>
      </c>
      <c r="H28" s="466"/>
      <c r="I28" s="467"/>
      <c r="J28" s="462" t="str">
        <f>IF(ข้อมูลกิจกรรม!$T$35="","",IF(ข้อมูลกิจกรรม!$T$35=0,"ปรับปรุง",IF(ข้อมูลกิจกรรม!$T$35=1,"พอใช้",IF(ข้อมูลกิจกรรม!$T$35=2,"ดี","ดีเยี่ยม"))))</f>
        <v/>
      </c>
    </row>
    <row r="29" spans="2:13">
      <c r="B29" s="758"/>
      <c r="C29" s="759"/>
      <c r="D29" s="99" t="str">
        <f>ข้อมูลกิจกรรม!$V$35</f>
        <v/>
      </c>
      <c r="E29" s="103" t="str">
        <f>ข้อมูลกิจกรรม!$F$35</f>
        <v/>
      </c>
      <c r="F29" s="770"/>
      <c r="G29" s="468" t="s">
        <v>358</v>
      </c>
      <c r="H29" s="469"/>
      <c r="I29" s="470"/>
      <c r="J29" s="399" t="str">
        <f>IF(ข้อมูลกิจกรรม!$U$35="","",IF(ข้อมูลกิจกรรม!$U$35=0,"ปรับปรุง",IF(ข้อมูลกิจกรรม!$U$35=1,"พอใช้",IF(ข้อมูลกิจกรรม!$U$35=2,"ดี","ดีเยี่ยม"))))</f>
        <v/>
      </c>
    </row>
    <row r="30" spans="2:13" ht="21.75" customHeight="1">
      <c r="B30" s="760"/>
      <c r="C30" s="761"/>
      <c r="D30" s="99">
        <f>กิจกรรมพัฒนาผู้เรียน!J36</f>
        <v>0</v>
      </c>
      <c r="E30" s="103">
        <f>กิจกรรมพัฒนาผู้เรียน!H36</f>
        <v>0</v>
      </c>
      <c r="F30" s="544" t="s">
        <v>425</v>
      </c>
      <c r="G30" s="545"/>
      <c r="H30" s="545"/>
      <c r="I30" s="546"/>
      <c r="J30" s="103" t="str">
        <f>IF(ข้อมูลกิจกรรม!$P$35="","",IF(ข้อมูลกิจกรรม!$P$35=0,"ไม่ผ่าน",IF(ข้อมูลกิจกรรม!$P$35=1,"ผ่าน",IF(ข้อมูลกิจกรรม!$P$35=2,"ดี","ดีเยี่ยม"))))</f>
        <v/>
      </c>
    </row>
    <row r="31" spans="2:13" ht="21.75" customHeight="1">
      <c r="B31" s="756" t="s">
        <v>30</v>
      </c>
      <c r="C31" s="757"/>
      <c r="D31" s="122" t="str">
        <f>"1." &amp;'ข้อมูลพื้นฐาน  '!I13</f>
        <v>1.รักชาติ  ศาสน์  กษัตริย์</v>
      </c>
      <c r="E31" s="103" t="str">
        <f>IF(ข้อมูลกิจกรรม!$H$35="","",IF(ข้อมูลกิจกรรม!$H$35=0,"ไม่ผ่าน",IF(ข้อมูลกิจกรรม!$H$35=1,"ผ่าน",IF(ข้อมูลกิจกรรม!$H$35=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$35="","",IF(ข้อมูลกิจกรรม!$I$35=0,"ไม่ผ่าน",IF(ข้อมูลกิจกรรม!$I$35=1,"ผ่าน",IF(ข้อมูลกิจกรรม!$I$35=2,"ดี","ดีเยี่ยม"))))</f>
        <v/>
      </c>
      <c r="F32" s="541"/>
      <c r="G32" s="474"/>
      <c r="H32" s="474"/>
      <c r="I32" s="474"/>
      <c r="J32" s="525"/>
    </row>
    <row r="33" spans="2:10" ht="21.75" customHeight="1">
      <c r="B33" s="758"/>
      <c r="C33" s="759"/>
      <c r="D33" s="122" t="str">
        <f>"3." &amp;'ข้อมูลพื้นฐาน  '!I15</f>
        <v>3.มีวินัย</v>
      </c>
      <c r="E33" s="103" t="str">
        <f>IF(ข้อมูลกิจกรรม!$J$35="","",IF(ข้อมูลกิจกรรม!$J$35=0,"ไม่ผ่าน",IF(ข้อมูลกิจกรรม!$J$35=1,"ผ่าน",IF(ข้อมูลกิจกรรม!$J$35=2,"ดี","ดีเยี่ยม"))))</f>
        <v/>
      </c>
      <c r="F33" s="121"/>
      <c r="J33" s="543"/>
    </row>
    <row r="34" spans="2:10">
      <c r="B34" s="758"/>
      <c r="C34" s="759"/>
      <c r="D34" s="122" t="str">
        <f>"4." &amp;'ข้อมูลพื้นฐาน  '!I16</f>
        <v>4.ใฝ่เรียนรู้</v>
      </c>
      <c r="E34" s="103" t="str">
        <f>IF(ข้อมูลกิจกรรม!$K$35="","",IF(ข้อมูลกิจกรรม!$K$35=0,"ไม่ผ่าน",IF(ข้อมูลกิจกรรม!$K$35=1,"ผ่าน",IF(ข้อมูลกิจกรรม!$K$35=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$35="","",IF(ข้อมูลกิจกรรม!$L$35=0,"ไม่ผ่าน",IF(ข้อมูลกิจกรรม!$L$35=1,"ผ่าน",IF(ข้อมูลกิจกรรม!$L$35=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$35="","",IF(ข้อมูลกิจกรรม!$M$35=0,"ไม่ผ่าน",IF(ข้อมูลกิจกรรม!$M$35=1,"ผ่าน",IF(ข้อมูลกิจกรรม!$M$35=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$35="","",IF(ข้อมูลกิจกรรม!$N$35=0,"ไม่ผ่าน",IF(ข้อมูลกิจกรรม!$N$35=1,"ผ่าน",IF(ข้อมูลกิจกรรม!$N$35=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$35="","",IF(ข้อมูลกิจกรรม!$O$35=0,"ไม่ผ่าน",IF(ข้อมูลกิจกรรม!$O$35=1,"ผ่าน",IF(ข้อมูลกิจกรรม!$O$35=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4MDy+JqHnyqGfa3eR4zoO340RG2JMlRqiVYZuQXP3QeXrMkSZ7Tl+Bj+BcNY/dbhL2WNRdtpanXFloNjOf9L7w==" saltValue="eTyOelTXGjDQGNwey/dpNA=="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79" priority="11" stopIfTrue="1" operator="lessThan">
      <formula>50</formula>
    </cfRule>
  </conditionalFormatting>
  <conditionalFormatting sqref="J23 I8:J22">
    <cfRule type="cellIs" dxfId="78" priority="12" stopIfTrue="1" operator="lessThan">
      <formula>1</formula>
    </cfRule>
  </conditionalFormatting>
  <conditionalFormatting sqref="I8:I22">
    <cfRule type="containsText" dxfId="77" priority="4" operator="containsText" text="มส">
      <formula>NOT(ISERROR(SEARCH("มส",I8)))</formula>
    </cfRule>
    <cfRule type="containsText" dxfId="7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4"/>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'03'!$C36</f>
        <v>เด็กหญิงชนัญชิดา  ไพรีรณ</v>
      </c>
      <c r="F6" s="767" t="str">
        <f>"เลขประจำตัว     "&amp;'ข้อมูลนักเรียน  '!B36</f>
        <v>เลขประจำตัว     2525</v>
      </c>
      <c r="G6" s="767"/>
      <c r="H6" s="93" t="s">
        <v>2</v>
      </c>
      <c r="I6" s="92">
        <f>'03'!$A36</f>
        <v>32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'03'!$D36</f>
        <v/>
      </c>
      <c r="I8" s="104" t="str">
        <f t="shared" ref="I8:I22" si="0">IF(OR(M8="ร",M8="มส"),M8,IF(ISNA(VLOOKUP(H8,grad01,5,TRUE)),"",VLOOKUP(H8,grad01,5,TRUE)))</f>
        <v/>
      </c>
      <c r="J8" s="105"/>
      <c r="M8" s="88" t="str">
        <f>IF('ร,มส'!E38="","",'ร,มส'!E38)</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'03'!$E36</f>
        <v/>
      </c>
      <c r="I9" s="104" t="str">
        <f t="shared" si="0"/>
        <v/>
      </c>
      <c r="J9" s="105"/>
      <c r="M9" s="88" t="str">
        <f>IF('ร,มส'!F38="","",'ร,มส'!F38)</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'03'!$F36</f>
        <v/>
      </c>
      <c r="I10" s="104" t="str">
        <f t="shared" si="0"/>
        <v/>
      </c>
      <c r="J10" s="105"/>
      <c r="M10" s="88" t="str">
        <f>IF('ร,มส'!G38="","",'ร,มส'!G38)</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'03'!$G36</f>
        <v/>
      </c>
      <c r="I11" s="104" t="str">
        <f t="shared" si="0"/>
        <v/>
      </c>
      <c r="J11" s="105"/>
      <c r="M11" s="88" t="str">
        <f>IF('ร,มส'!H38="","",'ร,มส'!H38)</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'03'!$H36</f>
        <v/>
      </c>
      <c r="I12" s="104" t="str">
        <f t="shared" si="0"/>
        <v/>
      </c>
      <c r="J12" s="105"/>
      <c r="M12" s="88" t="str">
        <f>IF('ร,มส'!I38="","",'ร,มส'!I38)</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'03'!$I36</f>
        <v/>
      </c>
      <c r="I13" s="104" t="str">
        <f t="shared" si="0"/>
        <v/>
      </c>
      <c r="J13" s="105"/>
      <c r="M13" s="88" t="str">
        <f>IF('ร,มส'!J38="","",'ร,มส'!J38)</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'03'!$J36</f>
        <v/>
      </c>
      <c r="I14" s="104" t="str">
        <f t="shared" si="0"/>
        <v/>
      </c>
      <c r="J14" s="105"/>
      <c r="M14" s="88" t="str">
        <f>IF('ร,มส'!K38="","",'ร,มส'!K38)</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'03'!$K36</f>
        <v/>
      </c>
      <c r="I15" s="104" t="str">
        <f t="shared" si="0"/>
        <v/>
      </c>
      <c r="J15" s="105"/>
      <c r="M15" s="88" t="str">
        <f>IF('ร,มส'!L38="","",'ร,มส'!L38)</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'03'!$L36</f>
        <v/>
      </c>
      <c r="I16" s="104" t="str">
        <f t="shared" si="0"/>
        <v/>
      </c>
      <c r="J16" s="105"/>
      <c r="M16" s="88" t="str">
        <f>IF('ร,มส'!M38="","",'ร,มส'!M38)</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'03'!$M36</f>
        <v/>
      </c>
      <c r="I17" s="104" t="str">
        <f t="shared" si="0"/>
        <v/>
      </c>
      <c r="J17" s="105"/>
      <c r="M17" s="88" t="str">
        <f>IF('ร,มส'!N38="","",'ร,มส'!N38)</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'03'!$N36</f>
        <v/>
      </c>
      <c r="I18" s="104" t="str">
        <f t="shared" si="0"/>
        <v/>
      </c>
      <c r="J18" s="105"/>
      <c r="M18" s="88" t="str">
        <f>IF('ร,มส'!O38="","",'ร,มส'!O38)</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'03'!$O36</f>
        <v/>
      </c>
      <c r="I19" s="104" t="str">
        <f t="shared" si="0"/>
        <v/>
      </c>
      <c r="J19" s="105"/>
      <c r="M19" s="88" t="str">
        <f>IF('ร,มส'!P38="","",'ร,มส'!P38)</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'03'!$P36</f>
        <v/>
      </c>
      <c r="I20" s="104" t="str">
        <f t="shared" si="0"/>
        <v/>
      </c>
      <c r="J20" s="105"/>
      <c r="M20" s="88" t="str">
        <f>IF('ร,มส'!Q38="","",'ร,มส'!Q38)</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'03'!$Q36</f>
        <v/>
      </c>
      <c r="I21" s="104" t="str">
        <f t="shared" si="0"/>
        <v/>
      </c>
      <c r="J21" s="105"/>
      <c r="M21" s="88" t="str">
        <f>IF('ร,มส'!R38="","",'ร,มส'!R38)</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'03'!$R36</f>
        <v/>
      </c>
      <c r="I22" s="104" t="str">
        <f t="shared" si="0"/>
        <v/>
      </c>
      <c r="J22" s="105"/>
      <c r="M22" s="88" t="str">
        <f>IF('ร,มส'!S38="","",'ร,มส'!S38)</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'02'!$S$36</f>
        <v/>
      </c>
      <c r="F25" s="768" t="s">
        <v>359</v>
      </c>
      <c r="G25" s="465" t="s">
        <v>354</v>
      </c>
      <c r="H25" s="466"/>
      <c r="I25" s="467"/>
      <c r="J25" s="462" t="str">
        <f>IF(ข้อมูลกิจกรรม!$Q$36="","",IF(ข้อมูลกิจกรรม!$Q$36=0,"ปรับปรุง",IF(ข้อมูลกิจกรรม!$Q$36=1,"พอใช้",IF(ข้อมูลกิจกรรม!$Q$36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IF(เกณฑ์!E16="คะแนนร้อยละ",'03'!$U36,'02'!$AM36)</f>
        <v/>
      </c>
      <c r="F26" s="769"/>
      <c r="G26" s="465" t="s">
        <v>355</v>
      </c>
      <c r="H26" s="466"/>
      <c r="I26" s="467"/>
      <c r="J26" s="462" t="str">
        <f>IF(ข้อมูลกิจกรรม!$R$36="","",IF(ข้อมูลกิจกรรม!$R$36=0,"ปรับปรุง",IF(ข้อมูลกิจกรรม!$R$36=1,"พอใช้",IF(ข้อมูลกิจกรรม!$R$36=2,"ดี","ดีเยี่ยม"))))</f>
        <v/>
      </c>
    </row>
    <row r="27" spans="2:13" ht="21.75" customHeight="1">
      <c r="B27" s="756" t="s">
        <v>29</v>
      </c>
      <c r="C27" s="757"/>
      <c r="D27" s="99" t="str">
        <f>กิจกรรมพัฒนาผู้เรียน!E5</f>
        <v>แนะแนว</v>
      </c>
      <c r="E27" s="103" t="str">
        <f>ข้อมูลกิจกรรม!$D$36</f>
        <v/>
      </c>
      <c r="F27" s="769"/>
      <c r="G27" s="465" t="s">
        <v>356</v>
      </c>
      <c r="H27" s="466"/>
      <c r="I27" s="467"/>
      <c r="J27" s="462" t="str">
        <f>IF(ข้อมูลกิจกรรม!$S$36="","",IF(ข้อมูลกิจกรรม!$S$36=0,"ปรับปรุง",IF(ข้อมูลกิจกรรม!$S$36=1,"พอใช้",IF(ข้อมูลกิจกรรม!$S$36=2,"ดี","ดีเยี่ยม"))))</f>
        <v/>
      </c>
    </row>
    <row r="28" spans="2:13">
      <c r="B28" s="758"/>
      <c r="C28" s="759"/>
      <c r="D28" s="99" t="str">
        <f>กิจกรรมพัฒนาผู้เรียน!F5</f>
        <v>ลูกเสือฯ</v>
      </c>
      <c r="E28" s="103" t="str">
        <f>ข้อมูลกิจกรรม!$E$36</f>
        <v/>
      </c>
      <c r="F28" s="769"/>
      <c r="G28" s="465" t="s">
        <v>357</v>
      </c>
      <c r="H28" s="466"/>
      <c r="I28" s="467"/>
      <c r="J28" s="462" t="str">
        <f>IF(ข้อมูลกิจกรรม!$T$36="","",IF(ข้อมูลกิจกรรม!$T$36=0,"ปรับปรุง",IF(ข้อมูลกิจกรรม!$T$36=1,"พอใช้",IF(ข้อมูลกิจกรรม!$T$36=2,"ดี","ดีเยี่ยม"))))</f>
        <v/>
      </c>
    </row>
    <row r="29" spans="2:13">
      <c r="B29" s="758"/>
      <c r="C29" s="759"/>
      <c r="D29" s="99" t="str">
        <f>ข้อมูลกิจกรรม!$V$36</f>
        <v/>
      </c>
      <c r="E29" s="103" t="str">
        <f>ข้อมูลกิจกรรม!$F$36</f>
        <v/>
      </c>
      <c r="F29" s="770"/>
      <c r="G29" s="468" t="s">
        <v>358</v>
      </c>
      <c r="H29" s="469"/>
      <c r="I29" s="470"/>
      <c r="J29" s="399" t="str">
        <f>IF(ข้อมูลกิจกรรม!$U$36="","",IF(ข้อมูลกิจกรรม!$U$36=0,"ปรับปรุง",IF(ข้อมูลกิจกรรม!$U$36=1,"พอใช้",IF(ข้อมูลกิจกรรม!$U$36=2,"ดี","ดีเยี่ยม"))))</f>
        <v/>
      </c>
    </row>
    <row r="30" spans="2:13" ht="21.75" customHeight="1">
      <c r="B30" s="760"/>
      <c r="C30" s="761"/>
      <c r="D30" s="99">
        <f>กิจกรรมพัฒนาผู้เรียน!J37</f>
        <v>0</v>
      </c>
      <c r="E30" s="103">
        <f>กิจกรรมพัฒนาผู้เรียน!H37</f>
        <v>0</v>
      </c>
      <c r="F30" s="544" t="s">
        <v>425</v>
      </c>
      <c r="G30" s="545"/>
      <c r="H30" s="545"/>
      <c r="I30" s="546"/>
      <c r="J30" s="103" t="str">
        <f>IF(ข้อมูลกิจกรรม!$P$36="","",IF(ข้อมูลกิจกรรม!$P$36=0,"ไม่ผ่าน",IF(ข้อมูลกิจกรรม!$P$36=1,"ผ่าน",IF(ข้อมูลกิจกรรม!$P$36=2,"ดี","ดีเยี่ยม"))))</f>
        <v/>
      </c>
    </row>
    <row r="31" spans="2:13" ht="21.75" customHeight="1">
      <c r="B31" s="756" t="s">
        <v>30</v>
      </c>
      <c r="C31" s="757"/>
      <c r="D31" s="122" t="str">
        <f>"1." &amp;'ข้อมูลพื้นฐาน  '!I13</f>
        <v>1.รักชาติ  ศาสน์  กษัตริย์</v>
      </c>
      <c r="E31" s="103" t="str">
        <f>IF(ข้อมูลกิจกรรม!$H$36="","",IF(ข้อมูลกิจกรรม!$H$36=0,"ไม่ผ่าน",IF(ข้อมูลกิจกรรม!$H$36=1,"ผ่าน",IF(ข้อมูลกิจกรรม!$H$36=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$36="","",IF(ข้อมูลกิจกรรม!$I$36=0,"ไม่ผ่าน",IF(ข้อมูลกิจกรรม!$I$36=1,"ผ่าน",IF(ข้อมูลกิจกรรม!$I$36=2,"ดี","ดีเยี่ยม"))))</f>
        <v/>
      </c>
      <c r="F32" s="541"/>
      <c r="G32" s="474"/>
      <c r="H32" s="474"/>
      <c r="I32" s="474"/>
      <c r="J32" s="525"/>
    </row>
    <row r="33" spans="2:10" ht="21.75" customHeight="1">
      <c r="B33" s="758"/>
      <c r="C33" s="759"/>
      <c r="D33" s="122" t="str">
        <f>"3." &amp;'ข้อมูลพื้นฐาน  '!I15</f>
        <v>3.มีวินัย</v>
      </c>
      <c r="E33" s="103" t="str">
        <f>IF(ข้อมูลกิจกรรม!$J$36="","",IF(ข้อมูลกิจกรรม!$J$36=0,"ไม่ผ่าน",IF(ข้อมูลกิจกรรม!$J$36=1,"ผ่าน",IF(ข้อมูลกิจกรรม!$J$36=2,"ดี","ดีเยี่ยม"))))</f>
        <v/>
      </c>
      <c r="F33" s="121"/>
      <c r="J33" s="543"/>
    </row>
    <row r="34" spans="2:10">
      <c r="B34" s="758"/>
      <c r="C34" s="759"/>
      <c r="D34" s="122" t="str">
        <f>"4." &amp;'ข้อมูลพื้นฐาน  '!I16</f>
        <v>4.ใฝ่เรียนรู้</v>
      </c>
      <c r="E34" s="103" t="str">
        <f>IF(ข้อมูลกิจกรรม!$K$36="","",IF(ข้อมูลกิจกรรม!$K$36=0,"ไม่ผ่าน",IF(ข้อมูลกิจกรรม!$K$36=1,"ผ่าน",IF(ข้อมูลกิจกรรม!$K$36=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$36="","",IF(ข้อมูลกิจกรรม!$L$36=0,"ไม่ผ่าน",IF(ข้อมูลกิจกรรม!$L$36=1,"ผ่าน",IF(ข้อมูลกิจกรรม!$L$36=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$36="","",IF(ข้อมูลกิจกรรม!$M$36=0,"ไม่ผ่าน",IF(ข้อมูลกิจกรรม!$M$36=1,"ผ่าน",IF(ข้อมูลกิจกรรม!$M$36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$36="","",IF(ข้อมูลกิจกรรม!$N$36=0,"ไม่ผ่าน",IF(ข้อมูลกิจกรรม!$N$36=1,"ผ่าน",IF(ข้อมูลกิจกรรม!$N$36=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$36="","",IF(ข้อมูลกิจกรรม!$O$36=0,"ไม่ผ่าน",IF(ข้อมูลกิจกรรม!$O$36=1,"ผ่าน",IF(ข้อมูลกิจกรรม!$O$36=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eTEdaJyrUNhFBA9us9r/BEmlfXu+1Xuu9O1E8hNVU0hFXNHAOMcjDITped9ph1Ki/3eqZ65Vzex4BOEnKUSR/A==" saltValue="SIfOjqCvCRI1ZPlh5wPM9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75" priority="11" stopIfTrue="1" operator="lessThan">
      <formula>50</formula>
    </cfRule>
  </conditionalFormatting>
  <conditionalFormatting sqref="J23 I8:J22">
    <cfRule type="cellIs" dxfId="74" priority="12" stopIfTrue="1" operator="lessThan">
      <formula>1</formula>
    </cfRule>
  </conditionalFormatting>
  <conditionalFormatting sqref="I8:I22">
    <cfRule type="containsText" dxfId="73" priority="4" operator="containsText" text="มส">
      <formula>NOT(ISERROR(SEARCH("มส",I8)))</formula>
    </cfRule>
    <cfRule type="containsText" dxfId="7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5"/>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'03'!$C37</f>
        <v>เด็กหญิงกัณฐิกา  เพตรา</v>
      </c>
      <c r="F6" s="767" t="str">
        <f>"เลขประจำตัว     "&amp;'ข้อมูลนักเรียน  '!B37</f>
        <v>เลขประจำตัว     2526</v>
      </c>
      <c r="G6" s="767"/>
      <c r="H6" s="93" t="s">
        <v>2</v>
      </c>
      <c r="I6" s="92">
        <f>'03'!$A37</f>
        <v>33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'03'!$D37</f>
        <v/>
      </c>
      <c r="I8" s="104" t="str">
        <f t="shared" ref="I8:I22" si="0">IF(OR(M8="ร",M8="มส"),M8,IF(ISNA(VLOOKUP(H8,grad01,5,TRUE)),"",VLOOKUP(H8,grad01,5,TRUE)))</f>
        <v/>
      </c>
      <c r="J8" s="105"/>
      <c r="M8" s="88" t="str">
        <f>IF('ร,มส'!E39="","",'ร,มส'!E39)</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'03'!$E37</f>
        <v/>
      </c>
      <c r="I9" s="104" t="str">
        <f t="shared" si="0"/>
        <v/>
      </c>
      <c r="J9" s="105"/>
      <c r="M9" s="88" t="str">
        <f>IF('ร,มส'!F39="","",'ร,มส'!F39)</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'03'!$F37</f>
        <v/>
      </c>
      <c r="I10" s="104" t="str">
        <f t="shared" si="0"/>
        <v/>
      </c>
      <c r="J10" s="105"/>
      <c r="M10" s="88" t="str">
        <f>IF('ร,มส'!G39="","",'ร,มส'!G39)</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'03'!$G37</f>
        <v/>
      </c>
      <c r="I11" s="104" t="str">
        <f t="shared" si="0"/>
        <v/>
      </c>
      <c r="J11" s="105"/>
      <c r="M11" s="88" t="str">
        <f>IF('ร,มส'!H39="","",'ร,มส'!H39)</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'03'!$H37</f>
        <v/>
      </c>
      <c r="I12" s="104" t="str">
        <f t="shared" si="0"/>
        <v/>
      </c>
      <c r="J12" s="105"/>
      <c r="M12" s="88" t="str">
        <f>IF('ร,มส'!I39="","",'ร,มส'!I39)</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'03'!$I37</f>
        <v/>
      </c>
      <c r="I13" s="104" t="str">
        <f t="shared" si="0"/>
        <v/>
      </c>
      <c r="J13" s="105"/>
      <c r="M13" s="88" t="str">
        <f>IF('ร,มส'!J39="","",'ร,มส'!J39)</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'03'!$J37</f>
        <v/>
      </c>
      <c r="I14" s="104" t="str">
        <f t="shared" si="0"/>
        <v/>
      </c>
      <c r="J14" s="105"/>
      <c r="M14" s="88" t="str">
        <f>IF('ร,มส'!K39="","",'ร,มส'!K39)</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'03'!$K37</f>
        <v/>
      </c>
      <c r="I15" s="104" t="str">
        <f t="shared" si="0"/>
        <v/>
      </c>
      <c r="J15" s="105"/>
      <c r="M15" s="88" t="str">
        <f>IF('ร,มส'!L39="","",'ร,มส'!L39)</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'03'!$L37</f>
        <v/>
      </c>
      <c r="I16" s="104" t="str">
        <f t="shared" si="0"/>
        <v/>
      </c>
      <c r="J16" s="105"/>
      <c r="M16" s="88" t="str">
        <f>IF('ร,มส'!M39="","",'ร,มส'!M39)</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'03'!$M37</f>
        <v/>
      </c>
      <c r="I17" s="104" t="str">
        <f t="shared" si="0"/>
        <v/>
      </c>
      <c r="J17" s="105"/>
      <c r="M17" s="88" t="str">
        <f>IF('ร,มส'!N39="","",'ร,มส'!N39)</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'03'!$N37</f>
        <v/>
      </c>
      <c r="I18" s="104" t="str">
        <f t="shared" si="0"/>
        <v/>
      </c>
      <c r="J18" s="105"/>
      <c r="M18" s="88" t="str">
        <f>IF('ร,มส'!O39="","",'ร,มส'!O39)</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'03'!$O37</f>
        <v/>
      </c>
      <c r="I19" s="104" t="str">
        <f t="shared" si="0"/>
        <v/>
      </c>
      <c r="J19" s="105"/>
      <c r="M19" s="88" t="str">
        <f>IF('ร,มส'!P39="","",'ร,มส'!P39)</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'03'!$P37</f>
        <v/>
      </c>
      <c r="I20" s="104" t="str">
        <f t="shared" si="0"/>
        <v/>
      </c>
      <c r="J20" s="105"/>
      <c r="M20" s="88" t="str">
        <f>IF('ร,มส'!Q39="","",'ร,มส'!Q39)</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'03'!$Q37</f>
        <v/>
      </c>
      <c r="I21" s="104" t="str">
        <f t="shared" si="0"/>
        <v/>
      </c>
      <c r="J21" s="105"/>
      <c r="M21" s="88" t="str">
        <f>IF('ร,มส'!R39="","",'ร,มส'!R39)</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'03'!$R37</f>
        <v/>
      </c>
      <c r="I22" s="104" t="str">
        <f t="shared" si="0"/>
        <v/>
      </c>
      <c r="J22" s="105"/>
      <c r="M22" s="88" t="str">
        <f>IF('ร,มส'!S39="","",'ร,มส'!S39)</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'02'!$S$37</f>
        <v/>
      </c>
      <c r="F25" s="768" t="s">
        <v>359</v>
      </c>
      <c r="G25" s="465" t="s">
        <v>354</v>
      </c>
      <c r="H25" s="466"/>
      <c r="I25" s="467"/>
      <c r="J25" s="462" t="str">
        <f>IF(ข้อมูลกิจกรรม!$Q$37="","",IF(ข้อมูลกิจกรรม!$Q$37=0,"ปรับปรุง",IF(ข้อมูลกิจกรรม!$Q$37=1,"พอใช้",IF(ข้อมูลกิจกรรม!$Q$37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IF(เกณฑ์!E16="คะแนนร้อยละ",'03'!$U37,'02'!$AM37)</f>
        <v/>
      </c>
      <c r="F26" s="769"/>
      <c r="G26" s="465" t="s">
        <v>355</v>
      </c>
      <c r="H26" s="466"/>
      <c r="I26" s="467"/>
      <c r="J26" s="462" t="str">
        <f>IF(ข้อมูลกิจกรรม!$R$37="","",IF(ข้อมูลกิจกรรม!$R$37=0,"ปรับปรุง",IF(ข้อมูลกิจกรรม!$R$37=1,"พอใช้",IF(ข้อมูลกิจกรรม!$R$37=2,"ดี","ดีเยี่ยม"))))</f>
        <v/>
      </c>
    </row>
    <row r="27" spans="2:13" ht="21.75" customHeight="1">
      <c r="B27" s="756" t="s">
        <v>29</v>
      </c>
      <c r="C27" s="757"/>
      <c r="D27" s="99" t="str">
        <f>กิจกรรมพัฒนาผู้เรียน!E5</f>
        <v>แนะแนว</v>
      </c>
      <c r="E27" s="103" t="str">
        <f>ข้อมูลกิจกรรม!$D$37</f>
        <v/>
      </c>
      <c r="F27" s="769"/>
      <c r="G27" s="465" t="s">
        <v>356</v>
      </c>
      <c r="H27" s="466"/>
      <c r="I27" s="467"/>
      <c r="J27" s="462" t="str">
        <f>IF(ข้อมูลกิจกรรม!$S$37="","",IF(ข้อมูลกิจกรรม!$S$37=0,"ปรับปรุง",IF(ข้อมูลกิจกรรม!$S$37=1,"พอใช้",IF(ข้อมูลกิจกรรม!$S$37=2,"ดี","ดีเยี่ยม"))))</f>
        <v/>
      </c>
    </row>
    <row r="28" spans="2:13">
      <c r="B28" s="758"/>
      <c r="C28" s="759"/>
      <c r="D28" s="99" t="str">
        <f>กิจกรรมพัฒนาผู้เรียน!F5</f>
        <v>ลูกเสือฯ</v>
      </c>
      <c r="E28" s="103" t="str">
        <f>ข้อมูลกิจกรรม!$E$37</f>
        <v/>
      </c>
      <c r="F28" s="769"/>
      <c r="G28" s="465" t="s">
        <v>357</v>
      </c>
      <c r="H28" s="466"/>
      <c r="I28" s="467"/>
      <c r="J28" s="462" t="str">
        <f>IF(ข้อมูลกิจกรรม!$T$37="","",IF(ข้อมูลกิจกรรม!$T$37=0,"ปรับปรุง",IF(ข้อมูลกิจกรรม!$T$37=1,"พอใช้",IF(ข้อมูลกิจกรรม!$T$37=2,"ดี","ดีเยี่ยม"))))</f>
        <v/>
      </c>
    </row>
    <row r="29" spans="2:13">
      <c r="B29" s="758"/>
      <c r="C29" s="759"/>
      <c r="D29" s="99" t="str">
        <f>ข้อมูลกิจกรรม!$V$37</f>
        <v/>
      </c>
      <c r="E29" s="103" t="str">
        <f>ข้อมูลกิจกรรม!$F$37</f>
        <v/>
      </c>
      <c r="F29" s="770"/>
      <c r="G29" s="468" t="s">
        <v>358</v>
      </c>
      <c r="H29" s="469"/>
      <c r="I29" s="470"/>
      <c r="J29" s="399" t="str">
        <f>IF(ข้อมูลกิจกรรม!$U$37="","",IF(ข้อมูลกิจกรรม!$U$37=0,"ปรับปรุง",IF(ข้อมูลกิจกรรม!$U$37=1,"พอใช้",IF(ข้อมูลกิจกรรม!$U$37=2,"ดี","ดีเยี่ยม"))))</f>
        <v/>
      </c>
    </row>
    <row r="30" spans="2:13" ht="21.75" customHeight="1">
      <c r="B30" s="760"/>
      <c r="C30" s="761"/>
      <c r="D30" s="99">
        <f>กิจกรรมพัฒนาผู้เรียน!J38</f>
        <v>0</v>
      </c>
      <c r="E30" s="103">
        <f>กิจกรรมพัฒนาผู้เรียน!H38</f>
        <v>0</v>
      </c>
      <c r="F30" s="544" t="s">
        <v>425</v>
      </c>
      <c r="G30" s="545"/>
      <c r="H30" s="545"/>
      <c r="I30" s="546"/>
      <c r="J30" s="103" t="str">
        <f>IF(ข้อมูลกิจกรรม!$P$37="","",IF(ข้อมูลกิจกรรม!$P$37=0,"ไม่ผ่าน",IF(ข้อมูลกิจกรรม!$P$37=1,"ผ่าน",IF(ข้อมูลกิจกรรม!$P$37=2,"ดี","ดีเยี่ยม"))))</f>
        <v/>
      </c>
    </row>
    <row r="31" spans="2:13" ht="21.75" customHeight="1">
      <c r="B31" s="756" t="s">
        <v>30</v>
      </c>
      <c r="C31" s="757"/>
      <c r="D31" s="122" t="str">
        <f>"1." &amp;'ข้อมูลพื้นฐาน  '!I13</f>
        <v>1.รักชาติ  ศาสน์  กษัตริย์</v>
      </c>
      <c r="E31" s="103" t="str">
        <f>IF(ข้อมูลกิจกรรม!$H$37="","",IF(ข้อมูลกิจกรรม!$H$37=0,"ไม่ผ่าน",IF(ข้อมูลกิจกรรม!$H$37=1,"ผ่าน",IF(ข้อมูลกิจกรรม!$H$37=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$37="","",IF(ข้อมูลกิจกรรม!$I$37=0,"ไม่ผ่าน",IF(ข้อมูลกิจกรรม!$I$37=1,"ผ่าน",IF(ข้อมูลกิจกรรม!$I$37=2,"ดี","ดีเยี่ยม"))))</f>
        <v/>
      </c>
      <c r="F32" s="541"/>
      <c r="G32" s="474"/>
      <c r="H32" s="474"/>
      <c r="I32" s="474"/>
      <c r="J32" s="525"/>
    </row>
    <row r="33" spans="2:10" ht="21.75" customHeight="1">
      <c r="B33" s="758"/>
      <c r="C33" s="759"/>
      <c r="D33" s="122" t="str">
        <f>"3." &amp;'ข้อมูลพื้นฐาน  '!I15</f>
        <v>3.มีวินัย</v>
      </c>
      <c r="E33" s="103" t="str">
        <f>IF(ข้อมูลกิจกรรม!$J$37="","",IF(ข้อมูลกิจกรรม!$J$37=0,"ไม่ผ่าน",IF(ข้อมูลกิจกรรม!$J$37=1,"ผ่าน",IF(ข้อมูลกิจกรรม!$J$37=2,"ดี","ดีเยี่ยม"))))</f>
        <v/>
      </c>
      <c r="F33" s="121"/>
      <c r="J33" s="543"/>
    </row>
    <row r="34" spans="2:10">
      <c r="B34" s="758"/>
      <c r="C34" s="759"/>
      <c r="D34" s="122" t="str">
        <f>"4." &amp;'ข้อมูลพื้นฐาน  '!I16</f>
        <v>4.ใฝ่เรียนรู้</v>
      </c>
      <c r="E34" s="103" t="str">
        <f>IF(ข้อมูลกิจกรรม!$K$37="","",IF(ข้อมูลกิจกรรม!$K$37=0,"ไม่ผ่าน",IF(ข้อมูลกิจกรรม!$K$37=1,"ผ่าน",IF(ข้อมูลกิจกรรม!$K$37=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$37="","",IF(ข้อมูลกิจกรรม!$L$37=0,"ไม่ผ่าน",IF(ข้อมูลกิจกรรม!$L$37=1,"ผ่าน",IF(ข้อมูลกิจกรรม!$L$37=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$37="","",IF(ข้อมูลกิจกรรม!$M$37=0,"ไม่ผ่าน",IF(ข้อมูลกิจกรรม!$M$37=1,"ผ่าน",IF(ข้อมูลกิจกรรม!$M$37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$37="","",IF(ข้อมูลกิจกรรม!$N$37=0,"ไม่ผ่าน",IF(ข้อมูลกิจกรรม!$N$37=1,"ผ่าน",IF(ข้อมูลกิจกรรม!$N$37=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$37="","",IF(ข้อมูลกิจกรรม!$O$37=0,"ไม่ผ่าน",IF(ข้อมูลกิจกรรม!$O$37=1,"ผ่าน",IF(ข้อมูลกิจกรรม!$O$37=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J31oaNP6JZr/ak0jilG+IWNb0IsVL9OERmIg1q/QoUwZlJw7YPon1M8VfUJjl1E+sT1paduTaKtT/TPvkCYn9g==" saltValue="1+9pkc/9/h2gxhJZDjyFn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71" priority="11" stopIfTrue="1" operator="lessThan">
      <formula>50</formula>
    </cfRule>
  </conditionalFormatting>
  <conditionalFormatting sqref="J23 I8:J22">
    <cfRule type="cellIs" dxfId="70" priority="12" stopIfTrue="1" operator="lessThan">
      <formula>1</formula>
    </cfRule>
  </conditionalFormatting>
  <conditionalFormatting sqref="I8:I22">
    <cfRule type="containsText" dxfId="69" priority="4" operator="containsText" text="มส">
      <formula>NOT(ISERROR(SEARCH("มส",I8)))</formula>
    </cfRule>
    <cfRule type="containsText" dxfId="6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6"/>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'03'!$C38</f>
        <v>เด็กชายรฐนนท์  มุกสิกพันธ์</v>
      </c>
      <c r="F6" s="767" t="str">
        <f>"เลขประจำตัว     "&amp;'ข้อมูลนักเรียน  '!B38</f>
        <v>เลขประจำตัว     2353</v>
      </c>
      <c r="G6" s="767"/>
      <c r="H6" s="93" t="s">
        <v>2</v>
      </c>
      <c r="I6" s="92">
        <f>'03'!$A38</f>
        <v>34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'03'!$D38</f>
        <v/>
      </c>
      <c r="I8" s="104" t="str">
        <f t="shared" ref="I8:I22" si="0">IF(OR(M8="ร",M8="มส"),M8,IF(ISNA(VLOOKUP(H8,grad01,5,TRUE)),"",VLOOKUP(H8,grad01,5,TRUE)))</f>
        <v/>
      </c>
      <c r="J8" s="105"/>
      <c r="M8" s="88" t="str">
        <f>IF('ร,มส'!E40="","",'ร,มส'!E40)</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'03'!$E38</f>
        <v/>
      </c>
      <c r="I9" s="104" t="str">
        <f t="shared" si="0"/>
        <v/>
      </c>
      <c r="J9" s="105"/>
      <c r="M9" s="88" t="str">
        <f>IF('ร,มส'!F40="","",'ร,มส'!F40)</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'03'!$F38</f>
        <v/>
      </c>
      <c r="I10" s="104" t="str">
        <f t="shared" si="0"/>
        <v/>
      </c>
      <c r="J10" s="105"/>
      <c r="M10" s="88" t="str">
        <f>IF('ร,มส'!G40="","",'ร,มส'!G40)</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'03'!$G38</f>
        <v/>
      </c>
      <c r="I11" s="104" t="str">
        <f t="shared" si="0"/>
        <v/>
      </c>
      <c r="J11" s="105"/>
      <c r="M11" s="88" t="str">
        <f>IF('ร,มส'!H40="","",'ร,มส'!H40)</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'03'!$H38</f>
        <v/>
      </c>
      <c r="I12" s="104" t="str">
        <f t="shared" si="0"/>
        <v/>
      </c>
      <c r="J12" s="105"/>
      <c r="M12" s="88" t="str">
        <f>IF('ร,มส'!I40="","",'ร,มส'!I40)</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'03'!$I38</f>
        <v/>
      </c>
      <c r="I13" s="104" t="str">
        <f t="shared" si="0"/>
        <v/>
      </c>
      <c r="J13" s="105"/>
      <c r="M13" s="88" t="str">
        <f>IF('ร,มส'!J40="","",'ร,มส'!J40)</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'03'!$J38</f>
        <v/>
      </c>
      <c r="I14" s="104" t="str">
        <f t="shared" si="0"/>
        <v/>
      </c>
      <c r="J14" s="105"/>
      <c r="M14" s="88" t="str">
        <f>IF('ร,มส'!K40="","",'ร,มส'!K40)</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'03'!$K38</f>
        <v/>
      </c>
      <c r="I15" s="104" t="str">
        <f t="shared" si="0"/>
        <v/>
      </c>
      <c r="J15" s="105"/>
      <c r="M15" s="88" t="str">
        <f>IF('ร,มส'!L40="","",'ร,มส'!L40)</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'03'!$L38</f>
        <v/>
      </c>
      <c r="I16" s="104" t="str">
        <f t="shared" si="0"/>
        <v/>
      </c>
      <c r="J16" s="105"/>
      <c r="M16" s="88" t="str">
        <f>IF('ร,มส'!M40="","",'ร,มส'!M40)</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'03'!$M38</f>
        <v/>
      </c>
      <c r="I17" s="104" t="str">
        <f t="shared" si="0"/>
        <v/>
      </c>
      <c r="J17" s="105"/>
      <c r="M17" s="88" t="str">
        <f>IF('ร,มส'!N40="","",'ร,มส'!N40)</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'03'!$N38</f>
        <v/>
      </c>
      <c r="I18" s="104" t="str">
        <f t="shared" si="0"/>
        <v/>
      </c>
      <c r="J18" s="105"/>
      <c r="M18" s="88" t="str">
        <f>IF('ร,มส'!O40="","",'ร,มส'!O40)</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'03'!$O38</f>
        <v/>
      </c>
      <c r="I19" s="104" t="str">
        <f t="shared" si="0"/>
        <v/>
      </c>
      <c r="J19" s="105"/>
      <c r="M19" s="88" t="str">
        <f>IF('ร,มส'!P40="","",'ร,มส'!P40)</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'03'!$P38</f>
        <v/>
      </c>
      <c r="I20" s="104" t="str">
        <f t="shared" si="0"/>
        <v/>
      </c>
      <c r="J20" s="105"/>
      <c r="M20" s="88" t="str">
        <f>IF('ร,มส'!Q40="","",'ร,มส'!Q40)</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'03'!$Q38</f>
        <v/>
      </c>
      <c r="I21" s="104" t="str">
        <f t="shared" si="0"/>
        <v/>
      </c>
      <c r="J21" s="105"/>
      <c r="M21" s="88" t="str">
        <f>IF('ร,มส'!R40="","",'ร,มส'!R40)</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'03'!$R38</f>
        <v/>
      </c>
      <c r="I22" s="104" t="str">
        <f t="shared" si="0"/>
        <v/>
      </c>
      <c r="J22" s="105"/>
      <c r="M22" s="88" t="str">
        <f>IF('ร,มส'!S40="","",'ร,มส'!S40)</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'02'!$S$38</f>
        <v/>
      </c>
      <c r="F25" s="768" t="s">
        <v>359</v>
      </c>
      <c r="G25" s="465" t="s">
        <v>354</v>
      </c>
      <c r="H25" s="466"/>
      <c r="I25" s="467"/>
      <c r="J25" s="462" t="str">
        <f>IF(ข้อมูลกิจกรรม!$Q$38="","",IF(ข้อมูลกิจกรรม!$Q$38=0,"ปรับปรุง",IF(ข้อมูลกิจกรรม!$Q$38=1,"พอใช้",IF(ข้อมูลกิจกรรม!$Q$38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IF(เกณฑ์!E16="คะแนนร้อยละ",'03'!$U38,'02'!$AM38)</f>
        <v/>
      </c>
      <c r="F26" s="769"/>
      <c r="G26" s="465" t="s">
        <v>355</v>
      </c>
      <c r="H26" s="466"/>
      <c r="I26" s="467"/>
      <c r="J26" s="462" t="str">
        <f>IF(ข้อมูลกิจกรรม!$R$38="","",IF(ข้อมูลกิจกรรม!$R$38=0,"ปรับปรุง",IF(ข้อมูลกิจกรรม!$R$38=1,"พอใช้",IF(ข้อมูลกิจกรรม!$R$38=2,"ดี","ดีเยี่ยม"))))</f>
        <v/>
      </c>
    </row>
    <row r="27" spans="2:13" ht="21.75" customHeight="1">
      <c r="B27" s="756" t="s">
        <v>29</v>
      </c>
      <c r="C27" s="757"/>
      <c r="D27" s="99" t="str">
        <f>กิจกรรมพัฒนาผู้เรียน!E5</f>
        <v>แนะแนว</v>
      </c>
      <c r="E27" s="103" t="str">
        <f>ข้อมูลกิจกรรม!$D$38</f>
        <v/>
      </c>
      <c r="F27" s="769"/>
      <c r="G27" s="465" t="s">
        <v>356</v>
      </c>
      <c r="H27" s="466"/>
      <c r="I27" s="467"/>
      <c r="J27" s="462" t="str">
        <f>IF(ข้อมูลกิจกรรม!$S$38="","",IF(ข้อมูลกิจกรรม!$S$38=0,"ปรับปรุง",IF(ข้อมูลกิจกรรม!$S$38=1,"พอใช้",IF(ข้อมูลกิจกรรม!$S$38=2,"ดี","ดีเยี่ยม"))))</f>
        <v/>
      </c>
    </row>
    <row r="28" spans="2:13">
      <c r="B28" s="758"/>
      <c r="C28" s="759"/>
      <c r="D28" s="99" t="str">
        <f>กิจกรรมพัฒนาผู้เรียน!F5</f>
        <v>ลูกเสือฯ</v>
      </c>
      <c r="E28" s="103" t="str">
        <f>ข้อมูลกิจกรรม!$E$38</f>
        <v/>
      </c>
      <c r="F28" s="769"/>
      <c r="G28" s="465" t="s">
        <v>357</v>
      </c>
      <c r="H28" s="466"/>
      <c r="I28" s="467"/>
      <c r="J28" s="462" t="str">
        <f>IF(ข้อมูลกิจกรรม!$T$38="","",IF(ข้อมูลกิจกรรม!$T$38=0,"ปรับปรุง",IF(ข้อมูลกิจกรรม!$T$38=1,"พอใช้",IF(ข้อมูลกิจกรรม!$T$38=2,"ดี","ดีเยี่ยม"))))</f>
        <v/>
      </c>
    </row>
    <row r="29" spans="2:13">
      <c r="B29" s="758"/>
      <c r="C29" s="759"/>
      <c r="D29" s="99" t="str">
        <f>ข้อมูลกิจกรรม!$V$38</f>
        <v/>
      </c>
      <c r="E29" s="103" t="str">
        <f>ข้อมูลกิจกรรม!$F$38</f>
        <v/>
      </c>
      <c r="F29" s="770"/>
      <c r="G29" s="468" t="s">
        <v>358</v>
      </c>
      <c r="H29" s="469"/>
      <c r="I29" s="470"/>
      <c r="J29" s="399" t="str">
        <f>IF(ข้อมูลกิจกรรม!$U$38="","",IF(ข้อมูลกิจกรรม!$U$38=0,"ปรับปรุง",IF(ข้อมูลกิจกรรม!$U$38=1,"พอใช้",IF(ข้อมูลกิจกรรม!$U$38=2,"ดี","ดีเยี่ยม"))))</f>
        <v/>
      </c>
    </row>
    <row r="30" spans="2:13" ht="21.75" customHeight="1">
      <c r="B30" s="760"/>
      <c r="C30" s="761"/>
      <c r="D30" s="99">
        <f>กิจกรรมพัฒนาผู้เรียน!J39</f>
        <v>0</v>
      </c>
      <c r="E30" s="103">
        <f>กิจกรรมพัฒนาผู้เรียน!H39</f>
        <v>0</v>
      </c>
      <c r="F30" s="544" t="s">
        <v>425</v>
      </c>
      <c r="G30" s="545"/>
      <c r="H30" s="545"/>
      <c r="I30" s="546"/>
      <c r="J30" s="103" t="str">
        <f>IF(ข้อมูลกิจกรรม!$P$38="","",IF(ข้อมูลกิจกรรม!$P$38=0,"ไม่ผ่าน",IF(ข้อมูลกิจกรรม!$P$38=1,"ผ่าน",IF(ข้อมูลกิจกรรม!$P$38=2,"ดี","ดีเยี่ยม"))))</f>
        <v/>
      </c>
    </row>
    <row r="31" spans="2:13" ht="21.75" customHeight="1">
      <c r="B31" s="756" t="s">
        <v>30</v>
      </c>
      <c r="C31" s="757"/>
      <c r="D31" s="122" t="str">
        <f>"1." &amp;'ข้อมูลพื้นฐาน  '!I13</f>
        <v>1.รักชาติ  ศาสน์  กษัตริย์</v>
      </c>
      <c r="E31" s="103" t="str">
        <f>IF(ข้อมูลกิจกรรม!$H$38="","",IF(ข้อมูลกิจกรรม!$H$38=0,"ไม่ผ่าน",IF(ข้อมูลกิจกรรม!$H$38=1,"ผ่าน",IF(ข้อมูลกิจกรรม!$H$38=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$38="","",IF(ข้อมูลกิจกรรม!$I$38=0,"ไม่ผ่าน",IF(ข้อมูลกิจกรรม!$I$38=1,"ผ่าน",IF(ข้อมูลกิจกรรม!$I$38=2,"ดี","ดีเยี่ยม"))))</f>
        <v/>
      </c>
      <c r="F32" s="541"/>
      <c r="G32" s="474"/>
      <c r="H32" s="474"/>
      <c r="I32" s="474"/>
      <c r="J32" s="525"/>
    </row>
    <row r="33" spans="2:10" ht="21.75" customHeight="1">
      <c r="B33" s="758"/>
      <c r="C33" s="759"/>
      <c r="D33" s="122" t="str">
        <f>"3." &amp;'ข้อมูลพื้นฐาน  '!I15</f>
        <v>3.มีวินัย</v>
      </c>
      <c r="E33" s="103" t="str">
        <f>IF(ข้อมูลกิจกรรม!$J$38="","",IF(ข้อมูลกิจกรรม!$J$38=0,"ไม่ผ่าน",IF(ข้อมูลกิจกรรม!$J$38=1,"ผ่าน",IF(ข้อมูลกิจกรรม!$J$38=2,"ดี","ดีเยี่ยม"))))</f>
        <v/>
      </c>
      <c r="F33" s="121"/>
      <c r="J33" s="543"/>
    </row>
    <row r="34" spans="2:10">
      <c r="B34" s="758"/>
      <c r="C34" s="759"/>
      <c r="D34" s="122" t="str">
        <f>"4." &amp;'ข้อมูลพื้นฐาน  '!I16</f>
        <v>4.ใฝ่เรียนรู้</v>
      </c>
      <c r="E34" s="103" t="str">
        <f>IF(ข้อมูลกิจกรรม!$K$38="","",IF(ข้อมูลกิจกรรม!$K$38=0,"ไม่ผ่าน",IF(ข้อมูลกิจกรรม!$K$38=1,"ผ่าน",IF(ข้อมูลกิจกรรม!$K$38=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$38="","",IF(ข้อมูลกิจกรรม!$L$38=0,"ไม่ผ่าน",IF(ข้อมูลกิจกรรม!$L$38=1,"ผ่าน",IF(ข้อมูลกิจกรรม!$L$38=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$38="","",IF(ข้อมูลกิจกรรม!$M$38=0,"ไม่ผ่าน",IF(ข้อมูลกิจกรรม!$M$38=1,"ผ่าน",IF(ข้อมูลกิจกรรม!$M$38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$38="","",IF(ข้อมูลกิจกรรม!$N$38=0,"ไม่ผ่าน",IF(ข้อมูลกิจกรรม!$N$38=1,"ผ่าน",IF(ข้อมูลกิจกรรม!$N$38=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$38="","",IF(ข้อมูลกิจกรรม!$O$38=0,"ไม่ผ่าน",IF(ข้อมูลกิจกรรม!$O$38=1,"ผ่าน",IF(ข้อมูลกิจกรรม!$O$38=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XTKFTXj6XoybusCho0f8vkJuKmqrestjdhOiKlaNNjfMmbAVFrzJWxiTnFtlneglEt3cwbH17Y+HT0dyMaQMiA==" saltValue="rbh1V3sJQbQrHMSjPYNiZ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67" priority="11" stopIfTrue="1" operator="lessThan">
      <formula>50</formula>
    </cfRule>
  </conditionalFormatting>
  <conditionalFormatting sqref="J23 I8:J22">
    <cfRule type="cellIs" dxfId="66" priority="12" stopIfTrue="1" operator="lessThan">
      <formula>1</formula>
    </cfRule>
  </conditionalFormatting>
  <conditionalFormatting sqref="I8:I22">
    <cfRule type="containsText" dxfId="65" priority="4" operator="containsText" text="มส">
      <formula>NOT(ISERROR(SEARCH("มส",I8)))</formula>
    </cfRule>
    <cfRule type="containsText" dxfId="6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7"/>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40.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'03'!$C39</f>
        <v/>
      </c>
      <c r="F6" s="767" t="str">
        <f>"เลขประจำตัว     "&amp;'ข้อมูลนักเรียน  '!B39</f>
        <v xml:space="preserve">เลขประจำตัว     </v>
      </c>
      <c r="G6" s="767"/>
      <c r="H6" s="93" t="s">
        <v>2</v>
      </c>
      <c r="I6" s="92">
        <f>'03'!$A39</f>
        <v>35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'03'!$D39</f>
        <v/>
      </c>
      <c r="I8" s="104" t="str">
        <f t="shared" ref="I8:I22" si="0">IF(OR(M8="ร",M8="มส"),M8,IF(ISNA(VLOOKUP(H8,grad01,5,TRUE)),"",VLOOKUP(H8,grad01,5,TRUE)))</f>
        <v/>
      </c>
      <c r="J8" s="105"/>
      <c r="M8" s="88" t="str">
        <f>IF('ร,มส'!E41="","",'ร,มส'!E41)</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'03'!$E39</f>
        <v/>
      </c>
      <c r="I9" s="104" t="str">
        <f t="shared" si="0"/>
        <v/>
      </c>
      <c r="J9" s="105"/>
      <c r="M9" s="88" t="str">
        <f>IF('ร,มส'!F41="","",'ร,มส'!F41)</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'03'!$F39</f>
        <v/>
      </c>
      <c r="I10" s="104" t="str">
        <f t="shared" si="0"/>
        <v/>
      </c>
      <c r="J10" s="105"/>
      <c r="M10" s="88" t="str">
        <f>IF('ร,มส'!G41="","",'ร,มส'!G41)</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'03'!$G39</f>
        <v/>
      </c>
      <c r="I11" s="104" t="str">
        <f t="shared" si="0"/>
        <v/>
      </c>
      <c r="J11" s="105"/>
      <c r="M11" s="88" t="str">
        <f>IF('ร,มส'!H41="","",'ร,มส'!H41)</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'03'!$H39</f>
        <v/>
      </c>
      <c r="I12" s="104" t="str">
        <f t="shared" si="0"/>
        <v/>
      </c>
      <c r="J12" s="105"/>
      <c r="M12" s="88" t="str">
        <f>IF('ร,มส'!I41="","",'ร,มส'!I41)</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'03'!$I39</f>
        <v/>
      </c>
      <c r="I13" s="104" t="str">
        <f t="shared" si="0"/>
        <v/>
      </c>
      <c r="J13" s="105"/>
      <c r="M13" s="88" t="str">
        <f>IF('ร,มส'!J41="","",'ร,มส'!J41)</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'03'!$J39</f>
        <v/>
      </c>
      <c r="I14" s="104" t="str">
        <f t="shared" si="0"/>
        <v/>
      </c>
      <c r="J14" s="105"/>
      <c r="M14" s="88" t="str">
        <f>IF('ร,มส'!K41="","",'ร,มส'!K41)</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'03'!$K39</f>
        <v/>
      </c>
      <c r="I15" s="104" t="str">
        <f t="shared" si="0"/>
        <v/>
      </c>
      <c r="J15" s="105"/>
      <c r="M15" s="88" t="str">
        <f>IF('ร,มส'!L41="","",'ร,มส'!L41)</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'03'!$L39</f>
        <v/>
      </c>
      <c r="I16" s="104" t="str">
        <f t="shared" si="0"/>
        <v/>
      </c>
      <c r="J16" s="105"/>
      <c r="M16" s="88" t="str">
        <f>IF('ร,มส'!M41="","",'ร,มส'!M41)</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'03'!$M39</f>
        <v/>
      </c>
      <c r="I17" s="104" t="str">
        <f t="shared" si="0"/>
        <v/>
      </c>
      <c r="J17" s="105"/>
      <c r="M17" s="88" t="str">
        <f>IF('ร,มส'!N41="","",'ร,มส'!N41)</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'03'!$N39</f>
        <v/>
      </c>
      <c r="I18" s="104" t="str">
        <f t="shared" si="0"/>
        <v/>
      </c>
      <c r="J18" s="105"/>
      <c r="M18" s="88" t="str">
        <f>IF('ร,มส'!O41="","",'ร,มส'!O41)</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'03'!$O39</f>
        <v/>
      </c>
      <c r="I19" s="104" t="str">
        <f t="shared" si="0"/>
        <v/>
      </c>
      <c r="J19" s="105"/>
      <c r="M19" s="88" t="str">
        <f>IF('ร,มส'!P41="","",'ร,มส'!P41)</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'03'!$P39</f>
        <v/>
      </c>
      <c r="I20" s="104" t="str">
        <f t="shared" si="0"/>
        <v/>
      </c>
      <c r="J20" s="105"/>
      <c r="M20" s="88" t="str">
        <f>IF('ร,มส'!Q41="","",'ร,มส'!Q41)</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'03'!$Q39</f>
        <v/>
      </c>
      <c r="I21" s="104" t="str">
        <f t="shared" si="0"/>
        <v/>
      </c>
      <c r="J21" s="105"/>
      <c r="M21" s="88" t="str">
        <f>IF('ร,มส'!R41="","",'ร,มส'!R41)</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'03'!$R39</f>
        <v/>
      </c>
      <c r="I22" s="104" t="str">
        <f t="shared" si="0"/>
        <v/>
      </c>
      <c r="J22" s="105"/>
      <c r="M22" s="88" t="str">
        <f>IF('ร,มส'!S41="","",'ร,มส'!S41)</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'02'!$S$39</f>
        <v/>
      </c>
      <c r="F25" s="768" t="s">
        <v>359</v>
      </c>
      <c r="G25" s="465" t="s">
        <v>354</v>
      </c>
      <c r="H25" s="466"/>
      <c r="I25" s="467"/>
      <c r="J25" s="462" t="str">
        <f>IF(ข้อมูลกิจกรรม!$Q$39="","",IF(ข้อมูลกิจกรรม!$Q$39=0,"ปรับปรุง",IF(ข้อมูลกิจกรรม!$Q$39=1,"พอใช้",IF(ข้อมูลกิจกรรม!$Q$39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IF(เกณฑ์!E16="คะแนนร้อยละ",'03'!$U39,'02'!$AM39)</f>
        <v/>
      </c>
      <c r="F26" s="769"/>
      <c r="G26" s="465" t="s">
        <v>355</v>
      </c>
      <c r="H26" s="466"/>
      <c r="I26" s="467"/>
      <c r="J26" s="462" t="str">
        <f>IF(ข้อมูลกิจกรรม!$R$39="","",IF(ข้อมูลกิจกรรม!$R$39=0,"ปรับปรุง",IF(ข้อมูลกิจกรรม!$R$39=1,"พอใช้",IF(ข้อมูลกิจกรรม!$R$39=2,"ดี","ดีเยี่ยม"))))</f>
        <v/>
      </c>
    </row>
    <row r="27" spans="2:13" ht="21.75" customHeight="1">
      <c r="B27" s="756" t="s">
        <v>29</v>
      </c>
      <c r="C27" s="757"/>
      <c r="D27" s="99" t="str">
        <f>กิจกรรมพัฒนาผู้เรียน!E5</f>
        <v>แนะแนว</v>
      </c>
      <c r="E27" s="103" t="str">
        <f>ข้อมูลกิจกรรม!$D$39</f>
        <v/>
      </c>
      <c r="F27" s="769"/>
      <c r="G27" s="465" t="s">
        <v>356</v>
      </c>
      <c r="H27" s="466"/>
      <c r="I27" s="467"/>
      <c r="J27" s="462" t="str">
        <f>IF(ข้อมูลกิจกรรม!$S$39="","",IF(ข้อมูลกิจกรรม!$S$39=0,"ปรับปรุง",IF(ข้อมูลกิจกรรม!$S$39=1,"พอใช้",IF(ข้อมูลกิจกรรม!$S$39=2,"ดี","ดีเยี่ยม"))))</f>
        <v/>
      </c>
    </row>
    <row r="28" spans="2:13">
      <c r="B28" s="758"/>
      <c r="C28" s="759"/>
      <c r="D28" s="99" t="str">
        <f>กิจกรรมพัฒนาผู้เรียน!F5</f>
        <v>ลูกเสือฯ</v>
      </c>
      <c r="E28" s="103" t="str">
        <f>ข้อมูลกิจกรรม!$E$39</f>
        <v/>
      </c>
      <c r="F28" s="769"/>
      <c r="G28" s="465" t="s">
        <v>357</v>
      </c>
      <c r="H28" s="466"/>
      <c r="I28" s="467"/>
      <c r="J28" s="462" t="str">
        <f>IF(ข้อมูลกิจกรรม!$T$39="","",IF(ข้อมูลกิจกรรม!$T$39=0,"ปรับปรุง",IF(ข้อมูลกิจกรรม!$T$39=1,"พอใช้",IF(ข้อมูลกิจกรรม!$T$39=2,"ดี","ดีเยี่ยม"))))</f>
        <v/>
      </c>
    </row>
    <row r="29" spans="2:13">
      <c r="B29" s="758"/>
      <c r="C29" s="759"/>
      <c r="D29" s="99" t="str">
        <f>ข้อมูลกิจกรรม!$V$39</f>
        <v/>
      </c>
      <c r="E29" s="103" t="str">
        <f>ข้อมูลกิจกรรม!$F$39</f>
        <v/>
      </c>
      <c r="F29" s="770"/>
      <c r="G29" s="468" t="s">
        <v>358</v>
      </c>
      <c r="H29" s="469"/>
      <c r="I29" s="470"/>
      <c r="J29" s="399" t="str">
        <f>IF(ข้อมูลกิจกรรม!$U$39="","",IF(ข้อมูลกิจกรรม!$U$39=0,"ปรับปรุง",IF(ข้อมูลกิจกรรม!$U$39=1,"พอใช้",IF(ข้อมูลกิจกรรม!$U$39=2,"ดี","ดีเยี่ยม"))))</f>
        <v/>
      </c>
    </row>
    <row r="30" spans="2:13" ht="21.75" customHeight="1">
      <c r="B30" s="760"/>
      <c r="C30" s="761"/>
      <c r="D30" s="99">
        <f>กิจกรรมพัฒนาผู้เรียน!J40</f>
        <v>0</v>
      </c>
      <c r="E30" s="103">
        <f>กิจกรรมพัฒนาผู้เรียน!H40</f>
        <v>0</v>
      </c>
      <c r="F30" s="544" t="s">
        <v>425</v>
      </c>
      <c r="G30" s="545"/>
      <c r="H30" s="545"/>
      <c r="I30" s="546"/>
      <c r="J30" s="103" t="str">
        <f>IF(ข้อมูลกิจกรรม!$P$39="","",IF(ข้อมูลกิจกรรม!$P$39=0,"ไม่ผ่าน",IF(ข้อมูลกิจกรรม!$P$39=1,"ผ่าน",IF(ข้อมูลกิจกรรม!$P$39=2,"ดี","ดีเยี่ยม"))))</f>
        <v/>
      </c>
    </row>
    <row r="31" spans="2:13" ht="21.75" customHeight="1">
      <c r="B31" s="756" t="s">
        <v>30</v>
      </c>
      <c r="C31" s="757"/>
      <c r="D31" s="122" t="str">
        <f>"1." &amp;'ข้อมูลพื้นฐาน  '!I13</f>
        <v>1.รักชาติ  ศาสน์  กษัตริย์</v>
      </c>
      <c r="E31" s="103" t="str">
        <f>IF(ข้อมูลกิจกรรม!$H$39="","",IF(ข้อมูลกิจกรรม!$H$39=0,"ไม่ผ่าน",IF(ข้อมูลกิจกรรม!$H$39=1,"ผ่าน",IF(ข้อมูลกิจกรรม!$H$39=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$39="","",IF(ข้อมูลกิจกรรม!$I$39=0,"ไม่ผ่าน",IF(ข้อมูลกิจกรรม!$I$39=1,"ผ่าน",IF(ข้อมูลกิจกรรม!$I$39=2,"ดี","ดีเยี่ยม"))))</f>
        <v/>
      </c>
      <c r="F32" s="541"/>
      <c r="G32" s="474"/>
      <c r="H32" s="474"/>
      <c r="I32" s="474"/>
      <c r="J32" s="525"/>
    </row>
    <row r="33" spans="2:10" ht="21.75" customHeight="1">
      <c r="B33" s="758"/>
      <c r="C33" s="759"/>
      <c r="D33" s="122" t="str">
        <f>"3." &amp;'ข้อมูลพื้นฐาน  '!I15</f>
        <v>3.มีวินัย</v>
      </c>
      <c r="E33" s="103" t="str">
        <f>IF(ข้อมูลกิจกรรม!$J$39="","",IF(ข้อมูลกิจกรรม!$J$39=0,"ไม่ผ่าน",IF(ข้อมูลกิจกรรม!$J$39=1,"ผ่าน",IF(ข้อมูลกิจกรรม!$J$39=2,"ดี","ดีเยี่ยม"))))</f>
        <v/>
      </c>
      <c r="F33" s="121"/>
      <c r="J33" s="543"/>
    </row>
    <row r="34" spans="2:10">
      <c r="B34" s="758"/>
      <c r="C34" s="759"/>
      <c r="D34" s="122" t="str">
        <f>"4." &amp;'ข้อมูลพื้นฐาน  '!I16</f>
        <v>4.ใฝ่เรียนรู้</v>
      </c>
      <c r="E34" s="103" t="str">
        <f>IF(ข้อมูลกิจกรรม!$K$39="","",IF(ข้อมูลกิจกรรม!$K$39=0,"ไม่ผ่าน",IF(ข้อมูลกิจกรรม!$K$39=1,"ผ่าน",IF(ข้อมูลกิจกรรม!$K$39=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$39="","",IF(ข้อมูลกิจกรรม!$L$39=0,"ไม่ผ่าน",IF(ข้อมูลกิจกรรม!$L$39=1,"ผ่าน",IF(ข้อมูลกิจกรรม!$L$39=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$39="","",IF(ข้อมูลกิจกรรม!$M$39=0,"ไม่ผ่าน",IF(ข้อมูลกิจกรรม!$M$39=1,"ผ่าน",IF(ข้อมูลกิจกรรม!$M$39=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$39="","",IF(ข้อมูลกิจกรรม!$N$39=0,"ไม่ผ่าน",IF(ข้อมูลกิจกรรม!$N$39=1,"ผ่าน",IF(ข้อมูลกิจกรรม!$N$39=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$39="","",IF(ข้อมูลกิจกรรม!$O$39=0,"ไม่ผ่าน",IF(ข้อมูลกิจกรรม!$O$39=1,"ผ่าน",IF(ข้อมูลกิจกรรม!$O$39=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Xf0cepZANP7ns89mjRHE72cmAEEu6aPSCQJIBzBmq3Qh/giC6/t4gTedRmQ/iv2B9wxHmnnIB5yevTKPngp7sw==" saltValue="0fjgXTK2Njfb18FPw+t3M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63" priority="11" stopIfTrue="1" operator="lessThan">
      <formula>50</formula>
    </cfRule>
  </conditionalFormatting>
  <conditionalFormatting sqref="J23 I8:J22">
    <cfRule type="cellIs" dxfId="62" priority="12" stopIfTrue="1" operator="lessThan">
      <formula>1</formula>
    </cfRule>
  </conditionalFormatting>
  <conditionalFormatting sqref="I8:I22">
    <cfRule type="containsText" dxfId="61" priority="4" operator="containsText" text="มส">
      <formula>NOT(ISERROR(SEARCH("มส",I8)))</formula>
    </cfRule>
    <cfRule type="containsText" dxfId="6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8"/>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'03'!$C40</f>
        <v/>
      </c>
      <c r="F6" s="767" t="str">
        <f>"เลขประจำตัว     "&amp;'ข้อมูลนักเรียน  '!B40</f>
        <v xml:space="preserve">เลขประจำตัว     </v>
      </c>
      <c r="G6" s="767"/>
      <c r="H6" s="93" t="s">
        <v>2</v>
      </c>
      <c r="I6" s="92">
        <f>'03'!$A40</f>
        <v>36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'03'!$D40</f>
        <v/>
      </c>
      <c r="I8" s="104" t="str">
        <f t="shared" ref="I8:I22" si="0">IF(OR(M8="ร",M8="มส"),M8,IF(ISNA(VLOOKUP(H8,grad01,5,TRUE)),"",VLOOKUP(H8,grad01,5,TRUE)))</f>
        <v/>
      </c>
      <c r="J8" s="105"/>
      <c r="M8" s="88" t="str">
        <f>IF('ร,มส'!E42="","",'ร,มส'!E42)</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'03'!$E40</f>
        <v/>
      </c>
      <c r="I9" s="104" t="str">
        <f t="shared" si="0"/>
        <v/>
      </c>
      <c r="J9" s="105"/>
      <c r="M9" s="88" t="str">
        <f>IF('ร,มส'!F42="","",'ร,มส'!F42)</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'03'!$F40</f>
        <v/>
      </c>
      <c r="I10" s="104" t="str">
        <f t="shared" si="0"/>
        <v/>
      </c>
      <c r="J10" s="105"/>
      <c r="M10" s="88" t="str">
        <f>IF('ร,มส'!G42="","",'ร,มส'!G42)</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'03'!$G40</f>
        <v/>
      </c>
      <c r="I11" s="104" t="str">
        <f t="shared" si="0"/>
        <v/>
      </c>
      <c r="J11" s="105"/>
      <c r="M11" s="88" t="str">
        <f>IF('ร,มส'!H42="","",'ร,มส'!H42)</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'03'!$H40</f>
        <v/>
      </c>
      <c r="I12" s="104" t="str">
        <f t="shared" si="0"/>
        <v/>
      </c>
      <c r="J12" s="105"/>
      <c r="M12" s="88" t="str">
        <f>IF('ร,มส'!I42="","",'ร,มส'!I42)</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'03'!$I40</f>
        <v/>
      </c>
      <c r="I13" s="104" t="str">
        <f t="shared" si="0"/>
        <v/>
      </c>
      <c r="J13" s="105"/>
      <c r="M13" s="88" t="str">
        <f>IF('ร,มส'!J42="","",'ร,มส'!J42)</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'03'!$J40</f>
        <v/>
      </c>
      <c r="I14" s="104" t="str">
        <f t="shared" si="0"/>
        <v/>
      </c>
      <c r="J14" s="105"/>
      <c r="M14" s="88" t="str">
        <f>IF('ร,มส'!K42="","",'ร,มส'!K42)</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'03'!$K40</f>
        <v/>
      </c>
      <c r="I15" s="104" t="str">
        <f t="shared" si="0"/>
        <v/>
      </c>
      <c r="J15" s="105"/>
      <c r="M15" s="88" t="str">
        <f>IF('ร,มส'!L42="","",'ร,มส'!L42)</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'03'!$L40</f>
        <v/>
      </c>
      <c r="I16" s="104" t="str">
        <f t="shared" si="0"/>
        <v/>
      </c>
      <c r="J16" s="105"/>
      <c r="M16" s="88" t="str">
        <f>IF('ร,มส'!M42="","",'ร,มส'!M42)</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'03'!$M40</f>
        <v/>
      </c>
      <c r="I17" s="104" t="str">
        <f t="shared" si="0"/>
        <v/>
      </c>
      <c r="J17" s="105"/>
      <c r="M17" s="88" t="str">
        <f>IF('ร,มส'!N42="","",'ร,มส'!N42)</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'03'!$N40</f>
        <v/>
      </c>
      <c r="I18" s="104" t="str">
        <f t="shared" si="0"/>
        <v/>
      </c>
      <c r="J18" s="105"/>
      <c r="M18" s="88" t="str">
        <f>IF('ร,มส'!O42="","",'ร,มส'!O42)</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'03'!$O40</f>
        <v/>
      </c>
      <c r="I19" s="104" t="str">
        <f t="shared" si="0"/>
        <v/>
      </c>
      <c r="J19" s="105"/>
      <c r="M19" s="88" t="str">
        <f>IF('ร,มส'!P42="","",'ร,มส'!P42)</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'03'!$P40</f>
        <v/>
      </c>
      <c r="I20" s="104" t="str">
        <f t="shared" si="0"/>
        <v/>
      </c>
      <c r="J20" s="105"/>
      <c r="M20" s="88" t="str">
        <f>IF('ร,มส'!Q42="","",'ร,มส'!Q42)</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'03'!$Q40</f>
        <v/>
      </c>
      <c r="I21" s="104" t="str">
        <f t="shared" si="0"/>
        <v/>
      </c>
      <c r="J21" s="105"/>
      <c r="M21" s="88" t="str">
        <f>IF('ร,มส'!R42="","",'ร,มส'!R42)</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'03'!$R40</f>
        <v/>
      </c>
      <c r="I22" s="104" t="str">
        <f t="shared" si="0"/>
        <v/>
      </c>
      <c r="J22" s="105"/>
      <c r="M22" s="88" t="str">
        <f>IF('ร,มส'!S42="","",'ร,มส'!S42)</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'02'!$S$40</f>
        <v/>
      </c>
      <c r="F25" s="768" t="s">
        <v>359</v>
      </c>
      <c r="G25" s="465" t="s">
        <v>354</v>
      </c>
      <c r="H25" s="466"/>
      <c r="I25" s="467"/>
      <c r="J25" s="462" t="str">
        <f>IF(ข้อมูลกิจกรรม!$Q$40="","",IF(ข้อมูลกิจกรรม!$Q$40=0,"ปรับปรุง",IF(ข้อมูลกิจกรรม!$Q$40=1,"พอใช้",IF(ข้อมูลกิจกรรม!$Q$40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IF(เกณฑ์!E16="คะแนนร้อยละ",'03'!$U40,'02'!$AM40)</f>
        <v/>
      </c>
      <c r="F26" s="769"/>
      <c r="G26" s="465" t="s">
        <v>355</v>
      </c>
      <c r="H26" s="466"/>
      <c r="I26" s="467"/>
      <c r="J26" s="462" t="str">
        <f>IF(ข้อมูลกิจกรรม!$R$40="","",IF(ข้อมูลกิจกรรม!$R$40=0,"ปรับปรุง",IF(ข้อมูลกิจกรรม!$R$40=1,"พอใช้",IF(ข้อมูลกิจกรรม!$R$40=2,"ดี","ดีเยี่ยม"))))</f>
        <v/>
      </c>
    </row>
    <row r="27" spans="2:13" ht="21.75" customHeight="1">
      <c r="B27" s="756" t="s">
        <v>29</v>
      </c>
      <c r="C27" s="757"/>
      <c r="D27" s="99" t="str">
        <f>กิจกรรมพัฒนาผู้เรียน!E5</f>
        <v>แนะแนว</v>
      </c>
      <c r="E27" s="103" t="str">
        <f>ข้อมูลกิจกรรม!$D$40</f>
        <v/>
      </c>
      <c r="F27" s="769"/>
      <c r="G27" s="465" t="s">
        <v>356</v>
      </c>
      <c r="H27" s="466"/>
      <c r="I27" s="467"/>
      <c r="J27" s="462" t="str">
        <f>IF(ข้อมูลกิจกรรม!$S$40="","",IF(ข้อมูลกิจกรรม!$S$40=0,"ปรับปรุง",IF(ข้อมูลกิจกรรม!$S$40=1,"พอใช้",IF(ข้อมูลกิจกรรม!$S$40=2,"ดี","ดีเยี่ยม"))))</f>
        <v/>
      </c>
    </row>
    <row r="28" spans="2:13">
      <c r="B28" s="758"/>
      <c r="C28" s="759"/>
      <c r="D28" s="99" t="str">
        <f>กิจกรรมพัฒนาผู้เรียน!F5</f>
        <v>ลูกเสือฯ</v>
      </c>
      <c r="E28" s="103" t="str">
        <f>ข้อมูลกิจกรรม!$E$40</f>
        <v/>
      </c>
      <c r="F28" s="769"/>
      <c r="G28" s="465" t="s">
        <v>357</v>
      </c>
      <c r="H28" s="466"/>
      <c r="I28" s="467"/>
      <c r="J28" s="462" t="str">
        <f>IF(ข้อมูลกิจกรรม!$T$40="","",IF(ข้อมูลกิจกรรม!$T$40=0,"ปรับปรุง",IF(ข้อมูลกิจกรรม!$T$40=1,"พอใช้",IF(ข้อมูลกิจกรรม!$T$40=2,"ดี","ดีเยี่ยม"))))</f>
        <v/>
      </c>
    </row>
    <row r="29" spans="2:13">
      <c r="B29" s="758"/>
      <c r="C29" s="759"/>
      <c r="D29" s="99" t="str">
        <f>ข้อมูลกิจกรรม!$V$40</f>
        <v/>
      </c>
      <c r="E29" s="103" t="str">
        <f>ข้อมูลกิจกรรม!$F$40</f>
        <v/>
      </c>
      <c r="F29" s="770"/>
      <c r="G29" s="468" t="s">
        <v>358</v>
      </c>
      <c r="H29" s="469"/>
      <c r="I29" s="470"/>
      <c r="J29" s="399" t="str">
        <f>IF(ข้อมูลกิจกรรม!$U$40="","",IF(ข้อมูลกิจกรรม!$U$40=0,"ปรับปรุง",IF(ข้อมูลกิจกรรม!$U$40=1,"พอใช้",IF(ข้อมูลกิจกรรม!$U$40=2,"ดี","ดีเยี่ยม"))))</f>
        <v/>
      </c>
    </row>
    <row r="30" spans="2:13" ht="21.75" customHeight="1">
      <c r="B30" s="760"/>
      <c r="C30" s="761"/>
      <c r="D30" s="99">
        <f>กิจกรรมพัฒนาผู้เรียน!J41</f>
        <v>0</v>
      </c>
      <c r="E30" s="103">
        <f>กิจกรรมพัฒนาผู้เรียน!H41</f>
        <v>0</v>
      </c>
      <c r="F30" s="544" t="s">
        <v>425</v>
      </c>
      <c r="G30" s="545"/>
      <c r="H30" s="545"/>
      <c r="I30" s="546"/>
      <c r="J30" s="103" t="str">
        <f>IF(ข้อมูลกิจกรรม!$P$40="","",IF(ข้อมูลกิจกรรม!$P$40=0,"ไม่ผ่าน",IF(ข้อมูลกิจกรรม!$P$40=1,"ผ่าน",IF(ข้อมูลกิจกรรม!$P$40=2,"ดี","ดีเยี่ยม"))))</f>
        <v/>
      </c>
    </row>
    <row r="31" spans="2:13" ht="21.75" customHeight="1">
      <c r="B31" s="756" t="s">
        <v>30</v>
      </c>
      <c r="C31" s="757"/>
      <c r="D31" s="122" t="str">
        <f>"1." &amp;'ข้อมูลพื้นฐาน  '!I13</f>
        <v>1.รักชาติ  ศาสน์  กษัตริย์</v>
      </c>
      <c r="E31" s="103" t="str">
        <f>IF(ข้อมูลกิจกรรม!$H$40="","",IF(ข้อมูลกิจกรรม!$H$40=0,"ไม่ผ่าน",IF(ข้อมูลกิจกรรม!$H$40=1,"ผ่าน",IF(ข้อมูลกิจกรรม!$H$40=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$40="","",IF(ข้อมูลกิจกรรม!$I$40=0,"ไม่ผ่าน",IF(ข้อมูลกิจกรรม!$I$40=1,"ผ่าน",IF(ข้อมูลกิจกรรม!$I$40=2,"ดี","ดีเยี่ยม"))))</f>
        <v/>
      </c>
      <c r="F32" s="541"/>
      <c r="G32" s="474"/>
      <c r="H32" s="474"/>
      <c r="I32" s="474"/>
      <c r="J32" s="525"/>
    </row>
    <row r="33" spans="2:10" ht="21.75" customHeight="1">
      <c r="B33" s="758"/>
      <c r="C33" s="759"/>
      <c r="D33" s="122" t="str">
        <f>"3." &amp;'ข้อมูลพื้นฐาน  '!I15</f>
        <v>3.มีวินัย</v>
      </c>
      <c r="E33" s="103" t="str">
        <f>IF(ข้อมูลกิจกรรม!$J$40="","",IF(ข้อมูลกิจกรรม!$J$40=0,"ไม่ผ่าน",IF(ข้อมูลกิจกรรม!$J$40=1,"ผ่าน",IF(ข้อมูลกิจกรรม!$J$40=2,"ดี","ดีเยี่ยม"))))</f>
        <v/>
      </c>
      <c r="F33" s="121"/>
      <c r="J33" s="543"/>
    </row>
    <row r="34" spans="2:10">
      <c r="B34" s="758"/>
      <c r="C34" s="759"/>
      <c r="D34" s="122" t="str">
        <f>"4." &amp;'ข้อมูลพื้นฐาน  '!I16</f>
        <v>4.ใฝ่เรียนรู้</v>
      </c>
      <c r="E34" s="103" t="str">
        <f>IF(ข้อมูลกิจกรรม!$K$40="","",IF(ข้อมูลกิจกรรม!$K$40=0,"ไม่ผ่าน",IF(ข้อมูลกิจกรรม!$K$40=1,"ผ่าน",IF(ข้อมูลกิจกรรม!$K$40=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$40="","",IF(ข้อมูลกิจกรรม!$L$40=0,"ไม่ผ่าน",IF(ข้อมูลกิจกรรม!$L$40=1,"ผ่าน",IF(ข้อมูลกิจกรรม!$L$40=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$40="","",IF(ข้อมูลกิจกรรม!$M$40=0,"ไม่ผ่าน",IF(ข้อมูลกิจกรรม!$M$40=1,"ผ่าน",IF(ข้อมูลกิจกรรม!$M$40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$40="","",IF(ข้อมูลกิจกรรม!$N$40=0,"ไม่ผ่าน",IF(ข้อมูลกิจกรรม!$N$40=1,"ผ่าน",IF(ข้อมูลกิจกรรม!$N$40=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$40="","",IF(ข้อมูลกิจกรรม!$O$40=0,"ไม่ผ่าน",IF(ข้อมูลกิจกรรม!$O$40=1,"ผ่าน",IF(ข้อมูลกิจกรรม!$O$40=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QenKSwYu9EphWsgm+FJprWg3M8pUrvztdChN0irRJNj779+R5olaS3qpQe86sR5Y0+rrkc+VLMRmi/wIT0sxtQ==" saltValue="gOzKD8rU+6zI/xNTZL+ZSQ=="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59" priority="11" stopIfTrue="1" operator="lessThan">
      <formula>50</formula>
    </cfRule>
  </conditionalFormatting>
  <conditionalFormatting sqref="J23 I8:J22">
    <cfRule type="cellIs" dxfId="58" priority="12" stopIfTrue="1" operator="lessThan">
      <formula>1</formula>
    </cfRule>
  </conditionalFormatting>
  <conditionalFormatting sqref="I8:I22">
    <cfRule type="containsText" dxfId="57" priority="4" operator="containsText" text="มส">
      <formula>NOT(ISERROR(SEARCH("มส",I8)))</formula>
    </cfRule>
    <cfRule type="containsText" dxfId="5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9"/>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'03'!$C41</f>
        <v/>
      </c>
      <c r="F6" s="767" t="str">
        <f>"เลขประจำตัว     "&amp;'ข้อมูลนักเรียน  '!B41</f>
        <v xml:space="preserve">เลขประจำตัว     </v>
      </c>
      <c r="G6" s="767"/>
      <c r="H6" s="93" t="s">
        <v>2</v>
      </c>
      <c r="I6" s="92">
        <f>'03'!$A41</f>
        <v>37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'03'!$D41</f>
        <v/>
      </c>
      <c r="I8" s="104" t="str">
        <f t="shared" ref="I8:I22" si="0">IF(OR(M8="ร",M8="มส"),M8,IF(ISNA(VLOOKUP(H8,grad01,5,TRUE)),"",VLOOKUP(H8,grad01,5,TRUE)))</f>
        <v/>
      </c>
      <c r="J8" s="105"/>
      <c r="M8" s="88" t="str">
        <f>IF('ร,มส'!E43="","",'ร,มส'!E43)</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'03'!$E41</f>
        <v/>
      </c>
      <c r="I9" s="104" t="str">
        <f t="shared" si="0"/>
        <v/>
      </c>
      <c r="J9" s="105"/>
      <c r="M9" s="88" t="str">
        <f>IF('ร,มส'!F43="","",'ร,มส'!F43)</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'03'!$F41</f>
        <v/>
      </c>
      <c r="I10" s="104" t="str">
        <f t="shared" si="0"/>
        <v/>
      </c>
      <c r="J10" s="105"/>
      <c r="M10" s="88" t="str">
        <f>IF('ร,มส'!G43="","",'ร,มส'!G43)</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'03'!$G41</f>
        <v/>
      </c>
      <c r="I11" s="104" t="str">
        <f t="shared" si="0"/>
        <v/>
      </c>
      <c r="J11" s="105"/>
      <c r="M11" s="88" t="str">
        <f>IF('ร,มส'!H43="","",'ร,มส'!H43)</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'03'!$H41</f>
        <v/>
      </c>
      <c r="I12" s="104" t="str">
        <f t="shared" si="0"/>
        <v/>
      </c>
      <c r="J12" s="105"/>
      <c r="M12" s="88" t="str">
        <f>IF('ร,มส'!I43="","",'ร,มส'!I43)</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'03'!$I41</f>
        <v/>
      </c>
      <c r="I13" s="104" t="str">
        <f t="shared" si="0"/>
        <v/>
      </c>
      <c r="J13" s="105"/>
      <c r="M13" s="88" t="str">
        <f>IF('ร,มส'!J43="","",'ร,มส'!J43)</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'03'!$J41</f>
        <v/>
      </c>
      <c r="I14" s="104" t="str">
        <f t="shared" si="0"/>
        <v/>
      </c>
      <c r="J14" s="105"/>
      <c r="M14" s="88" t="str">
        <f>IF('ร,มส'!K43="","",'ร,มส'!K43)</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'03'!$K41</f>
        <v/>
      </c>
      <c r="I15" s="104" t="str">
        <f t="shared" si="0"/>
        <v/>
      </c>
      <c r="J15" s="105"/>
      <c r="M15" s="88" t="str">
        <f>IF('ร,มส'!L43="","",'ร,มส'!L43)</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'03'!$L41</f>
        <v/>
      </c>
      <c r="I16" s="104" t="str">
        <f t="shared" si="0"/>
        <v/>
      </c>
      <c r="J16" s="105"/>
      <c r="M16" s="88" t="str">
        <f>IF('ร,มส'!M43="","",'ร,มส'!M43)</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'03'!$M41</f>
        <v/>
      </c>
      <c r="I17" s="104" t="str">
        <f t="shared" si="0"/>
        <v/>
      </c>
      <c r="J17" s="105"/>
      <c r="M17" s="88" t="str">
        <f>IF('ร,มส'!N43="","",'ร,มส'!N43)</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'03'!$N41</f>
        <v/>
      </c>
      <c r="I18" s="104" t="str">
        <f t="shared" si="0"/>
        <v/>
      </c>
      <c r="J18" s="105"/>
      <c r="M18" s="88" t="str">
        <f>IF('ร,มส'!O43="","",'ร,มส'!O43)</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'03'!$O41</f>
        <v/>
      </c>
      <c r="I19" s="104" t="str">
        <f t="shared" si="0"/>
        <v/>
      </c>
      <c r="J19" s="105"/>
      <c r="M19" s="88" t="str">
        <f>IF('ร,มส'!P43="","",'ร,มส'!P43)</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'03'!$P41</f>
        <v/>
      </c>
      <c r="I20" s="104" t="str">
        <f t="shared" si="0"/>
        <v/>
      </c>
      <c r="J20" s="105"/>
      <c r="M20" s="88" t="str">
        <f>IF('ร,มส'!Q43="","",'ร,มส'!Q43)</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'03'!$Q41</f>
        <v/>
      </c>
      <c r="I21" s="104" t="str">
        <f t="shared" si="0"/>
        <v/>
      </c>
      <c r="J21" s="105"/>
      <c r="M21" s="88" t="str">
        <f>IF('ร,มส'!R43="","",'ร,มส'!R43)</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'03'!$R41</f>
        <v/>
      </c>
      <c r="I22" s="104" t="str">
        <f t="shared" si="0"/>
        <v/>
      </c>
      <c r="J22" s="105"/>
      <c r="M22" s="88" t="str">
        <f>IF('ร,มส'!S43="","",'ร,มส'!S43)</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'02'!$S$41</f>
        <v/>
      </c>
      <c r="F25" s="768" t="s">
        <v>359</v>
      </c>
      <c r="G25" s="465" t="s">
        <v>354</v>
      </c>
      <c r="H25" s="466"/>
      <c r="I25" s="467"/>
      <c r="J25" s="462" t="str">
        <f>IF(ข้อมูลกิจกรรม!$Q$41="","",IF(ข้อมูลกิจกรรม!$Q$41=0,"ปรับปรุง",IF(ข้อมูลกิจกรรม!$Q$41=1,"พอใช้",IF(ข้อมูลกิจกรรม!$Q$41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IF(เกณฑ์!E16="คะแนนร้อยละ",'03'!$U41,'02'!$AM41)</f>
        <v/>
      </c>
      <c r="F26" s="769"/>
      <c r="G26" s="465" t="s">
        <v>355</v>
      </c>
      <c r="H26" s="466"/>
      <c r="I26" s="467"/>
      <c r="J26" s="462" t="str">
        <f>IF(ข้อมูลกิจกรรม!$R$41="","",IF(ข้อมูลกิจกรรม!$R$41=0,"ปรับปรุง",IF(ข้อมูลกิจกรรม!$R$41=1,"พอใช้",IF(ข้อมูลกิจกรรม!$R$41=2,"ดี","ดีเยี่ยม"))))</f>
        <v/>
      </c>
    </row>
    <row r="27" spans="2:13" ht="21.75" customHeight="1">
      <c r="B27" s="756" t="s">
        <v>29</v>
      </c>
      <c r="C27" s="757"/>
      <c r="D27" s="99" t="str">
        <f>กิจกรรมพัฒนาผู้เรียน!E5</f>
        <v>แนะแนว</v>
      </c>
      <c r="E27" s="103" t="str">
        <f>ข้อมูลกิจกรรม!$D$41</f>
        <v/>
      </c>
      <c r="F27" s="769"/>
      <c r="G27" s="465" t="s">
        <v>356</v>
      </c>
      <c r="H27" s="466"/>
      <c r="I27" s="467"/>
      <c r="J27" s="462" t="str">
        <f>IF(ข้อมูลกิจกรรม!$S$41="","",IF(ข้อมูลกิจกรรม!$S$41=0,"ปรับปรุง",IF(ข้อมูลกิจกรรม!$S$41=1,"พอใช้",IF(ข้อมูลกิจกรรม!$S$41=2,"ดี","ดีเยี่ยม"))))</f>
        <v/>
      </c>
    </row>
    <row r="28" spans="2:13">
      <c r="B28" s="758"/>
      <c r="C28" s="759"/>
      <c r="D28" s="99" t="str">
        <f>กิจกรรมพัฒนาผู้เรียน!F5</f>
        <v>ลูกเสือฯ</v>
      </c>
      <c r="E28" s="103" t="str">
        <f>ข้อมูลกิจกรรม!$E$41</f>
        <v/>
      </c>
      <c r="F28" s="769"/>
      <c r="G28" s="465" t="s">
        <v>357</v>
      </c>
      <c r="H28" s="466"/>
      <c r="I28" s="467"/>
      <c r="J28" s="462" t="str">
        <f>IF(ข้อมูลกิจกรรม!$T$41="","",IF(ข้อมูลกิจกรรม!$T$41=0,"ปรับปรุง",IF(ข้อมูลกิจกรรม!$T$41=1,"พอใช้",IF(ข้อมูลกิจกรรม!$T$41=2,"ดี","ดีเยี่ยม"))))</f>
        <v/>
      </c>
    </row>
    <row r="29" spans="2:13">
      <c r="B29" s="758"/>
      <c r="C29" s="759"/>
      <c r="D29" s="99" t="str">
        <f>ข้อมูลกิจกรรม!$V$41</f>
        <v/>
      </c>
      <c r="E29" s="103" t="str">
        <f>ข้อมูลกิจกรรม!$F$41</f>
        <v/>
      </c>
      <c r="F29" s="770"/>
      <c r="G29" s="468" t="s">
        <v>358</v>
      </c>
      <c r="H29" s="469"/>
      <c r="I29" s="470"/>
      <c r="J29" s="399" t="str">
        <f>IF(ข้อมูลกิจกรรม!$U$41="","",IF(ข้อมูลกิจกรรม!$U$41=0,"ปรับปรุง",IF(ข้อมูลกิจกรรม!$U$41=1,"พอใช้",IF(ข้อมูลกิจกรรม!$U$41=2,"ดี","ดีเยี่ยม"))))</f>
        <v/>
      </c>
    </row>
    <row r="30" spans="2:13" ht="21.75" customHeight="1">
      <c r="B30" s="760"/>
      <c r="C30" s="761"/>
      <c r="D30" s="99">
        <f>กิจกรรมพัฒนาผู้เรียน!J42</f>
        <v>0</v>
      </c>
      <c r="E30" s="103">
        <f>กิจกรรมพัฒนาผู้เรียน!H42</f>
        <v>0</v>
      </c>
      <c r="F30" s="544" t="s">
        <v>425</v>
      </c>
      <c r="G30" s="545"/>
      <c r="H30" s="545"/>
      <c r="I30" s="546"/>
      <c r="J30" s="103" t="str">
        <f>IF(ข้อมูลกิจกรรม!$P$41="","",IF(ข้อมูลกิจกรรม!$P$41=0,"ไม่ผ่าน",IF(ข้อมูลกิจกรรม!$P$41=1,"ผ่าน",IF(ข้อมูลกิจกรรม!$P$41=2,"ดี","ดีเยี่ยม"))))</f>
        <v/>
      </c>
    </row>
    <row r="31" spans="2:13" ht="21.75" customHeight="1">
      <c r="B31" s="756" t="s">
        <v>30</v>
      </c>
      <c r="C31" s="757"/>
      <c r="D31" s="122" t="str">
        <f>"1." &amp;'ข้อมูลพื้นฐาน  '!I13</f>
        <v>1.รักชาติ  ศาสน์  กษัตริย์</v>
      </c>
      <c r="E31" s="103" t="str">
        <f>IF(ข้อมูลกิจกรรม!$H$41="","",IF(ข้อมูลกิจกรรม!$H$41=0,"ไม่ผ่าน",IF(ข้อมูลกิจกรรม!$H$41=1,"ผ่าน",IF(ข้อมูลกิจกรรม!$H$41=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$41="","",IF(ข้อมูลกิจกรรม!$I$41=0,"ไม่ผ่าน",IF(ข้อมูลกิจกรรม!$I$41=1,"ผ่าน",IF(ข้อมูลกิจกรรม!$I$41=2,"ดี","ดีเยี่ยม"))))</f>
        <v/>
      </c>
      <c r="F32" s="541"/>
      <c r="G32" s="474"/>
      <c r="H32" s="474"/>
      <c r="I32" s="474"/>
      <c r="J32" s="525"/>
    </row>
    <row r="33" spans="2:10" ht="21.75" customHeight="1">
      <c r="B33" s="758"/>
      <c r="C33" s="759"/>
      <c r="D33" s="122" t="str">
        <f>"3." &amp;'ข้อมูลพื้นฐาน  '!I15</f>
        <v>3.มีวินัย</v>
      </c>
      <c r="E33" s="103" t="str">
        <f>IF(ข้อมูลกิจกรรม!$J$41="","",IF(ข้อมูลกิจกรรม!$J$41=0,"ไม่ผ่าน",IF(ข้อมูลกิจกรรม!$J$41=1,"ผ่าน",IF(ข้อมูลกิจกรรม!$J$41=2,"ดี","ดีเยี่ยม"))))</f>
        <v/>
      </c>
      <c r="F33" s="121"/>
      <c r="J33" s="543"/>
    </row>
    <row r="34" spans="2:10">
      <c r="B34" s="758"/>
      <c r="C34" s="759"/>
      <c r="D34" s="122" t="str">
        <f>"4." &amp;'ข้อมูลพื้นฐาน  '!I16</f>
        <v>4.ใฝ่เรียนรู้</v>
      </c>
      <c r="E34" s="103" t="str">
        <f>IF(ข้อมูลกิจกรรม!$K$41="","",IF(ข้อมูลกิจกรรม!$K$41=0,"ไม่ผ่าน",IF(ข้อมูลกิจกรรม!$K$41=1,"ผ่าน",IF(ข้อมูลกิจกรรม!$K$41=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$41="","",IF(ข้อมูลกิจกรรม!$L$41=0,"ไม่ผ่าน",IF(ข้อมูลกิจกรรม!$L$41=1,"ผ่าน",IF(ข้อมูลกิจกรรม!$L$41=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$41="","",IF(ข้อมูลกิจกรรม!$M$41=0,"ไม่ผ่าน",IF(ข้อมูลกิจกรรม!$M$41=1,"ผ่าน",IF(ข้อมูลกิจกรรม!$M$41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$41="","",IF(ข้อมูลกิจกรรม!$N$41=0,"ไม่ผ่าน",IF(ข้อมูลกิจกรรม!$N$41=1,"ผ่าน",IF(ข้อมูลกิจกรรม!$N$41=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$41="","",IF(ข้อมูลกิจกรรม!$O$41=0,"ไม่ผ่าน",IF(ข้อมูลกิจกรรม!$O$41=1,"ผ่าน",IF(ข้อมูลกิจกรรม!$O$41=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cE8xobxrWrvu2yBPOscttGACKqD4/HeuBX6RMNuMiPgcMrDuoW/epRlM3K+mpnDaWa3wW0UymxDxoWWRIvIKRw==" saltValue="OKlF1T9puITdcHJPYQRJo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55" priority="11" stopIfTrue="1" operator="lessThan">
      <formula>50</formula>
    </cfRule>
  </conditionalFormatting>
  <conditionalFormatting sqref="J23 I8:J22">
    <cfRule type="cellIs" dxfId="54" priority="12" stopIfTrue="1" operator="lessThan">
      <formula>1</formula>
    </cfRule>
  </conditionalFormatting>
  <conditionalFormatting sqref="I8:I22">
    <cfRule type="containsText" dxfId="53" priority="4" operator="containsText" text="มส">
      <formula>NOT(ISERROR(SEARCH("มส",I8)))</formula>
    </cfRule>
    <cfRule type="containsText" dxfId="5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BC66"/>
  <sheetViews>
    <sheetView showGridLines="0" showRowColHeaders="0" showZeros="0" workbookViewId="0">
      <pane xSplit="4" ySplit="6" topLeftCell="E7" activePane="bottomRight" state="frozen"/>
      <selection activeCell="AF5" sqref="AF5"/>
      <selection pane="topRight" activeCell="AF5" sqref="AF5"/>
      <selection pane="bottomLeft" activeCell="AF5" sqref="AF5"/>
      <selection pane="bottomRight" activeCell="E7" sqref="E7"/>
    </sheetView>
  </sheetViews>
  <sheetFormatPr defaultColWidth="9.140625" defaultRowHeight="21.75"/>
  <cols>
    <col min="1" max="1" width="3.28515625" style="23" customWidth="1"/>
    <col min="2" max="2" width="4.140625" style="23" customWidth="1"/>
    <col min="3" max="3" width="12.7109375" style="23" customWidth="1"/>
    <col min="4" max="4" width="33.85546875" style="23" customWidth="1"/>
    <col min="5" max="5" width="12.7109375" style="23" customWidth="1"/>
    <col min="6" max="7" width="5.7109375" style="23" hidden="1" customWidth="1"/>
    <col min="8" max="8" width="12.7109375" style="23" customWidth="1"/>
    <col min="9" max="10" width="5.7109375" style="23" hidden="1" customWidth="1"/>
    <col min="11" max="11" width="12.7109375" style="23" customWidth="1"/>
    <col min="12" max="13" width="5.7109375" style="23" hidden="1" customWidth="1"/>
    <col min="14" max="14" width="12.7109375" style="23" customWidth="1"/>
    <col min="15" max="16" width="5.7109375" style="23" hidden="1" customWidth="1"/>
    <col min="17" max="17" width="12.7109375" style="23" customWidth="1"/>
    <col min="18" max="19" width="5.7109375" style="23" hidden="1" customWidth="1"/>
    <col min="20" max="20" width="12.7109375" style="23" customWidth="1"/>
    <col min="21" max="21" width="5.7109375" style="23" hidden="1" customWidth="1"/>
    <col min="22" max="22" width="6.28515625" style="23" hidden="1" customWidth="1"/>
    <col min="23" max="23" width="12.7109375" style="23" customWidth="1"/>
    <col min="24" max="25" width="5.7109375" style="23" hidden="1" customWidth="1"/>
    <col min="26" max="26" width="12.7109375" style="23" customWidth="1"/>
    <col min="27" max="28" width="5.7109375" style="23" hidden="1" customWidth="1"/>
    <col min="29" max="29" width="12.7109375" style="23" customWidth="1"/>
    <col min="30" max="31" width="5.7109375" style="23" hidden="1" customWidth="1"/>
    <col min="32" max="32" width="12.7109375" style="23" customWidth="1"/>
    <col min="33" max="34" width="5.7109375" style="23" hidden="1" customWidth="1"/>
    <col min="35" max="35" width="12.7109375" style="23" customWidth="1"/>
    <col min="36" max="37" width="5.7109375" style="23" hidden="1" customWidth="1"/>
    <col min="38" max="38" width="12.7109375" style="23" customWidth="1"/>
    <col min="39" max="40" width="5.7109375" style="23" hidden="1" customWidth="1"/>
    <col min="41" max="41" width="12.7109375" style="23" customWidth="1"/>
    <col min="42" max="43" width="5.7109375" style="23" hidden="1" customWidth="1"/>
    <col min="44" max="44" width="12.7109375" style="23" customWidth="1"/>
    <col min="45" max="46" width="5.7109375" style="23" hidden="1" customWidth="1"/>
    <col min="47" max="47" width="12.7109375" style="23" customWidth="1"/>
    <col min="48" max="49" width="5.7109375" style="23" hidden="1" customWidth="1"/>
    <col min="50" max="50" width="4.5703125" style="23" customWidth="1"/>
    <col min="51" max="51" width="1.85546875" style="23" customWidth="1"/>
    <col min="52" max="16384" width="9.140625" style="23"/>
  </cols>
  <sheetData>
    <row r="1" spans="1:55" ht="39" customHeight="1">
      <c r="A1" s="172"/>
      <c r="B1" s="172"/>
      <c r="C1" s="172"/>
      <c r="D1" s="172"/>
      <c r="E1" s="333" t="s">
        <v>171</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row>
    <row r="2" spans="1:55" ht="18.95" customHeight="1">
      <c r="A2" s="172"/>
      <c r="B2" s="600"/>
      <c r="C2" s="20" t="str">
        <f>"แบบบันทึกคะแนนการอ่านคิดวิเคราะห์และเขียน  "  &amp;'ข้อมูลพื้นฐาน  '!D9 &amp;"   ปีการศึกษา  "   &amp;'ข้อมูลพื้นฐาน  '!F9</f>
        <v>แบบบันทึกคะแนนการอ่านคิดวิเคราะห์และเขียน  ภาคเรียนที่ 2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2"/>
      <c r="AY2" s="172"/>
      <c r="AZ2" s="172"/>
      <c r="BA2" s="172"/>
      <c r="BB2" s="172"/>
      <c r="BC2" s="172"/>
    </row>
    <row r="3" spans="1:55" ht="18.95" customHeight="1">
      <c r="A3" s="172"/>
      <c r="B3" s="600"/>
      <c r="C3" s="20" t="str">
        <f>'ข้อมูลพื้นฐาน  '!C10 &amp;'ข้อมูลพื้นฐาน  '!D10      &amp;"  "&amp;'ข้อมูลพื้นฐาน  '!D3  &amp;"   "&amp;'ข้อมูลพื้นฐาน  '!D4</f>
        <v>ระดับชั้นมัธยมศึกษาปีที่ 1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2"/>
      <c r="AY3" s="172"/>
      <c r="AZ3" s="172"/>
      <c r="BA3" s="172"/>
      <c r="BB3" s="172"/>
      <c r="BC3" s="172"/>
    </row>
    <row r="4" spans="1:55" ht="21" customHeight="1">
      <c r="A4" s="172"/>
      <c r="B4" s="601" t="s">
        <v>2</v>
      </c>
      <c r="C4" s="602" t="s">
        <v>28</v>
      </c>
      <c r="D4" s="603" t="s">
        <v>6</v>
      </c>
      <c r="E4" s="605" t="str">
        <f>'ข้อมูลพื้นฐาน  '!$E13</f>
        <v>ภาษาไทย</v>
      </c>
      <c r="F4" s="606"/>
      <c r="G4" s="607"/>
      <c r="H4" s="605" t="str">
        <f>'ข้อมูลพื้นฐาน  '!$E14</f>
        <v>คณิตศาสตร์</v>
      </c>
      <c r="I4" s="606"/>
      <c r="J4" s="607"/>
      <c r="K4" s="605" t="str">
        <f>'ข้อมูลพื้นฐาน  '!$E15</f>
        <v>วิทยาศาสตร์และเทคโนโลยี</v>
      </c>
      <c r="L4" s="606"/>
      <c r="M4" s="607"/>
      <c r="N4" s="605" t="str">
        <f>'ข้อมูลพื้นฐาน  '!$E16</f>
        <v>การออกแบบและเทคโนโลยี</v>
      </c>
      <c r="O4" s="606"/>
      <c r="P4" s="607"/>
      <c r="Q4" s="605" t="str">
        <f>'ข้อมูลพื้นฐาน  '!$E17</f>
        <v>สังคมศึกษา ศาสนาและ วัฒนธรรม</v>
      </c>
      <c r="R4" s="606"/>
      <c r="S4" s="607"/>
      <c r="T4" s="605" t="str">
        <f>'ข้อมูลพื้นฐาน  '!$E18</f>
        <v>ประวัติศาสตร์</v>
      </c>
      <c r="U4" s="606"/>
      <c r="V4" s="607"/>
      <c r="W4" s="605" t="str">
        <f>'ข้อมูลพื้นฐาน  '!$E19</f>
        <v>สุขศึกษาและพลศึกษา</v>
      </c>
      <c r="X4" s="606"/>
      <c r="Y4" s="607"/>
      <c r="Z4" s="605" t="str">
        <f>'ข้อมูลพื้นฐาน  '!$E20</f>
        <v>ศิลปะ</v>
      </c>
      <c r="AA4" s="606"/>
      <c r="AB4" s="607"/>
      <c r="AC4" s="605" t="str">
        <f>'ข้อมูลพื้นฐาน  '!$E21</f>
        <v>การงานอาชีพ</v>
      </c>
      <c r="AD4" s="606"/>
      <c r="AE4" s="607"/>
      <c r="AF4" s="605" t="str">
        <f>'ข้อมูลพื้นฐาน  '!$E22</f>
        <v>ภาษาอังกฤษพื้นฐาน</v>
      </c>
      <c r="AG4" s="606"/>
      <c r="AH4" s="607"/>
      <c r="AI4" s="605" t="str">
        <f>'ข้อมูลพื้นฐาน  '!$E23</f>
        <v>คอมพิวเตอร์</v>
      </c>
      <c r="AJ4" s="606"/>
      <c r="AK4" s="607"/>
      <c r="AL4" s="605" t="str">
        <f>'ข้อมูลพื้นฐาน  '!$E24</f>
        <v>ภาษาจีน</v>
      </c>
      <c r="AM4" s="606"/>
      <c r="AN4" s="607"/>
      <c r="AO4" s="605" t="str">
        <f>'ข้อมูลพื้นฐาน  '!$E25</f>
        <v>การป้องกันการทุจริต</v>
      </c>
      <c r="AP4" s="606"/>
      <c r="AQ4" s="607"/>
      <c r="AR4" s="605" t="str">
        <f>'ข้อมูลพื้นฐาน  '!$E26</f>
        <v>โครงงานอาชีพ</v>
      </c>
      <c r="AS4" s="606"/>
      <c r="AT4" s="607"/>
      <c r="AU4" s="608" t="str">
        <f>'ข้อมูลพื้นฐาน  '!$E27</f>
        <v>การว่ายน้ำเพื่อการเอาชีวิตรอด</v>
      </c>
      <c r="AV4" s="608"/>
      <c r="AW4" s="608"/>
      <c r="AX4" s="558"/>
      <c r="AY4" s="172"/>
      <c r="AZ4" s="172"/>
      <c r="BA4" s="172"/>
      <c r="BB4" s="172"/>
      <c r="BC4" s="172"/>
    </row>
    <row r="5" spans="1:55" ht="21" customHeight="1">
      <c r="A5" s="172"/>
      <c r="B5" s="601"/>
      <c r="C5" s="602"/>
      <c r="D5" s="604"/>
      <c r="E5" s="201"/>
      <c r="F5" s="201" t="s">
        <v>35</v>
      </c>
      <c r="G5" s="201" t="s">
        <v>36</v>
      </c>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446"/>
      <c r="AJ5" s="446"/>
      <c r="AK5" s="446"/>
      <c r="AL5" s="446"/>
      <c r="AM5" s="446"/>
      <c r="AN5" s="446"/>
      <c r="AO5" s="446"/>
      <c r="AP5" s="446"/>
      <c r="AQ5" s="446"/>
      <c r="AR5" s="446"/>
      <c r="AS5" s="446"/>
      <c r="AT5" s="446"/>
      <c r="AU5" s="201"/>
      <c r="AV5" s="201" t="s">
        <v>35</v>
      </c>
      <c r="AW5" s="201" t="s">
        <v>36</v>
      </c>
      <c r="AX5" s="22"/>
      <c r="AY5" s="172"/>
      <c r="AZ5" s="172"/>
      <c r="BA5" s="172"/>
      <c r="BB5" s="172"/>
      <c r="BC5" s="172"/>
    </row>
    <row r="6" spans="1:55" ht="21" customHeight="1">
      <c r="A6" s="172"/>
      <c r="B6" s="601"/>
      <c r="C6" s="602"/>
      <c r="D6" s="189" t="s">
        <v>25</v>
      </c>
      <c r="E6" s="186">
        <v>100</v>
      </c>
      <c r="F6" s="186"/>
      <c r="G6" s="186"/>
      <c r="H6" s="186">
        <v>100</v>
      </c>
      <c r="I6" s="186"/>
      <c r="J6" s="186"/>
      <c r="K6" s="186">
        <v>100</v>
      </c>
      <c r="L6" s="186"/>
      <c r="M6" s="186"/>
      <c r="N6" s="186">
        <v>100</v>
      </c>
      <c r="O6" s="186"/>
      <c r="P6" s="186"/>
      <c r="Q6" s="186">
        <v>100</v>
      </c>
      <c r="R6" s="186"/>
      <c r="S6" s="186"/>
      <c r="T6" s="186">
        <v>100</v>
      </c>
      <c r="U6" s="186"/>
      <c r="V6" s="186"/>
      <c r="W6" s="186">
        <v>100</v>
      </c>
      <c r="X6" s="186"/>
      <c r="Y6" s="186"/>
      <c r="Z6" s="186">
        <v>100</v>
      </c>
      <c r="AA6" s="186"/>
      <c r="AB6" s="186"/>
      <c r="AC6" s="186">
        <v>100</v>
      </c>
      <c r="AD6" s="186"/>
      <c r="AE6" s="186"/>
      <c r="AF6" s="186">
        <v>100</v>
      </c>
      <c r="AG6" s="186"/>
      <c r="AH6" s="186"/>
      <c r="AI6" s="186">
        <v>100</v>
      </c>
      <c r="AJ6" s="186"/>
      <c r="AK6" s="186"/>
      <c r="AL6" s="186">
        <v>100</v>
      </c>
      <c r="AM6" s="186"/>
      <c r="AN6" s="186"/>
      <c r="AO6" s="186">
        <v>100</v>
      </c>
      <c r="AP6" s="186"/>
      <c r="AQ6" s="186"/>
      <c r="AR6" s="186">
        <v>100</v>
      </c>
      <c r="AS6" s="186"/>
      <c r="AT6" s="186"/>
      <c r="AU6" s="186">
        <v>100</v>
      </c>
      <c r="AV6" s="186"/>
      <c r="AW6" s="186"/>
      <c r="AX6" s="22"/>
      <c r="AY6" s="172"/>
      <c r="AZ6" s="172"/>
      <c r="BA6" s="172"/>
      <c r="BB6" s="172"/>
      <c r="BC6" s="172"/>
    </row>
    <row r="7" spans="1:55" s="29" customFormat="1" ht="15.95" customHeight="1">
      <c r="A7" s="173"/>
      <c r="B7" s="25">
        <v>1</v>
      </c>
      <c r="C7" s="38">
        <f>คะแนนสอบ!C6</f>
        <v>2284</v>
      </c>
      <c r="D7" s="39" t="str">
        <f>คะแนนสอบ!D6</f>
        <v>เด็กชายทนากรณ์   แย้มพรม</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28"/>
      <c r="AY7" s="173"/>
      <c r="AZ7" s="173"/>
      <c r="BA7" s="173"/>
      <c r="BB7" s="173"/>
      <c r="BC7" s="173"/>
    </row>
    <row r="8" spans="1:55" s="29" customFormat="1" ht="15.95" customHeight="1">
      <c r="A8" s="173"/>
      <c r="B8" s="30">
        <v>2</v>
      </c>
      <c r="C8" s="38">
        <f>คะแนนสอบ!C7</f>
        <v>2285</v>
      </c>
      <c r="D8" s="39" t="str">
        <f>คะแนนสอบ!D7</f>
        <v>เด็กชายนครินทร์  จุ้ยทองหลาง</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28"/>
      <c r="AY8" s="173"/>
      <c r="AZ8" s="173"/>
      <c r="BA8" s="173"/>
      <c r="BB8" s="173"/>
      <c r="BC8" s="173"/>
    </row>
    <row r="9" spans="1:55" s="29" customFormat="1" ht="15.95" customHeight="1">
      <c r="A9" s="173"/>
      <c r="B9" s="30">
        <v>3</v>
      </c>
      <c r="C9" s="38">
        <f>คะแนนสอบ!C8</f>
        <v>2288</v>
      </c>
      <c r="D9" s="39" t="str">
        <f>คะแนนสอบ!D8</f>
        <v>เด็กหญิงลลิตาพร   อ่อนเจริญ</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28"/>
      <c r="AY9" s="173"/>
      <c r="AZ9" s="173"/>
      <c r="BA9" s="173"/>
      <c r="BB9" s="173"/>
      <c r="BC9" s="173"/>
    </row>
    <row r="10" spans="1:55" s="29" customFormat="1" ht="15.95" customHeight="1">
      <c r="A10" s="173"/>
      <c r="B10" s="30">
        <v>4</v>
      </c>
      <c r="C10" s="38">
        <f>คะแนนสอบ!C9</f>
        <v>2290</v>
      </c>
      <c r="D10" s="39" t="str">
        <f>คะแนนสอบ!D9</f>
        <v>เด็กหญิงอรุณวรรณ  ทองเสม</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28"/>
      <c r="AY10" s="173"/>
      <c r="AZ10" s="173"/>
      <c r="BA10" s="173"/>
      <c r="BB10" s="173"/>
      <c r="BC10" s="173"/>
    </row>
    <row r="11" spans="1:55" s="29" customFormat="1" ht="15.95" customHeight="1">
      <c r="A11" s="173"/>
      <c r="B11" s="30">
        <v>5</v>
      </c>
      <c r="C11" s="38">
        <f>คะแนนสอบ!C10</f>
        <v>2353</v>
      </c>
      <c r="D11" s="39" t="str">
        <f>คะแนนสอบ!D10</f>
        <v>เด็กชายรฐนนท์  มุกสิกพันธ์</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28"/>
      <c r="AY11" s="173"/>
      <c r="AZ11" s="173"/>
      <c r="BA11" s="173"/>
      <c r="BB11" s="173"/>
      <c r="BC11" s="173"/>
    </row>
    <row r="12" spans="1:55" s="29" customFormat="1" ht="15.95" customHeight="1">
      <c r="A12" s="173"/>
      <c r="B12" s="30">
        <v>6</v>
      </c>
      <c r="C12" s="38">
        <f>คะแนนสอบ!C11</f>
        <v>2399</v>
      </c>
      <c r="D12" s="39" t="str">
        <f>คะแนนสอบ!D11</f>
        <v>เด็กหญิงพรธีรา  บุญผ่อง</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28"/>
      <c r="AY12" s="173"/>
      <c r="AZ12" s="173"/>
      <c r="BA12" s="173"/>
      <c r="BB12" s="173"/>
      <c r="BC12" s="173"/>
    </row>
    <row r="13" spans="1:55" s="29" customFormat="1" ht="15.95" customHeight="1">
      <c r="A13" s="173"/>
      <c r="B13" s="30">
        <v>7</v>
      </c>
      <c r="C13" s="38">
        <f>คะแนนสอบ!C12</f>
        <v>2438</v>
      </c>
      <c r="D13" s="39" t="str">
        <f>คะแนนสอบ!D12</f>
        <v>เด็กหญิงพิชชาพา  อินเอม</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28"/>
      <c r="AY13" s="173"/>
      <c r="AZ13" s="173"/>
      <c r="BA13" s="173"/>
      <c r="BB13" s="173"/>
      <c r="BC13" s="173"/>
    </row>
    <row r="14" spans="1:55" s="29" customFormat="1" ht="15.95" customHeight="1">
      <c r="A14" s="173"/>
      <c r="B14" s="30">
        <v>8</v>
      </c>
      <c r="C14" s="38">
        <f>คะแนนสอบ!C13</f>
        <v>2439</v>
      </c>
      <c r="D14" s="39" t="str">
        <f>คะแนนสอบ!D13</f>
        <v>เด็กชายณัฐชนน  ศุกประเสริฐ</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28"/>
      <c r="AY14" s="173"/>
      <c r="AZ14" s="173"/>
      <c r="BA14" s="173"/>
      <c r="BB14" s="173"/>
      <c r="BC14" s="173"/>
    </row>
    <row r="15" spans="1:55" s="29" customFormat="1" ht="15.95" customHeight="1">
      <c r="A15" s="173"/>
      <c r="B15" s="30">
        <v>9</v>
      </c>
      <c r="C15" s="38">
        <f>คะแนนสอบ!C14</f>
        <v>2440</v>
      </c>
      <c r="D15" s="39" t="str">
        <f>คะแนนสอบ!D14</f>
        <v>เด็กหญิงนิธิมา  เภตรา</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28"/>
      <c r="AY15" s="173"/>
      <c r="AZ15" s="173"/>
      <c r="BA15" s="173"/>
      <c r="BB15" s="173"/>
      <c r="BC15" s="173"/>
    </row>
    <row r="16" spans="1:55" s="29" customFormat="1" ht="15.95" customHeight="1">
      <c r="A16" s="173"/>
      <c r="B16" s="30">
        <v>10</v>
      </c>
      <c r="C16" s="38">
        <f>คะแนนสอบ!C15</f>
        <v>2441</v>
      </c>
      <c r="D16" s="39" t="str">
        <f>คะแนนสอบ!D15</f>
        <v>เด็กชายวิชัย  บุญยงค์</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28"/>
      <c r="AY16" s="173"/>
      <c r="AZ16" s="173"/>
      <c r="BA16" s="173"/>
      <c r="BB16" s="173"/>
      <c r="BC16" s="173"/>
    </row>
    <row r="17" spans="1:55" s="29" customFormat="1" ht="15.95" customHeight="1">
      <c r="A17" s="173"/>
      <c r="B17" s="30">
        <v>11</v>
      </c>
      <c r="C17" s="38">
        <f>คะแนนสอบ!C16</f>
        <v>2442</v>
      </c>
      <c r="D17" s="39" t="str">
        <f>คะแนนสอบ!D16</f>
        <v>เด็กชายอภิวัฒน์  ศาลาคำ</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v>75</v>
      </c>
      <c r="AQ17" s="34">
        <v>75</v>
      </c>
      <c r="AR17" s="34"/>
      <c r="AS17" s="34"/>
      <c r="AT17" s="34"/>
      <c r="AU17" s="34"/>
      <c r="AV17" s="34"/>
      <c r="AW17" s="34"/>
      <c r="AX17" s="28"/>
      <c r="AY17" s="173"/>
      <c r="AZ17" s="173"/>
      <c r="BA17" s="173"/>
      <c r="BB17" s="173"/>
      <c r="BC17" s="173"/>
    </row>
    <row r="18" spans="1:55" s="29" customFormat="1" ht="15.95" customHeight="1">
      <c r="A18" s="173"/>
      <c r="B18" s="30">
        <v>12</v>
      </c>
      <c r="C18" s="38">
        <f>คะแนนสอบ!C17</f>
        <v>2505</v>
      </c>
      <c r="D18" s="39" t="str">
        <f>คะแนนสอบ!D17</f>
        <v>เด็กชายกฤษฎา  แสงสว่าง</v>
      </c>
      <c r="E18" s="34"/>
      <c r="F18" s="34">
        <v>80</v>
      </c>
      <c r="G18" s="34">
        <v>80</v>
      </c>
      <c r="H18" s="34"/>
      <c r="I18" s="34">
        <v>80</v>
      </c>
      <c r="J18" s="34">
        <v>80</v>
      </c>
      <c r="K18" s="34"/>
      <c r="L18" s="34">
        <v>80</v>
      </c>
      <c r="M18" s="34">
        <v>80</v>
      </c>
      <c r="N18" s="34"/>
      <c r="O18" s="34">
        <v>80</v>
      </c>
      <c r="P18" s="34">
        <v>80</v>
      </c>
      <c r="Q18" s="34"/>
      <c r="R18" s="34">
        <v>80</v>
      </c>
      <c r="S18" s="34">
        <v>80</v>
      </c>
      <c r="T18" s="34"/>
      <c r="U18" s="34">
        <v>80</v>
      </c>
      <c r="V18" s="34">
        <v>80</v>
      </c>
      <c r="W18" s="34"/>
      <c r="X18" s="34">
        <v>80</v>
      </c>
      <c r="Y18" s="34">
        <v>80</v>
      </c>
      <c r="Z18" s="34"/>
      <c r="AA18" s="34">
        <v>80</v>
      </c>
      <c r="AB18" s="34">
        <v>80</v>
      </c>
      <c r="AC18" s="34"/>
      <c r="AD18" s="34">
        <v>80</v>
      </c>
      <c r="AE18" s="34">
        <v>80</v>
      </c>
      <c r="AF18" s="34"/>
      <c r="AG18" s="34">
        <v>80</v>
      </c>
      <c r="AH18" s="34">
        <v>80</v>
      </c>
      <c r="AI18" s="34"/>
      <c r="AJ18" s="34">
        <v>80</v>
      </c>
      <c r="AK18" s="34">
        <v>80</v>
      </c>
      <c r="AL18" s="34"/>
      <c r="AM18" s="34">
        <v>80</v>
      </c>
      <c r="AN18" s="34">
        <v>80</v>
      </c>
      <c r="AO18" s="34"/>
      <c r="AP18" s="34"/>
      <c r="AQ18" s="34"/>
      <c r="AR18" s="34"/>
      <c r="AS18" s="34"/>
      <c r="AT18" s="34"/>
      <c r="AU18" s="34"/>
      <c r="AV18" s="34"/>
      <c r="AW18" s="34"/>
      <c r="AX18" s="28"/>
      <c r="AY18" s="173"/>
      <c r="AZ18" s="173"/>
      <c r="BA18" s="173"/>
      <c r="BB18" s="173"/>
      <c r="BC18" s="173"/>
    </row>
    <row r="19" spans="1:55" s="29" customFormat="1" ht="15.95" customHeight="1">
      <c r="A19" s="173"/>
      <c r="B19" s="30">
        <v>13</v>
      </c>
      <c r="C19" s="38">
        <f>คะแนนสอบ!C18</f>
        <v>2506</v>
      </c>
      <c r="D19" s="39" t="str">
        <f>คะแนนสอบ!D18</f>
        <v>เด็กชายยุทธกานต์  แซ่เตีย</v>
      </c>
      <c r="E19" s="34"/>
      <c r="F19" s="34">
        <v>75</v>
      </c>
      <c r="G19" s="34">
        <v>75</v>
      </c>
      <c r="H19" s="34"/>
      <c r="I19" s="34">
        <v>75</v>
      </c>
      <c r="J19" s="34">
        <v>75</v>
      </c>
      <c r="K19" s="34"/>
      <c r="L19" s="34">
        <v>75</v>
      </c>
      <c r="M19" s="34">
        <v>75</v>
      </c>
      <c r="N19" s="34"/>
      <c r="O19" s="34">
        <v>75</v>
      </c>
      <c r="P19" s="34">
        <v>75</v>
      </c>
      <c r="Q19" s="34"/>
      <c r="R19" s="34">
        <v>75</v>
      </c>
      <c r="S19" s="34">
        <v>75</v>
      </c>
      <c r="T19" s="34"/>
      <c r="U19" s="34">
        <v>75</v>
      </c>
      <c r="V19" s="34">
        <v>75</v>
      </c>
      <c r="W19" s="34"/>
      <c r="X19" s="34">
        <v>75</v>
      </c>
      <c r="Y19" s="34">
        <v>75</v>
      </c>
      <c r="Z19" s="34"/>
      <c r="AA19" s="34">
        <v>75</v>
      </c>
      <c r="AB19" s="34">
        <v>75</v>
      </c>
      <c r="AC19" s="34"/>
      <c r="AD19" s="34">
        <v>75</v>
      </c>
      <c r="AE19" s="34">
        <v>75</v>
      </c>
      <c r="AF19" s="34"/>
      <c r="AG19" s="34">
        <v>75</v>
      </c>
      <c r="AH19" s="34">
        <v>75</v>
      </c>
      <c r="AI19" s="34"/>
      <c r="AJ19" s="34">
        <v>75</v>
      </c>
      <c r="AK19" s="34">
        <v>75</v>
      </c>
      <c r="AL19" s="34"/>
      <c r="AM19" s="34">
        <v>75</v>
      </c>
      <c r="AN19" s="34">
        <v>75</v>
      </c>
      <c r="AO19" s="34"/>
      <c r="AP19" s="34"/>
      <c r="AQ19" s="34"/>
      <c r="AR19" s="34"/>
      <c r="AS19" s="34"/>
      <c r="AT19" s="34"/>
      <c r="AU19" s="34"/>
      <c r="AV19" s="34"/>
      <c r="AW19" s="34"/>
      <c r="AX19" s="28"/>
      <c r="AY19" s="173"/>
      <c r="AZ19" s="173"/>
      <c r="BA19" s="173"/>
      <c r="BB19" s="173"/>
      <c r="BC19" s="173"/>
    </row>
    <row r="20" spans="1:55" s="29" customFormat="1" ht="15.95" customHeight="1">
      <c r="A20" s="173"/>
      <c r="B20" s="30">
        <v>14</v>
      </c>
      <c r="C20" s="38">
        <f>คะแนนสอบ!C19</f>
        <v>2507</v>
      </c>
      <c r="D20" s="39" t="str">
        <f>คะแนนสอบ!D19</f>
        <v>เด็กชายจิรายุ  ศิริสุทธิ์</v>
      </c>
      <c r="E20" s="34"/>
      <c r="F20" s="34">
        <v>85</v>
      </c>
      <c r="G20" s="34">
        <v>85</v>
      </c>
      <c r="H20" s="34"/>
      <c r="I20" s="34">
        <v>85</v>
      </c>
      <c r="J20" s="34">
        <v>85</v>
      </c>
      <c r="K20" s="34"/>
      <c r="L20" s="34">
        <v>85</v>
      </c>
      <c r="M20" s="34">
        <v>85</v>
      </c>
      <c r="N20" s="34"/>
      <c r="O20" s="34">
        <v>85</v>
      </c>
      <c r="P20" s="34">
        <v>85</v>
      </c>
      <c r="Q20" s="34"/>
      <c r="R20" s="34">
        <v>85</v>
      </c>
      <c r="S20" s="34">
        <v>85</v>
      </c>
      <c r="T20" s="34"/>
      <c r="U20" s="34">
        <v>85</v>
      </c>
      <c r="V20" s="34">
        <v>85</v>
      </c>
      <c r="W20" s="34"/>
      <c r="X20" s="34">
        <v>85</v>
      </c>
      <c r="Y20" s="34">
        <v>85</v>
      </c>
      <c r="Z20" s="34"/>
      <c r="AA20" s="34">
        <v>85</v>
      </c>
      <c r="AB20" s="34">
        <v>85</v>
      </c>
      <c r="AC20" s="34"/>
      <c r="AD20" s="34">
        <v>85</v>
      </c>
      <c r="AE20" s="34">
        <v>85</v>
      </c>
      <c r="AF20" s="34"/>
      <c r="AG20" s="34">
        <v>85</v>
      </c>
      <c r="AH20" s="34">
        <v>85</v>
      </c>
      <c r="AI20" s="34"/>
      <c r="AJ20" s="34">
        <v>85</v>
      </c>
      <c r="AK20" s="34">
        <v>85</v>
      </c>
      <c r="AL20" s="34"/>
      <c r="AM20" s="34">
        <v>85</v>
      </c>
      <c r="AN20" s="34">
        <v>85</v>
      </c>
      <c r="AO20" s="34"/>
      <c r="AP20" s="34"/>
      <c r="AQ20" s="34"/>
      <c r="AR20" s="34"/>
      <c r="AS20" s="34"/>
      <c r="AT20" s="34"/>
      <c r="AU20" s="34"/>
      <c r="AV20" s="34"/>
      <c r="AW20" s="34"/>
      <c r="AX20" s="28"/>
      <c r="AY20" s="173"/>
      <c r="AZ20" s="173"/>
      <c r="BA20" s="173"/>
      <c r="BB20" s="173"/>
      <c r="BC20" s="173"/>
    </row>
    <row r="21" spans="1:55" s="29" customFormat="1" ht="15.95" customHeight="1">
      <c r="A21" s="173"/>
      <c r="B21" s="30">
        <v>15</v>
      </c>
      <c r="C21" s="38">
        <f>คะแนนสอบ!C20</f>
        <v>2508</v>
      </c>
      <c r="D21" s="39" t="str">
        <f>คะแนนสอบ!D20</f>
        <v>เด็กชายพชรพงษ์  พงษ์นารายณ์</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28"/>
      <c r="AY21" s="173"/>
      <c r="AZ21" s="173"/>
      <c r="BA21" s="173"/>
      <c r="BB21" s="173"/>
      <c r="BC21" s="173"/>
    </row>
    <row r="22" spans="1:55" s="29" customFormat="1" ht="15.95" customHeight="1">
      <c r="A22" s="173"/>
      <c r="B22" s="30">
        <v>16</v>
      </c>
      <c r="C22" s="38">
        <f>คะแนนสอบ!C21</f>
        <v>2509</v>
      </c>
      <c r="D22" s="39" t="str">
        <f>คะแนนสอบ!D21</f>
        <v>เด็กชายวัชรากรณ์  ดวงดี</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28"/>
      <c r="AY22" s="173"/>
      <c r="AZ22" s="173"/>
      <c r="BA22" s="173"/>
      <c r="BB22" s="173"/>
      <c r="BC22" s="173"/>
    </row>
    <row r="23" spans="1:55" s="29" customFormat="1" ht="15.95" customHeight="1">
      <c r="A23" s="173"/>
      <c r="B23" s="30">
        <v>17</v>
      </c>
      <c r="C23" s="38">
        <f>คะแนนสอบ!C22</f>
        <v>2510</v>
      </c>
      <c r="D23" s="39" t="str">
        <f>คะแนนสอบ!D22</f>
        <v>เด็กชายกลวัชร  เพตรา</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28"/>
      <c r="AY23" s="173"/>
      <c r="AZ23" s="173"/>
      <c r="BA23" s="173"/>
      <c r="BB23" s="173"/>
      <c r="BC23" s="173"/>
    </row>
    <row r="24" spans="1:55" s="29" customFormat="1" ht="15.95" customHeight="1">
      <c r="A24" s="173"/>
      <c r="B24" s="30">
        <v>18</v>
      </c>
      <c r="C24" s="38">
        <f>คะแนนสอบ!C23</f>
        <v>2511</v>
      </c>
      <c r="D24" s="39" t="str">
        <f>คะแนนสอบ!D23</f>
        <v>เด็กชายภมรเทพ  พวงมาลัย</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28"/>
      <c r="AY24" s="173"/>
      <c r="AZ24" s="173"/>
      <c r="BA24" s="173"/>
      <c r="BB24" s="173"/>
      <c r="BC24" s="173"/>
    </row>
    <row r="25" spans="1:55" s="29" customFormat="1" ht="15.95" customHeight="1">
      <c r="A25" s="173"/>
      <c r="B25" s="30">
        <v>19</v>
      </c>
      <c r="C25" s="38">
        <f>คะแนนสอบ!C24</f>
        <v>2512</v>
      </c>
      <c r="D25" s="39" t="str">
        <f>คะแนนสอบ!D24</f>
        <v>เด็กชายสิรภัทร  สุขนิล</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28"/>
      <c r="AY25" s="173"/>
      <c r="AZ25" s="173"/>
      <c r="BA25" s="173"/>
      <c r="BB25" s="173"/>
      <c r="BC25" s="173"/>
    </row>
    <row r="26" spans="1:55" s="29" customFormat="1" ht="15.95" customHeight="1">
      <c r="A26" s="173"/>
      <c r="B26" s="30">
        <v>20</v>
      </c>
      <c r="C26" s="38">
        <f>คะแนนสอบ!C25</f>
        <v>2513</v>
      </c>
      <c r="D26" s="39" t="str">
        <f>คะแนนสอบ!D25</f>
        <v>เด็กชายธเนศ  ช้างจั่น</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28"/>
      <c r="AY26" s="173"/>
      <c r="AZ26" s="173"/>
      <c r="BA26" s="173"/>
      <c r="BB26" s="173"/>
      <c r="BC26" s="173"/>
    </row>
    <row r="27" spans="1:55" s="29" customFormat="1" ht="15.95" customHeight="1">
      <c r="A27" s="173"/>
      <c r="B27" s="30">
        <v>21</v>
      </c>
      <c r="C27" s="38">
        <f>คะแนนสอบ!C26</f>
        <v>2514</v>
      </c>
      <c r="D27" s="39" t="str">
        <f>คะแนนสอบ!D26</f>
        <v>เด็กชายวัชรากร  จูงาม</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28"/>
      <c r="AY27" s="173"/>
      <c r="AZ27" s="173"/>
      <c r="BA27" s="173"/>
      <c r="BB27" s="173"/>
      <c r="BC27" s="173"/>
    </row>
    <row r="28" spans="1:55" s="29" customFormat="1" ht="15.95" customHeight="1">
      <c r="A28" s="173"/>
      <c r="B28" s="30">
        <v>22</v>
      </c>
      <c r="C28" s="38">
        <f>คะแนนสอบ!C27</f>
        <v>2515</v>
      </c>
      <c r="D28" s="39" t="str">
        <f>คะแนนสอบ!D27</f>
        <v>เด็กชายวรกันต์  ยิ้มคุณ</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28"/>
      <c r="AY28" s="173"/>
      <c r="AZ28" s="173"/>
      <c r="BA28" s="173"/>
      <c r="BB28" s="173"/>
      <c r="BC28" s="173"/>
    </row>
    <row r="29" spans="1:55" s="29" customFormat="1" ht="15.95" customHeight="1">
      <c r="A29" s="173"/>
      <c r="B29" s="30">
        <v>23</v>
      </c>
      <c r="C29" s="38">
        <f>คะแนนสอบ!C28</f>
        <v>2516</v>
      </c>
      <c r="D29" s="39" t="str">
        <f>คะแนนสอบ!D28</f>
        <v>เด็กชายขจรศักดิ์  ศรีเพียงจันทร์</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28"/>
      <c r="AY29" s="173"/>
      <c r="AZ29" s="173"/>
      <c r="BA29" s="173"/>
      <c r="BB29" s="173"/>
      <c r="BC29" s="173"/>
    </row>
    <row r="30" spans="1:55" s="29" customFormat="1" ht="15.95" customHeight="1">
      <c r="A30" s="173"/>
      <c r="B30" s="30">
        <v>24</v>
      </c>
      <c r="C30" s="38">
        <f>คะแนนสอบ!C29</f>
        <v>2517</v>
      </c>
      <c r="D30" s="39" t="str">
        <f>คะแนนสอบ!D29</f>
        <v>เด็กชายรัชชานนท์  ยิ้มจันทร์</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28"/>
      <c r="AY30" s="173"/>
      <c r="AZ30" s="173"/>
      <c r="BA30" s="173"/>
      <c r="BB30" s="173"/>
      <c r="BC30" s="173"/>
    </row>
    <row r="31" spans="1:55" s="29" customFormat="1" ht="15.95" customHeight="1">
      <c r="A31" s="173"/>
      <c r="B31" s="30">
        <v>25</v>
      </c>
      <c r="C31" s="38">
        <f>คะแนนสอบ!C30</f>
        <v>2518</v>
      </c>
      <c r="D31" s="39" t="str">
        <f>คะแนนสอบ!D30</f>
        <v>เด็กหญิงวรัญญา  สืบสะอาด</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28"/>
      <c r="AY31" s="173"/>
      <c r="AZ31" s="173"/>
      <c r="BA31" s="173"/>
      <c r="BB31" s="173"/>
      <c r="BC31" s="173"/>
    </row>
    <row r="32" spans="1:55" s="29" customFormat="1" ht="15.95" customHeight="1">
      <c r="A32" s="173"/>
      <c r="B32" s="30">
        <v>26</v>
      </c>
      <c r="C32" s="38">
        <f>คะแนนสอบ!C31</f>
        <v>2519</v>
      </c>
      <c r="D32" s="39" t="str">
        <f>คะแนนสอบ!D31</f>
        <v>เด็กหญิงสุพิชฌาย์  อินหอม</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28"/>
      <c r="AY32" s="173"/>
      <c r="AZ32" s="173"/>
      <c r="BA32" s="173"/>
      <c r="BB32" s="173"/>
      <c r="BC32" s="173"/>
    </row>
    <row r="33" spans="1:55" s="29" customFormat="1" ht="15.95" customHeight="1">
      <c r="A33" s="173"/>
      <c r="B33" s="30">
        <v>27</v>
      </c>
      <c r="C33" s="38">
        <f>คะแนนสอบ!C32</f>
        <v>2520</v>
      </c>
      <c r="D33" s="39" t="str">
        <f>คะแนนสอบ!D32</f>
        <v>เด็กหญิงดิษญา  กลิ่นหอม</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28"/>
      <c r="AY33" s="173"/>
      <c r="AZ33" s="173"/>
      <c r="BA33" s="173"/>
      <c r="BB33" s="173"/>
      <c r="BC33" s="173"/>
    </row>
    <row r="34" spans="1:55" s="29" customFormat="1" ht="15.95" customHeight="1">
      <c r="A34" s="173"/>
      <c r="B34" s="30">
        <v>28</v>
      </c>
      <c r="C34" s="38">
        <f>คะแนนสอบ!C33</f>
        <v>2521</v>
      </c>
      <c r="D34" s="39" t="str">
        <f>คะแนนสอบ!D33</f>
        <v>เด็กหญิงลลิตา  ทองยาลา</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28"/>
      <c r="AY34" s="173"/>
      <c r="AZ34" s="173"/>
      <c r="BA34" s="173"/>
      <c r="BB34" s="173"/>
      <c r="BC34" s="173"/>
    </row>
    <row r="35" spans="1:55" s="29" customFormat="1" ht="15.95" customHeight="1">
      <c r="A35" s="173"/>
      <c r="B35" s="30">
        <v>29</v>
      </c>
      <c r="C35" s="38">
        <f>คะแนนสอบ!C34</f>
        <v>2522</v>
      </c>
      <c r="D35" s="39" t="str">
        <f>คะแนนสอบ!D34</f>
        <v>เด็กหญิงวรดา  บุญประจวบ</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28"/>
      <c r="AY35" s="173"/>
      <c r="AZ35" s="173"/>
      <c r="BA35" s="173"/>
      <c r="BB35" s="173"/>
      <c r="BC35" s="173"/>
    </row>
    <row r="36" spans="1:55" s="29" customFormat="1" ht="15.95" customHeight="1">
      <c r="A36" s="173"/>
      <c r="B36" s="30">
        <v>30</v>
      </c>
      <c r="C36" s="38">
        <f>คะแนนสอบ!C35</f>
        <v>2523</v>
      </c>
      <c r="D36" s="39" t="str">
        <f>คะแนนสอบ!D35</f>
        <v>เด็กหญิงอรจิรา  โต๊ะน้อย</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28"/>
      <c r="AY36" s="173"/>
      <c r="AZ36" s="173"/>
      <c r="BA36" s="173"/>
      <c r="BB36" s="173"/>
      <c r="BC36" s="173"/>
    </row>
    <row r="37" spans="1:55" s="29" customFormat="1" ht="15.95" customHeight="1">
      <c r="A37" s="173"/>
      <c r="B37" s="30">
        <v>31</v>
      </c>
      <c r="C37" s="38">
        <f>คะแนนสอบ!C36</f>
        <v>2524</v>
      </c>
      <c r="D37" s="39" t="str">
        <f>คะแนนสอบ!D36</f>
        <v>เด็กหญิงนุชจรีย์  ยิ้มจันทร์</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28"/>
      <c r="AY37" s="173"/>
      <c r="AZ37" s="173"/>
      <c r="BA37" s="173"/>
      <c r="BB37" s="173"/>
      <c r="BC37" s="173"/>
    </row>
    <row r="38" spans="1:55" s="29" customFormat="1" ht="15.95" customHeight="1">
      <c r="A38" s="173"/>
      <c r="B38" s="30">
        <v>32</v>
      </c>
      <c r="C38" s="38">
        <f>คะแนนสอบ!C37</f>
        <v>2525</v>
      </c>
      <c r="D38" s="39" t="str">
        <f>คะแนนสอบ!D37</f>
        <v>เด็กหญิงชนัญชิดา  ไพรีรณ</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28"/>
      <c r="AY38" s="173"/>
      <c r="AZ38" s="173"/>
      <c r="BA38" s="173"/>
      <c r="BB38" s="173"/>
      <c r="BC38" s="173"/>
    </row>
    <row r="39" spans="1:55" s="29" customFormat="1" ht="15.95" customHeight="1">
      <c r="A39" s="173"/>
      <c r="B39" s="30">
        <v>33</v>
      </c>
      <c r="C39" s="38">
        <f>คะแนนสอบ!C38</f>
        <v>2526</v>
      </c>
      <c r="D39" s="39" t="str">
        <f>คะแนนสอบ!D38</f>
        <v>เด็กหญิงกัณฐิกา  เพตรา</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28"/>
      <c r="AY39" s="173"/>
      <c r="AZ39" s="173"/>
      <c r="BA39" s="173"/>
      <c r="BB39" s="173"/>
      <c r="BC39" s="173"/>
    </row>
    <row r="40" spans="1:55" s="29" customFormat="1" ht="15.95" customHeight="1">
      <c r="A40" s="173"/>
      <c r="B40" s="30">
        <v>34</v>
      </c>
      <c r="C40" s="38">
        <f>คะแนนสอบ!C39</f>
        <v>2353</v>
      </c>
      <c r="D40" s="39" t="str">
        <f>คะแนนสอบ!D39</f>
        <v>เด็กชายรฐนนท์  มุกสิกพันธ์</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28"/>
      <c r="AY40" s="173"/>
      <c r="AZ40" s="173"/>
      <c r="BA40" s="173"/>
      <c r="BB40" s="173"/>
      <c r="BC40" s="173"/>
    </row>
    <row r="41" spans="1:55" s="29" customFormat="1" ht="15.95" customHeight="1">
      <c r="A41" s="173"/>
      <c r="B41" s="30">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28"/>
      <c r="AY41" s="173"/>
      <c r="AZ41" s="173"/>
      <c r="BA41" s="173"/>
      <c r="BB41" s="173"/>
      <c r="BC41" s="173"/>
    </row>
    <row r="42" spans="1:55" s="29" customFormat="1" ht="15.95" customHeight="1">
      <c r="A42" s="173"/>
      <c r="B42" s="30">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28"/>
      <c r="AY42" s="173"/>
      <c r="AZ42" s="173"/>
      <c r="BA42" s="173"/>
      <c r="BB42" s="173"/>
      <c r="BC42" s="173"/>
    </row>
    <row r="43" spans="1:55" s="29" customFormat="1" ht="15.95" customHeight="1">
      <c r="A43" s="173"/>
      <c r="B43" s="30">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28"/>
      <c r="AY43" s="173"/>
      <c r="AZ43" s="173"/>
      <c r="BA43" s="173"/>
      <c r="BB43" s="173"/>
      <c r="BC43" s="173"/>
    </row>
    <row r="44" spans="1:55" s="29" customFormat="1" ht="15.95" customHeight="1">
      <c r="A44" s="173"/>
      <c r="B44" s="30">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28"/>
      <c r="AY44" s="173"/>
      <c r="AZ44" s="173"/>
      <c r="BA44" s="173"/>
      <c r="BB44" s="173"/>
      <c r="BC44" s="173"/>
    </row>
    <row r="45" spans="1:55" s="29" customFormat="1" ht="15.95" customHeight="1">
      <c r="A45" s="173"/>
      <c r="B45" s="30">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28"/>
      <c r="AY45" s="173"/>
      <c r="AZ45" s="173"/>
      <c r="BA45" s="173"/>
      <c r="BB45" s="173"/>
      <c r="BC45" s="173"/>
    </row>
    <row r="46" spans="1:55" s="29" customFormat="1" ht="15.95" customHeight="1">
      <c r="A46" s="173"/>
      <c r="B46" s="30">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28"/>
      <c r="AY46" s="173"/>
      <c r="AZ46" s="173"/>
      <c r="BA46" s="173"/>
      <c r="BB46" s="173"/>
      <c r="BC46" s="173"/>
    </row>
    <row r="47" spans="1:55" s="29" customFormat="1" ht="15.95" customHeight="1">
      <c r="A47" s="173"/>
      <c r="B47" s="30">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28"/>
      <c r="AY47" s="173"/>
      <c r="AZ47" s="173"/>
      <c r="BA47" s="173"/>
      <c r="BB47" s="173"/>
      <c r="BC47" s="173"/>
    </row>
    <row r="48" spans="1:55" s="29" customFormat="1" ht="15.95" customHeight="1">
      <c r="A48" s="173"/>
      <c r="B48" s="30">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28"/>
      <c r="AY48" s="173"/>
      <c r="AZ48" s="173"/>
      <c r="BA48" s="173"/>
      <c r="BB48" s="173"/>
      <c r="BC48" s="173"/>
    </row>
    <row r="49" spans="1:55" s="29" customFormat="1" ht="15.95" customHeight="1">
      <c r="A49" s="173"/>
      <c r="B49" s="30">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28"/>
      <c r="AY49" s="173"/>
      <c r="AZ49" s="173"/>
      <c r="BA49" s="173"/>
      <c r="BB49" s="173"/>
      <c r="BC49" s="173"/>
    </row>
    <row r="50" spans="1:55" s="29" customFormat="1" ht="15.95" customHeight="1">
      <c r="A50" s="173"/>
      <c r="B50" s="30">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28"/>
      <c r="AY50" s="173"/>
      <c r="AZ50" s="173"/>
      <c r="BA50" s="173"/>
      <c r="BB50" s="173"/>
      <c r="BC50" s="173"/>
    </row>
    <row r="51" spans="1:55" s="29" customFormat="1" ht="15.95" customHeight="1">
      <c r="A51" s="173"/>
      <c r="B51" s="421">
        <v>45</v>
      </c>
      <c r="C51" s="38">
        <f>คะแนนสอบ!C50</f>
        <v>0</v>
      </c>
      <c r="D51" s="39">
        <f>คะแนนสอบ!D50</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28"/>
      <c r="AY51" s="173"/>
      <c r="AZ51" s="173"/>
      <c r="BA51" s="173"/>
      <c r="BB51" s="173"/>
      <c r="BC51" s="173"/>
    </row>
    <row r="52" spans="1:55" s="29" customFormat="1" ht="15.95" customHeight="1">
      <c r="A52" s="173"/>
      <c r="B52" s="421">
        <v>46</v>
      </c>
      <c r="C52" s="38">
        <f>คะแนนสอบ!C51</f>
        <v>0</v>
      </c>
      <c r="D52" s="39">
        <f>คะแนนสอบ!D51</f>
        <v>0</v>
      </c>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28"/>
      <c r="AY52" s="173"/>
      <c r="AZ52" s="173"/>
      <c r="BA52" s="173"/>
      <c r="BB52" s="173"/>
      <c r="BC52" s="173"/>
    </row>
    <row r="53" spans="1:55" s="29" customFormat="1" ht="15.95" customHeight="1">
      <c r="A53" s="173"/>
      <c r="B53" s="421">
        <v>47</v>
      </c>
      <c r="C53" s="38">
        <f>คะแนนสอบ!C52</f>
        <v>0</v>
      </c>
      <c r="D53" s="39">
        <f>คะแนนสอบ!D52</f>
        <v>0</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28"/>
      <c r="AY53" s="173"/>
      <c r="AZ53" s="173"/>
      <c r="BA53" s="173"/>
      <c r="BB53" s="173"/>
      <c r="BC53" s="173"/>
    </row>
    <row r="54" spans="1:55" s="29" customFormat="1" ht="15.95" customHeight="1">
      <c r="A54" s="173"/>
      <c r="B54" s="421">
        <v>48</v>
      </c>
      <c r="C54" s="38">
        <f>คะแนนสอบ!C53</f>
        <v>0</v>
      </c>
      <c r="D54" s="39">
        <f>คะแนนสอบ!D53</f>
        <v>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28"/>
      <c r="AY54" s="173"/>
      <c r="AZ54" s="173"/>
      <c r="BA54" s="173"/>
      <c r="BB54" s="173"/>
      <c r="BC54" s="173"/>
    </row>
    <row r="55" spans="1:55" s="29" customFormat="1" ht="15.95" customHeight="1">
      <c r="A55" s="173"/>
      <c r="B55" s="421">
        <v>49</v>
      </c>
      <c r="C55" s="38">
        <f>คะแนนสอบ!C54</f>
        <v>0</v>
      </c>
      <c r="D55" s="39">
        <f>คะแนนสอบ!D54</f>
        <v>0</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28"/>
      <c r="AY55" s="173"/>
      <c r="AZ55" s="173"/>
      <c r="BA55" s="173"/>
      <c r="BB55" s="173"/>
      <c r="BC55" s="173"/>
    </row>
    <row r="56" spans="1:55" s="29" customFormat="1" ht="15.95" customHeight="1">
      <c r="A56" s="173"/>
      <c r="B56" s="421">
        <v>50</v>
      </c>
      <c r="C56" s="38">
        <f>คะแนนสอบ!C55</f>
        <v>0</v>
      </c>
      <c r="D56" s="39">
        <f>คะแนนสอบ!D55</f>
        <v>0</v>
      </c>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28"/>
      <c r="AY56" s="173"/>
      <c r="AZ56" s="173"/>
      <c r="BA56" s="173"/>
      <c r="BB56" s="173"/>
      <c r="BC56" s="173"/>
    </row>
    <row r="57" spans="1:55" ht="15.75" customHeight="1">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22"/>
      <c r="AY57" s="172"/>
      <c r="AZ57" s="172"/>
      <c r="BA57" s="172"/>
      <c r="BB57" s="172"/>
      <c r="BC57" s="172"/>
    </row>
    <row r="58" spans="1:55">
      <c r="A58" s="172"/>
      <c r="B58" s="22"/>
      <c r="C58" s="22"/>
      <c r="D58" s="22"/>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22"/>
      <c r="AY58" s="172"/>
      <c r="AZ58" s="172"/>
      <c r="BA58" s="172"/>
      <c r="BB58" s="172"/>
      <c r="BC58" s="172"/>
    </row>
    <row r="59" spans="1:55">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2"/>
      <c r="AY59" s="172"/>
      <c r="AZ59" s="172"/>
      <c r="BA59" s="172"/>
      <c r="BB59" s="172"/>
      <c r="BC59" s="172"/>
    </row>
    <row r="60" spans="1:55">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2"/>
      <c r="AY60" s="172"/>
      <c r="AZ60" s="172"/>
      <c r="BA60" s="172"/>
      <c r="BB60" s="172"/>
      <c r="BC60" s="172"/>
    </row>
    <row r="61" spans="1:5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row>
    <row r="62" spans="1:5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row>
    <row r="63" spans="1:5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row>
    <row r="64" spans="1:5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row>
    <row r="65" spans="1:5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row>
    <row r="66" spans="1:5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row>
  </sheetData>
  <sheetProtection password="CCE8" sheet="1" objects="1" scenarios="1" selectLockedCells="1"/>
  <mergeCells count="19">
    <mergeCell ref="AC4:AE4"/>
    <mergeCell ref="AU4:AW4"/>
    <mergeCell ref="K4:M4"/>
    <mergeCell ref="N4:P4"/>
    <mergeCell ref="Q4:S4"/>
    <mergeCell ref="T4:V4"/>
    <mergeCell ref="W4:Y4"/>
    <mergeCell ref="Z4:AB4"/>
    <mergeCell ref="AF4:AH4"/>
    <mergeCell ref="AI4:AK4"/>
    <mergeCell ref="AL4:AN4"/>
    <mergeCell ref="AO4:AQ4"/>
    <mergeCell ref="AR4:AT4"/>
    <mergeCell ref="B2:B3"/>
    <mergeCell ref="B4:B6"/>
    <mergeCell ref="C4:C6"/>
    <mergeCell ref="E4:G4"/>
    <mergeCell ref="H4:J4"/>
    <mergeCell ref="D4:D5"/>
  </mergeCells>
  <phoneticPr fontId="12" type="noConversion"/>
  <conditionalFormatting sqref="E7:AW56">
    <cfRule type="cellIs" dxfId="2611" priority="1" operator="lessThan">
      <formula>50%*E$6</formula>
    </cfRule>
  </conditionalFormatting>
  <dataValidations count="1">
    <dataValidation type="decimal" operator="lessThanOrEqual" allowBlank="1" showInputMessage="1" showErrorMessage="1" error="คะแนนที่ได้ต้องไม่เกินค่าของคะแนนเต็ม" sqref="E7:AW56" xr:uid="{00000000-0002-0000-0600-000000000000}">
      <formula1>E$6</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'03'!$C42</f>
        <v/>
      </c>
      <c r="F6" s="767" t="str">
        <f>"เลขประจำตัว     "&amp;'ข้อมูลนักเรียน  '!B42</f>
        <v xml:space="preserve">เลขประจำตัว     </v>
      </c>
      <c r="G6" s="767"/>
      <c r="H6" s="93" t="s">
        <v>2</v>
      </c>
      <c r="I6" s="92">
        <f>'03'!$A42</f>
        <v>38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'03'!$D42</f>
        <v/>
      </c>
      <c r="I8" s="104" t="str">
        <f t="shared" ref="I8:I22" si="0">IF(OR(M8="ร",M8="มส"),M8,IF(ISNA(VLOOKUP(H8,grad01,5,TRUE)),"",VLOOKUP(H8,grad01,5,TRUE)))</f>
        <v/>
      </c>
      <c r="J8" s="105"/>
      <c r="M8" s="88" t="str">
        <f>IF('ร,มส'!E44="","",'ร,มส'!E44)</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'03'!$E42</f>
        <v/>
      </c>
      <c r="I9" s="104" t="str">
        <f t="shared" si="0"/>
        <v/>
      </c>
      <c r="J9" s="105"/>
      <c r="M9" s="88" t="str">
        <f>IF('ร,มส'!F44="","",'ร,มส'!F44)</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'03'!$F42</f>
        <v/>
      </c>
      <c r="I10" s="104" t="str">
        <f t="shared" si="0"/>
        <v/>
      </c>
      <c r="J10" s="105"/>
      <c r="M10" s="88" t="str">
        <f>IF('ร,มส'!G44="","",'ร,มส'!G44)</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'03'!$G42</f>
        <v/>
      </c>
      <c r="I11" s="104" t="str">
        <f t="shared" si="0"/>
        <v/>
      </c>
      <c r="J11" s="105"/>
      <c r="M11" s="88" t="str">
        <f>IF('ร,มส'!H44="","",'ร,มส'!H44)</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'03'!$H42</f>
        <v/>
      </c>
      <c r="I12" s="104" t="str">
        <f t="shared" si="0"/>
        <v/>
      </c>
      <c r="J12" s="105"/>
      <c r="M12" s="88" t="str">
        <f>IF('ร,มส'!I44="","",'ร,มส'!I44)</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'03'!$I42</f>
        <v/>
      </c>
      <c r="I13" s="104" t="str">
        <f t="shared" si="0"/>
        <v/>
      </c>
      <c r="J13" s="105"/>
      <c r="M13" s="88" t="str">
        <f>IF('ร,มส'!J44="","",'ร,มส'!J44)</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'03'!$J42</f>
        <v/>
      </c>
      <c r="I14" s="104" t="str">
        <f t="shared" si="0"/>
        <v/>
      </c>
      <c r="J14" s="105"/>
      <c r="M14" s="88" t="str">
        <f>IF('ร,มส'!K44="","",'ร,มส'!K44)</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'03'!$K42</f>
        <v/>
      </c>
      <c r="I15" s="104" t="str">
        <f t="shared" si="0"/>
        <v/>
      </c>
      <c r="J15" s="105"/>
      <c r="M15" s="88" t="str">
        <f>IF('ร,มส'!L44="","",'ร,มส'!L44)</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'03'!$L42</f>
        <v/>
      </c>
      <c r="I16" s="104" t="str">
        <f t="shared" si="0"/>
        <v/>
      </c>
      <c r="J16" s="105"/>
      <c r="M16" s="88" t="str">
        <f>IF('ร,มส'!M44="","",'ร,มส'!M44)</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'03'!$M42</f>
        <v/>
      </c>
      <c r="I17" s="104" t="str">
        <f t="shared" si="0"/>
        <v/>
      </c>
      <c r="J17" s="105"/>
      <c r="M17" s="88" t="str">
        <f>IF('ร,มส'!N44="","",'ร,มส'!N44)</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'03'!$N42</f>
        <v/>
      </c>
      <c r="I18" s="104" t="str">
        <f t="shared" si="0"/>
        <v/>
      </c>
      <c r="J18" s="105"/>
      <c r="M18" s="88" t="str">
        <f>IF('ร,มส'!O44="","",'ร,มส'!O44)</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'03'!$O42</f>
        <v/>
      </c>
      <c r="I19" s="104" t="str">
        <f t="shared" si="0"/>
        <v/>
      </c>
      <c r="J19" s="105"/>
      <c r="M19" s="88" t="str">
        <f>IF('ร,มส'!P44="","",'ร,มส'!P44)</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'03'!$P42</f>
        <v/>
      </c>
      <c r="I20" s="104" t="str">
        <f t="shared" si="0"/>
        <v/>
      </c>
      <c r="J20" s="105"/>
      <c r="M20" s="88" t="str">
        <f>IF('ร,มส'!Q44="","",'ร,มส'!Q44)</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'03'!$Q42</f>
        <v/>
      </c>
      <c r="I21" s="104" t="str">
        <f t="shared" si="0"/>
        <v/>
      </c>
      <c r="J21" s="105"/>
      <c r="M21" s="88" t="str">
        <f>IF('ร,มส'!R44="","",'ร,มส'!R44)</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'03'!$R42</f>
        <v/>
      </c>
      <c r="I22" s="104" t="str">
        <f t="shared" si="0"/>
        <v/>
      </c>
      <c r="J22" s="105"/>
      <c r="M22" s="88" t="str">
        <f>IF('ร,มส'!S44="","",'ร,มส'!S44)</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'02'!$S$42</f>
        <v/>
      </c>
      <c r="F25" s="768" t="s">
        <v>359</v>
      </c>
      <c r="G25" s="465" t="s">
        <v>354</v>
      </c>
      <c r="H25" s="466"/>
      <c r="I25" s="467"/>
      <c r="J25" s="462" t="str">
        <f>IF(ข้อมูลกิจกรรม!$Q$42="","",IF(ข้อมูลกิจกรรม!$Q$42=0,"ปรับปรุง",IF(ข้อมูลกิจกรรม!$Q$42=1,"พอใช้",IF(ข้อมูลกิจกรรม!$Q$42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IF(เกณฑ์!E16="คะแนนร้อยละ",'03'!$U42,'02'!$AM42)</f>
        <v/>
      </c>
      <c r="F26" s="769"/>
      <c r="G26" s="465" t="s">
        <v>355</v>
      </c>
      <c r="H26" s="466"/>
      <c r="I26" s="467"/>
      <c r="J26" s="462" t="str">
        <f>IF(ข้อมูลกิจกรรม!$R$42="","",IF(ข้อมูลกิจกรรม!$R$42=0,"ปรับปรุง",IF(ข้อมูลกิจกรรม!$R$42=1,"พอใช้",IF(ข้อมูลกิจกรรม!$R$42=2,"ดี","ดีเยี่ยม"))))</f>
        <v/>
      </c>
    </row>
    <row r="27" spans="2:13" ht="21.75" customHeight="1">
      <c r="B27" s="756" t="s">
        <v>29</v>
      </c>
      <c r="C27" s="757"/>
      <c r="D27" s="99" t="str">
        <f>กิจกรรมพัฒนาผู้เรียน!E5</f>
        <v>แนะแนว</v>
      </c>
      <c r="E27" s="103" t="str">
        <f>ข้อมูลกิจกรรม!$D$42</f>
        <v/>
      </c>
      <c r="F27" s="769"/>
      <c r="G27" s="465" t="s">
        <v>356</v>
      </c>
      <c r="H27" s="466"/>
      <c r="I27" s="467"/>
      <c r="J27" s="462" t="str">
        <f>IF(ข้อมูลกิจกรรม!$S$42="","",IF(ข้อมูลกิจกรรม!$S$42=0,"ปรับปรุง",IF(ข้อมูลกิจกรรม!$S$42=1,"พอใช้",IF(ข้อมูลกิจกรรม!$S$42=2,"ดี","ดีเยี่ยม"))))</f>
        <v/>
      </c>
    </row>
    <row r="28" spans="2:13">
      <c r="B28" s="758"/>
      <c r="C28" s="759"/>
      <c r="D28" s="99" t="str">
        <f>กิจกรรมพัฒนาผู้เรียน!F5</f>
        <v>ลูกเสือฯ</v>
      </c>
      <c r="E28" s="103" t="str">
        <f>ข้อมูลกิจกรรม!$E$42</f>
        <v/>
      </c>
      <c r="F28" s="769"/>
      <c r="G28" s="465" t="s">
        <v>357</v>
      </c>
      <c r="H28" s="466"/>
      <c r="I28" s="467"/>
      <c r="J28" s="462" t="str">
        <f>IF(ข้อมูลกิจกรรม!$T$42="","",IF(ข้อมูลกิจกรรม!$T$42=0,"ปรับปรุง",IF(ข้อมูลกิจกรรม!$T$42=1,"พอใช้",IF(ข้อมูลกิจกรรม!$T$42=2,"ดี","ดีเยี่ยม"))))</f>
        <v/>
      </c>
    </row>
    <row r="29" spans="2:13">
      <c r="B29" s="758"/>
      <c r="C29" s="759"/>
      <c r="D29" s="99" t="str">
        <f>ข้อมูลกิจกรรม!$V$42</f>
        <v/>
      </c>
      <c r="E29" s="103" t="str">
        <f>ข้อมูลกิจกรรม!$F$42</f>
        <v/>
      </c>
      <c r="F29" s="770"/>
      <c r="G29" s="468" t="s">
        <v>358</v>
      </c>
      <c r="H29" s="469"/>
      <c r="I29" s="470"/>
      <c r="J29" s="399" t="str">
        <f>IF(ข้อมูลกิจกรรม!$U$42="","",IF(ข้อมูลกิจกรรม!$U$42=0,"ปรับปรุง",IF(ข้อมูลกิจกรรม!$U$42=1,"พอใช้",IF(ข้อมูลกิจกรรม!$U$42=2,"ดี","ดีเยี่ยม"))))</f>
        <v/>
      </c>
    </row>
    <row r="30" spans="2:13" ht="21.75" customHeight="1">
      <c r="B30" s="760"/>
      <c r="C30" s="761"/>
      <c r="D30" s="99">
        <f>กิจกรรมพัฒนาผู้เรียน!J43</f>
        <v>0</v>
      </c>
      <c r="E30" s="103">
        <f>กิจกรรมพัฒนาผู้เรียน!H43</f>
        <v>0</v>
      </c>
      <c r="F30" s="544" t="s">
        <v>425</v>
      </c>
      <c r="G30" s="545"/>
      <c r="H30" s="545"/>
      <c r="I30" s="546"/>
      <c r="J30" s="103" t="str">
        <f>IF(ข้อมูลกิจกรรม!$P$42="","",IF(ข้อมูลกิจกรรม!$P$42=0,"ไม่ผ่าน",IF(ข้อมูลกิจกรรม!$P$42=1,"ผ่าน",IF(ข้อมูลกิจกรรม!$P$42=2,"ดี","ดีเยี่ยม"))))</f>
        <v/>
      </c>
    </row>
    <row r="31" spans="2:13" ht="21.75" customHeight="1">
      <c r="B31" s="756" t="s">
        <v>30</v>
      </c>
      <c r="C31" s="757"/>
      <c r="D31" s="122" t="str">
        <f>"1." &amp;'ข้อมูลพื้นฐาน  '!I13</f>
        <v>1.รักชาติ  ศาสน์  กษัตริย์</v>
      </c>
      <c r="E31" s="103" t="str">
        <f>IF(ข้อมูลกิจกรรม!$H$42="","",IF(ข้อมูลกิจกรรม!$H$42=0,"ไม่ผ่าน",IF(ข้อมูลกิจกรรม!$H$42=1,"ผ่าน",IF(ข้อมูลกิจกรรม!$H$42=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$42="","",IF(ข้อมูลกิจกรรม!$I$42=0,"ไม่ผ่าน",IF(ข้อมูลกิจกรรม!$I$42=1,"ผ่าน",IF(ข้อมูลกิจกรรม!$I$42=2,"ดี","ดีเยี่ยม"))))</f>
        <v/>
      </c>
      <c r="F32" s="541"/>
      <c r="G32" s="474"/>
      <c r="H32" s="474"/>
      <c r="I32" s="474"/>
      <c r="J32" s="525"/>
    </row>
    <row r="33" spans="2:10" ht="21.75" customHeight="1">
      <c r="B33" s="758"/>
      <c r="C33" s="759"/>
      <c r="D33" s="122" t="str">
        <f>"3." &amp;'ข้อมูลพื้นฐาน  '!I15</f>
        <v>3.มีวินัย</v>
      </c>
      <c r="E33" s="103" t="str">
        <f>IF(ข้อมูลกิจกรรม!$J$42="","",IF(ข้อมูลกิจกรรม!$J$42=0,"ไม่ผ่าน",IF(ข้อมูลกิจกรรม!$J$42=1,"ผ่าน",IF(ข้อมูลกิจกรรม!$J$42=2,"ดี","ดีเยี่ยม"))))</f>
        <v/>
      </c>
      <c r="F33" s="121"/>
      <c r="J33" s="543"/>
    </row>
    <row r="34" spans="2:10">
      <c r="B34" s="758"/>
      <c r="C34" s="759"/>
      <c r="D34" s="122" t="str">
        <f>"4." &amp;'ข้อมูลพื้นฐาน  '!I16</f>
        <v>4.ใฝ่เรียนรู้</v>
      </c>
      <c r="E34" s="103" t="str">
        <f>IF(ข้อมูลกิจกรรม!$K$42="","",IF(ข้อมูลกิจกรรม!$K$42=0,"ไม่ผ่าน",IF(ข้อมูลกิจกรรม!$K$42=1,"ผ่าน",IF(ข้อมูลกิจกรรม!$K$42=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$42="","",IF(ข้อมูลกิจกรรม!$L$42=0,"ไม่ผ่าน",IF(ข้อมูลกิจกรรม!$L$42=1,"ผ่าน",IF(ข้อมูลกิจกรรม!$L$42=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$42="","",IF(ข้อมูลกิจกรรม!$M$42=0,"ไม่ผ่าน",IF(ข้อมูลกิจกรรม!$M$42=1,"ผ่าน",IF(ข้อมูลกิจกรรม!$M$42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$42="","",IF(ข้อมูลกิจกรรม!$N$42=0,"ไม่ผ่าน",IF(ข้อมูลกิจกรรม!$N$42=1,"ผ่าน",IF(ข้อมูลกิจกรรม!$N$42=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$42="","",IF(ข้อมูลกิจกรรม!$O$42=0,"ไม่ผ่าน",IF(ข้อมูลกิจกรรม!$O$42=1,"ผ่าน",IF(ข้อมูลกิจกรรม!$O$42=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CxOhsV3/TWxWsb+wiwjolULZcm0ny5Bqxy3s35D4h1NL9fEcqEhK4CaBVuFmrZjymLUKf0ZMgAd0Znx+c70FbQ==" saltValue="06sOik86zMYVajUA9ix1jw=="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51" priority="11" stopIfTrue="1" operator="lessThan">
      <formula>50</formula>
    </cfRule>
  </conditionalFormatting>
  <conditionalFormatting sqref="J23 I8:J22">
    <cfRule type="cellIs" dxfId="50" priority="12" stopIfTrue="1" operator="lessThan">
      <formula>1</formula>
    </cfRule>
  </conditionalFormatting>
  <conditionalFormatting sqref="I8:I22">
    <cfRule type="containsText" dxfId="49" priority="4" operator="containsText" text="มส">
      <formula>NOT(ISERROR(SEARCH("มส",I8)))</formula>
    </cfRule>
    <cfRule type="containsText" dxfId="4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1"/>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'03'!$C43</f>
        <v/>
      </c>
      <c r="F6" s="767" t="str">
        <f>"เลขประจำตัว     "&amp;'ข้อมูลนักเรียน  '!B43</f>
        <v xml:space="preserve">เลขประจำตัว     </v>
      </c>
      <c r="G6" s="767"/>
      <c r="H6" s="93" t="s">
        <v>2</v>
      </c>
      <c r="I6" s="92">
        <f>'03'!$A43</f>
        <v>39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'03'!$D43</f>
        <v/>
      </c>
      <c r="I8" s="104" t="str">
        <f t="shared" ref="I8:I22" si="0">IF(OR(M8="ร",M8="มส"),M8,IF(ISNA(VLOOKUP(H8,grad01,5,TRUE)),"",VLOOKUP(H8,grad01,5,TRUE)))</f>
        <v/>
      </c>
      <c r="J8" s="105"/>
      <c r="M8" s="88" t="str">
        <f>IF('ร,มส'!E45="","",'ร,มส'!E45)</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'03'!$E43</f>
        <v/>
      </c>
      <c r="I9" s="104" t="str">
        <f t="shared" si="0"/>
        <v/>
      </c>
      <c r="J9" s="105"/>
      <c r="M9" s="88" t="str">
        <f>IF('ร,มส'!F45="","",'ร,มส'!F45)</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'03'!$F43</f>
        <v/>
      </c>
      <c r="I10" s="104" t="str">
        <f t="shared" si="0"/>
        <v/>
      </c>
      <c r="J10" s="105"/>
      <c r="M10" s="88" t="str">
        <f>IF('ร,มส'!G45="","",'ร,มส'!G45)</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'03'!$G43</f>
        <v/>
      </c>
      <c r="I11" s="104" t="str">
        <f t="shared" si="0"/>
        <v/>
      </c>
      <c r="J11" s="105"/>
      <c r="M11" s="88" t="str">
        <f>IF('ร,มส'!H45="","",'ร,มส'!H45)</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'03'!$H43</f>
        <v/>
      </c>
      <c r="I12" s="104" t="str">
        <f t="shared" si="0"/>
        <v/>
      </c>
      <c r="J12" s="105"/>
      <c r="M12" s="88" t="str">
        <f>IF('ร,มส'!I45="","",'ร,มส'!I45)</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'03'!$I43</f>
        <v/>
      </c>
      <c r="I13" s="104" t="str">
        <f t="shared" si="0"/>
        <v/>
      </c>
      <c r="J13" s="105"/>
      <c r="M13" s="88" t="str">
        <f>IF('ร,มส'!J45="","",'ร,มส'!J45)</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'03'!$J43</f>
        <v/>
      </c>
      <c r="I14" s="104" t="str">
        <f t="shared" si="0"/>
        <v/>
      </c>
      <c r="J14" s="105"/>
      <c r="M14" s="88" t="str">
        <f>IF('ร,มส'!K45="","",'ร,มส'!K45)</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'03'!$K43</f>
        <v/>
      </c>
      <c r="I15" s="104" t="str">
        <f t="shared" si="0"/>
        <v/>
      </c>
      <c r="J15" s="105"/>
      <c r="M15" s="88" t="str">
        <f>IF('ร,มส'!L45="","",'ร,มส'!L45)</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'03'!$L43</f>
        <v/>
      </c>
      <c r="I16" s="104" t="str">
        <f t="shared" si="0"/>
        <v/>
      </c>
      <c r="J16" s="105"/>
      <c r="M16" s="88" t="str">
        <f>IF('ร,มส'!M45="","",'ร,มส'!M45)</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'03'!$M43</f>
        <v/>
      </c>
      <c r="I17" s="104" t="str">
        <f t="shared" si="0"/>
        <v/>
      </c>
      <c r="J17" s="105"/>
      <c r="M17" s="88" t="str">
        <f>IF('ร,มส'!N45="","",'ร,มส'!N45)</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'03'!$N43</f>
        <v/>
      </c>
      <c r="I18" s="104" t="str">
        <f t="shared" si="0"/>
        <v/>
      </c>
      <c r="J18" s="105"/>
      <c r="M18" s="88" t="str">
        <f>IF('ร,มส'!O45="","",'ร,มส'!O45)</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'03'!$O43</f>
        <v/>
      </c>
      <c r="I19" s="104" t="str">
        <f t="shared" si="0"/>
        <v/>
      </c>
      <c r="J19" s="105"/>
      <c r="M19" s="88" t="str">
        <f>IF('ร,มส'!P45="","",'ร,มส'!P45)</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'03'!$P43</f>
        <v/>
      </c>
      <c r="I20" s="104" t="str">
        <f t="shared" si="0"/>
        <v/>
      </c>
      <c r="J20" s="105"/>
      <c r="M20" s="88" t="str">
        <f>IF('ร,มส'!Q45="","",'ร,มส'!Q45)</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'03'!$Q43</f>
        <v/>
      </c>
      <c r="I21" s="104" t="str">
        <f t="shared" si="0"/>
        <v/>
      </c>
      <c r="J21" s="105"/>
      <c r="M21" s="88" t="str">
        <f>IF('ร,มส'!R45="","",'ร,มส'!R45)</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'03'!$R43</f>
        <v/>
      </c>
      <c r="I22" s="104" t="str">
        <f t="shared" si="0"/>
        <v/>
      </c>
      <c r="J22" s="105"/>
      <c r="M22" s="88" t="str">
        <f>IF('ร,มส'!S45="","",'ร,มส'!S45)</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'02'!$S$43</f>
        <v/>
      </c>
      <c r="F25" s="768" t="s">
        <v>359</v>
      </c>
      <c r="G25" s="465" t="s">
        <v>354</v>
      </c>
      <c r="H25" s="466"/>
      <c r="I25" s="467"/>
      <c r="J25" s="462" t="str">
        <f>IF(ข้อมูลกิจกรรม!$Q$43="","",IF(ข้อมูลกิจกรรม!$Q$43=0,"ปรับปรุง",IF(ข้อมูลกิจกรรม!$Q$43=1,"พอใช้",IF(ข้อมูลกิจกรรม!$Q$43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IF(เกณฑ์!E16="คะแนนร้อยละ",'03'!$U43,'02'!$AM43)</f>
        <v/>
      </c>
      <c r="F26" s="769"/>
      <c r="G26" s="465" t="s">
        <v>355</v>
      </c>
      <c r="H26" s="466"/>
      <c r="I26" s="467"/>
      <c r="J26" s="462" t="str">
        <f>IF(ข้อมูลกิจกรรม!$R$43="","",IF(ข้อมูลกิจกรรม!$R$43=0,"ปรับปรุง",IF(ข้อมูลกิจกรรม!$R$43=1,"พอใช้",IF(ข้อมูลกิจกรรม!$R$43=2,"ดี","ดีเยี่ยม"))))</f>
        <v/>
      </c>
    </row>
    <row r="27" spans="2:13" ht="21.75" customHeight="1">
      <c r="B27" s="756" t="s">
        <v>29</v>
      </c>
      <c r="C27" s="757"/>
      <c r="D27" s="99" t="str">
        <f>กิจกรรมพัฒนาผู้เรียน!E5</f>
        <v>แนะแนว</v>
      </c>
      <c r="E27" s="103" t="str">
        <f>ข้อมูลกิจกรรม!$D$43</f>
        <v/>
      </c>
      <c r="F27" s="769"/>
      <c r="G27" s="465" t="s">
        <v>356</v>
      </c>
      <c r="H27" s="466"/>
      <c r="I27" s="467"/>
      <c r="J27" s="462" t="str">
        <f>IF(ข้อมูลกิจกรรม!$S$43="","",IF(ข้อมูลกิจกรรม!$S$43=0,"ปรับปรุง",IF(ข้อมูลกิจกรรม!$S$43=1,"พอใช้",IF(ข้อมูลกิจกรรม!$S$43=2,"ดี","ดีเยี่ยม"))))</f>
        <v/>
      </c>
    </row>
    <row r="28" spans="2:13">
      <c r="B28" s="758"/>
      <c r="C28" s="759"/>
      <c r="D28" s="99" t="str">
        <f>กิจกรรมพัฒนาผู้เรียน!F5</f>
        <v>ลูกเสือฯ</v>
      </c>
      <c r="E28" s="103" t="str">
        <f>ข้อมูลกิจกรรม!$E$43</f>
        <v/>
      </c>
      <c r="F28" s="769"/>
      <c r="G28" s="465" t="s">
        <v>357</v>
      </c>
      <c r="H28" s="466"/>
      <c r="I28" s="467"/>
      <c r="J28" s="462" t="str">
        <f>IF(ข้อมูลกิจกรรม!$T$43="","",IF(ข้อมูลกิจกรรม!$T$43=0,"ปรับปรุง",IF(ข้อมูลกิจกรรม!$T$43=1,"พอใช้",IF(ข้อมูลกิจกรรม!$T$43=2,"ดี","ดีเยี่ยม"))))</f>
        <v/>
      </c>
    </row>
    <row r="29" spans="2:13">
      <c r="B29" s="758"/>
      <c r="C29" s="759"/>
      <c r="D29" s="99" t="str">
        <f>ข้อมูลกิจกรรม!$V$43</f>
        <v/>
      </c>
      <c r="E29" s="103" t="str">
        <f>ข้อมูลกิจกรรม!$F$43</f>
        <v/>
      </c>
      <c r="F29" s="770"/>
      <c r="G29" s="468" t="s">
        <v>358</v>
      </c>
      <c r="H29" s="469"/>
      <c r="I29" s="470"/>
      <c r="J29" s="399" t="str">
        <f>IF(ข้อมูลกิจกรรม!$U$43="","",IF(ข้อมูลกิจกรรม!$U$43=0,"ปรับปรุง",IF(ข้อมูลกิจกรรม!$U$43=1,"พอใช้",IF(ข้อมูลกิจกรรม!$U$43=2,"ดี","ดีเยี่ยม"))))</f>
        <v/>
      </c>
    </row>
    <row r="30" spans="2:13" ht="21.75" customHeight="1">
      <c r="B30" s="760"/>
      <c r="C30" s="761"/>
      <c r="D30" s="99">
        <f>กิจกรรมพัฒนาผู้เรียน!J44</f>
        <v>0</v>
      </c>
      <c r="E30" s="103">
        <f>กิจกรรมพัฒนาผู้เรียน!H44</f>
        <v>0</v>
      </c>
      <c r="F30" s="544" t="s">
        <v>425</v>
      </c>
      <c r="G30" s="545"/>
      <c r="H30" s="545"/>
      <c r="I30" s="546"/>
      <c r="J30" s="103" t="str">
        <f>IF(ข้อมูลกิจกรรม!$P$43="","",IF(ข้อมูลกิจกรรม!$P$43=0,"ไม่ผ่าน",IF(ข้อมูลกิจกรรม!$P$43=1,"ผ่าน",IF(ข้อมูลกิจกรรม!$P$43=2,"ดี","ดีเยี่ยม"))))</f>
        <v/>
      </c>
    </row>
    <row r="31" spans="2:13" ht="21.75" customHeight="1">
      <c r="B31" s="756" t="s">
        <v>30</v>
      </c>
      <c r="C31" s="757"/>
      <c r="D31" s="122" t="str">
        <f>"1." &amp;'ข้อมูลพื้นฐาน  '!I13</f>
        <v>1.รักชาติ  ศาสน์  กษัตริย์</v>
      </c>
      <c r="E31" s="103" t="str">
        <f>IF(ข้อมูลกิจกรรม!$H$43="","",IF(ข้อมูลกิจกรรม!$H$43=0,"ไม่ผ่าน",IF(ข้อมูลกิจกรรม!$H$43=1,"ผ่าน",IF(ข้อมูลกิจกรรม!$H$43=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$43="","",IF(ข้อมูลกิจกรรม!$I$43=0,"ไม่ผ่าน",IF(ข้อมูลกิจกรรม!$I$43=1,"ผ่าน",IF(ข้อมูลกิจกรรม!$I$43=2,"ดี","ดีเยี่ยม"))))</f>
        <v/>
      </c>
      <c r="F32" s="541"/>
      <c r="G32" s="474"/>
      <c r="H32" s="474"/>
      <c r="I32" s="474"/>
      <c r="J32" s="525"/>
    </row>
    <row r="33" spans="2:10" ht="21.75" customHeight="1">
      <c r="B33" s="758"/>
      <c r="C33" s="759"/>
      <c r="D33" s="122" t="str">
        <f>"3." &amp;'ข้อมูลพื้นฐาน  '!I15</f>
        <v>3.มีวินัย</v>
      </c>
      <c r="E33" s="103" t="str">
        <f>IF(ข้อมูลกิจกรรม!$J$43="","",IF(ข้อมูลกิจกรรม!$J$43=0,"ไม่ผ่าน",IF(ข้อมูลกิจกรรม!$J$43=1,"ผ่าน",IF(ข้อมูลกิจกรรม!$J$43=2,"ดี","ดีเยี่ยม"))))</f>
        <v/>
      </c>
      <c r="F33" s="121"/>
      <c r="J33" s="543"/>
    </row>
    <row r="34" spans="2:10">
      <c r="B34" s="758"/>
      <c r="C34" s="759"/>
      <c r="D34" s="122" t="str">
        <f>"4." &amp;'ข้อมูลพื้นฐาน  '!I16</f>
        <v>4.ใฝ่เรียนรู้</v>
      </c>
      <c r="E34" s="103" t="str">
        <f>IF(ข้อมูลกิจกรรม!$K$43="","",IF(ข้อมูลกิจกรรม!$K$43=0,"ไม่ผ่าน",IF(ข้อมูลกิจกรรม!$K$43=1,"ผ่าน",IF(ข้อมูลกิจกรรม!$K$43=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$43="","",IF(ข้อมูลกิจกรรม!$L$43=0,"ไม่ผ่าน",IF(ข้อมูลกิจกรรม!$L$43=1,"ผ่าน",IF(ข้อมูลกิจกรรม!$L$43=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$43="","",IF(ข้อมูลกิจกรรม!$M$43=0,"ไม่ผ่าน",IF(ข้อมูลกิจกรรม!$M$43=1,"ผ่าน",IF(ข้อมูลกิจกรรม!$M$43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$43="","",IF(ข้อมูลกิจกรรม!$N$43=0,"ไม่ผ่าน",IF(ข้อมูลกิจกรรม!$N$43=1,"ผ่าน",IF(ข้อมูลกิจกรรม!$N$43=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$43="","",IF(ข้อมูลกิจกรรม!$O$43=0,"ไม่ผ่าน",IF(ข้อมูลกิจกรรม!$O$43=1,"ผ่าน",IF(ข้อมูลกิจกรรม!$O$43=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ma2qcH6iavh2MGMdfrF1eBJRA/f2awiqZHRcpOLF5PYeJF1X7pJE7LaHsHgPhBoi2JFcgu5yVIY+KYTkbAy8Ew==" saltValue="0ehf4mWv1A3nsuWucuO87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47" priority="11" stopIfTrue="1" operator="lessThan">
      <formula>50</formula>
    </cfRule>
  </conditionalFormatting>
  <conditionalFormatting sqref="J23 I8:J22">
    <cfRule type="cellIs" dxfId="46" priority="12" stopIfTrue="1" operator="lessThan">
      <formula>1</formula>
    </cfRule>
  </conditionalFormatting>
  <conditionalFormatting sqref="I8:I22">
    <cfRule type="containsText" dxfId="45" priority="4" operator="containsText" text="มส">
      <formula>NOT(ISERROR(SEARCH("มส",I8)))</formula>
    </cfRule>
    <cfRule type="containsText" dxfId="4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2"/>
  <dimension ref="B1:M40"/>
  <sheetViews>
    <sheetView showGridLines="0" showRowColHeaders="0" showZeros="0" view="pageBreakPreview" topLeftCell="A24"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8.2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'03'!$C44</f>
        <v/>
      </c>
      <c r="F6" s="767" t="str">
        <f>"เลขประจำตัว     "&amp;'ข้อมูลนักเรียน  '!B44</f>
        <v xml:space="preserve">เลขประจำตัว     </v>
      </c>
      <c r="G6" s="767"/>
      <c r="H6" s="93" t="s">
        <v>2</v>
      </c>
      <c r="I6" s="92">
        <f>'03'!$A44</f>
        <v>40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'03'!$D44</f>
        <v/>
      </c>
      <c r="I8" s="104" t="str">
        <f t="shared" ref="I8:I22" si="0">IF(OR(M8="ร",M8="มส"),M8,IF(ISNA(VLOOKUP(H8,grad01,5,TRUE)),"",VLOOKUP(H8,grad01,5,TRUE)))</f>
        <v/>
      </c>
      <c r="J8" s="105"/>
      <c r="M8" s="88" t="str">
        <f>IF('ร,มส'!E46="","",'ร,มส'!E46)</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'03'!$E44</f>
        <v/>
      </c>
      <c r="I9" s="104" t="str">
        <f t="shared" si="0"/>
        <v/>
      </c>
      <c r="J9" s="105"/>
      <c r="M9" s="88" t="str">
        <f>IF('ร,มส'!F46="","",'ร,มส'!F46)</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'03'!$F44</f>
        <v/>
      </c>
      <c r="I10" s="104" t="str">
        <f t="shared" si="0"/>
        <v/>
      </c>
      <c r="J10" s="105"/>
      <c r="M10" s="88" t="str">
        <f>IF('ร,มส'!G46="","",'ร,มส'!G46)</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'03'!$G44</f>
        <v/>
      </c>
      <c r="I11" s="104" t="str">
        <f t="shared" si="0"/>
        <v/>
      </c>
      <c r="J11" s="105"/>
      <c r="M11" s="88" t="str">
        <f>IF('ร,มส'!H46="","",'ร,มส'!H46)</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'03'!$H44</f>
        <v/>
      </c>
      <c r="I12" s="104" t="str">
        <f t="shared" si="0"/>
        <v/>
      </c>
      <c r="J12" s="105"/>
      <c r="M12" s="88" t="str">
        <f>IF('ร,มส'!I46="","",'ร,มส'!I46)</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'03'!$I44</f>
        <v/>
      </c>
      <c r="I13" s="104" t="str">
        <f t="shared" si="0"/>
        <v/>
      </c>
      <c r="J13" s="105"/>
      <c r="M13" s="88" t="str">
        <f>IF('ร,มส'!J46="","",'ร,มส'!J46)</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'03'!$J44</f>
        <v/>
      </c>
      <c r="I14" s="104" t="str">
        <f t="shared" si="0"/>
        <v/>
      </c>
      <c r="J14" s="105"/>
      <c r="M14" s="88" t="str">
        <f>IF('ร,มส'!K46="","",'ร,มส'!K46)</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'03'!$K44</f>
        <v/>
      </c>
      <c r="I15" s="104" t="str">
        <f t="shared" si="0"/>
        <v/>
      </c>
      <c r="J15" s="105"/>
      <c r="M15" s="88" t="str">
        <f>IF('ร,มส'!L46="","",'ร,มส'!L46)</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'03'!$L44</f>
        <v/>
      </c>
      <c r="I16" s="104" t="str">
        <f t="shared" si="0"/>
        <v/>
      </c>
      <c r="J16" s="105"/>
      <c r="M16" s="88" t="str">
        <f>IF('ร,มส'!M46="","",'ร,มส'!M46)</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'03'!$M44</f>
        <v/>
      </c>
      <c r="I17" s="104" t="str">
        <f t="shared" si="0"/>
        <v/>
      </c>
      <c r="J17" s="105"/>
      <c r="M17" s="88" t="str">
        <f>IF('ร,มส'!N46="","",'ร,มส'!N46)</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'03'!$N44</f>
        <v/>
      </c>
      <c r="I18" s="104" t="str">
        <f t="shared" si="0"/>
        <v/>
      </c>
      <c r="J18" s="105"/>
      <c r="M18" s="88" t="str">
        <f>IF('ร,มส'!O46="","",'ร,มส'!O46)</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'03'!$O44</f>
        <v/>
      </c>
      <c r="I19" s="104" t="str">
        <f t="shared" si="0"/>
        <v/>
      </c>
      <c r="J19" s="105"/>
      <c r="M19" s="88" t="str">
        <f>IF('ร,มส'!P46="","",'ร,มส'!P46)</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'03'!$P44</f>
        <v/>
      </c>
      <c r="I20" s="104" t="str">
        <f t="shared" si="0"/>
        <v/>
      </c>
      <c r="J20" s="105"/>
      <c r="M20" s="88" t="str">
        <f>IF('ร,มส'!Q46="","",'ร,มส'!Q46)</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'03'!$Q44</f>
        <v/>
      </c>
      <c r="I21" s="104" t="str">
        <f t="shared" si="0"/>
        <v/>
      </c>
      <c r="J21" s="105"/>
      <c r="M21" s="88" t="str">
        <f>IF('ร,มส'!R46="","",'ร,มส'!R46)</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'03'!$R44</f>
        <v/>
      </c>
      <c r="I22" s="104" t="str">
        <f t="shared" si="0"/>
        <v/>
      </c>
      <c r="J22" s="105"/>
      <c r="M22" s="88" t="str">
        <f>IF('ร,มส'!S46="","",'ร,มส'!S46)</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'02'!$S$44</f>
        <v/>
      </c>
      <c r="F25" s="768" t="s">
        <v>359</v>
      </c>
      <c r="G25" s="465" t="s">
        <v>354</v>
      </c>
      <c r="H25" s="466"/>
      <c r="I25" s="467"/>
      <c r="J25" s="462" t="str">
        <f>IF(ข้อมูลกิจกรรม!$Q$44="","",IF(ข้อมูลกิจกรรม!$Q$44=0,"ปรับปรุง",IF(ข้อมูลกิจกรรม!$Q$44=1,"พอใช้",IF(ข้อมูลกิจกรรม!$Q$44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IF(เกณฑ์!E16="คะแนนร้อยละ",'03'!$U44,'02'!$AM44)</f>
        <v/>
      </c>
      <c r="F26" s="769"/>
      <c r="G26" s="465" t="s">
        <v>355</v>
      </c>
      <c r="H26" s="466"/>
      <c r="I26" s="467"/>
      <c r="J26" s="462" t="str">
        <f>IF(ข้อมูลกิจกรรม!$R$44="","",IF(ข้อมูลกิจกรรม!$R$44=0,"ปรับปรุง",IF(ข้อมูลกิจกรรม!$R$44=1,"พอใช้",IF(ข้อมูลกิจกรรม!$R$44=2,"ดี","ดีเยี่ยม"))))</f>
        <v/>
      </c>
    </row>
    <row r="27" spans="2:13" ht="21.75" customHeight="1">
      <c r="B27" s="756" t="s">
        <v>29</v>
      </c>
      <c r="C27" s="757"/>
      <c r="D27" s="99" t="str">
        <f>กิจกรรมพัฒนาผู้เรียน!E5</f>
        <v>แนะแนว</v>
      </c>
      <c r="E27" s="103" t="str">
        <f>ข้อมูลกิจกรรม!$D$44</f>
        <v/>
      </c>
      <c r="F27" s="769"/>
      <c r="G27" s="465" t="s">
        <v>356</v>
      </c>
      <c r="H27" s="466"/>
      <c r="I27" s="467"/>
      <c r="J27" s="462" t="str">
        <f>IF(ข้อมูลกิจกรรม!$S$44="","",IF(ข้อมูลกิจกรรม!$S$44=0,"ปรับปรุง",IF(ข้อมูลกิจกรรม!$S$44=1,"พอใช้",IF(ข้อมูลกิจกรรม!$S$44=2,"ดี","ดีเยี่ยม"))))</f>
        <v/>
      </c>
    </row>
    <row r="28" spans="2:13">
      <c r="B28" s="758"/>
      <c r="C28" s="759"/>
      <c r="D28" s="99" t="str">
        <f>กิจกรรมพัฒนาผู้เรียน!F5</f>
        <v>ลูกเสือฯ</v>
      </c>
      <c r="E28" s="103" t="str">
        <f>ข้อมูลกิจกรรม!$E$44</f>
        <v/>
      </c>
      <c r="F28" s="769"/>
      <c r="G28" s="465" t="s">
        <v>357</v>
      </c>
      <c r="H28" s="466"/>
      <c r="I28" s="467"/>
      <c r="J28" s="462" t="str">
        <f>IF(ข้อมูลกิจกรรม!$T$44="","",IF(ข้อมูลกิจกรรม!$T$44=0,"ปรับปรุง",IF(ข้อมูลกิจกรรม!$T$44=1,"พอใช้",IF(ข้อมูลกิจกรรม!$T$44=2,"ดี","ดีเยี่ยม"))))</f>
        <v/>
      </c>
    </row>
    <row r="29" spans="2:13">
      <c r="B29" s="758"/>
      <c r="C29" s="759"/>
      <c r="D29" s="99" t="str">
        <f>ข้อมูลกิจกรรม!$V$44</f>
        <v/>
      </c>
      <c r="E29" s="103" t="str">
        <f>ข้อมูลกิจกรรม!$F$44</f>
        <v/>
      </c>
      <c r="F29" s="770"/>
      <c r="G29" s="468" t="s">
        <v>358</v>
      </c>
      <c r="H29" s="469"/>
      <c r="I29" s="470"/>
      <c r="J29" s="399" t="str">
        <f>IF(ข้อมูลกิจกรรม!$U$44="","",IF(ข้อมูลกิจกรรม!$U$44=0,"ปรับปรุง",IF(ข้อมูลกิจกรรม!$U$44=1,"พอใช้",IF(ข้อมูลกิจกรรม!$U$44=2,"ดี","ดีเยี่ยม"))))</f>
        <v/>
      </c>
    </row>
    <row r="30" spans="2:13" ht="21.75" customHeight="1">
      <c r="B30" s="760"/>
      <c r="C30" s="761"/>
      <c r="D30" s="99">
        <f>กิจกรรมพัฒนาผู้เรียน!J45</f>
        <v>0</v>
      </c>
      <c r="E30" s="103">
        <f>กิจกรรมพัฒนาผู้เรียน!H45</f>
        <v>0</v>
      </c>
      <c r="F30" s="544" t="s">
        <v>425</v>
      </c>
      <c r="G30" s="545"/>
      <c r="H30" s="545"/>
      <c r="I30" s="546"/>
      <c r="J30" s="103" t="str">
        <f>IF(ข้อมูลกิจกรรม!$P$44="","",IF(ข้อมูลกิจกรรม!$P$44=0,"ไม่ผ่าน",IF(ข้อมูลกิจกรรม!$P$44=1,"ผ่าน",IF(ข้อมูลกิจกรรม!$P$44=2,"ดี","ดีเยี่ยม"))))</f>
        <v/>
      </c>
    </row>
    <row r="31" spans="2:13" ht="21.75" customHeight="1">
      <c r="B31" s="756" t="s">
        <v>30</v>
      </c>
      <c r="C31" s="757"/>
      <c r="D31" s="122" t="str">
        <f>"1." &amp;'ข้อมูลพื้นฐาน  '!I13</f>
        <v>1.รักชาติ  ศาสน์  กษัตริย์</v>
      </c>
      <c r="E31" s="103" t="str">
        <f>IF(ข้อมูลกิจกรรม!$H$44="","",IF(ข้อมูลกิจกรรม!$H$44=0,"ไม่ผ่าน",IF(ข้อมูลกิจกรรม!$H$44=1,"ผ่าน",IF(ข้อมูลกิจกรรม!$H$44=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$44="","",IF(ข้อมูลกิจกรรม!$I$44=0,"ไม่ผ่าน",IF(ข้อมูลกิจกรรม!$I$44=1,"ผ่าน",IF(ข้อมูลกิจกรรม!$I$44=2,"ดี","ดีเยี่ยม"))))</f>
        <v/>
      </c>
      <c r="F32" s="541"/>
      <c r="G32" s="474"/>
      <c r="H32" s="474"/>
      <c r="I32" s="474"/>
      <c r="J32" s="525"/>
    </row>
    <row r="33" spans="2:10" ht="21.75" customHeight="1">
      <c r="B33" s="758"/>
      <c r="C33" s="759"/>
      <c r="D33" s="122" t="str">
        <f>"3." &amp;'ข้อมูลพื้นฐาน  '!I15</f>
        <v>3.มีวินัย</v>
      </c>
      <c r="E33" s="103" t="str">
        <f>IF(ข้อมูลกิจกรรม!$J$44="","",IF(ข้อมูลกิจกรรม!$J$44=0,"ไม่ผ่าน",IF(ข้อมูลกิจกรรม!$J$44=1,"ผ่าน",IF(ข้อมูลกิจกรรม!$J$44=2,"ดี","ดีเยี่ยม"))))</f>
        <v/>
      </c>
      <c r="F33" s="121"/>
      <c r="J33" s="543"/>
    </row>
    <row r="34" spans="2:10">
      <c r="B34" s="758"/>
      <c r="C34" s="759"/>
      <c r="D34" s="122" t="str">
        <f>"4." &amp;'ข้อมูลพื้นฐาน  '!I16</f>
        <v>4.ใฝ่เรียนรู้</v>
      </c>
      <c r="E34" s="103" t="str">
        <f>IF(ข้อมูลกิจกรรม!$K$44="","",IF(ข้อมูลกิจกรรม!$K$44=0,"ไม่ผ่าน",IF(ข้อมูลกิจกรรม!$K$44=1,"ผ่าน",IF(ข้อมูลกิจกรรม!$K$44=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$44="","",IF(ข้อมูลกิจกรรม!$L$44=0,"ไม่ผ่าน",IF(ข้อมูลกิจกรรม!$L$44=1,"ผ่าน",IF(ข้อมูลกิจกรรม!$L$44=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$44="","",IF(ข้อมูลกิจกรรม!$M$44=0,"ไม่ผ่าน",IF(ข้อมูลกิจกรรม!$M$44=1,"ผ่าน",IF(ข้อมูลกิจกรรม!$M$44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$44="","",IF(ข้อมูลกิจกรรม!$N$44=0,"ไม่ผ่าน",IF(ข้อมูลกิจกรรม!$N$44=1,"ผ่าน",IF(ข้อมูลกิจกรรม!$N$44=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$44="","",IF(ข้อมูลกิจกรรม!$O$44=0,"ไม่ผ่าน",IF(ข้อมูลกิจกรรม!$O$44=1,"ผ่าน",IF(ข้อมูลกิจกรรม!$O$44=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TY7JLRd2EJmOsId4gTI4RIZwp9o3GF0NR4W7s8cO1Ra4Zor//bJMC+arY0/23T9GnHcBqntXZD7RGuknb8DIdw==" saltValue="4bcS8jp2eeo4UVSsHHIERw=="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43" priority="11" stopIfTrue="1" operator="lessThan">
      <formula>50</formula>
    </cfRule>
  </conditionalFormatting>
  <conditionalFormatting sqref="J23 I8:J22">
    <cfRule type="cellIs" dxfId="42" priority="12" stopIfTrue="1" operator="lessThan">
      <formula>1</formula>
    </cfRule>
  </conditionalFormatting>
  <conditionalFormatting sqref="I8:I22">
    <cfRule type="containsText" dxfId="41" priority="4" operator="containsText" text="มส">
      <formula>NOT(ISERROR(SEARCH("มส",I8)))</formula>
    </cfRule>
    <cfRule type="containsText" dxfId="4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3"/>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'03'!$C45</f>
        <v/>
      </c>
      <c r="F6" s="767" t="str">
        <f>"เลขประจำตัว     "&amp;'ข้อมูลนักเรียน  '!B45</f>
        <v xml:space="preserve">เลขประจำตัว     </v>
      </c>
      <c r="G6" s="767"/>
      <c r="H6" s="93" t="s">
        <v>2</v>
      </c>
      <c r="I6" s="92">
        <f>'03'!$A45</f>
        <v>41</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'03'!$D45</f>
        <v/>
      </c>
      <c r="I8" s="104" t="str">
        <f t="shared" ref="I8:I22" si="0">IF(OR(M8="ร",M8="มส"),M8,IF(ISNA(VLOOKUP(H8,grad01,5,TRUE)),"",VLOOKUP(H8,grad01,5,TRUE)))</f>
        <v/>
      </c>
      <c r="J8" s="105"/>
      <c r="M8" s="88" t="str">
        <f>IF('ร,มส'!E47="","",'ร,มส'!E47)</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'03'!$E45</f>
        <v/>
      </c>
      <c r="I9" s="104" t="str">
        <f t="shared" si="0"/>
        <v/>
      </c>
      <c r="J9" s="105"/>
      <c r="M9" s="88" t="str">
        <f>IF('ร,มส'!F47="","",'ร,มส'!F47)</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'03'!$F45</f>
        <v/>
      </c>
      <c r="I10" s="104" t="str">
        <f t="shared" si="0"/>
        <v/>
      </c>
      <c r="J10" s="105"/>
      <c r="M10" s="88" t="str">
        <f>IF('ร,มส'!G47="","",'ร,มส'!G47)</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'03'!$G45</f>
        <v/>
      </c>
      <c r="I11" s="104" t="str">
        <f t="shared" si="0"/>
        <v/>
      </c>
      <c r="J11" s="105"/>
      <c r="M11" s="88" t="str">
        <f>IF('ร,มส'!H47="","",'ร,มส'!H47)</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'03'!$H45</f>
        <v/>
      </c>
      <c r="I12" s="104" t="str">
        <f t="shared" si="0"/>
        <v/>
      </c>
      <c r="J12" s="105"/>
      <c r="M12" s="88" t="str">
        <f>IF('ร,มส'!I47="","",'ร,มส'!I47)</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'03'!$I45</f>
        <v/>
      </c>
      <c r="I13" s="104" t="str">
        <f t="shared" si="0"/>
        <v/>
      </c>
      <c r="J13" s="105"/>
      <c r="M13" s="88" t="str">
        <f>IF('ร,มส'!J47="","",'ร,มส'!J47)</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'03'!$J45</f>
        <v/>
      </c>
      <c r="I14" s="104" t="str">
        <f t="shared" si="0"/>
        <v/>
      </c>
      <c r="J14" s="105"/>
      <c r="M14" s="88" t="str">
        <f>IF('ร,มส'!K47="","",'ร,มส'!K47)</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'03'!$K45</f>
        <v/>
      </c>
      <c r="I15" s="104" t="str">
        <f t="shared" si="0"/>
        <v/>
      </c>
      <c r="J15" s="105"/>
      <c r="M15" s="88" t="str">
        <f>IF('ร,มส'!L47="","",'ร,มส'!L47)</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'03'!$L45</f>
        <v/>
      </c>
      <c r="I16" s="104" t="str">
        <f t="shared" si="0"/>
        <v/>
      </c>
      <c r="J16" s="105"/>
      <c r="M16" s="88" t="str">
        <f>IF('ร,มส'!M47="","",'ร,มส'!M47)</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'03'!$M45</f>
        <v/>
      </c>
      <c r="I17" s="104" t="str">
        <f t="shared" si="0"/>
        <v/>
      </c>
      <c r="J17" s="105"/>
      <c r="M17" s="88" t="str">
        <f>IF('ร,มส'!N47="","",'ร,มส'!N47)</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'03'!$N45</f>
        <v/>
      </c>
      <c r="I18" s="104" t="str">
        <f t="shared" si="0"/>
        <v/>
      </c>
      <c r="J18" s="105"/>
      <c r="M18" s="88" t="str">
        <f>IF('ร,มส'!O47="","",'ร,มส'!O47)</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'03'!$O45</f>
        <v/>
      </c>
      <c r="I19" s="104" t="str">
        <f t="shared" si="0"/>
        <v/>
      </c>
      <c r="J19" s="105"/>
      <c r="M19" s="88" t="str">
        <f>IF('ร,มส'!P47="","",'ร,มส'!P47)</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'03'!$P45</f>
        <v/>
      </c>
      <c r="I20" s="104" t="str">
        <f t="shared" si="0"/>
        <v/>
      </c>
      <c r="J20" s="105"/>
      <c r="M20" s="88" t="str">
        <f>IF('ร,มส'!Q47="","",'ร,มส'!Q47)</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'03'!$Q45</f>
        <v/>
      </c>
      <c r="I21" s="104" t="str">
        <f t="shared" si="0"/>
        <v/>
      </c>
      <c r="J21" s="105"/>
      <c r="M21" s="88" t="str">
        <f>IF('ร,มส'!R47="","",'ร,มส'!R47)</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'03'!$R45</f>
        <v/>
      </c>
      <c r="I22" s="104" t="str">
        <f t="shared" si="0"/>
        <v/>
      </c>
      <c r="J22" s="105"/>
      <c r="M22" s="88" t="str">
        <f>IF('ร,มส'!S47="","",'ร,มส'!S47)</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'02'!$S$45</f>
        <v/>
      </c>
      <c r="F25" s="768" t="s">
        <v>359</v>
      </c>
      <c r="G25" s="465" t="s">
        <v>354</v>
      </c>
      <c r="H25" s="466"/>
      <c r="I25" s="467"/>
      <c r="J25" s="462" t="str">
        <f>IF(ข้อมูลกิจกรรม!$Q$45="","",IF(ข้อมูลกิจกรรม!$Q$45=0,"ปรับปรุง",IF(ข้อมูลกิจกรรม!$Q$45=1,"พอใช้",IF(ข้อมูลกิจกรรม!$Q$45=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IF(เกณฑ์!E16="คะแนนร้อยละ",'03'!$U45,'02'!$AM45)</f>
        <v/>
      </c>
      <c r="F26" s="769"/>
      <c r="G26" s="465" t="s">
        <v>355</v>
      </c>
      <c r="H26" s="466"/>
      <c r="I26" s="467"/>
      <c r="J26" s="462" t="str">
        <f>IF(ข้อมูลกิจกรรม!$R$45="","",IF(ข้อมูลกิจกรรม!$R$45=0,"ปรับปรุง",IF(ข้อมูลกิจกรรม!$R$45=1,"พอใช้",IF(ข้อมูลกิจกรรม!$R$45=2,"ดี","ดีเยี่ยม"))))</f>
        <v/>
      </c>
    </row>
    <row r="27" spans="2:13" ht="21.75" customHeight="1">
      <c r="B27" s="756" t="s">
        <v>29</v>
      </c>
      <c r="C27" s="757"/>
      <c r="D27" s="99" t="str">
        <f>กิจกรรมพัฒนาผู้เรียน!E5</f>
        <v>แนะแนว</v>
      </c>
      <c r="E27" s="103" t="str">
        <f>ข้อมูลกิจกรรม!$D$45</f>
        <v/>
      </c>
      <c r="F27" s="769"/>
      <c r="G27" s="465" t="s">
        <v>356</v>
      </c>
      <c r="H27" s="466"/>
      <c r="I27" s="467"/>
      <c r="J27" s="462" t="str">
        <f>IF(ข้อมูลกิจกรรม!$S$45="","",IF(ข้อมูลกิจกรรม!$S$45=0,"ปรับปรุง",IF(ข้อมูลกิจกรรม!$S$45=1,"พอใช้",IF(ข้อมูลกิจกรรม!$S$45=2,"ดี","ดีเยี่ยม"))))</f>
        <v/>
      </c>
    </row>
    <row r="28" spans="2:13">
      <c r="B28" s="758"/>
      <c r="C28" s="759"/>
      <c r="D28" s="99" t="str">
        <f>กิจกรรมพัฒนาผู้เรียน!F5</f>
        <v>ลูกเสือฯ</v>
      </c>
      <c r="E28" s="103" t="str">
        <f>ข้อมูลกิจกรรม!$E$45</f>
        <v/>
      </c>
      <c r="F28" s="769"/>
      <c r="G28" s="465" t="s">
        <v>357</v>
      </c>
      <c r="H28" s="466"/>
      <c r="I28" s="467"/>
      <c r="J28" s="462" t="str">
        <f>IF(ข้อมูลกิจกรรม!$T$45="","",IF(ข้อมูลกิจกรรม!$T$45=0,"ปรับปรุง",IF(ข้อมูลกิจกรรม!$T$45=1,"พอใช้",IF(ข้อมูลกิจกรรม!$T$45=2,"ดี","ดีเยี่ยม"))))</f>
        <v/>
      </c>
    </row>
    <row r="29" spans="2:13">
      <c r="B29" s="758"/>
      <c r="C29" s="759"/>
      <c r="D29" s="99" t="str">
        <f>ข้อมูลกิจกรรม!$V$45</f>
        <v/>
      </c>
      <c r="E29" s="103" t="str">
        <f>ข้อมูลกิจกรรม!$F$45</f>
        <v/>
      </c>
      <c r="F29" s="770"/>
      <c r="G29" s="468" t="s">
        <v>358</v>
      </c>
      <c r="H29" s="469"/>
      <c r="I29" s="470"/>
      <c r="J29" s="399" t="str">
        <f>IF(ข้อมูลกิจกรรม!$U$45="","",IF(ข้อมูลกิจกรรม!$U$45=0,"ปรับปรุง",IF(ข้อมูลกิจกรรม!$U$45=1,"พอใช้",IF(ข้อมูลกิจกรรม!$U$45=2,"ดี","ดีเยี่ยม"))))</f>
        <v/>
      </c>
    </row>
    <row r="30" spans="2:13" ht="21.75" customHeight="1">
      <c r="B30" s="760"/>
      <c r="C30" s="761"/>
      <c r="D30" s="99">
        <f>กิจกรรมพัฒนาผู้เรียน!J46</f>
        <v>0</v>
      </c>
      <c r="E30" s="103">
        <f>กิจกรรมพัฒนาผู้เรียน!H46</f>
        <v>0</v>
      </c>
      <c r="F30" s="544" t="s">
        <v>425</v>
      </c>
      <c r="G30" s="545"/>
      <c r="H30" s="545"/>
      <c r="I30" s="546"/>
      <c r="J30" s="103" t="str">
        <f>IF(ข้อมูลกิจกรรม!$P$45="","",IF(ข้อมูลกิจกรรม!$P$45=0,"ไม่ผ่าน",IF(ข้อมูลกิจกรรม!$P$45=1,"ผ่าน",IF(ข้อมูลกิจกรรม!$P$45=2,"ดี","ดีเยี่ยม"))))</f>
        <v/>
      </c>
    </row>
    <row r="31" spans="2:13" ht="21.75" customHeight="1">
      <c r="B31" s="756" t="s">
        <v>30</v>
      </c>
      <c r="C31" s="757"/>
      <c r="D31" s="122" t="str">
        <f>"1." &amp;'ข้อมูลพื้นฐาน  '!I13</f>
        <v>1.รักชาติ  ศาสน์  กษัตริย์</v>
      </c>
      <c r="E31" s="103" t="str">
        <f>IF(ข้อมูลกิจกรรม!$H$45="","",IF(ข้อมูลกิจกรรม!$H$45=0,"ไม่ผ่าน",IF(ข้อมูลกิจกรรม!$H$45=1,"ผ่าน",IF(ข้อมูลกิจกรรม!$H$45=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$45="","",IF(ข้อมูลกิจกรรม!$I$45=0,"ไม่ผ่าน",IF(ข้อมูลกิจกรรม!$I$45=1,"ผ่าน",IF(ข้อมูลกิจกรรม!$I$45=2,"ดี","ดีเยี่ยม"))))</f>
        <v/>
      </c>
      <c r="F32" s="541"/>
      <c r="G32" s="474"/>
      <c r="H32" s="474"/>
      <c r="I32" s="474"/>
      <c r="J32" s="525"/>
    </row>
    <row r="33" spans="2:10" ht="21.75" customHeight="1">
      <c r="B33" s="758"/>
      <c r="C33" s="759"/>
      <c r="D33" s="122" t="str">
        <f>"3." &amp;'ข้อมูลพื้นฐาน  '!I15</f>
        <v>3.มีวินัย</v>
      </c>
      <c r="E33" s="103" t="str">
        <f>IF(ข้อมูลกิจกรรม!$J$45="","",IF(ข้อมูลกิจกรรม!$J$45=0,"ไม่ผ่าน",IF(ข้อมูลกิจกรรม!$J$45=1,"ผ่าน",IF(ข้อมูลกิจกรรม!$J$45=2,"ดี","ดีเยี่ยม"))))</f>
        <v/>
      </c>
      <c r="F33" s="121"/>
      <c r="J33" s="543"/>
    </row>
    <row r="34" spans="2:10">
      <c r="B34" s="758"/>
      <c r="C34" s="759"/>
      <c r="D34" s="122" t="str">
        <f>"4." &amp;'ข้อมูลพื้นฐาน  '!I16</f>
        <v>4.ใฝ่เรียนรู้</v>
      </c>
      <c r="E34" s="103" t="str">
        <f>IF(ข้อมูลกิจกรรม!$K$45="","",IF(ข้อมูลกิจกรรม!$K$45=0,"ไม่ผ่าน",IF(ข้อมูลกิจกรรม!$K$45=1,"ผ่าน",IF(ข้อมูลกิจกรรม!$K$45=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$45="","",IF(ข้อมูลกิจกรรม!$L$45=0,"ไม่ผ่าน",IF(ข้อมูลกิจกรรม!$L$45=1,"ผ่าน",IF(ข้อมูลกิจกรรม!$L$45=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$45="","",IF(ข้อมูลกิจกรรม!$M$45=0,"ไม่ผ่าน",IF(ข้อมูลกิจกรรม!$M$45=1,"ผ่าน",IF(ข้อมูลกิจกรรม!$M$45=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$45="","",IF(ข้อมูลกิจกรรม!$N$45=0,"ไม่ผ่าน",IF(ข้อมูลกิจกรรม!$N$45=1,"ผ่าน",IF(ข้อมูลกิจกรรม!$N$45=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$45="","",IF(ข้อมูลกิจกรรม!$O$45=0,"ไม่ผ่าน",IF(ข้อมูลกิจกรรม!$O$45=1,"ผ่าน",IF(ข้อมูลกิจกรรม!$O$45=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h8qbjp6DCUfr7OQ+3jqZ9L7Jqsymu0yyVwB88csOYm13qt6c5aEu6dLjnlHZQEb02wRvIyMfo9eyAXhMBNggpQ==" saltValue="izDiuJ2TdslkkjQZQmV1Pg=="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39" priority="11" stopIfTrue="1" operator="lessThan">
      <formula>50</formula>
    </cfRule>
  </conditionalFormatting>
  <conditionalFormatting sqref="J23 I8:J22">
    <cfRule type="cellIs" dxfId="38" priority="12" stopIfTrue="1" operator="lessThan">
      <formula>1</formula>
    </cfRule>
  </conditionalFormatting>
  <conditionalFormatting sqref="I8:I22">
    <cfRule type="containsText" dxfId="37" priority="4" operator="containsText" text="มส">
      <formula>NOT(ISERROR(SEARCH("มส",I8)))</formula>
    </cfRule>
    <cfRule type="containsText" dxfId="3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4"/>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'03'!$C46</f>
        <v/>
      </c>
      <c r="F6" s="767" t="str">
        <f>"เลขประจำตัว     "&amp;'ข้อมูลนักเรียน  '!B46</f>
        <v xml:space="preserve">เลขประจำตัว     </v>
      </c>
      <c r="G6" s="767"/>
      <c r="H6" s="93" t="s">
        <v>2</v>
      </c>
      <c r="I6" s="92">
        <f>'03'!$A46</f>
        <v>42</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'03'!$D46</f>
        <v/>
      </c>
      <c r="I8" s="104" t="str">
        <f t="shared" ref="I8:I22" si="0">IF(OR(M8="ร",M8="มส"),M8,IF(ISNA(VLOOKUP(H8,grad01,5,TRUE)),"",VLOOKUP(H8,grad01,5,TRUE)))</f>
        <v/>
      </c>
      <c r="J8" s="105"/>
      <c r="M8" s="88" t="str">
        <f>IF('ร,มส'!E48="","",'ร,มส'!E48)</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'03'!$E46</f>
        <v/>
      </c>
      <c r="I9" s="104" t="str">
        <f t="shared" si="0"/>
        <v/>
      </c>
      <c r="J9" s="105"/>
      <c r="M9" s="88" t="str">
        <f>IF('ร,มส'!F48="","",'ร,มส'!F48)</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'03'!$F46</f>
        <v/>
      </c>
      <c r="I10" s="104" t="str">
        <f t="shared" si="0"/>
        <v/>
      </c>
      <c r="J10" s="105"/>
      <c r="M10" s="88" t="str">
        <f>IF('ร,มส'!G48="","",'ร,มส'!G48)</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'03'!$G46</f>
        <v/>
      </c>
      <c r="I11" s="104" t="str">
        <f t="shared" si="0"/>
        <v/>
      </c>
      <c r="J11" s="105"/>
      <c r="M11" s="88" t="str">
        <f>IF('ร,มส'!H48="","",'ร,มส'!H48)</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'03'!$H46</f>
        <v/>
      </c>
      <c r="I12" s="104" t="str">
        <f t="shared" si="0"/>
        <v/>
      </c>
      <c r="J12" s="105"/>
      <c r="M12" s="88" t="str">
        <f>IF('ร,มส'!I48="","",'ร,มส'!I48)</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'03'!$I46</f>
        <v/>
      </c>
      <c r="I13" s="104" t="str">
        <f t="shared" si="0"/>
        <v/>
      </c>
      <c r="J13" s="105"/>
      <c r="M13" s="88" t="str">
        <f>IF('ร,มส'!J48="","",'ร,มส'!J48)</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'03'!$J46</f>
        <v/>
      </c>
      <c r="I14" s="104" t="str">
        <f t="shared" si="0"/>
        <v/>
      </c>
      <c r="J14" s="105"/>
      <c r="M14" s="88" t="str">
        <f>IF('ร,มส'!K48="","",'ร,มส'!K48)</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'03'!$K46</f>
        <v/>
      </c>
      <c r="I15" s="104" t="str">
        <f t="shared" si="0"/>
        <v/>
      </c>
      <c r="J15" s="105"/>
      <c r="M15" s="88" t="str">
        <f>IF('ร,มส'!L48="","",'ร,มส'!L48)</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'03'!$L46</f>
        <v/>
      </c>
      <c r="I16" s="104" t="str">
        <f t="shared" si="0"/>
        <v/>
      </c>
      <c r="J16" s="105"/>
      <c r="M16" s="88" t="str">
        <f>IF('ร,มส'!M48="","",'ร,มส'!M48)</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'03'!$M46</f>
        <v/>
      </c>
      <c r="I17" s="104" t="str">
        <f t="shared" si="0"/>
        <v/>
      </c>
      <c r="J17" s="105"/>
      <c r="M17" s="88" t="str">
        <f>IF('ร,มส'!N48="","",'ร,มส'!N48)</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'03'!$N46</f>
        <v/>
      </c>
      <c r="I18" s="104" t="str">
        <f t="shared" si="0"/>
        <v/>
      </c>
      <c r="J18" s="105"/>
      <c r="M18" s="88" t="str">
        <f>IF('ร,มส'!O48="","",'ร,มส'!O48)</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'03'!$O46</f>
        <v/>
      </c>
      <c r="I19" s="104" t="str">
        <f t="shared" si="0"/>
        <v/>
      </c>
      <c r="J19" s="105"/>
      <c r="M19" s="88" t="str">
        <f>IF('ร,มส'!P48="","",'ร,มส'!P48)</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'03'!$P46</f>
        <v/>
      </c>
      <c r="I20" s="104" t="str">
        <f t="shared" si="0"/>
        <v/>
      </c>
      <c r="J20" s="105"/>
      <c r="M20" s="88" t="str">
        <f>IF('ร,มส'!Q48="","",'ร,มส'!Q48)</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'03'!$Q46</f>
        <v/>
      </c>
      <c r="I21" s="104" t="str">
        <f t="shared" si="0"/>
        <v/>
      </c>
      <c r="J21" s="105"/>
      <c r="M21" s="88" t="str">
        <f>IF('ร,มส'!R48="","",'ร,มส'!R48)</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'03'!$R46</f>
        <v/>
      </c>
      <c r="I22" s="104" t="str">
        <f t="shared" si="0"/>
        <v/>
      </c>
      <c r="J22" s="105"/>
      <c r="M22" s="88" t="str">
        <f>IF('ร,มส'!S48="","",'ร,มส'!S48)</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'02'!$S$46</f>
        <v/>
      </c>
      <c r="F25" s="768" t="s">
        <v>359</v>
      </c>
      <c r="G25" s="465" t="s">
        <v>354</v>
      </c>
      <c r="H25" s="466"/>
      <c r="I25" s="467"/>
      <c r="J25" s="462" t="str">
        <f>IF(ข้อมูลกิจกรรม!$Q$46="","",IF(ข้อมูลกิจกรรม!$Q$46=0,"ปรับปรุง",IF(ข้อมูลกิจกรรม!$Q$46=1,"พอใช้",IF(ข้อมูลกิจกรรม!$Q$46=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IF(เกณฑ์!E16="คะแนนร้อยละ",'03'!$U46,'02'!$AM46)</f>
        <v/>
      </c>
      <c r="F26" s="769"/>
      <c r="G26" s="465" t="s">
        <v>355</v>
      </c>
      <c r="H26" s="466"/>
      <c r="I26" s="467"/>
      <c r="J26" s="462" t="str">
        <f>IF(ข้อมูลกิจกรรม!$R$46="","",IF(ข้อมูลกิจกรรม!$R$46=0,"ปรับปรุง",IF(ข้อมูลกิจกรรม!$R$46=1,"พอใช้",IF(ข้อมูลกิจกรรม!$R$46=2,"ดี","ดีเยี่ยม"))))</f>
        <v/>
      </c>
    </row>
    <row r="27" spans="2:13" ht="21.75" customHeight="1">
      <c r="B27" s="756" t="s">
        <v>29</v>
      </c>
      <c r="C27" s="757"/>
      <c r="D27" s="99" t="str">
        <f>กิจกรรมพัฒนาผู้เรียน!E5</f>
        <v>แนะแนว</v>
      </c>
      <c r="E27" s="103" t="str">
        <f>ข้อมูลกิจกรรม!$D$46</f>
        <v/>
      </c>
      <c r="F27" s="769"/>
      <c r="G27" s="465" t="s">
        <v>356</v>
      </c>
      <c r="H27" s="466"/>
      <c r="I27" s="467"/>
      <c r="J27" s="462" t="str">
        <f>IF(ข้อมูลกิจกรรม!$S$46="","",IF(ข้อมูลกิจกรรม!$S$46=0,"ปรับปรุง",IF(ข้อมูลกิจกรรม!$S$46=1,"พอใช้",IF(ข้อมูลกิจกรรม!$S$46=2,"ดี","ดีเยี่ยม"))))</f>
        <v/>
      </c>
    </row>
    <row r="28" spans="2:13">
      <c r="B28" s="758"/>
      <c r="C28" s="759"/>
      <c r="D28" s="99" t="str">
        <f>กิจกรรมพัฒนาผู้เรียน!F5</f>
        <v>ลูกเสือฯ</v>
      </c>
      <c r="E28" s="103" t="str">
        <f>ข้อมูลกิจกรรม!$E$46</f>
        <v/>
      </c>
      <c r="F28" s="769"/>
      <c r="G28" s="465" t="s">
        <v>357</v>
      </c>
      <c r="H28" s="466"/>
      <c r="I28" s="467"/>
      <c r="J28" s="462" t="str">
        <f>IF(ข้อมูลกิจกรรม!$T$46="","",IF(ข้อมูลกิจกรรม!$T$46=0,"ปรับปรุง",IF(ข้อมูลกิจกรรม!$T$46=1,"พอใช้",IF(ข้อมูลกิจกรรม!$T$46=2,"ดี","ดีเยี่ยม"))))</f>
        <v/>
      </c>
    </row>
    <row r="29" spans="2:13">
      <c r="B29" s="758"/>
      <c r="C29" s="759"/>
      <c r="D29" s="99" t="str">
        <f>ข้อมูลกิจกรรม!$V$46</f>
        <v/>
      </c>
      <c r="E29" s="103" t="str">
        <f>ข้อมูลกิจกรรม!$F$46</f>
        <v/>
      </c>
      <c r="F29" s="770"/>
      <c r="G29" s="468" t="s">
        <v>358</v>
      </c>
      <c r="H29" s="469"/>
      <c r="I29" s="470"/>
      <c r="J29" s="399" t="str">
        <f>IF(ข้อมูลกิจกรรม!$U$46="","",IF(ข้อมูลกิจกรรม!$U$46=0,"ปรับปรุง",IF(ข้อมูลกิจกรรม!$U$46=1,"พอใช้",IF(ข้อมูลกิจกรรม!$U$46=2,"ดี","ดีเยี่ยม"))))</f>
        <v/>
      </c>
    </row>
    <row r="30" spans="2:13" ht="21.75" customHeight="1">
      <c r="B30" s="760"/>
      <c r="C30" s="761"/>
      <c r="D30" s="99">
        <f>กิจกรรมพัฒนาผู้เรียน!J47</f>
        <v>0</v>
      </c>
      <c r="E30" s="103">
        <f>กิจกรรมพัฒนาผู้เรียน!H47</f>
        <v>0</v>
      </c>
      <c r="F30" s="544" t="s">
        <v>425</v>
      </c>
      <c r="G30" s="545"/>
      <c r="H30" s="545"/>
      <c r="I30" s="546"/>
      <c r="J30" s="103" t="str">
        <f>IF(ข้อมูลกิจกรรม!$P$46="","",IF(ข้อมูลกิจกรรม!$P$46=0,"ไม่ผ่าน",IF(ข้อมูลกิจกรรม!$P$46=1,"ผ่าน",IF(ข้อมูลกิจกรรม!$P$46=2,"ดี","ดีเยี่ยม"))))</f>
        <v/>
      </c>
    </row>
    <row r="31" spans="2:13" ht="21.75" customHeight="1">
      <c r="B31" s="756" t="s">
        <v>30</v>
      </c>
      <c r="C31" s="757"/>
      <c r="D31" s="122" t="str">
        <f>"1." &amp;'ข้อมูลพื้นฐาน  '!I13</f>
        <v>1.รักชาติ  ศาสน์  กษัตริย์</v>
      </c>
      <c r="E31" s="103" t="str">
        <f>IF(ข้อมูลกิจกรรม!$H$46="","",IF(ข้อมูลกิจกรรม!$H$46=0,"ไม่ผ่าน",IF(ข้อมูลกิจกรรม!$H$46=1,"ผ่าน",IF(ข้อมูลกิจกรรม!$H$46=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$46="","",IF(ข้อมูลกิจกรรม!$I$46=0,"ไม่ผ่าน",IF(ข้อมูลกิจกรรม!$I$46=1,"ผ่าน",IF(ข้อมูลกิจกรรม!$I$46=2,"ดี","ดีเยี่ยม"))))</f>
        <v/>
      </c>
      <c r="F32" s="541"/>
      <c r="G32" s="474"/>
      <c r="H32" s="474"/>
      <c r="I32" s="474"/>
      <c r="J32" s="525"/>
    </row>
    <row r="33" spans="2:10" ht="21.75" customHeight="1">
      <c r="B33" s="758"/>
      <c r="C33" s="759"/>
      <c r="D33" s="122" t="str">
        <f>"3." &amp;'ข้อมูลพื้นฐาน  '!I15</f>
        <v>3.มีวินัย</v>
      </c>
      <c r="E33" s="103" t="str">
        <f>IF(ข้อมูลกิจกรรม!$J$46="","",IF(ข้อมูลกิจกรรม!$J$46=0,"ไม่ผ่าน",IF(ข้อมูลกิจกรรม!$J$46=1,"ผ่าน",IF(ข้อมูลกิจกรรม!$J$46=2,"ดี","ดีเยี่ยม"))))</f>
        <v/>
      </c>
      <c r="F33" s="121"/>
      <c r="J33" s="543"/>
    </row>
    <row r="34" spans="2:10">
      <c r="B34" s="758"/>
      <c r="C34" s="759"/>
      <c r="D34" s="122" t="str">
        <f>"4." &amp;'ข้อมูลพื้นฐาน  '!I16</f>
        <v>4.ใฝ่เรียนรู้</v>
      </c>
      <c r="E34" s="103" t="str">
        <f>IF(ข้อมูลกิจกรรม!$K$46="","",IF(ข้อมูลกิจกรรม!$K$46=0,"ไม่ผ่าน",IF(ข้อมูลกิจกรรม!$K$46=1,"ผ่าน",IF(ข้อมูลกิจกรรม!$K$46=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$46="","",IF(ข้อมูลกิจกรรม!$L$46=0,"ไม่ผ่าน",IF(ข้อมูลกิจกรรม!$L$46=1,"ผ่าน",IF(ข้อมูลกิจกรรม!$L$46=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$46="","",IF(ข้อมูลกิจกรรม!$M$46=0,"ไม่ผ่าน",IF(ข้อมูลกิจกรรม!$M$46=1,"ผ่าน",IF(ข้อมูลกิจกรรม!$M$46=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$46="","",IF(ข้อมูลกิจกรรม!$N$46=0,"ไม่ผ่าน",IF(ข้อมูลกิจกรรม!$N$46=1,"ผ่าน",IF(ข้อมูลกิจกรรม!$N$46=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$46="","",IF(ข้อมูลกิจกรรม!$O$46=0,"ไม่ผ่าน",IF(ข้อมูลกิจกรรม!$O$46=1,"ผ่าน",IF(ข้อมูลกิจกรรม!$O$46=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umgBCVdJ5S48k1jlg8FzU1h2V9ib6bCsfr7504FjXbUywwBIpY5E2Z4KLfTP/k11NjIcUkgIJzd5+EKuRM5b1A==" saltValue="Kj3HbosD0stIATkojo3/1g=="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35" priority="11" stopIfTrue="1" operator="lessThan">
      <formula>50</formula>
    </cfRule>
  </conditionalFormatting>
  <conditionalFormatting sqref="J23 I8:J22">
    <cfRule type="cellIs" dxfId="34" priority="12" stopIfTrue="1" operator="lessThan">
      <formula>1</formula>
    </cfRule>
  </conditionalFormatting>
  <conditionalFormatting sqref="I8:I22">
    <cfRule type="containsText" dxfId="33" priority="4" operator="containsText" text="มส">
      <formula>NOT(ISERROR(SEARCH("มส",I8)))</formula>
    </cfRule>
    <cfRule type="containsText" dxfId="3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5"/>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'03'!$C47</f>
        <v/>
      </c>
      <c r="F6" s="767" t="str">
        <f>"เลขประจำตัว     "&amp;'ข้อมูลนักเรียน  '!B47</f>
        <v xml:space="preserve">เลขประจำตัว     </v>
      </c>
      <c r="G6" s="767"/>
      <c r="H6" s="93" t="s">
        <v>2</v>
      </c>
      <c r="I6" s="92">
        <f>'03'!$A47</f>
        <v>43</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'03'!$D47</f>
        <v/>
      </c>
      <c r="I8" s="104" t="str">
        <f t="shared" ref="I8:I22" si="0">IF(OR(M8="ร",M8="มส"),M8,IF(ISNA(VLOOKUP(H8,grad01,5,TRUE)),"",VLOOKUP(H8,grad01,5,TRUE)))</f>
        <v/>
      </c>
      <c r="J8" s="105"/>
      <c r="M8" s="88" t="str">
        <f>IF('ร,มส'!E49="","",'ร,มส'!E49)</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'03'!$E47</f>
        <v/>
      </c>
      <c r="I9" s="104" t="str">
        <f t="shared" si="0"/>
        <v/>
      </c>
      <c r="J9" s="105"/>
      <c r="M9" s="88" t="str">
        <f>IF('ร,มส'!F49="","",'ร,มส'!F49)</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'03'!$F47</f>
        <v/>
      </c>
      <c r="I10" s="104" t="str">
        <f t="shared" si="0"/>
        <v/>
      </c>
      <c r="J10" s="105"/>
      <c r="M10" s="88" t="str">
        <f>IF('ร,มส'!G49="","",'ร,มส'!G49)</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'03'!$G47</f>
        <v/>
      </c>
      <c r="I11" s="104" t="str">
        <f t="shared" si="0"/>
        <v/>
      </c>
      <c r="J11" s="105"/>
      <c r="M11" s="88" t="str">
        <f>IF('ร,มส'!H49="","",'ร,มส'!H49)</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'03'!$H47</f>
        <v/>
      </c>
      <c r="I12" s="104" t="str">
        <f t="shared" si="0"/>
        <v/>
      </c>
      <c r="J12" s="105"/>
      <c r="M12" s="88" t="str">
        <f>IF('ร,มส'!I49="","",'ร,มส'!I49)</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'03'!$I47</f>
        <v/>
      </c>
      <c r="I13" s="104" t="str">
        <f t="shared" si="0"/>
        <v/>
      </c>
      <c r="J13" s="105"/>
      <c r="M13" s="88" t="str">
        <f>IF('ร,มส'!J49="","",'ร,มส'!J49)</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'03'!$J47</f>
        <v/>
      </c>
      <c r="I14" s="104" t="str">
        <f t="shared" si="0"/>
        <v/>
      </c>
      <c r="J14" s="105"/>
      <c r="M14" s="88" t="str">
        <f>IF('ร,มส'!K49="","",'ร,มส'!K49)</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'03'!$K47</f>
        <v/>
      </c>
      <c r="I15" s="104" t="str">
        <f t="shared" si="0"/>
        <v/>
      </c>
      <c r="J15" s="105"/>
      <c r="M15" s="88" t="str">
        <f>IF('ร,มส'!L49="","",'ร,มส'!L49)</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'03'!$L47</f>
        <v/>
      </c>
      <c r="I16" s="104" t="str">
        <f t="shared" si="0"/>
        <v/>
      </c>
      <c r="J16" s="105"/>
      <c r="M16" s="88" t="str">
        <f>IF('ร,มส'!M49="","",'ร,มส'!M49)</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'03'!$M47</f>
        <v/>
      </c>
      <c r="I17" s="104" t="str">
        <f t="shared" si="0"/>
        <v/>
      </c>
      <c r="J17" s="105"/>
      <c r="M17" s="88" t="str">
        <f>IF('ร,มส'!N49="","",'ร,มส'!N49)</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'03'!$N47</f>
        <v/>
      </c>
      <c r="I18" s="104" t="str">
        <f t="shared" si="0"/>
        <v/>
      </c>
      <c r="J18" s="105"/>
      <c r="M18" s="88" t="str">
        <f>IF('ร,มส'!O49="","",'ร,มส'!O49)</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'03'!$O47</f>
        <v/>
      </c>
      <c r="I19" s="104" t="str">
        <f t="shared" si="0"/>
        <v/>
      </c>
      <c r="J19" s="105"/>
      <c r="M19" s="88" t="str">
        <f>IF('ร,มส'!P49="","",'ร,มส'!P49)</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'03'!$P47</f>
        <v/>
      </c>
      <c r="I20" s="104" t="str">
        <f t="shared" si="0"/>
        <v/>
      </c>
      <c r="J20" s="105"/>
      <c r="M20" s="88" t="str">
        <f>IF('ร,มส'!Q49="","",'ร,มส'!Q49)</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'03'!$Q47</f>
        <v/>
      </c>
      <c r="I21" s="104" t="str">
        <f t="shared" si="0"/>
        <v/>
      </c>
      <c r="J21" s="105"/>
      <c r="M21" s="88" t="str">
        <f>IF('ร,มส'!R49="","",'ร,มส'!R49)</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'03'!$R47</f>
        <v/>
      </c>
      <c r="I22" s="104" t="str">
        <f t="shared" si="0"/>
        <v/>
      </c>
      <c r="J22" s="105"/>
      <c r="M22" s="88" t="str">
        <f>IF('ร,มส'!S49="","",'ร,มส'!S49)</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'02'!$S$47</f>
        <v/>
      </c>
      <c r="F25" s="768" t="s">
        <v>359</v>
      </c>
      <c r="G25" s="465" t="s">
        <v>354</v>
      </c>
      <c r="H25" s="466"/>
      <c r="I25" s="467"/>
      <c r="J25" s="462" t="str">
        <f>IF(ข้อมูลกิจกรรม!$Q$47="","",IF(ข้อมูลกิจกรรม!$Q$47=0,"ปรับปรุง",IF(ข้อมูลกิจกรรม!$Q$47=1,"พอใช้",IF(ข้อมูลกิจกรรม!$Q$47=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IF(เกณฑ์!E16="คะแนนร้อยละ",'03'!$U47,'02'!$AM47)</f>
        <v/>
      </c>
      <c r="F26" s="769"/>
      <c r="G26" s="465" t="s">
        <v>355</v>
      </c>
      <c r="H26" s="466"/>
      <c r="I26" s="467"/>
      <c r="J26" s="462" t="str">
        <f>IF(ข้อมูลกิจกรรม!$R$47="","",IF(ข้อมูลกิจกรรม!$R$47=0,"ปรับปรุง",IF(ข้อมูลกิจกรรม!$R$47=1,"พอใช้",IF(ข้อมูลกิจกรรม!$R$47=2,"ดี","ดีเยี่ยม"))))</f>
        <v/>
      </c>
    </row>
    <row r="27" spans="2:13" ht="21.75" customHeight="1">
      <c r="B27" s="756" t="s">
        <v>29</v>
      </c>
      <c r="C27" s="757"/>
      <c r="D27" s="99" t="str">
        <f>กิจกรรมพัฒนาผู้เรียน!E5</f>
        <v>แนะแนว</v>
      </c>
      <c r="E27" s="103" t="str">
        <f>ข้อมูลกิจกรรม!$D$47</f>
        <v/>
      </c>
      <c r="F27" s="769"/>
      <c r="G27" s="465" t="s">
        <v>356</v>
      </c>
      <c r="H27" s="466"/>
      <c r="I27" s="467"/>
      <c r="J27" s="462" t="str">
        <f>IF(ข้อมูลกิจกรรม!$S$47="","",IF(ข้อมูลกิจกรรม!$S$47=0,"ปรับปรุง",IF(ข้อมูลกิจกรรม!$S$47=1,"พอใช้",IF(ข้อมูลกิจกรรม!$S$47=2,"ดี","ดีเยี่ยม"))))</f>
        <v/>
      </c>
    </row>
    <row r="28" spans="2:13">
      <c r="B28" s="758"/>
      <c r="C28" s="759"/>
      <c r="D28" s="99" t="str">
        <f>กิจกรรมพัฒนาผู้เรียน!F5</f>
        <v>ลูกเสือฯ</v>
      </c>
      <c r="E28" s="103" t="str">
        <f>ข้อมูลกิจกรรม!$E$47</f>
        <v/>
      </c>
      <c r="F28" s="769"/>
      <c r="G28" s="465" t="s">
        <v>357</v>
      </c>
      <c r="H28" s="466"/>
      <c r="I28" s="467"/>
      <c r="J28" s="462" t="str">
        <f>IF(ข้อมูลกิจกรรม!$T$47="","",IF(ข้อมูลกิจกรรม!$T$47=0,"ปรับปรุง",IF(ข้อมูลกิจกรรม!$T$47=1,"พอใช้",IF(ข้อมูลกิจกรรม!$T$47=2,"ดี","ดีเยี่ยม"))))</f>
        <v/>
      </c>
    </row>
    <row r="29" spans="2:13">
      <c r="B29" s="758"/>
      <c r="C29" s="759"/>
      <c r="D29" s="99" t="str">
        <f>ข้อมูลกิจกรรม!$V$47</f>
        <v/>
      </c>
      <c r="E29" s="103" t="str">
        <f>ข้อมูลกิจกรรม!$F$47</f>
        <v/>
      </c>
      <c r="F29" s="770"/>
      <c r="G29" s="468" t="s">
        <v>358</v>
      </c>
      <c r="H29" s="469"/>
      <c r="I29" s="470"/>
      <c r="J29" s="399" t="str">
        <f>IF(ข้อมูลกิจกรรม!$U$47="","",IF(ข้อมูลกิจกรรม!$U$47=0,"ปรับปรุง",IF(ข้อมูลกิจกรรม!$U$47=1,"พอใช้",IF(ข้อมูลกิจกรรม!$U$47=2,"ดี","ดีเยี่ยม"))))</f>
        <v/>
      </c>
    </row>
    <row r="30" spans="2:13" ht="21.75" customHeight="1">
      <c r="B30" s="760"/>
      <c r="C30" s="761"/>
      <c r="D30" s="99">
        <f>กิจกรรมพัฒนาผู้เรียน!J48</f>
        <v>0</v>
      </c>
      <c r="E30" s="103">
        <f>กิจกรรมพัฒนาผู้เรียน!H48</f>
        <v>0</v>
      </c>
      <c r="F30" s="544" t="s">
        <v>425</v>
      </c>
      <c r="G30" s="545"/>
      <c r="H30" s="545"/>
      <c r="I30" s="546"/>
      <c r="J30" s="103" t="str">
        <f>IF(ข้อมูลกิจกรรม!$P$47="","",IF(ข้อมูลกิจกรรม!$P$47=0,"ไม่ผ่าน",IF(ข้อมูลกิจกรรม!$P$47=1,"ผ่าน",IF(ข้อมูลกิจกรรม!$P$47=2,"ดี","ดีเยี่ยม"))))</f>
        <v/>
      </c>
    </row>
    <row r="31" spans="2:13" ht="21.75" customHeight="1">
      <c r="B31" s="756" t="s">
        <v>30</v>
      </c>
      <c r="C31" s="757"/>
      <c r="D31" s="122" t="str">
        <f>"1." &amp;'ข้อมูลพื้นฐาน  '!I13</f>
        <v>1.รักชาติ  ศาสน์  กษัตริย์</v>
      </c>
      <c r="E31" s="103" t="str">
        <f>IF(ข้อมูลกิจกรรม!$H$47="","",IF(ข้อมูลกิจกรรม!$H$47=0,"ไม่ผ่าน",IF(ข้อมูลกิจกรรม!$H$47=1,"ผ่าน",IF(ข้อมูลกิจกรรม!$H$47=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$47="","",IF(ข้อมูลกิจกรรม!$I$47=0,"ไม่ผ่าน",IF(ข้อมูลกิจกรรม!$I$47=1,"ผ่าน",IF(ข้อมูลกิจกรรม!$I$47=2,"ดี","ดีเยี่ยม"))))</f>
        <v/>
      </c>
      <c r="F32" s="541"/>
      <c r="G32" s="474"/>
      <c r="H32" s="474"/>
      <c r="I32" s="474"/>
      <c r="J32" s="525"/>
    </row>
    <row r="33" spans="2:10" ht="21.75" customHeight="1">
      <c r="B33" s="758"/>
      <c r="C33" s="759"/>
      <c r="D33" s="122" t="str">
        <f>"3." &amp;'ข้อมูลพื้นฐาน  '!I15</f>
        <v>3.มีวินัย</v>
      </c>
      <c r="E33" s="103" t="str">
        <f>IF(ข้อมูลกิจกรรม!$J$47="","",IF(ข้อมูลกิจกรรม!$J$47=0,"ไม่ผ่าน",IF(ข้อมูลกิจกรรม!$J$47=1,"ผ่าน",IF(ข้อมูลกิจกรรม!$J$47=2,"ดี","ดีเยี่ยม"))))</f>
        <v/>
      </c>
      <c r="F33" s="121"/>
      <c r="J33" s="543"/>
    </row>
    <row r="34" spans="2:10">
      <c r="B34" s="758"/>
      <c r="C34" s="759"/>
      <c r="D34" s="122" t="str">
        <f>"4." &amp;'ข้อมูลพื้นฐาน  '!I16</f>
        <v>4.ใฝ่เรียนรู้</v>
      </c>
      <c r="E34" s="103" t="str">
        <f>IF(ข้อมูลกิจกรรม!$K$47="","",IF(ข้อมูลกิจกรรม!$K$47=0,"ไม่ผ่าน",IF(ข้อมูลกิจกรรม!$K$47=1,"ผ่าน",IF(ข้อมูลกิจกรรม!$K$47=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$47="","",IF(ข้อมูลกิจกรรม!$L$47=0,"ไม่ผ่าน",IF(ข้อมูลกิจกรรม!$L$47=1,"ผ่าน",IF(ข้อมูลกิจกรรม!$L$47=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$47="","",IF(ข้อมูลกิจกรรม!$M$47=0,"ไม่ผ่าน",IF(ข้อมูลกิจกรรม!$M$47=1,"ผ่าน",IF(ข้อมูลกิจกรรม!$M$47=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$47="","",IF(ข้อมูลกิจกรรม!$N$47=0,"ไม่ผ่าน",IF(ข้อมูลกิจกรรม!$N$47=1,"ผ่าน",IF(ข้อมูลกิจกรรม!$N$47=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$47="","",IF(ข้อมูลกิจกรรม!$O$47=0,"ไม่ผ่าน",IF(ข้อมูลกิจกรรม!$O$47=1,"ผ่าน",IF(ข้อมูลกิจกรรม!$O$47=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uPBDcROnZiC91R+jAH58K9P2jRs6Gk/ml9xMVFx/ZFTv5xCLZAISW+Q4XCPKlTGBWIpAoFlhTqq0kvUI7Jz9kw==" saltValue="Nsdqku2wTz0VkvTCU1PfUw=="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31" priority="11" stopIfTrue="1" operator="lessThan">
      <formula>50</formula>
    </cfRule>
  </conditionalFormatting>
  <conditionalFormatting sqref="J23 I8:J22">
    <cfRule type="cellIs" dxfId="30" priority="12" stopIfTrue="1" operator="lessThan">
      <formula>1</formula>
    </cfRule>
  </conditionalFormatting>
  <conditionalFormatting sqref="I8:I22">
    <cfRule type="containsText" dxfId="29" priority="4" operator="containsText" text="มส">
      <formula>NOT(ISERROR(SEARCH("มส",I8)))</formula>
    </cfRule>
    <cfRule type="containsText" dxfId="2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6"/>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7.5"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'03'!$C48</f>
        <v/>
      </c>
      <c r="F6" s="767" t="str">
        <f>"เลขประจำตัว     "&amp;'ข้อมูลนักเรียน  '!B48</f>
        <v xml:space="preserve">เลขประจำตัว     </v>
      </c>
      <c r="G6" s="767"/>
      <c r="H6" s="93" t="s">
        <v>2</v>
      </c>
      <c r="I6" s="92">
        <f>'03'!$A48</f>
        <v>44</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'03'!$D48</f>
        <v/>
      </c>
      <c r="I8" s="104" t="str">
        <f t="shared" ref="I8:I22" si="0">IF(OR(M8="ร",M8="มส"),M8,IF(ISNA(VLOOKUP(H8,grad01,5,TRUE)),"",VLOOKUP(H8,grad01,5,TRUE)))</f>
        <v/>
      </c>
      <c r="J8" s="105"/>
      <c r="M8" s="88" t="str">
        <f>IF('ร,มส'!E50="","",'ร,มส'!E50)</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'03'!$E48</f>
        <v/>
      </c>
      <c r="I9" s="104" t="str">
        <f t="shared" si="0"/>
        <v/>
      </c>
      <c r="J9" s="105"/>
      <c r="M9" s="88" t="str">
        <f>IF('ร,มส'!F50="","",'ร,มส'!F50)</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'03'!$F48</f>
        <v/>
      </c>
      <c r="I10" s="104" t="str">
        <f t="shared" si="0"/>
        <v/>
      </c>
      <c r="J10" s="105"/>
      <c r="M10" s="88" t="str">
        <f>IF('ร,มส'!G50="","",'ร,มส'!G50)</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'03'!$G48</f>
        <v/>
      </c>
      <c r="I11" s="104" t="str">
        <f t="shared" si="0"/>
        <v/>
      </c>
      <c r="J11" s="105"/>
      <c r="M11" s="88" t="str">
        <f>IF('ร,มส'!H50="","",'ร,มส'!H50)</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'03'!$H48</f>
        <v/>
      </c>
      <c r="I12" s="104" t="str">
        <f t="shared" si="0"/>
        <v/>
      </c>
      <c r="J12" s="105"/>
      <c r="M12" s="88" t="str">
        <f>IF('ร,มส'!I50="","",'ร,มส'!I50)</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'03'!$I48</f>
        <v/>
      </c>
      <c r="I13" s="104" t="str">
        <f t="shared" si="0"/>
        <v/>
      </c>
      <c r="J13" s="105"/>
      <c r="M13" s="88" t="str">
        <f>IF('ร,มส'!J50="","",'ร,มส'!J50)</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'03'!$J48</f>
        <v/>
      </c>
      <c r="I14" s="104" t="str">
        <f t="shared" si="0"/>
        <v/>
      </c>
      <c r="J14" s="105"/>
      <c r="M14" s="88" t="str">
        <f>IF('ร,มส'!K50="","",'ร,มส'!K50)</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'03'!$K48</f>
        <v/>
      </c>
      <c r="I15" s="104" t="str">
        <f t="shared" si="0"/>
        <v/>
      </c>
      <c r="J15" s="105"/>
      <c r="M15" s="88" t="str">
        <f>IF('ร,มส'!L50="","",'ร,มส'!L50)</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'03'!$L48</f>
        <v/>
      </c>
      <c r="I16" s="104" t="str">
        <f t="shared" si="0"/>
        <v/>
      </c>
      <c r="J16" s="105"/>
      <c r="M16" s="88" t="str">
        <f>IF('ร,มส'!M50="","",'ร,มส'!M50)</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'03'!$M48</f>
        <v/>
      </c>
      <c r="I17" s="104" t="str">
        <f t="shared" si="0"/>
        <v/>
      </c>
      <c r="J17" s="105"/>
      <c r="M17" s="88" t="str">
        <f>IF('ร,มส'!N50="","",'ร,มส'!N50)</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'03'!$N48</f>
        <v/>
      </c>
      <c r="I18" s="104" t="str">
        <f t="shared" si="0"/>
        <v/>
      </c>
      <c r="J18" s="105"/>
      <c r="M18" s="88" t="str">
        <f>IF('ร,มส'!O50="","",'ร,มส'!O50)</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'03'!$O48</f>
        <v/>
      </c>
      <c r="I19" s="104" t="str">
        <f t="shared" si="0"/>
        <v/>
      </c>
      <c r="J19" s="105"/>
      <c r="M19" s="88" t="str">
        <f>IF('ร,มส'!P50="","",'ร,มส'!P50)</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'03'!$P48</f>
        <v/>
      </c>
      <c r="I20" s="104" t="str">
        <f t="shared" si="0"/>
        <v/>
      </c>
      <c r="J20" s="105"/>
      <c r="M20" s="88" t="str">
        <f>IF('ร,มส'!Q50="","",'ร,มส'!Q50)</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'03'!$Q48</f>
        <v/>
      </c>
      <c r="I21" s="104" t="str">
        <f t="shared" si="0"/>
        <v/>
      </c>
      <c r="J21" s="105"/>
      <c r="M21" s="88" t="str">
        <f>IF('ร,มส'!R50="","",'ร,มส'!R50)</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'03'!$R48</f>
        <v/>
      </c>
      <c r="I22" s="104" t="str">
        <f t="shared" si="0"/>
        <v/>
      </c>
      <c r="J22" s="105"/>
      <c r="M22" s="88" t="str">
        <f>IF('ร,มส'!S50="","",'ร,มส'!S50)</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'02'!$S$48</f>
        <v/>
      </c>
      <c r="F25" s="768" t="s">
        <v>359</v>
      </c>
      <c r="G25" s="465" t="s">
        <v>354</v>
      </c>
      <c r="H25" s="466"/>
      <c r="I25" s="467"/>
      <c r="J25" s="462" t="str">
        <f>IF(ข้อมูลกิจกรรม!$Q$48="","",IF(ข้อมูลกิจกรรม!$Q$48=0,"ปรับปรุง",IF(ข้อมูลกิจกรรม!$Q$48=1,"พอใช้",IF(ข้อมูลกิจกรรม!$Q$48=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IF(เกณฑ์!E16="คะแนนร้อยละ",'03'!$U48,'02'!$AM48)</f>
        <v/>
      </c>
      <c r="F26" s="769"/>
      <c r="G26" s="465" t="s">
        <v>355</v>
      </c>
      <c r="H26" s="466"/>
      <c r="I26" s="467"/>
      <c r="J26" s="462" t="str">
        <f>IF(ข้อมูลกิจกรรม!$R$48="","",IF(ข้อมูลกิจกรรม!$R$48=0,"ปรับปรุง",IF(ข้อมูลกิจกรรม!$R$48=1,"พอใช้",IF(ข้อมูลกิจกรรม!$R$48=2,"ดี","ดีเยี่ยม"))))</f>
        <v/>
      </c>
    </row>
    <row r="27" spans="2:13" ht="21.75" customHeight="1">
      <c r="B27" s="756" t="s">
        <v>29</v>
      </c>
      <c r="C27" s="757"/>
      <c r="D27" s="99" t="str">
        <f>กิจกรรมพัฒนาผู้เรียน!E5</f>
        <v>แนะแนว</v>
      </c>
      <c r="E27" s="103" t="str">
        <f>ข้อมูลกิจกรรม!$D$48</f>
        <v/>
      </c>
      <c r="F27" s="769"/>
      <c r="G27" s="465" t="s">
        <v>356</v>
      </c>
      <c r="H27" s="466"/>
      <c r="I27" s="467"/>
      <c r="J27" s="462" t="str">
        <f>IF(ข้อมูลกิจกรรม!$S$48="","",IF(ข้อมูลกิจกรรม!$S$48=0,"ปรับปรุง",IF(ข้อมูลกิจกรรม!$S$48=1,"พอใช้",IF(ข้อมูลกิจกรรม!$S$48=2,"ดี","ดีเยี่ยม"))))</f>
        <v/>
      </c>
    </row>
    <row r="28" spans="2:13">
      <c r="B28" s="758"/>
      <c r="C28" s="759"/>
      <c r="D28" s="99" t="str">
        <f>กิจกรรมพัฒนาผู้เรียน!F5</f>
        <v>ลูกเสือฯ</v>
      </c>
      <c r="E28" s="103" t="str">
        <f>ข้อมูลกิจกรรม!$E$48</f>
        <v/>
      </c>
      <c r="F28" s="769"/>
      <c r="G28" s="465" t="s">
        <v>357</v>
      </c>
      <c r="H28" s="466"/>
      <c r="I28" s="467"/>
      <c r="J28" s="462" t="str">
        <f>IF(ข้อมูลกิจกรรม!$T$48="","",IF(ข้อมูลกิจกรรม!$T$48=0,"ปรับปรุง",IF(ข้อมูลกิจกรรม!$T$48=1,"พอใช้",IF(ข้อมูลกิจกรรม!$T$48=2,"ดี","ดีเยี่ยม"))))</f>
        <v/>
      </c>
    </row>
    <row r="29" spans="2:13">
      <c r="B29" s="758"/>
      <c r="C29" s="759"/>
      <c r="D29" s="99" t="str">
        <f>ข้อมูลกิจกรรม!$V$48</f>
        <v/>
      </c>
      <c r="E29" s="103" t="str">
        <f>ข้อมูลกิจกรรม!$F$48</f>
        <v/>
      </c>
      <c r="F29" s="770"/>
      <c r="G29" s="468" t="s">
        <v>358</v>
      </c>
      <c r="H29" s="469"/>
      <c r="I29" s="470"/>
      <c r="J29" s="399" t="str">
        <f>IF(ข้อมูลกิจกรรม!$U$48="","",IF(ข้อมูลกิจกรรม!$U$48=0,"ปรับปรุง",IF(ข้อมูลกิจกรรม!$U$48=1,"พอใช้",IF(ข้อมูลกิจกรรม!$U$48=2,"ดี","ดีเยี่ยม"))))</f>
        <v/>
      </c>
    </row>
    <row r="30" spans="2:13" ht="21.75" customHeight="1">
      <c r="B30" s="760"/>
      <c r="C30" s="761"/>
      <c r="D30" s="99" t="str">
        <f>ข้อมูลกิจกรรม!$W$48</f>
        <v/>
      </c>
      <c r="E30" s="103" t="str">
        <f>ข้อมูลกิจกรรม!$G$48</f>
        <v/>
      </c>
      <c r="F30" s="544" t="s">
        <v>425</v>
      </c>
      <c r="G30" s="545"/>
      <c r="H30" s="545"/>
      <c r="I30" s="546"/>
      <c r="J30" s="103" t="str">
        <f>IF(ข้อมูลกิจกรรม!$P$48="","",IF(ข้อมูลกิจกรรม!$P$48=0,"ไม่ผ่าน",IF(ข้อมูลกิจกรรม!$P$48=1,"ผ่าน",IF(ข้อมูลกิจกรรม!$P$48=2,"ดี","ดีเยี่ยม"))))</f>
        <v/>
      </c>
    </row>
    <row r="31" spans="2:13" ht="21.75" customHeight="1">
      <c r="B31" s="756" t="s">
        <v>30</v>
      </c>
      <c r="C31" s="757"/>
      <c r="D31" s="122" t="str">
        <f>"1." &amp;'ข้อมูลพื้นฐาน  '!I13</f>
        <v>1.รักชาติ  ศาสน์  กษัตริย์</v>
      </c>
      <c r="E31" s="103" t="str">
        <f>IF(ข้อมูลกิจกรรม!$H$48="","",IF(ข้อมูลกิจกรรม!$H$48=0,"ไม่ผ่าน",IF(ข้อมูลกิจกรรม!$H$48=1,"ผ่าน",IF(ข้อมูลกิจกรรม!$H$48=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$48="","",IF(ข้อมูลกิจกรรม!$I$48=0,"ไม่ผ่าน",IF(ข้อมูลกิจกรรม!$I$48=1,"ผ่าน",IF(ข้อมูลกิจกรรม!$I$48=2,"ดี","ดีเยี่ยม"))))</f>
        <v/>
      </c>
      <c r="F32" s="541"/>
      <c r="G32" s="474"/>
      <c r="H32" s="474"/>
      <c r="I32" s="474"/>
      <c r="J32" s="525"/>
    </row>
    <row r="33" spans="2:10" ht="21.75" customHeight="1">
      <c r="B33" s="758"/>
      <c r="C33" s="759"/>
      <c r="D33" s="122" t="str">
        <f>"3." &amp;'ข้อมูลพื้นฐาน  '!I15</f>
        <v>3.มีวินัย</v>
      </c>
      <c r="E33" s="103" t="str">
        <f>IF(ข้อมูลกิจกรรม!$J$48="","",IF(ข้อมูลกิจกรรม!$J$48=0,"ไม่ผ่าน",IF(ข้อมูลกิจกรรม!$J$48=1,"ผ่าน",IF(ข้อมูลกิจกรรม!$J$48=2,"ดี","ดีเยี่ยม"))))</f>
        <v/>
      </c>
      <c r="F33" s="121"/>
      <c r="J33" s="543"/>
    </row>
    <row r="34" spans="2:10">
      <c r="B34" s="758"/>
      <c r="C34" s="759"/>
      <c r="D34" s="122" t="str">
        <f>"4." &amp;'ข้อมูลพื้นฐาน  '!I16</f>
        <v>4.ใฝ่เรียนรู้</v>
      </c>
      <c r="E34" s="103" t="str">
        <f>IF(ข้อมูลกิจกรรม!$K$48="","",IF(ข้อมูลกิจกรรม!$K$48=0,"ไม่ผ่าน",IF(ข้อมูลกิจกรรม!$K$48=1,"ผ่าน",IF(ข้อมูลกิจกรรม!$K$48=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$48="","",IF(ข้อมูลกิจกรรม!$L$48=0,"ไม่ผ่าน",IF(ข้อมูลกิจกรรม!$L$48=1,"ผ่าน",IF(ข้อมูลกิจกรรม!$L$48=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$48="","",IF(ข้อมูลกิจกรรม!$M$48=0,"ไม่ผ่าน",IF(ข้อมูลกิจกรรม!$M$48=1,"ผ่าน",IF(ข้อมูลกิจกรรม!$M$48=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$48="","",IF(ข้อมูลกิจกรรม!$N$48=0,"ไม่ผ่าน",IF(ข้อมูลกิจกรรม!$N$48=1,"ผ่าน",IF(ข้อมูลกิจกรรม!$N$48=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$48="","",IF(ข้อมูลกิจกรรม!$O$48=0,"ไม่ผ่าน",IF(ข้อมูลกิจกรรม!$O$48=1,"ผ่าน",IF(ข้อมูลกิจกรรม!$O$48=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FHCEikgODF4gFeZSMW/RVfl7S5mAiu3kO+aGN5titVoplx37HScO+MTwd9TQ33zBEG3l3P3vrNAor1G5cy5D1g==" saltValue="UlKf3us6NsND4CDKnq5ARA==" spinCount="100000" sheet="1" objects="1" scenarios="1" selectLockedCells="1"/>
  <mergeCells count="12">
    <mergeCell ref="G39:I39"/>
    <mergeCell ref="F40:J40"/>
    <mergeCell ref="G37:I37"/>
    <mergeCell ref="F25:F29"/>
    <mergeCell ref="B2:J2"/>
    <mergeCell ref="B3:J3"/>
    <mergeCell ref="B23:D23"/>
    <mergeCell ref="B4:J4"/>
    <mergeCell ref="F6:G6"/>
    <mergeCell ref="B31:C38"/>
    <mergeCell ref="B27:C30"/>
    <mergeCell ref="G35:I35"/>
  </mergeCells>
  <phoneticPr fontId="12" type="noConversion"/>
  <conditionalFormatting sqref="E24 G24 H8:H22">
    <cfRule type="cellIs" dxfId="27" priority="11" stopIfTrue="1" operator="lessThan">
      <formula>50</formula>
    </cfRule>
  </conditionalFormatting>
  <conditionalFormatting sqref="J23 I8:J22">
    <cfRule type="cellIs" dxfId="26" priority="12" stopIfTrue="1" operator="lessThan">
      <formula>1</formula>
    </cfRule>
  </conditionalFormatting>
  <conditionalFormatting sqref="I8:I22">
    <cfRule type="containsText" dxfId="25" priority="4" operator="containsText" text="มส">
      <formula>NOT(ISERROR(SEARCH("มส",I8)))</formula>
    </cfRule>
    <cfRule type="containsText" dxfId="2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7"/>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89"/>
      <c r="D5" s="89"/>
      <c r="E5" s="89"/>
      <c r="F5" s="89"/>
      <c r="G5" s="89"/>
      <c r="H5" s="89"/>
      <c r="I5" s="89"/>
      <c r="J5" s="89"/>
    </row>
    <row r="6" spans="2:13" ht="27.75" customHeight="1">
      <c r="B6" s="90"/>
      <c r="C6" s="91" t="s">
        <v>0</v>
      </c>
      <c r="D6" s="92" t="str">
        <f>'03'!$C49</f>
        <v/>
      </c>
      <c r="F6" s="767" t="str">
        <f>"เลขประจำตัว     "&amp;'ข้อมูลนักเรียน  '!B49</f>
        <v xml:space="preserve">เลขประจำตัว     </v>
      </c>
      <c r="G6" s="767"/>
      <c r="H6" s="93" t="s">
        <v>2</v>
      </c>
      <c r="I6" s="92">
        <f>'03'!$A49</f>
        <v>45</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'03'!$D49</f>
        <v/>
      </c>
      <c r="I8" s="104" t="str">
        <f t="shared" ref="I8:I22" si="0">IF(OR(M8="ร",M8="มส"),M8,IF(ISNA(VLOOKUP(H8,grad01,5,TRUE)),"",VLOOKUP(H8,grad01,5,TRUE)))</f>
        <v/>
      </c>
      <c r="J8" s="105"/>
      <c r="M8" s="88" t="str">
        <f>IF('ร,มส'!E51="","",'ร,มส'!E51)</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'03'!$E49</f>
        <v/>
      </c>
      <c r="I9" s="104" t="str">
        <f t="shared" si="0"/>
        <v/>
      </c>
      <c r="J9" s="105"/>
      <c r="M9" s="88" t="str">
        <f>IF('ร,มส'!F51="","",'ร,มส'!F51)</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'03'!$F49</f>
        <v/>
      </c>
      <c r="I10" s="104" t="str">
        <f t="shared" si="0"/>
        <v/>
      </c>
      <c r="J10" s="105"/>
      <c r="M10" s="88" t="str">
        <f>IF('ร,มส'!G51="","",'ร,มส'!G51)</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'03'!$G49</f>
        <v/>
      </c>
      <c r="I11" s="104" t="str">
        <f t="shared" si="0"/>
        <v/>
      </c>
      <c r="J11" s="105"/>
      <c r="M11" s="88" t="str">
        <f>IF('ร,มส'!H51="","",'ร,มส'!H51)</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'03'!$H49</f>
        <v/>
      </c>
      <c r="I12" s="104" t="str">
        <f t="shared" si="0"/>
        <v/>
      </c>
      <c r="J12" s="105"/>
      <c r="M12" s="88" t="str">
        <f>IF('ร,มส'!I51="","",'ร,มส'!I51)</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'03'!$I49</f>
        <v/>
      </c>
      <c r="I13" s="104" t="str">
        <f t="shared" si="0"/>
        <v/>
      </c>
      <c r="J13" s="105"/>
      <c r="M13" s="88" t="str">
        <f>IF('ร,มส'!J51="","",'ร,มส'!J51)</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'03'!$J49</f>
        <v/>
      </c>
      <c r="I14" s="104" t="str">
        <f t="shared" si="0"/>
        <v/>
      </c>
      <c r="J14" s="105"/>
      <c r="M14" s="88" t="str">
        <f>IF('ร,มส'!K51="","",'ร,มส'!K51)</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'03'!$K49</f>
        <v/>
      </c>
      <c r="I15" s="104" t="str">
        <f t="shared" si="0"/>
        <v/>
      </c>
      <c r="J15" s="105"/>
      <c r="M15" s="88" t="str">
        <f>IF('ร,มส'!L51="","",'ร,มส'!L51)</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'03'!$L49</f>
        <v/>
      </c>
      <c r="I16" s="104" t="str">
        <f t="shared" si="0"/>
        <v/>
      </c>
      <c r="J16" s="105"/>
      <c r="M16" s="88" t="str">
        <f>IF('ร,มส'!M51="","",'ร,มส'!M51)</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IF(H17="","",100)</f>
        <v/>
      </c>
      <c r="G17" s="102" t="str">
        <f>'03'!$M$56</f>
        <v/>
      </c>
      <c r="H17" s="103" t="str">
        <f>'03'!$M49</f>
        <v/>
      </c>
      <c r="I17" s="104" t="str">
        <f t="shared" si="0"/>
        <v/>
      </c>
      <c r="J17" s="105"/>
      <c r="M17" s="88" t="str">
        <f>IF('ร,มส'!N51="","",'ร,มส'!N51)</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'03'!$N49</f>
        <v/>
      </c>
      <c r="I18" s="104" t="str">
        <f t="shared" si="0"/>
        <v/>
      </c>
      <c r="J18" s="105"/>
      <c r="M18" s="88" t="str">
        <f>IF('ร,มส'!O51="","",'ร,มส'!O51)</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'03'!$O49</f>
        <v/>
      </c>
      <c r="I19" s="104" t="str">
        <f t="shared" si="0"/>
        <v/>
      </c>
      <c r="J19" s="105"/>
      <c r="M19" s="88" t="str">
        <f>IF('ร,มส'!P51="","",'ร,มส'!P51)</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'03'!$P49</f>
        <v/>
      </c>
      <c r="I20" s="104" t="str">
        <f t="shared" si="0"/>
        <v/>
      </c>
      <c r="J20" s="105"/>
      <c r="M20" s="88" t="str">
        <f>IF('ร,มส'!Q51="","",'ร,มส'!Q51)</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'03'!$Q49</f>
        <v/>
      </c>
      <c r="I21" s="104" t="str">
        <f t="shared" si="0"/>
        <v/>
      </c>
      <c r="J21" s="105"/>
      <c r="M21" s="88" t="str">
        <f>IF('ร,มส'!R51="","",'ร,มส'!R51)</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'03'!$R49</f>
        <v/>
      </c>
      <c r="I22" s="104" t="str">
        <f t="shared" si="0"/>
        <v/>
      </c>
      <c r="J22" s="105"/>
      <c r="M22" s="88" t="str">
        <f>IF('ร,มส'!S51="","",'ร,มส'!S51)</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'02'!$S$49</f>
        <v/>
      </c>
      <c r="F25" s="768" t="s">
        <v>359</v>
      </c>
      <c r="G25" s="465" t="s">
        <v>354</v>
      </c>
      <c r="H25" s="466"/>
      <c r="I25" s="467"/>
      <c r="J25" s="462" t="str">
        <f>IF(ข้อมูลกิจกรรม!$Q$49="","",IF(ข้อมูลกิจกรรม!$Q$49=0,"ปรับปรุง",IF(ข้อมูลกิจกรรม!$Q$49=1,"พอใช้",IF(ข้อมูลกิจกรรม!$Q$49=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IF(เกณฑ์!E16="คะแนนร้อยละ",'03'!$U49,'02'!$AM49)</f>
        <v/>
      </c>
      <c r="F26" s="769"/>
      <c r="G26" s="465" t="s">
        <v>355</v>
      </c>
      <c r="H26" s="466"/>
      <c r="I26" s="467"/>
      <c r="J26" s="462" t="str">
        <f>IF(ข้อมูลกิจกรรม!$R$49="","",IF(ข้อมูลกิจกรรม!$R$49=0,"ปรับปรุง",IF(ข้อมูลกิจกรรม!$R$49=1,"พอใช้",IF(ข้อมูลกิจกรรม!$R$49=2,"ดี","ดีเยี่ยม"))))</f>
        <v/>
      </c>
    </row>
    <row r="27" spans="2:13" ht="21.75" customHeight="1">
      <c r="B27" s="756" t="s">
        <v>29</v>
      </c>
      <c r="C27" s="757"/>
      <c r="D27" s="99" t="str">
        <f>กิจกรรมพัฒนาผู้เรียน!E5</f>
        <v>แนะแนว</v>
      </c>
      <c r="E27" s="103" t="str">
        <f>ข้อมูลกิจกรรม!$D$49</f>
        <v/>
      </c>
      <c r="F27" s="769"/>
      <c r="G27" s="465" t="s">
        <v>356</v>
      </c>
      <c r="H27" s="466"/>
      <c r="I27" s="467"/>
      <c r="J27" s="462" t="str">
        <f>IF(ข้อมูลกิจกรรม!$S$49="","",IF(ข้อมูลกิจกรรม!$S$49=0,"ปรับปรุง",IF(ข้อมูลกิจกรรม!$S$49=1,"พอใช้",IF(ข้อมูลกิจกรรม!$S$49=2,"ดี","ดีเยี่ยม"))))</f>
        <v/>
      </c>
    </row>
    <row r="28" spans="2:13">
      <c r="B28" s="758"/>
      <c r="C28" s="759"/>
      <c r="D28" s="99" t="str">
        <f>กิจกรรมพัฒนาผู้เรียน!F5</f>
        <v>ลูกเสือฯ</v>
      </c>
      <c r="E28" s="103" t="str">
        <f>ข้อมูลกิจกรรม!$E$49</f>
        <v/>
      </c>
      <c r="F28" s="769"/>
      <c r="G28" s="465" t="s">
        <v>357</v>
      </c>
      <c r="H28" s="466"/>
      <c r="I28" s="467"/>
      <c r="J28" s="462" t="str">
        <f>IF(ข้อมูลกิจกรรม!$T$49="","",IF(ข้อมูลกิจกรรม!$T$49=0,"ปรับปรุง",IF(ข้อมูลกิจกรรม!$T$49=1,"พอใช้",IF(ข้อมูลกิจกรรม!$T$49=2,"ดี","ดีเยี่ยม"))))</f>
        <v/>
      </c>
    </row>
    <row r="29" spans="2:13">
      <c r="B29" s="758"/>
      <c r="C29" s="759"/>
      <c r="D29" s="99" t="str">
        <f>ข้อมูลกิจกรรม!$V$49</f>
        <v/>
      </c>
      <c r="E29" s="103" t="str">
        <f>ข้อมูลกิจกรรม!$F$49</f>
        <v/>
      </c>
      <c r="F29" s="770"/>
      <c r="G29" s="468" t="s">
        <v>358</v>
      </c>
      <c r="H29" s="469"/>
      <c r="I29" s="470"/>
      <c r="J29" s="399" t="str">
        <f>IF(ข้อมูลกิจกรรม!$U$49="","",IF(ข้อมูลกิจกรรม!$U$49=0,"ปรับปรุง",IF(ข้อมูลกิจกรรม!$U$49=1,"พอใช้",IF(ข้อมูลกิจกรรม!$U$49=2,"ดี","ดีเยี่ยม"))))</f>
        <v/>
      </c>
    </row>
    <row r="30" spans="2:13" ht="21.75" customHeight="1">
      <c r="B30" s="760"/>
      <c r="C30" s="761"/>
      <c r="D30" s="99" t="str">
        <f>ข้อมูลกิจกรรม!$W$49</f>
        <v/>
      </c>
      <c r="E30" s="103" t="str">
        <f>ข้อมูลกิจกรรม!$G$49</f>
        <v/>
      </c>
      <c r="F30" s="544" t="s">
        <v>425</v>
      </c>
      <c r="G30" s="545"/>
      <c r="H30" s="545"/>
      <c r="I30" s="546"/>
      <c r="J30" s="103" t="str">
        <f>IF(ข้อมูลกิจกรรม!$P$49="","",IF(ข้อมูลกิจกรรม!$P$49=0,"ไม่ผ่าน",IF(ข้อมูลกิจกรรม!$P$49=1,"ผ่าน",IF(ข้อมูลกิจกรรม!$P$49=2,"ดี","ดีเยี่ยม"))))</f>
        <v/>
      </c>
    </row>
    <row r="31" spans="2:13" ht="21.75" customHeight="1">
      <c r="B31" s="756" t="s">
        <v>30</v>
      </c>
      <c r="C31" s="757"/>
      <c r="D31" s="122" t="str">
        <f>"1." &amp;'ข้อมูลพื้นฐาน  '!I13</f>
        <v>1.รักชาติ  ศาสน์  กษัตริย์</v>
      </c>
      <c r="E31" s="103" t="str">
        <f>IF(ข้อมูลกิจกรรม!$H$49="","",IF(ข้อมูลกิจกรรม!$H$49=0,"ไม่ผ่าน",IF(ข้อมูลกิจกรรม!$H$49=1,"ผ่าน",IF(ข้อมูลกิจกรรม!$H$49=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$49="","",IF(ข้อมูลกิจกรรม!$I$49=0,"ไม่ผ่าน",IF(ข้อมูลกิจกรรม!$I$49=1,"ผ่าน",IF(ข้อมูลกิจกรรม!$I$49=2,"ดี","ดีเยี่ยม"))))</f>
        <v/>
      </c>
      <c r="F32" s="541"/>
      <c r="G32" s="474"/>
      <c r="H32" s="474"/>
      <c r="I32" s="474"/>
      <c r="J32" s="525"/>
    </row>
    <row r="33" spans="2:10" ht="21.75" customHeight="1">
      <c r="B33" s="758"/>
      <c r="C33" s="759"/>
      <c r="D33" s="122" t="str">
        <f>"3." &amp;'ข้อมูลพื้นฐาน  '!I15</f>
        <v>3.มีวินัย</v>
      </c>
      <c r="E33" s="103" t="str">
        <f>IF(ข้อมูลกิจกรรม!$J$49="","",IF(ข้อมูลกิจกรรม!$J$49=0,"ไม่ผ่าน",IF(ข้อมูลกิจกรรม!$J$49=1,"ผ่าน",IF(ข้อมูลกิจกรรม!$J$49=2,"ดี","ดีเยี่ยม"))))</f>
        <v/>
      </c>
      <c r="F33" s="121"/>
      <c r="J33" s="543"/>
    </row>
    <row r="34" spans="2:10">
      <c r="B34" s="758"/>
      <c r="C34" s="759"/>
      <c r="D34" s="122" t="str">
        <f>"4." &amp;'ข้อมูลพื้นฐาน  '!I16</f>
        <v>4.ใฝ่เรียนรู้</v>
      </c>
      <c r="E34" s="103" t="str">
        <f>IF(ข้อมูลกิจกรรม!$K$49="","",IF(ข้อมูลกิจกรรม!$K$49=0,"ไม่ผ่าน",IF(ข้อมูลกิจกรรม!$K$49=1,"ผ่าน",IF(ข้อมูลกิจกรรม!$K$49=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$49="","",IF(ข้อมูลกิจกรรม!$L$49=0,"ไม่ผ่าน",IF(ข้อมูลกิจกรรม!$L$49=1,"ผ่าน",IF(ข้อมูลกิจกรรม!$L$49=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$49="","",IF(ข้อมูลกิจกรรม!$M$49=0,"ไม่ผ่าน",IF(ข้อมูลกิจกรรม!$M$49=1,"ผ่าน",IF(ข้อมูลกิจกรรม!$M$49=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$49="","",IF(ข้อมูลกิจกรรม!$N$49=0,"ไม่ผ่าน",IF(ข้อมูลกิจกรรม!$N$49=1,"ผ่าน",IF(ข้อมูลกิจกรรม!$N$49=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$49="","",IF(ข้อมูลกิจกรรม!$O$49=0,"ไม่ผ่าน",IF(ข้อมูลกิจกรรม!$O$49=1,"ผ่าน",IF(ข้อมูลกิจกรรม!$O$49=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f2HHrCDaDFPcz6lJ8OSmIkQ7O4yWbgz7E+Ovyw9tx85FTbyJgU27n7Bf0Zm8rGuN+QseYvG17IuWdrAYMUKDA==" saltValue="NlvPI580Z74QvxbkG2eZTQ==" spinCount="100000" sheet="1" objects="1" scenarios="1" selectLockedCells="1"/>
  <mergeCells count="12">
    <mergeCell ref="F40:J40"/>
    <mergeCell ref="G39:I39"/>
    <mergeCell ref="G37:I37"/>
    <mergeCell ref="B27:C30"/>
    <mergeCell ref="B2:J2"/>
    <mergeCell ref="B3:J3"/>
    <mergeCell ref="B23:D23"/>
    <mergeCell ref="B4:J4"/>
    <mergeCell ref="F6:G6"/>
    <mergeCell ref="F25:F29"/>
    <mergeCell ref="B31:C38"/>
    <mergeCell ref="G35:I35"/>
  </mergeCells>
  <phoneticPr fontId="12" type="noConversion"/>
  <conditionalFormatting sqref="E24 G24 H8:H22">
    <cfRule type="cellIs" dxfId="23" priority="11" stopIfTrue="1" operator="lessThan">
      <formula>50</formula>
    </cfRule>
  </conditionalFormatting>
  <conditionalFormatting sqref="J23 I8:J22">
    <cfRule type="cellIs" dxfId="22" priority="12" stopIfTrue="1" operator="lessThan">
      <formula>1</formula>
    </cfRule>
  </conditionalFormatting>
  <conditionalFormatting sqref="I8:I22">
    <cfRule type="containsText" dxfId="21" priority="4" operator="containsText" text="มส">
      <formula>NOT(ISERROR(SEARCH("มส",I8)))</formula>
    </cfRule>
    <cfRule type="containsText" dxfId="2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427"/>
      <c r="D5" s="427"/>
      <c r="E5" s="427"/>
      <c r="F5" s="427"/>
      <c r="G5" s="427"/>
      <c r="H5" s="427"/>
      <c r="I5" s="427"/>
      <c r="J5" s="427"/>
    </row>
    <row r="6" spans="2:13" ht="27.75" customHeight="1">
      <c r="B6" s="90"/>
      <c r="C6" s="91" t="s">
        <v>0</v>
      </c>
      <c r="D6" s="92" t="str">
        <f>'03'!$C50</f>
        <v/>
      </c>
      <c r="F6" s="767" t="str">
        <f>"เลขประจำตัว     "&amp;'ข้อมูลนักเรียน  '!B50</f>
        <v xml:space="preserve">เลขประจำตัว     </v>
      </c>
      <c r="G6" s="767"/>
      <c r="H6" s="93" t="s">
        <v>2</v>
      </c>
      <c r="I6" s="92">
        <f>'03'!$A50</f>
        <v>46</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'03'!$D50</f>
        <v/>
      </c>
      <c r="I8" s="104" t="str">
        <f t="shared" ref="I8:I22" si="0">IF(OR(M8="ร",M8="มส"),M8,IF(ISNA(VLOOKUP(H8,grad01,5,TRUE)),"",VLOOKUP(H8,grad01,5,TRUE)))</f>
        <v/>
      </c>
      <c r="J8" s="105"/>
      <c r="M8" s="88" t="str">
        <f>IF('ร,มส'!E52="","",'ร,มส'!E52)</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'03'!$E50</f>
        <v/>
      </c>
      <c r="I9" s="104" t="str">
        <f t="shared" si="0"/>
        <v/>
      </c>
      <c r="J9" s="105"/>
      <c r="M9" s="88" t="str">
        <f>IF('ร,มส'!F52="","",'ร,มส'!F52)</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'03'!$F50</f>
        <v/>
      </c>
      <c r="I10" s="104" t="str">
        <f t="shared" si="0"/>
        <v/>
      </c>
      <c r="J10" s="105"/>
      <c r="M10" s="88" t="str">
        <f>IF('ร,มส'!G52="","",'ร,มส'!G52)</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'03'!$G50</f>
        <v/>
      </c>
      <c r="I11" s="104" t="str">
        <f t="shared" si="0"/>
        <v/>
      </c>
      <c r="J11" s="105"/>
      <c r="M11" s="88" t="str">
        <f>IF('ร,มส'!H52="","",'ร,มส'!H52)</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'03'!$H50</f>
        <v/>
      </c>
      <c r="I12" s="104" t="str">
        <f t="shared" si="0"/>
        <v/>
      </c>
      <c r="J12" s="105"/>
      <c r="M12" s="88" t="str">
        <f>IF('ร,มส'!I52="","",'ร,มส'!I52)</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'03'!$I50</f>
        <v/>
      </c>
      <c r="I13" s="104" t="str">
        <f t="shared" si="0"/>
        <v/>
      </c>
      <c r="J13" s="105"/>
      <c r="M13" s="88" t="str">
        <f>IF('ร,มส'!J52="","",'ร,มส'!J52)</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'03'!$J50</f>
        <v/>
      </c>
      <c r="I14" s="104" t="str">
        <f t="shared" si="0"/>
        <v/>
      </c>
      <c r="J14" s="105"/>
      <c r="M14" s="88" t="str">
        <f>IF('ร,มส'!K52="","",'ร,มส'!K52)</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'03'!$K50</f>
        <v/>
      </c>
      <c r="I15" s="104" t="str">
        <f t="shared" si="0"/>
        <v/>
      </c>
      <c r="J15" s="105"/>
      <c r="M15" s="88" t="str">
        <f>IF('ร,มส'!L52="","",'ร,มส'!L52)</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'03'!$L50</f>
        <v/>
      </c>
      <c r="I16" s="104" t="str">
        <f t="shared" si="0"/>
        <v/>
      </c>
      <c r="J16" s="105"/>
      <c r="M16" s="88" t="str">
        <f>IF('ร,มส'!M52="","",'ร,มส'!M52)</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 t="shared" si="1"/>
        <v/>
      </c>
      <c r="G17" s="102" t="str">
        <f>'03'!$M$56</f>
        <v/>
      </c>
      <c r="H17" s="103" t="str">
        <f>'03'!$M50</f>
        <v/>
      </c>
      <c r="I17" s="104" t="str">
        <f t="shared" si="0"/>
        <v/>
      </c>
      <c r="J17" s="105"/>
      <c r="M17" s="88" t="str">
        <f>IF('ร,มส'!N52="","",'ร,มส'!N52)</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'03'!$N50</f>
        <v/>
      </c>
      <c r="I18" s="104" t="str">
        <f t="shared" si="0"/>
        <v/>
      </c>
      <c r="J18" s="105"/>
      <c r="M18" s="88" t="str">
        <f>IF('ร,มส'!O52="","",'ร,มส'!O52)</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'03'!$O50</f>
        <v/>
      </c>
      <c r="I19" s="104" t="str">
        <f t="shared" si="0"/>
        <v/>
      </c>
      <c r="J19" s="105"/>
      <c r="M19" s="88" t="str">
        <f>IF('ร,มส'!P52="","",'ร,มส'!P52)</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'03'!$P50</f>
        <v/>
      </c>
      <c r="I20" s="104" t="str">
        <f t="shared" si="0"/>
        <v/>
      </c>
      <c r="J20" s="105"/>
      <c r="M20" s="88" t="str">
        <f>IF('ร,มส'!Q52="","",'ร,มส'!Q52)</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'03'!$Q50</f>
        <v/>
      </c>
      <c r="I21" s="104" t="str">
        <f t="shared" si="0"/>
        <v/>
      </c>
      <c r="J21" s="105"/>
      <c r="M21" s="88" t="str">
        <f>IF('ร,มส'!R52="","",'ร,มส'!R52)</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'03'!$R50</f>
        <v/>
      </c>
      <c r="I22" s="104" t="str">
        <f t="shared" si="0"/>
        <v/>
      </c>
      <c r="J22" s="105"/>
      <c r="M22" s="88" t="str">
        <f>IF('ร,มส'!S52="","",'ร,มส'!S52)</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'02'!$S$50</f>
        <v/>
      </c>
      <c r="F25" s="768" t="s">
        <v>359</v>
      </c>
      <c r="G25" s="465" t="s">
        <v>354</v>
      </c>
      <c r="H25" s="466"/>
      <c r="I25" s="467"/>
      <c r="J25" s="462" t="str">
        <f>IF(ข้อมูลกิจกรรม!$Q$50="","",IF(ข้อมูลกิจกรรม!$Q$50=0,"ปรับปรุง",IF(ข้อมูลกิจกรรม!$Q$50=1,"พอใช้",IF(ข้อมูลกิจกรรม!$Q$50=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IF(เกณฑ์!E16="คะแนนร้อยละ",'03'!$U50,'02'!$AM50)</f>
        <v/>
      </c>
      <c r="F26" s="769"/>
      <c r="G26" s="465" t="s">
        <v>355</v>
      </c>
      <c r="H26" s="466"/>
      <c r="I26" s="467"/>
      <c r="J26" s="462" t="str">
        <f>IF(ข้อมูลกิจกรรม!$R$50="","",IF(ข้อมูลกิจกรรม!$R$50=0,"ปรับปรุง",IF(ข้อมูลกิจกรรม!$R$50=1,"พอใช้",IF(ข้อมูลกิจกรรม!$R$50=2,"ดี","ดีเยี่ยม"))))</f>
        <v/>
      </c>
    </row>
    <row r="27" spans="2:13" ht="21.75" customHeight="1">
      <c r="B27" s="756" t="s">
        <v>29</v>
      </c>
      <c r="C27" s="757"/>
      <c r="D27" s="99" t="str">
        <f>กิจกรรมพัฒนาผู้เรียน!E5</f>
        <v>แนะแนว</v>
      </c>
      <c r="E27" s="103" t="str">
        <f>ข้อมูลกิจกรรม!$D$50</f>
        <v/>
      </c>
      <c r="F27" s="769"/>
      <c r="G27" s="465" t="s">
        <v>356</v>
      </c>
      <c r="H27" s="466"/>
      <c r="I27" s="467"/>
      <c r="J27" s="462" t="str">
        <f>IF(ข้อมูลกิจกรรม!$S$50="","",IF(ข้อมูลกิจกรรม!$S$50=0,"ปรับปรุง",IF(ข้อมูลกิจกรรม!$S$50=1,"พอใช้",IF(ข้อมูลกิจกรรม!$S$50=2,"ดี","ดีเยี่ยม"))))</f>
        <v/>
      </c>
    </row>
    <row r="28" spans="2:13">
      <c r="B28" s="758"/>
      <c r="C28" s="759"/>
      <c r="D28" s="99" t="str">
        <f>กิจกรรมพัฒนาผู้เรียน!F5</f>
        <v>ลูกเสือฯ</v>
      </c>
      <c r="E28" s="103" t="str">
        <f>ข้อมูลกิจกรรม!$E$50</f>
        <v/>
      </c>
      <c r="F28" s="769"/>
      <c r="G28" s="465" t="s">
        <v>357</v>
      </c>
      <c r="H28" s="466"/>
      <c r="I28" s="467"/>
      <c r="J28" s="462" t="str">
        <f>IF(ข้อมูลกิจกรรม!$T$50="","",IF(ข้อมูลกิจกรรม!$T$50=0,"ปรับปรุง",IF(ข้อมูลกิจกรรม!$T$50=1,"พอใช้",IF(ข้อมูลกิจกรรม!$T$50=2,"ดี","ดีเยี่ยม"))))</f>
        <v/>
      </c>
    </row>
    <row r="29" spans="2:13">
      <c r="B29" s="758"/>
      <c r="C29" s="759"/>
      <c r="D29" s="99" t="str">
        <f>ข้อมูลกิจกรรม!$V$50</f>
        <v/>
      </c>
      <c r="E29" s="103" t="str">
        <f>ข้อมูลกิจกรรม!$F$50</f>
        <v/>
      </c>
      <c r="F29" s="770"/>
      <c r="G29" s="468" t="s">
        <v>358</v>
      </c>
      <c r="H29" s="469"/>
      <c r="I29" s="470"/>
      <c r="J29" s="426" t="str">
        <f>IF(ข้อมูลกิจกรรม!$U$50="","",IF(ข้อมูลกิจกรรม!$U$50=0,"ปรับปรุง",IF(ข้อมูลกิจกรรม!$U$50=1,"พอใช้",IF(ข้อมูลกิจกรรม!$U$50=2,"ดี","ดีเยี่ยม"))))</f>
        <v/>
      </c>
    </row>
    <row r="30" spans="2:13" ht="21.75" customHeight="1">
      <c r="B30" s="760"/>
      <c r="C30" s="761"/>
      <c r="D30" s="99" t="str">
        <f>ข้อมูลกิจกรรม!$W$50</f>
        <v/>
      </c>
      <c r="E30" s="103" t="str">
        <f>ข้อมูลกิจกรรม!$G$50</f>
        <v/>
      </c>
      <c r="F30" s="544" t="s">
        <v>425</v>
      </c>
      <c r="G30" s="545"/>
      <c r="H30" s="545"/>
      <c r="I30" s="546"/>
      <c r="J30" s="103" t="str">
        <f>IF(ข้อมูลกิจกรรม!$P$50="","",IF(ข้อมูลกิจกรรม!$P$50=0,"ไม่ผ่าน",IF(ข้อมูลกิจกรรม!$P$50=1,"ผ่าน",IF(ข้อมูลกิจกรรม!$P$50=2,"ดี","ดีเยี่ยม"))))</f>
        <v/>
      </c>
    </row>
    <row r="31" spans="2:13" ht="21.75" customHeight="1">
      <c r="B31" s="756" t="s">
        <v>30</v>
      </c>
      <c r="C31" s="757"/>
      <c r="D31" s="122" t="str">
        <f>"1." &amp;'ข้อมูลพื้นฐาน  '!I13</f>
        <v>1.รักชาติ  ศาสน์  กษัตริย์</v>
      </c>
      <c r="E31" s="103" t="str">
        <f>IF(ข้อมูลกิจกรรม!$H$50="","",IF(ข้อมูลกิจกรรม!$H$50=0,"ไม่ผ่าน",IF(ข้อมูลกิจกรรม!$H$50=1,"ผ่าน",IF(ข้อมูลกิจกรรม!$H$50=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$50="","",IF(ข้อมูลกิจกรรม!$I$50=0,"ไม่ผ่าน",IF(ข้อมูลกิจกรรม!$I$50=1,"ผ่าน",IF(ข้อมูลกิจกรรม!$I$50=2,"ดี","ดีเยี่ยม"))))</f>
        <v/>
      </c>
      <c r="F32" s="541"/>
      <c r="G32" s="474"/>
      <c r="H32" s="474"/>
      <c r="I32" s="474"/>
      <c r="J32" s="525"/>
    </row>
    <row r="33" spans="2:10" ht="21.75" customHeight="1">
      <c r="B33" s="758"/>
      <c r="C33" s="759"/>
      <c r="D33" s="122" t="str">
        <f>"3." &amp;'ข้อมูลพื้นฐาน  '!I15</f>
        <v>3.มีวินัย</v>
      </c>
      <c r="E33" s="103" t="str">
        <f>IF(ข้อมูลกิจกรรม!$J$50="","",IF(ข้อมูลกิจกรรม!$J$50=0,"ไม่ผ่าน",IF(ข้อมูลกิจกรรม!$J$50=1,"ผ่าน",IF(ข้อมูลกิจกรรม!$J$50=2,"ดี","ดีเยี่ยม"))))</f>
        <v/>
      </c>
      <c r="F33" s="121"/>
      <c r="J33" s="543"/>
    </row>
    <row r="34" spans="2:10">
      <c r="B34" s="758"/>
      <c r="C34" s="759"/>
      <c r="D34" s="122" t="str">
        <f>"4." &amp;'ข้อมูลพื้นฐาน  '!I16</f>
        <v>4.ใฝ่เรียนรู้</v>
      </c>
      <c r="E34" s="103" t="str">
        <f>IF(ข้อมูลกิจกรรม!$K$50="","",IF(ข้อมูลกิจกรรม!$K$50=0,"ไม่ผ่าน",IF(ข้อมูลกิจกรรม!$K$50=1,"ผ่าน",IF(ข้อมูลกิจกรรม!$K$50=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$50="","",IF(ข้อมูลกิจกรรม!$L$50=0,"ไม่ผ่าน",IF(ข้อมูลกิจกรรม!$L$50=1,"ผ่าน",IF(ข้อมูลกิจกรรม!$L$50=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$50="","",IF(ข้อมูลกิจกรรม!$M$50=0,"ไม่ผ่าน",IF(ข้อมูลกิจกรรม!$M$50=1,"ผ่าน",IF(ข้อมูลกิจกรรม!$M$50=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$50="","",IF(ข้อมูลกิจกรรม!$N$50=0,"ไม่ผ่าน",IF(ข้อมูลกิจกรรม!$N$50=1,"ผ่าน",IF(ข้อมูลกิจกรรม!$N$50=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$50="","",IF(ข้อมูลกิจกรรม!$O$50=0,"ไม่ผ่าน",IF(ข้อมูลกิจกรรม!$O$50=1,"ผ่าน",IF(ข้อมูลกิจกรรม!$O$50=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bIdKSRg9t5B01JPX7wG9MBaR4fjxzuheG47c64Urblmd3i1IPNwpKY880eHKYkLDGamC3d+kN0ddqhBmXprMnA==" saltValue="XoWUr9+cLmcW8+Ymj8J5fQ=="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19" priority="8" stopIfTrue="1" operator="lessThan">
      <formula>50</formula>
    </cfRule>
  </conditionalFormatting>
  <conditionalFormatting sqref="J23 I8:J22">
    <cfRule type="cellIs" dxfId="18" priority="7" stopIfTrue="1" operator="lessThan">
      <formula>1</formula>
    </cfRule>
  </conditionalFormatting>
  <conditionalFormatting sqref="I8:I22">
    <cfRule type="containsText" dxfId="17" priority="4" operator="containsText" text="มส">
      <formula>NOT(ISERROR(SEARCH("มส",I8)))</formula>
    </cfRule>
    <cfRule type="containsText" dxfId="16"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427"/>
      <c r="D5" s="427"/>
      <c r="E5" s="427"/>
      <c r="F5" s="427"/>
      <c r="G5" s="427"/>
      <c r="H5" s="427"/>
      <c r="I5" s="427"/>
      <c r="J5" s="427"/>
    </row>
    <row r="6" spans="2:13" ht="27.75" customHeight="1">
      <c r="B6" s="90"/>
      <c r="C6" s="91" t="s">
        <v>0</v>
      </c>
      <c r="D6" s="92" t="str">
        <f>'03'!$C51</f>
        <v/>
      </c>
      <c r="F6" s="767" t="str">
        <f>"เลขประจำตัว     "&amp;'ข้อมูลนักเรียน  '!B51</f>
        <v xml:space="preserve">เลขประจำตัว     </v>
      </c>
      <c r="G6" s="767"/>
      <c r="H6" s="93" t="s">
        <v>2</v>
      </c>
      <c r="I6" s="92">
        <f>'03'!$A51</f>
        <v>47</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'03'!$D51</f>
        <v/>
      </c>
      <c r="I8" s="104" t="str">
        <f t="shared" ref="I8:I22" si="0">IF(OR(M8="ร",M8="มส"),M8,IF(ISNA(VLOOKUP(H8,grad01,5,TRUE)),"",VLOOKUP(H8,grad01,5,TRUE)))</f>
        <v/>
      </c>
      <c r="J8" s="105"/>
      <c r="M8" s="88" t="str">
        <f>IF('ร,มส'!E53="","",'ร,มส'!E53)</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'03'!$E51</f>
        <v/>
      </c>
      <c r="I9" s="104" t="str">
        <f t="shared" si="0"/>
        <v/>
      </c>
      <c r="J9" s="105"/>
      <c r="M9" s="88" t="str">
        <f>IF('ร,มส'!F53="","",'ร,มส'!F53)</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'03'!$F51</f>
        <v/>
      </c>
      <c r="I10" s="104" t="str">
        <f t="shared" si="0"/>
        <v/>
      </c>
      <c r="J10" s="105"/>
      <c r="M10" s="88" t="str">
        <f>IF('ร,มส'!G53="","",'ร,มส'!G53)</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'03'!$G51</f>
        <v/>
      </c>
      <c r="I11" s="104" t="str">
        <f t="shared" si="0"/>
        <v/>
      </c>
      <c r="J11" s="105"/>
      <c r="M11" s="88" t="str">
        <f>IF('ร,มส'!H53="","",'ร,มส'!H53)</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'03'!$H51</f>
        <v/>
      </c>
      <c r="I12" s="104" t="str">
        <f t="shared" si="0"/>
        <v/>
      </c>
      <c r="J12" s="105"/>
      <c r="M12" s="88" t="str">
        <f>IF('ร,มส'!I53="","",'ร,มส'!I53)</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'03'!$I51</f>
        <v/>
      </c>
      <c r="I13" s="104" t="str">
        <f t="shared" si="0"/>
        <v/>
      </c>
      <c r="J13" s="105"/>
      <c r="M13" s="88" t="str">
        <f>IF('ร,มส'!J53="","",'ร,มส'!J53)</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'03'!$J51</f>
        <v/>
      </c>
      <c r="I14" s="104" t="str">
        <f t="shared" si="0"/>
        <v/>
      </c>
      <c r="J14" s="105"/>
      <c r="M14" s="88" t="str">
        <f>IF('ร,มส'!K53="","",'ร,มส'!K53)</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'03'!$K51</f>
        <v/>
      </c>
      <c r="I15" s="104" t="str">
        <f t="shared" si="0"/>
        <v/>
      </c>
      <c r="J15" s="105"/>
      <c r="M15" s="88" t="str">
        <f>IF('ร,มส'!L53="","",'ร,มส'!L53)</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'03'!$L51</f>
        <v/>
      </c>
      <c r="I16" s="104" t="str">
        <f t="shared" si="0"/>
        <v/>
      </c>
      <c r="J16" s="105"/>
      <c r="M16" s="88" t="str">
        <f>IF('ร,มส'!M53="","",'ร,มส'!M53)</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 t="shared" si="1"/>
        <v/>
      </c>
      <c r="G17" s="102" t="str">
        <f>'03'!$M$56</f>
        <v/>
      </c>
      <c r="H17" s="103" t="str">
        <f>'03'!$M51</f>
        <v/>
      </c>
      <c r="I17" s="104" t="str">
        <f t="shared" si="0"/>
        <v/>
      </c>
      <c r="J17" s="105"/>
      <c r="M17" s="88" t="str">
        <f>IF('ร,มส'!N53="","",'ร,มส'!N53)</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'03'!$N51</f>
        <v/>
      </c>
      <c r="I18" s="104" t="str">
        <f t="shared" si="0"/>
        <v/>
      </c>
      <c r="J18" s="105"/>
      <c r="M18" s="88" t="str">
        <f>IF('ร,มส'!O53="","",'ร,มส'!O53)</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'03'!$O51</f>
        <v/>
      </c>
      <c r="I19" s="104" t="str">
        <f t="shared" si="0"/>
        <v/>
      </c>
      <c r="J19" s="105"/>
      <c r="M19" s="88" t="str">
        <f>IF('ร,มส'!P53="","",'ร,มส'!P53)</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'03'!$P51</f>
        <v/>
      </c>
      <c r="I20" s="104" t="str">
        <f t="shared" si="0"/>
        <v/>
      </c>
      <c r="J20" s="105"/>
      <c r="M20" s="88" t="str">
        <f>IF('ร,มส'!Q53="","",'ร,มส'!Q53)</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'03'!$Q51</f>
        <v/>
      </c>
      <c r="I21" s="104" t="str">
        <f t="shared" si="0"/>
        <v/>
      </c>
      <c r="J21" s="105"/>
      <c r="M21" s="88" t="str">
        <f>IF('ร,มส'!R53="","",'ร,มส'!R53)</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'03'!$R51</f>
        <v/>
      </c>
      <c r="I22" s="104" t="str">
        <f t="shared" si="0"/>
        <v/>
      </c>
      <c r="J22" s="105"/>
      <c r="M22" s="88" t="str">
        <f>IF('ร,มส'!S53="","",'ร,มส'!S53)</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'02'!$S$51</f>
        <v/>
      </c>
      <c r="F25" s="768" t="s">
        <v>359</v>
      </c>
      <c r="G25" s="465" t="s">
        <v>354</v>
      </c>
      <c r="H25" s="466"/>
      <c r="I25" s="467"/>
      <c r="J25" s="462" t="str">
        <f>IF(ข้อมูลกิจกรรม!$Q$51="","",IF(ข้อมูลกิจกรรม!$Q$51=0,"ปรับปรุง",IF(ข้อมูลกิจกรรม!$Q$51=1,"พอใช้",IF(ข้อมูลกิจกรรม!$Q$51=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IF(เกณฑ์!E16="คะแนนร้อยละ",'03'!$U51,'02'!$AM51)</f>
        <v/>
      </c>
      <c r="F26" s="769"/>
      <c r="G26" s="465" t="s">
        <v>355</v>
      </c>
      <c r="H26" s="466"/>
      <c r="I26" s="467"/>
      <c r="J26" s="462" t="str">
        <f>IF(ข้อมูลกิจกรรม!$R$51="","",IF(ข้อมูลกิจกรรม!$R$51=0,"ปรับปรุง",IF(ข้อมูลกิจกรรม!$R$51=1,"พอใช้",IF(ข้อมูลกิจกรรม!$R$51=2,"ดี","ดีเยี่ยม"))))</f>
        <v/>
      </c>
    </row>
    <row r="27" spans="2:13" ht="21.75" customHeight="1">
      <c r="B27" s="756" t="s">
        <v>29</v>
      </c>
      <c r="C27" s="757"/>
      <c r="D27" s="99" t="str">
        <f>กิจกรรมพัฒนาผู้เรียน!E5</f>
        <v>แนะแนว</v>
      </c>
      <c r="E27" s="103" t="str">
        <f>ข้อมูลกิจกรรม!$D$51</f>
        <v/>
      </c>
      <c r="F27" s="769"/>
      <c r="G27" s="465" t="s">
        <v>356</v>
      </c>
      <c r="H27" s="466"/>
      <c r="I27" s="467"/>
      <c r="J27" s="462" t="str">
        <f>IF(ข้อมูลกิจกรรม!$S$51="","",IF(ข้อมูลกิจกรรม!$S$51=0,"ปรับปรุง",IF(ข้อมูลกิจกรรม!$S$51=1,"พอใช้",IF(ข้อมูลกิจกรรม!$S$51=2,"ดี","ดีเยี่ยม"))))</f>
        <v/>
      </c>
    </row>
    <row r="28" spans="2:13">
      <c r="B28" s="758"/>
      <c r="C28" s="759"/>
      <c r="D28" s="99" t="str">
        <f>กิจกรรมพัฒนาผู้เรียน!F5</f>
        <v>ลูกเสือฯ</v>
      </c>
      <c r="E28" s="103" t="str">
        <f>ข้อมูลกิจกรรม!$E$51</f>
        <v/>
      </c>
      <c r="F28" s="769"/>
      <c r="G28" s="465" t="s">
        <v>357</v>
      </c>
      <c r="H28" s="466"/>
      <c r="I28" s="467"/>
      <c r="J28" s="462" t="str">
        <f>IF(ข้อมูลกิจกรรม!$T$51="","",IF(ข้อมูลกิจกรรม!$T$51=0,"ปรับปรุง",IF(ข้อมูลกิจกรรม!$T$51=1,"พอใช้",IF(ข้อมูลกิจกรรม!$T$51=2,"ดี","ดีเยี่ยม"))))</f>
        <v/>
      </c>
    </row>
    <row r="29" spans="2:13">
      <c r="B29" s="758"/>
      <c r="C29" s="759"/>
      <c r="D29" s="99" t="str">
        <f>ข้อมูลกิจกรรม!$V$51</f>
        <v/>
      </c>
      <c r="E29" s="103" t="str">
        <f>ข้อมูลกิจกรรม!$F$51</f>
        <v/>
      </c>
      <c r="F29" s="770"/>
      <c r="G29" s="468" t="s">
        <v>358</v>
      </c>
      <c r="H29" s="469"/>
      <c r="I29" s="470"/>
      <c r="J29" s="426" t="str">
        <f>IF(ข้อมูลกิจกรรม!$U$51="","",IF(ข้อมูลกิจกรรม!$U$51=0,"ปรับปรุง",IF(ข้อมูลกิจกรรม!$U$51=1,"พอใช้",IF(ข้อมูลกิจกรรม!$U$51=2,"ดี","ดีเยี่ยม"))))</f>
        <v/>
      </c>
    </row>
    <row r="30" spans="2:13" ht="21.75" customHeight="1">
      <c r="B30" s="760"/>
      <c r="C30" s="761"/>
      <c r="D30" s="99" t="str">
        <f>ข้อมูลกิจกรรม!$W$51</f>
        <v/>
      </c>
      <c r="E30" s="103" t="str">
        <f>ข้อมูลกิจกรรม!$G$51</f>
        <v/>
      </c>
      <c r="F30" s="544" t="s">
        <v>425</v>
      </c>
      <c r="G30" s="545"/>
      <c r="H30" s="545"/>
      <c r="I30" s="546"/>
      <c r="J30" s="103" t="str">
        <f>IF(ข้อมูลกิจกรรม!$P$51="","",IF(ข้อมูลกิจกรรม!$P$51=0,"ไม่ผ่าน",IF(ข้อมูลกิจกรรม!$P$51=1,"ผ่าน",IF(ข้อมูลกิจกรรม!$P$51=2,"ดี","ดีเยี่ยม"))))</f>
        <v/>
      </c>
    </row>
    <row r="31" spans="2:13" ht="21.75" customHeight="1">
      <c r="B31" s="756" t="s">
        <v>30</v>
      </c>
      <c r="C31" s="757"/>
      <c r="D31" s="122" t="str">
        <f>"1." &amp;'ข้อมูลพื้นฐาน  '!I13</f>
        <v>1.รักชาติ  ศาสน์  กษัตริย์</v>
      </c>
      <c r="E31" s="103" t="str">
        <f>IF(ข้อมูลกิจกรรม!$H$51="","",IF(ข้อมูลกิจกรรม!$H$51=0,"ไม่ผ่าน",IF(ข้อมูลกิจกรรม!$H$51=1,"ผ่าน",IF(ข้อมูลกิจกรรม!$H$51=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$51="","",IF(ข้อมูลกิจกรรม!$I$51=0,"ไม่ผ่าน",IF(ข้อมูลกิจกรรม!$I$51=1,"ผ่าน",IF(ข้อมูลกิจกรรม!$I$51=2,"ดี","ดีเยี่ยม"))))</f>
        <v/>
      </c>
      <c r="F32" s="541"/>
      <c r="G32" s="474"/>
      <c r="H32" s="474"/>
      <c r="I32" s="474"/>
      <c r="J32" s="525"/>
    </row>
    <row r="33" spans="2:10" ht="21.75" customHeight="1">
      <c r="B33" s="758"/>
      <c r="C33" s="759"/>
      <c r="D33" s="122" t="str">
        <f>"3." &amp;'ข้อมูลพื้นฐาน  '!I15</f>
        <v>3.มีวินัย</v>
      </c>
      <c r="E33" s="103" t="str">
        <f>IF(ข้อมูลกิจกรรม!$J$51="","",IF(ข้อมูลกิจกรรม!$J$51=0,"ไม่ผ่าน",IF(ข้อมูลกิจกรรม!$J$51=1,"ผ่าน",IF(ข้อมูลกิจกรรม!$J$51=2,"ดี","ดีเยี่ยม"))))</f>
        <v/>
      </c>
      <c r="F33" s="121"/>
      <c r="J33" s="543"/>
    </row>
    <row r="34" spans="2:10">
      <c r="B34" s="758"/>
      <c r="C34" s="759"/>
      <c r="D34" s="122" t="str">
        <f>"4." &amp;'ข้อมูลพื้นฐาน  '!I16</f>
        <v>4.ใฝ่เรียนรู้</v>
      </c>
      <c r="E34" s="103" t="str">
        <f>IF(ข้อมูลกิจกรรม!$K$51="","",IF(ข้อมูลกิจกรรม!$K$51=0,"ไม่ผ่าน",IF(ข้อมูลกิจกรรม!$K$51=1,"ผ่าน",IF(ข้อมูลกิจกรรม!$K$51=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$51="","",IF(ข้อมูลกิจกรรม!$L$51=0,"ไม่ผ่าน",IF(ข้อมูลกิจกรรม!$L$51=1,"ผ่าน",IF(ข้อมูลกิจกรรม!$L$51=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$51="","",IF(ข้อมูลกิจกรรม!$M$51=0,"ไม่ผ่าน",IF(ข้อมูลกิจกรรม!$M$51=1,"ผ่าน",IF(ข้อมูลกิจกรรม!$M$51=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$51="","",IF(ข้อมูลกิจกรรม!$N$51=0,"ไม่ผ่าน",IF(ข้อมูลกิจกรรม!$N$51=1,"ผ่าน",IF(ข้อมูลกิจกรรม!$N$51=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$51="","",IF(ข้อมูลกิจกรรม!$O$51=0,"ไม่ผ่าน",IF(ข้อมูลกิจกรรม!$O$51=1,"ผ่าน",IF(ข้อมูลกิจกรรม!$O$51=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a35u6foIzjPMLnQDbcCqQzCDkL8MJrXHi9ioWb2Dqpksu07+KbcvYL6SOVtcAA9m8UL0TRYY4T7zJYuuISZj8w==" saltValue="QhyrNfjrDi+Sbl55tZVEx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15" priority="8" stopIfTrue="1" operator="lessThan">
      <formula>50</formula>
    </cfRule>
  </conditionalFormatting>
  <conditionalFormatting sqref="J23 I8:J22">
    <cfRule type="cellIs" dxfId="14" priority="7" stopIfTrue="1" operator="lessThan">
      <formula>1</formula>
    </cfRule>
  </conditionalFormatting>
  <conditionalFormatting sqref="I8:I22">
    <cfRule type="containsText" dxfId="13" priority="4" operator="containsText" text="มส">
      <formula>NOT(ISERROR(SEARCH("มส",I8)))</formula>
    </cfRule>
    <cfRule type="containsText" dxfId="12"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0000"/>
  </sheetPr>
  <dimension ref="A1:DZ66"/>
  <sheetViews>
    <sheetView showGridLines="0" showRowColHeaders="0" showZeros="0" zoomScale="95" zoomScaleNormal="95" workbookViewId="0">
      <pane xSplit="4" ySplit="6" topLeftCell="CV7" activePane="bottomRight" state="frozen"/>
      <selection activeCell="AF5" sqref="AF5"/>
      <selection pane="topRight" activeCell="AF5" sqref="AF5"/>
      <selection pane="bottomLeft" activeCell="AF5" sqref="AF5"/>
      <selection pane="bottomRight" activeCell="CV7" sqref="CV7"/>
    </sheetView>
  </sheetViews>
  <sheetFormatPr defaultColWidth="9.140625" defaultRowHeight="21.75"/>
  <cols>
    <col min="1" max="1" width="6.28515625" style="23" customWidth="1"/>
    <col min="2" max="2" width="4.140625" style="23" customWidth="1"/>
    <col min="3" max="3" width="12.7109375" style="23" customWidth="1"/>
    <col min="4" max="4" width="33.85546875" style="23" customWidth="1"/>
    <col min="5" max="51" width="5.7109375" style="23" customWidth="1"/>
    <col min="52" max="52" width="6.28515625" style="23" customWidth="1"/>
    <col min="53" max="124" width="5.7109375" style="23" customWidth="1"/>
    <col min="125" max="125" width="4.5703125" style="23" customWidth="1"/>
    <col min="126" max="126" width="1.85546875" style="23" customWidth="1"/>
    <col min="127" max="16384" width="9.140625" style="23"/>
  </cols>
  <sheetData>
    <row r="1" spans="1:130" ht="33" customHeight="1">
      <c r="A1" s="172"/>
      <c r="B1" s="172"/>
      <c r="C1" s="172"/>
      <c r="D1" s="172"/>
      <c r="E1" s="333" t="s">
        <v>172</v>
      </c>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row>
    <row r="2" spans="1:130" ht="18.95" customHeight="1">
      <c r="A2" s="172"/>
      <c r="B2" s="600"/>
      <c r="C2" s="20" t="str">
        <f>"แบบบันทึกคะแนนคุณลักษณะที่พึงประสงค์  " &amp;'ข้อมูลพื้นฐาน  '!D9 &amp;"   ปีการศึกษา  "   &amp;'ข้อมูลพื้นฐาน  '!F9</f>
        <v>แบบบันทึกคะแนนคุณลักษณะที่พึงประสงค์  ภาคเรียนที่ 2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2"/>
      <c r="DV2" s="172"/>
      <c r="DW2" s="172"/>
      <c r="DX2" s="172"/>
      <c r="DY2" s="172"/>
      <c r="DZ2" s="172"/>
    </row>
    <row r="3" spans="1:130" ht="18.95" customHeight="1">
      <c r="A3" s="172"/>
      <c r="B3" s="600"/>
      <c r="C3" s="20" t="str">
        <f>'ข้อมูลพื้นฐาน  '!C10 &amp;'ข้อมูลพื้นฐาน  '!D10      &amp;"  "&amp;'ข้อมูลพื้นฐาน  '!D3  &amp;"   "&amp;'ข้อมูลพื้นฐาน  '!D4</f>
        <v>ระดับชั้นมัธยมศึกษาปีที่ 1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2"/>
      <c r="DV3" s="172"/>
      <c r="DW3" s="172"/>
      <c r="DX3" s="172"/>
      <c r="DY3" s="172"/>
      <c r="DZ3" s="172"/>
    </row>
    <row r="4" spans="1:130" ht="21" customHeight="1">
      <c r="A4" s="172"/>
      <c r="B4" s="601" t="s">
        <v>2</v>
      </c>
      <c r="C4" s="602" t="s">
        <v>28</v>
      </c>
      <c r="D4" s="603" t="s">
        <v>6</v>
      </c>
      <c r="E4" s="597" t="str">
        <f>'ข้อมูลพื้นฐาน  '!$E13</f>
        <v>ภาษาไทย</v>
      </c>
      <c r="F4" s="598"/>
      <c r="G4" s="598"/>
      <c r="H4" s="598"/>
      <c r="I4" s="598"/>
      <c r="J4" s="598"/>
      <c r="K4" s="598"/>
      <c r="L4" s="599"/>
      <c r="M4" s="597" t="str">
        <f>'ข้อมูลพื้นฐาน  '!$E14</f>
        <v>คณิตศาสตร์</v>
      </c>
      <c r="N4" s="598"/>
      <c r="O4" s="598"/>
      <c r="P4" s="598"/>
      <c r="Q4" s="598"/>
      <c r="R4" s="598"/>
      <c r="S4" s="598"/>
      <c r="T4" s="599"/>
      <c r="U4" s="597" t="str">
        <f>'ข้อมูลพื้นฐาน  '!$E15</f>
        <v>วิทยาศาสตร์และเทคโนโลยี</v>
      </c>
      <c r="V4" s="598"/>
      <c r="W4" s="598"/>
      <c r="X4" s="598"/>
      <c r="Y4" s="598"/>
      <c r="Z4" s="598"/>
      <c r="AA4" s="598"/>
      <c r="AB4" s="599"/>
      <c r="AC4" s="597" t="str">
        <f>'ข้อมูลพื้นฐาน  '!$E16</f>
        <v>การออกแบบและเทคโนโลยี</v>
      </c>
      <c r="AD4" s="598"/>
      <c r="AE4" s="598"/>
      <c r="AF4" s="598"/>
      <c r="AG4" s="598"/>
      <c r="AH4" s="598"/>
      <c r="AI4" s="598"/>
      <c r="AJ4" s="599"/>
      <c r="AK4" s="597" t="str">
        <f>'ข้อมูลพื้นฐาน  '!$E17</f>
        <v>สังคมศึกษา ศาสนาและ วัฒนธรรม</v>
      </c>
      <c r="AL4" s="598"/>
      <c r="AM4" s="598"/>
      <c r="AN4" s="598"/>
      <c r="AO4" s="598"/>
      <c r="AP4" s="598"/>
      <c r="AQ4" s="598"/>
      <c r="AR4" s="599"/>
      <c r="AS4" s="597" t="str">
        <f>'ข้อมูลพื้นฐาน  '!$E18</f>
        <v>ประวัติศาสตร์</v>
      </c>
      <c r="AT4" s="598"/>
      <c r="AU4" s="598"/>
      <c r="AV4" s="598"/>
      <c r="AW4" s="598"/>
      <c r="AX4" s="598"/>
      <c r="AY4" s="598"/>
      <c r="AZ4" s="599"/>
      <c r="BA4" s="597" t="str">
        <f>'ข้อมูลพื้นฐาน  '!$E19</f>
        <v>สุขศึกษาและพลศึกษา</v>
      </c>
      <c r="BB4" s="598"/>
      <c r="BC4" s="598"/>
      <c r="BD4" s="598"/>
      <c r="BE4" s="598"/>
      <c r="BF4" s="598"/>
      <c r="BG4" s="598"/>
      <c r="BH4" s="599"/>
      <c r="BI4" s="597" t="str">
        <f>'ข้อมูลพื้นฐาน  '!$E20</f>
        <v>ศิลปะ</v>
      </c>
      <c r="BJ4" s="598"/>
      <c r="BK4" s="598"/>
      <c r="BL4" s="598"/>
      <c r="BM4" s="598"/>
      <c r="BN4" s="598"/>
      <c r="BO4" s="598"/>
      <c r="BP4" s="599"/>
      <c r="BQ4" s="597" t="str">
        <f>'ข้อมูลพื้นฐาน  '!$E21</f>
        <v>การงานอาชีพ</v>
      </c>
      <c r="BR4" s="598"/>
      <c r="BS4" s="598"/>
      <c r="BT4" s="598"/>
      <c r="BU4" s="598"/>
      <c r="BV4" s="598"/>
      <c r="BW4" s="598"/>
      <c r="BX4" s="599"/>
      <c r="BY4" s="597" t="str">
        <f>'ข้อมูลพื้นฐาน  '!$E22</f>
        <v>ภาษาอังกฤษพื้นฐาน</v>
      </c>
      <c r="BZ4" s="598"/>
      <c r="CA4" s="598"/>
      <c r="CB4" s="598"/>
      <c r="CC4" s="598"/>
      <c r="CD4" s="598"/>
      <c r="CE4" s="598"/>
      <c r="CF4" s="599"/>
      <c r="CG4" s="597" t="str">
        <f>'ข้อมูลพื้นฐาน  '!$E23</f>
        <v>คอมพิวเตอร์</v>
      </c>
      <c r="CH4" s="598"/>
      <c r="CI4" s="598"/>
      <c r="CJ4" s="598"/>
      <c r="CK4" s="598"/>
      <c r="CL4" s="598"/>
      <c r="CM4" s="598"/>
      <c r="CN4" s="599"/>
      <c r="CO4" s="597" t="str">
        <f>'ข้อมูลพื้นฐาน  '!$E24</f>
        <v>ภาษาจีน</v>
      </c>
      <c r="CP4" s="598"/>
      <c r="CQ4" s="598"/>
      <c r="CR4" s="598"/>
      <c r="CS4" s="598"/>
      <c r="CT4" s="598"/>
      <c r="CU4" s="598"/>
      <c r="CV4" s="599"/>
      <c r="CW4" s="597" t="str">
        <f>'ข้อมูลพื้นฐาน  '!$E25</f>
        <v>การป้องกันการทุจริต</v>
      </c>
      <c r="CX4" s="598"/>
      <c r="CY4" s="598"/>
      <c r="CZ4" s="598"/>
      <c r="DA4" s="598"/>
      <c r="DB4" s="598"/>
      <c r="DC4" s="598"/>
      <c r="DD4" s="599"/>
      <c r="DE4" s="597" t="str">
        <f>'ข้อมูลพื้นฐาน  '!$E26</f>
        <v>โครงงานอาชีพ</v>
      </c>
      <c r="DF4" s="598"/>
      <c r="DG4" s="598"/>
      <c r="DH4" s="598"/>
      <c r="DI4" s="598"/>
      <c r="DJ4" s="598"/>
      <c r="DK4" s="598"/>
      <c r="DL4" s="599"/>
      <c r="DM4" s="597" t="str">
        <f>'ข้อมูลพื้นฐาน  '!$E27</f>
        <v>การว่ายน้ำเพื่อการเอาชีวิตรอด</v>
      </c>
      <c r="DN4" s="598"/>
      <c r="DO4" s="598"/>
      <c r="DP4" s="598"/>
      <c r="DQ4" s="598"/>
      <c r="DR4" s="598"/>
      <c r="DS4" s="598"/>
      <c r="DT4" s="599"/>
      <c r="DU4" s="22"/>
      <c r="DV4" s="172"/>
      <c r="DW4" s="172"/>
      <c r="DX4" s="172"/>
      <c r="DY4" s="172"/>
      <c r="DZ4" s="172"/>
    </row>
    <row r="5" spans="1:130" ht="21" customHeight="1">
      <c r="A5" s="172"/>
      <c r="B5" s="601"/>
      <c r="C5" s="602"/>
      <c r="D5" s="604"/>
      <c r="E5" s="171" t="s">
        <v>69</v>
      </c>
      <c r="F5" s="171" t="s">
        <v>70</v>
      </c>
      <c r="G5" s="171" t="s">
        <v>71</v>
      </c>
      <c r="H5" s="171" t="s">
        <v>72</v>
      </c>
      <c r="I5" s="171" t="s">
        <v>73</v>
      </c>
      <c r="J5" s="171" t="s">
        <v>91</v>
      </c>
      <c r="K5" s="171" t="s">
        <v>92</v>
      </c>
      <c r="L5" s="171" t="s">
        <v>93</v>
      </c>
      <c r="M5" s="171" t="s">
        <v>69</v>
      </c>
      <c r="N5" s="171" t="s">
        <v>70</v>
      </c>
      <c r="O5" s="171" t="s">
        <v>71</v>
      </c>
      <c r="P5" s="171" t="s">
        <v>72</v>
      </c>
      <c r="Q5" s="171" t="s">
        <v>73</v>
      </c>
      <c r="R5" s="171" t="s">
        <v>91</v>
      </c>
      <c r="S5" s="171" t="s">
        <v>92</v>
      </c>
      <c r="T5" s="171" t="s">
        <v>93</v>
      </c>
      <c r="U5" s="171" t="s">
        <v>69</v>
      </c>
      <c r="V5" s="171" t="s">
        <v>70</v>
      </c>
      <c r="W5" s="171" t="s">
        <v>71</v>
      </c>
      <c r="X5" s="171" t="s">
        <v>72</v>
      </c>
      <c r="Y5" s="171" t="s">
        <v>73</v>
      </c>
      <c r="Z5" s="171" t="s">
        <v>91</v>
      </c>
      <c r="AA5" s="171" t="s">
        <v>92</v>
      </c>
      <c r="AB5" s="171" t="s">
        <v>93</v>
      </c>
      <c r="AC5" s="171" t="s">
        <v>69</v>
      </c>
      <c r="AD5" s="171" t="s">
        <v>70</v>
      </c>
      <c r="AE5" s="171" t="s">
        <v>71</v>
      </c>
      <c r="AF5" s="171" t="s">
        <v>72</v>
      </c>
      <c r="AG5" s="171" t="s">
        <v>73</v>
      </c>
      <c r="AH5" s="171" t="s">
        <v>91</v>
      </c>
      <c r="AI5" s="171" t="s">
        <v>92</v>
      </c>
      <c r="AJ5" s="171" t="s">
        <v>93</v>
      </c>
      <c r="AK5" s="171" t="s">
        <v>69</v>
      </c>
      <c r="AL5" s="171" t="s">
        <v>70</v>
      </c>
      <c r="AM5" s="171" t="s">
        <v>71</v>
      </c>
      <c r="AN5" s="171" t="s">
        <v>72</v>
      </c>
      <c r="AO5" s="171" t="s">
        <v>73</v>
      </c>
      <c r="AP5" s="171" t="s">
        <v>91</v>
      </c>
      <c r="AQ5" s="171" t="s">
        <v>92</v>
      </c>
      <c r="AR5" s="171" t="s">
        <v>93</v>
      </c>
      <c r="AS5" s="171" t="s">
        <v>69</v>
      </c>
      <c r="AT5" s="171" t="s">
        <v>70</v>
      </c>
      <c r="AU5" s="171" t="s">
        <v>71</v>
      </c>
      <c r="AV5" s="171" t="s">
        <v>72</v>
      </c>
      <c r="AW5" s="171" t="s">
        <v>73</v>
      </c>
      <c r="AX5" s="171" t="s">
        <v>91</v>
      </c>
      <c r="AY5" s="171" t="s">
        <v>92</v>
      </c>
      <c r="AZ5" s="171" t="s">
        <v>93</v>
      </c>
      <c r="BA5" s="171" t="s">
        <v>69</v>
      </c>
      <c r="BB5" s="171" t="s">
        <v>70</v>
      </c>
      <c r="BC5" s="171" t="s">
        <v>71</v>
      </c>
      <c r="BD5" s="171" t="s">
        <v>72</v>
      </c>
      <c r="BE5" s="171" t="s">
        <v>73</v>
      </c>
      <c r="BF5" s="171" t="s">
        <v>91</v>
      </c>
      <c r="BG5" s="171" t="s">
        <v>92</v>
      </c>
      <c r="BH5" s="171" t="s">
        <v>93</v>
      </c>
      <c r="BI5" s="171" t="s">
        <v>69</v>
      </c>
      <c r="BJ5" s="171" t="s">
        <v>70</v>
      </c>
      <c r="BK5" s="171" t="s">
        <v>71</v>
      </c>
      <c r="BL5" s="171" t="s">
        <v>72</v>
      </c>
      <c r="BM5" s="171" t="s">
        <v>73</v>
      </c>
      <c r="BN5" s="171" t="s">
        <v>91</v>
      </c>
      <c r="BO5" s="171" t="s">
        <v>92</v>
      </c>
      <c r="BP5" s="171" t="s">
        <v>93</v>
      </c>
      <c r="BQ5" s="171" t="s">
        <v>69</v>
      </c>
      <c r="BR5" s="171" t="s">
        <v>70</v>
      </c>
      <c r="BS5" s="171" t="s">
        <v>71</v>
      </c>
      <c r="BT5" s="171" t="s">
        <v>72</v>
      </c>
      <c r="BU5" s="171" t="s">
        <v>73</v>
      </c>
      <c r="BV5" s="171" t="s">
        <v>91</v>
      </c>
      <c r="BW5" s="171" t="s">
        <v>92</v>
      </c>
      <c r="BX5" s="171" t="s">
        <v>93</v>
      </c>
      <c r="BY5" s="378" t="s">
        <v>69</v>
      </c>
      <c r="BZ5" s="378" t="s">
        <v>70</v>
      </c>
      <c r="CA5" s="378" t="s">
        <v>71</v>
      </c>
      <c r="CB5" s="378" t="s">
        <v>72</v>
      </c>
      <c r="CC5" s="378" t="s">
        <v>73</v>
      </c>
      <c r="CD5" s="378" t="s">
        <v>91</v>
      </c>
      <c r="CE5" s="378" t="s">
        <v>92</v>
      </c>
      <c r="CF5" s="378" t="s">
        <v>93</v>
      </c>
      <c r="CG5" s="444" t="s">
        <v>69</v>
      </c>
      <c r="CH5" s="444" t="s">
        <v>70</v>
      </c>
      <c r="CI5" s="444" t="s">
        <v>71</v>
      </c>
      <c r="CJ5" s="444" t="s">
        <v>72</v>
      </c>
      <c r="CK5" s="444" t="s">
        <v>73</v>
      </c>
      <c r="CL5" s="444" t="s">
        <v>91</v>
      </c>
      <c r="CM5" s="444" t="s">
        <v>92</v>
      </c>
      <c r="CN5" s="444" t="s">
        <v>93</v>
      </c>
      <c r="CO5" s="444" t="s">
        <v>69</v>
      </c>
      <c r="CP5" s="444" t="s">
        <v>70</v>
      </c>
      <c r="CQ5" s="444" t="s">
        <v>71</v>
      </c>
      <c r="CR5" s="444" t="s">
        <v>72</v>
      </c>
      <c r="CS5" s="444" t="s">
        <v>73</v>
      </c>
      <c r="CT5" s="444" t="s">
        <v>91</v>
      </c>
      <c r="CU5" s="444" t="s">
        <v>92</v>
      </c>
      <c r="CV5" s="444" t="s">
        <v>93</v>
      </c>
      <c r="CW5" s="444" t="s">
        <v>69</v>
      </c>
      <c r="CX5" s="444" t="s">
        <v>70</v>
      </c>
      <c r="CY5" s="444" t="s">
        <v>71</v>
      </c>
      <c r="CZ5" s="444" t="s">
        <v>72</v>
      </c>
      <c r="DA5" s="444" t="s">
        <v>73</v>
      </c>
      <c r="DB5" s="444" t="s">
        <v>91</v>
      </c>
      <c r="DC5" s="444" t="s">
        <v>92</v>
      </c>
      <c r="DD5" s="444" t="s">
        <v>93</v>
      </c>
      <c r="DE5" s="444" t="s">
        <v>69</v>
      </c>
      <c r="DF5" s="444" t="s">
        <v>70</v>
      </c>
      <c r="DG5" s="444" t="s">
        <v>71</v>
      </c>
      <c r="DH5" s="444" t="s">
        <v>72</v>
      </c>
      <c r="DI5" s="444" t="s">
        <v>73</v>
      </c>
      <c r="DJ5" s="444" t="s">
        <v>91</v>
      </c>
      <c r="DK5" s="444" t="s">
        <v>92</v>
      </c>
      <c r="DL5" s="444" t="s">
        <v>93</v>
      </c>
      <c r="DM5" s="171" t="s">
        <v>69</v>
      </c>
      <c r="DN5" s="171" t="s">
        <v>70</v>
      </c>
      <c r="DO5" s="171" t="s">
        <v>71</v>
      </c>
      <c r="DP5" s="171" t="s">
        <v>72</v>
      </c>
      <c r="DQ5" s="171" t="s">
        <v>73</v>
      </c>
      <c r="DR5" s="171" t="s">
        <v>91</v>
      </c>
      <c r="DS5" s="171" t="s">
        <v>92</v>
      </c>
      <c r="DT5" s="171" t="s">
        <v>93</v>
      </c>
      <c r="DU5" s="22"/>
      <c r="DV5" s="172"/>
      <c r="DW5" s="172"/>
      <c r="DX5" s="172"/>
      <c r="DY5" s="172"/>
      <c r="DZ5" s="172"/>
    </row>
    <row r="6" spans="1:130" ht="21" customHeight="1">
      <c r="A6" s="172"/>
      <c r="B6" s="601"/>
      <c r="C6" s="602"/>
      <c r="D6" s="189" t="s">
        <v>25</v>
      </c>
      <c r="E6" s="195">
        <v>10</v>
      </c>
      <c r="F6" s="195">
        <v>10</v>
      </c>
      <c r="G6" s="195">
        <v>10</v>
      </c>
      <c r="H6" s="195">
        <v>10</v>
      </c>
      <c r="I6" s="195">
        <v>10</v>
      </c>
      <c r="J6" s="195">
        <v>10</v>
      </c>
      <c r="K6" s="195">
        <v>10</v>
      </c>
      <c r="L6" s="195">
        <v>10</v>
      </c>
      <c r="M6" s="195">
        <v>10</v>
      </c>
      <c r="N6" s="195">
        <v>10</v>
      </c>
      <c r="O6" s="195">
        <v>10</v>
      </c>
      <c r="P6" s="195">
        <v>10</v>
      </c>
      <c r="Q6" s="195">
        <v>10</v>
      </c>
      <c r="R6" s="195">
        <v>10</v>
      </c>
      <c r="S6" s="195">
        <v>10</v>
      </c>
      <c r="T6" s="195">
        <v>10</v>
      </c>
      <c r="U6" s="195">
        <v>10</v>
      </c>
      <c r="V6" s="195">
        <v>10</v>
      </c>
      <c r="W6" s="195">
        <v>10</v>
      </c>
      <c r="X6" s="195">
        <v>10</v>
      </c>
      <c r="Y6" s="195">
        <v>10</v>
      </c>
      <c r="Z6" s="195">
        <v>10</v>
      </c>
      <c r="AA6" s="195">
        <v>10</v>
      </c>
      <c r="AB6" s="195">
        <v>10</v>
      </c>
      <c r="AC6" s="195">
        <v>10</v>
      </c>
      <c r="AD6" s="195">
        <v>10</v>
      </c>
      <c r="AE6" s="195">
        <v>10</v>
      </c>
      <c r="AF6" s="195">
        <v>10</v>
      </c>
      <c r="AG6" s="195">
        <v>10</v>
      </c>
      <c r="AH6" s="195">
        <v>10</v>
      </c>
      <c r="AI6" s="195">
        <v>10</v>
      </c>
      <c r="AJ6" s="195">
        <v>10</v>
      </c>
      <c r="AK6" s="195">
        <v>10</v>
      </c>
      <c r="AL6" s="195">
        <v>10</v>
      </c>
      <c r="AM6" s="195">
        <v>10</v>
      </c>
      <c r="AN6" s="195">
        <v>10</v>
      </c>
      <c r="AO6" s="195">
        <v>10</v>
      </c>
      <c r="AP6" s="195">
        <v>10</v>
      </c>
      <c r="AQ6" s="195">
        <v>10</v>
      </c>
      <c r="AR6" s="195">
        <v>10</v>
      </c>
      <c r="AS6" s="195">
        <v>10</v>
      </c>
      <c r="AT6" s="195">
        <v>10</v>
      </c>
      <c r="AU6" s="195">
        <v>10</v>
      </c>
      <c r="AV6" s="195">
        <v>10</v>
      </c>
      <c r="AW6" s="195">
        <v>10</v>
      </c>
      <c r="AX6" s="195">
        <v>10</v>
      </c>
      <c r="AY6" s="195">
        <v>10</v>
      </c>
      <c r="AZ6" s="195">
        <v>10</v>
      </c>
      <c r="BA6" s="195">
        <v>10</v>
      </c>
      <c r="BB6" s="195">
        <v>10</v>
      </c>
      <c r="BC6" s="195">
        <v>10</v>
      </c>
      <c r="BD6" s="195">
        <v>10</v>
      </c>
      <c r="BE6" s="195">
        <v>10</v>
      </c>
      <c r="BF6" s="195">
        <v>10</v>
      </c>
      <c r="BG6" s="195">
        <v>10</v>
      </c>
      <c r="BH6" s="195">
        <v>10</v>
      </c>
      <c r="BI6" s="195">
        <v>10</v>
      </c>
      <c r="BJ6" s="195">
        <v>10</v>
      </c>
      <c r="BK6" s="195">
        <v>10</v>
      </c>
      <c r="BL6" s="195">
        <v>10</v>
      </c>
      <c r="BM6" s="195">
        <v>10</v>
      </c>
      <c r="BN6" s="195">
        <v>10</v>
      </c>
      <c r="BO6" s="195">
        <v>10</v>
      </c>
      <c r="BP6" s="195">
        <v>10</v>
      </c>
      <c r="BQ6" s="195">
        <v>10</v>
      </c>
      <c r="BR6" s="195">
        <v>10</v>
      </c>
      <c r="BS6" s="195">
        <v>10</v>
      </c>
      <c r="BT6" s="195">
        <v>10</v>
      </c>
      <c r="BU6" s="195">
        <v>10</v>
      </c>
      <c r="BV6" s="195">
        <v>10</v>
      </c>
      <c r="BW6" s="195">
        <v>10</v>
      </c>
      <c r="BX6" s="195">
        <v>10</v>
      </c>
      <c r="BY6" s="195">
        <v>10</v>
      </c>
      <c r="BZ6" s="195">
        <v>10</v>
      </c>
      <c r="CA6" s="195">
        <v>10</v>
      </c>
      <c r="CB6" s="195">
        <v>10</v>
      </c>
      <c r="CC6" s="195">
        <v>10</v>
      </c>
      <c r="CD6" s="195">
        <v>10</v>
      </c>
      <c r="CE6" s="195">
        <v>10</v>
      </c>
      <c r="CF6" s="195">
        <v>10</v>
      </c>
      <c r="CG6" s="195">
        <v>10</v>
      </c>
      <c r="CH6" s="195">
        <v>10</v>
      </c>
      <c r="CI6" s="195">
        <v>10</v>
      </c>
      <c r="CJ6" s="195">
        <v>10</v>
      </c>
      <c r="CK6" s="195">
        <v>10</v>
      </c>
      <c r="CL6" s="195">
        <v>10</v>
      </c>
      <c r="CM6" s="195">
        <v>10</v>
      </c>
      <c r="CN6" s="195">
        <v>10</v>
      </c>
      <c r="CO6" s="195">
        <v>10</v>
      </c>
      <c r="CP6" s="195">
        <v>10</v>
      </c>
      <c r="CQ6" s="195">
        <v>10</v>
      </c>
      <c r="CR6" s="195">
        <v>10</v>
      </c>
      <c r="CS6" s="195">
        <v>10</v>
      </c>
      <c r="CT6" s="195">
        <v>10</v>
      </c>
      <c r="CU6" s="195">
        <v>10</v>
      </c>
      <c r="CV6" s="195">
        <v>10</v>
      </c>
      <c r="CW6" s="195">
        <v>10</v>
      </c>
      <c r="CX6" s="195">
        <v>10</v>
      </c>
      <c r="CY6" s="195">
        <v>10</v>
      </c>
      <c r="CZ6" s="195">
        <v>10</v>
      </c>
      <c r="DA6" s="195">
        <v>10</v>
      </c>
      <c r="DB6" s="195">
        <v>10</v>
      </c>
      <c r="DC6" s="195">
        <v>10</v>
      </c>
      <c r="DD6" s="195">
        <v>10</v>
      </c>
      <c r="DE6" s="195">
        <v>10</v>
      </c>
      <c r="DF6" s="195">
        <v>10</v>
      </c>
      <c r="DG6" s="195">
        <v>10</v>
      </c>
      <c r="DH6" s="195">
        <v>10</v>
      </c>
      <c r="DI6" s="195">
        <v>10</v>
      </c>
      <c r="DJ6" s="195">
        <v>10</v>
      </c>
      <c r="DK6" s="195">
        <v>10</v>
      </c>
      <c r="DL6" s="195">
        <v>10</v>
      </c>
      <c r="DM6" s="195">
        <v>10</v>
      </c>
      <c r="DN6" s="195">
        <v>10</v>
      </c>
      <c r="DO6" s="195">
        <v>10</v>
      </c>
      <c r="DP6" s="195">
        <v>10</v>
      </c>
      <c r="DQ6" s="195">
        <v>10</v>
      </c>
      <c r="DR6" s="195">
        <v>10</v>
      </c>
      <c r="DS6" s="195">
        <v>10</v>
      </c>
      <c r="DT6" s="195">
        <v>10</v>
      </c>
      <c r="DU6" s="22"/>
      <c r="DV6" s="172"/>
      <c r="DW6" s="172"/>
      <c r="DX6" s="172"/>
      <c r="DY6" s="172"/>
      <c r="DZ6" s="172"/>
    </row>
    <row r="7" spans="1:130" s="29" customFormat="1" ht="15.95" customHeight="1">
      <c r="A7" s="173"/>
      <c r="B7" s="25">
        <v>1</v>
      </c>
      <c r="C7" s="38">
        <f>คะแนนสอบ!C6</f>
        <v>2284</v>
      </c>
      <c r="D7" s="39" t="str">
        <f>คะแนนสอบ!D6</f>
        <v>เด็กชายทนากรณ์   แย้มพรม</v>
      </c>
      <c r="E7" s="34">
        <v>9</v>
      </c>
      <c r="F7" s="34">
        <v>8</v>
      </c>
      <c r="G7" s="34">
        <v>8</v>
      </c>
      <c r="H7" s="34">
        <v>8</v>
      </c>
      <c r="I7" s="34">
        <v>9</v>
      </c>
      <c r="J7" s="34">
        <v>9</v>
      </c>
      <c r="K7" s="34">
        <v>8</v>
      </c>
      <c r="L7" s="34">
        <v>9</v>
      </c>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28"/>
      <c r="DV7" s="173"/>
      <c r="DW7" s="173"/>
      <c r="DX7" s="173"/>
      <c r="DY7" s="173"/>
      <c r="DZ7" s="173"/>
    </row>
    <row r="8" spans="1:130" s="29" customFormat="1" ht="15.95" customHeight="1">
      <c r="A8" s="173"/>
      <c r="B8" s="30">
        <v>2</v>
      </c>
      <c r="C8" s="38">
        <f>คะแนนสอบ!C7</f>
        <v>2285</v>
      </c>
      <c r="D8" s="39" t="str">
        <f>คะแนนสอบ!D7</f>
        <v>เด็กชายนครินทร์  จุ้ยทองหลาง</v>
      </c>
      <c r="E8" s="34">
        <v>9</v>
      </c>
      <c r="F8" s="34">
        <v>8</v>
      </c>
      <c r="G8" s="34">
        <v>8</v>
      </c>
      <c r="H8" s="34">
        <v>8</v>
      </c>
      <c r="I8" s="34">
        <v>9</v>
      </c>
      <c r="J8" s="34">
        <v>9</v>
      </c>
      <c r="K8" s="34">
        <v>8</v>
      </c>
      <c r="L8" s="34">
        <v>9</v>
      </c>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28"/>
      <c r="DV8" s="173"/>
      <c r="DW8" s="173"/>
      <c r="DX8" s="173"/>
      <c r="DY8" s="173"/>
      <c r="DZ8" s="173"/>
    </row>
    <row r="9" spans="1:130" s="29" customFormat="1" ht="15.95" customHeight="1">
      <c r="A9" s="173"/>
      <c r="B9" s="30">
        <v>3</v>
      </c>
      <c r="C9" s="38">
        <f>คะแนนสอบ!C8</f>
        <v>2288</v>
      </c>
      <c r="D9" s="39" t="str">
        <f>คะแนนสอบ!D8</f>
        <v>เด็กหญิงลลิตาพร   อ่อนเจริญ</v>
      </c>
      <c r="E9" s="34">
        <v>9</v>
      </c>
      <c r="F9" s="34">
        <v>8</v>
      </c>
      <c r="G9" s="34">
        <v>8</v>
      </c>
      <c r="H9" s="34">
        <v>8</v>
      </c>
      <c r="I9" s="34">
        <v>9</v>
      </c>
      <c r="J9" s="34">
        <v>9</v>
      </c>
      <c r="K9" s="34">
        <v>8</v>
      </c>
      <c r="L9" s="34">
        <v>9</v>
      </c>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28"/>
      <c r="DV9" s="173"/>
      <c r="DW9" s="173"/>
      <c r="DX9" s="173"/>
      <c r="DY9" s="173"/>
      <c r="DZ9" s="173"/>
    </row>
    <row r="10" spans="1:130" s="29" customFormat="1" ht="15.95" customHeight="1">
      <c r="A10" s="173"/>
      <c r="B10" s="30">
        <v>4</v>
      </c>
      <c r="C10" s="38">
        <f>คะแนนสอบ!C9</f>
        <v>2290</v>
      </c>
      <c r="D10" s="39" t="str">
        <f>คะแนนสอบ!D9</f>
        <v>เด็กหญิงอรุณวรรณ  ทองเสม</v>
      </c>
      <c r="E10" s="34">
        <v>9</v>
      </c>
      <c r="F10" s="34">
        <v>8</v>
      </c>
      <c r="G10" s="34">
        <v>8</v>
      </c>
      <c r="H10" s="34">
        <v>8</v>
      </c>
      <c r="I10" s="34">
        <v>9</v>
      </c>
      <c r="J10" s="34">
        <v>9</v>
      </c>
      <c r="K10" s="34">
        <v>8</v>
      </c>
      <c r="L10" s="34">
        <v>9</v>
      </c>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28"/>
      <c r="DV10" s="173"/>
      <c r="DW10" s="173"/>
      <c r="DX10" s="173"/>
      <c r="DY10" s="173"/>
      <c r="DZ10" s="173"/>
    </row>
    <row r="11" spans="1:130" s="29" customFormat="1" ht="15.95" customHeight="1">
      <c r="A11" s="173"/>
      <c r="B11" s="30">
        <v>5</v>
      </c>
      <c r="C11" s="38">
        <f>คะแนนสอบ!C10</f>
        <v>2353</v>
      </c>
      <c r="D11" s="39" t="str">
        <f>คะแนนสอบ!D10</f>
        <v>เด็กชายรฐนนท์  มุกสิกพันธ์</v>
      </c>
      <c r="E11" s="34">
        <v>9</v>
      </c>
      <c r="F11" s="34">
        <v>8</v>
      </c>
      <c r="G11" s="34">
        <v>8</v>
      </c>
      <c r="H11" s="34">
        <v>8</v>
      </c>
      <c r="I11" s="34">
        <v>9</v>
      </c>
      <c r="J11" s="34">
        <v>9</v>
      </c>
      <c r="K11" s="34">
        <v>8</v>
      </c>
      <c r="L11" s="34">
        <v>9</v>
      </c>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28"/>
      <c r="DV11" s="173"/>
      <c r="DW11" s="173"/>
      <c r="DX11" s="173"/>
      <c r="DY11" s="173"/>
      <c r="DZ11" s="173"/>
    </row>
    <row r="12" spans="1:130" s="29" customFormat="1" ht="15.95" customHeight="1">
      <c r="A12" s="173"/>
      <c r="B12" s="30">
        <v>6</v>
      </c>
      <c r="C12" s="38">
        <f>คะแนนสอบ!C11</f>
        <v>2399</v>
      </c>
      <c r="D12" s="39" t="str">
        <f>คะแนนสอบ!D11</f>
        <v>เด็กหญิงพรธีรา  บุญผ่อง</v>
      </c>
      <c r="E12" s="34">
        <v>9</v>
      </c>
      <c r="F12" s="34">
        <v>8</v>
      </c>
      <c r="G12" s="34">
        <v>8</v>
      </c>
      <c r="H12" s="34">
        <v>8</v>
      </c>
      <c r="I12" s="34">
        <v>9</v>
      </c>
      <c r="J12" s="34">
        <v>9</v>
      </c>
      <c r="K12" s="34">
        <v>8</v>
      </c>
      <c r="L12" s="34">
        <v>9</v>
      </c>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28"/>
      <c r="DV12" s="173"/>
      <c r="DW12" s="173"/>
      <c r="DX12" s="173"/>
      <c r="DY12" s="173"/>
      <c r="DZ12" s="173"/>
    </row>
    <row r="13" spans="1:130" s="29" customFormat="1" ht="15.95" customHeight="1">
      <c r="A13" s="173"/>
      <c r="B13" s="30">
        <v>7</v>
      </c>
      <c r="C13" s="38">
        <f>คะแนนสอบ!C12</f>
        <v>2438</v>
      </c>
      <c r="D13" s="39" t="str">
        <f>คะแนนสอบ!D12</f>
        <v>เด็กหญิงพิชชาพา  อินเอม</v>
      </c>
      <c r="E13" s="34">
        <v>9</v>
      </c>
      <c r="F13" s="34">
        <v>8</v>
      </c>
      <c r="G13" s="34">
        <v>8</v>
      </c>
      <c r="H13" s="34">
        <v>8</v>
      </c>
      <c r="I13" s="34">
        <v>9</v>
      </c>
      <c r="J13" s="34">
        <v>9</v>
      </c>
      <c r="K13" s="34">
        <v>8</v>
      </c>
      <c r="L13" s="34">
        <v>9</v>
      </c>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28"/>
      <c r="DV13" s="173"/>
      <c r="DW13" s="173"/>
      <c r="DX13" s="173"/>
      <c r="DY13" s="173"/>
      <c r="DZ13" s="173"/>
    </row>
    <row r="14" spans="1:130" s="29" customFormat="1" ht="15.95" customHeight="1">
      <c r="A14" s="173"/>
      <c r="B14" s="30">
        <v>8</v>
      </c>
      <c r="C14" s="38">
        <f>คะแนนสอบ!C13</f>
        <v>2439</v>
      </c>
      <c r="D14" s="39" t="str">
        <f>คะแนนสอบ!D13</f>
        <v>เด็กชายณัฐชนน  ศุกประเสริฐ</v>
      </c>
      <c r="E14" s="34">
        <v>9</v>
      </c>
      <c r="F14" s="34">
        <v>8</v>
      </c>
      <c r="G14" s="34">
        <v>8</v>
      </c>
      <c r="H14" s="34">
        <v>8</v>
      </c>
      <c r="I14" s="34">
        <v>9</v>
      </c>
      <c r="J14" s="34">
        <v>9</v>
      </c>
      <c r="K14" s="34">
        <v>8</v>
      </c>
      <c r="L14" s="34">
        <v>9</v>
      </c>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28"/>
      <c r="DV14" s="173"/>
      <c r="DW14" s="173"/>
      <c r="DX14" s="173"/>
      <c r="DY14" s="173"/>
      <c r="DZ14" s="173"/>
    </row>
    <row r="15" spans="1:130" s="29" customFormat="1" ht="15.95" customHeight="1">
      <c r="A15" s="173"/>
      <c r="B15" s="30">
        <v>9</v>
      </c>
      <c r="C15" s="38">
        <f>คะแนนสอบ!C14</f>
        <v>2440</v>
      </c>
      <c r="D15" s="39" t="str">
        <f>คะแนนสอบ!D14</f>
        <v>เด็กหญิงนิธิมา  เภตรา</v>
      </c>
      <c r="E15" s="34">
        <v>9</v>
      </c>
      <c r="F15" s="34">
        <v>8</v>
      </c>
      <c r="G15" s="34">
        <v>8</v>
      </c>
      <c r="H15" s="34">
        <v>8</v>
      </c>
      <c r="I15" s="34">
        <v>9</v>
      </c>
      <c r="J15" s="34">
        <v>9</v>
      </c>
      <c r="K15" s="34">
        <v>8</v>
      </c>
      <c r="L15" s="34">
        <v>9</v>
      </c>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28"/>
      <c r="DV15" s="173"/>
      <c r="DW15" s="173"/>
      <c r="DX15" s="173"/>
      <c r="DY15" s="173"/>
      <c r="DZ15" s="173"/>
    </row>
    <row r="16" spans="1:130" s="29" customFormat="1" ht="15.95" customHeight="1">
      <c r="A16" s="173"/>
      <c r="B16" s="30">
        <v>10</v>
      </c>
      <c r="C16" s="38">
        <f>คะแนนสอบ!C15</f>
        <v>2441</v>
      </c>
      <c r="D16" s="39" t="str">
        <f>คะแนนสอบ!D15</f>
        <v>เด็กชายวิชัย  บุญยงค์</v>
      </c>
      <c r="E16" s="34">
        <v>9</v>
      </c>
      <c r="F16" s="34">
        <v>8</v>
      </c>
      <c r="G16" s="34">
        <v>8</v>
      </c>
      <c r="H16" s="34">
        <v>8</v>
      </c>
      <c r="I16" s="34">
        <v>9</v>
      </c>
      <c r="J16" s="34">
        <v>9</v>
      </c>
      <c r="K16" s="34">
        <v>8</v>
      </c>
      <c r="L16" s="34">
        <v>9</v>
      </c>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28"/>
      <c r="DV16" s="173"/>
      <c r="DW16" s="173"/>
      <c r="DX16" s="173"/>
      <c r="DY16" s="173"/>
      <c r="DZ16" s="173"/>
    </row>
    <row r="17" spans="1:130" s="29" customFormat="1" ht="15.95" customHeight="1">
      <c r="A17" s="173"/>
      <c r="B17" s="30">
        <v>11</v>
      </c>
      <c r="C17" s="38">
        <f>คะแนนสอบ!C16</f>
        <v>2442</v>
      </c>
      <c r="D17" s="39" t="str">
        <f>คะแนนสอบ!D16</f>
        <v>เด็กชายอภิวัฒน์  ศาลาคำ</v>
      </c>
      <c r="E17" s="34">
        <v>9</v>
      </c>
      <c r="F17" s="34">
        <v>8</v>
      </c>
      <c r="G17" s="34">
        <v>8</v>
      </c>
      <c r="H17" s="34">
        <v>8</v>
      </c>
      <c r="I17" s="34">
        <v>9</v>
      </c>
      <c r="J17" s="34">
        <v>9</v>
      </c>
      <c r="K17" s="34">
        <v>8</v>
      </c>
      <c r="L17" s="34">
        <v>9</v>
      </c>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28"/>
      <c r="DV17" s="173"/>
      <c r="DW17" s="173"/>
      <c r="DX17" s="173"/>
      <c r="DY17" s="173"/>
      <c r="DZ17" s="173"/>
    </row>
    <row r="18" spans="1:130" s="29" customFormat="1" ht="15.95" customHeight="1">
      <c r="A18" s="173"/>
      <c r="B18" s="30">
        <v>12</v>
      </c>
      <c r="C18" s="38">
        <f>คะแนนสอบ!C17</f>
        <v>2505</v>
      </c>
      <c r="D18" s="39" t="str">
        <f>คะแนนสอบ!D17</f>
        <v>เด็กชายกฤษฎา  แสงสว่าง</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28"/>
      <c r="DV18" s="173"/>
      <c r="DW18" s="173"/>
      <c r="DX18" s="173"/>
      <c r="DY18" s="173"/>
      <c r="DZ18" s="173"/>
    </row>
    <row r="19" spans="1:130" s="29" customFormat="1" ht="15.95" customHeight="1">
      <c r="A19" s="173"/>
      <c r="B19" s="30">
        <v>13</v>
      </c>
      <c r="C19" s="38">
        <f>คะแนนสอบ!C18</f>
        <v>2506</v>
      </c>
      <c r="D19" s="39" t="str">
        <f>คะแนนสอบ!D18</f>
        <v>เด็กชายยุทธกานต์  แซ่เตีย</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28"/>
      <c r="DV19" s="173"/>
      <c r="DW19" s="173"/>
      <c r="DX19" s="173"/>
      <c r="DY19" s="173"/>
      <c r="DZ19" s="173"/>
    </row>
    <row r="20" spans="1:130" s="29" customFormat="1" ht="15.95" customHeight="1">
      <c r="A20" s="173"/>
      <c r="B20" s="30">
        <v>14</v>
      </c>
      <c r="C20" s="38">
        <f>คะแนนสอบ!C19</f>
        <v>2507</v>
      </c>
      <c r="D20" s="39" t="str">
        <f>คะแนนสอบ!D19</f>
        <v>เด็กชายจิรายุ  ศิริสุทธิ์</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28"/>
      <c r="DV20" s="173"/>
      <c r="DW20" s="173"/>
      <c r="DX20" s="173"/>
      <c r="DY20" s="173"/>
      <c r="DZ20" s="173"/>
    </row>
    <row r="21" spans="1:130" s="29" customFormat="1" ht="15.95" customHeight="1">
      <c r="A21" s="173"/>
      <c r="B21" s="30">
        <v>15</v>
      </c>
      <c r="C21" s="38">
        <f>คะแนนสอบ!C20</f>
        <v>2508</v>
      </c>
      <c r="D21" s="39" t="str">
        <f>คะแนนสอบ!D20</f>
        <v>เด็กชายพชรพงษ์  พงษ์นารายณ์</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28"/>
      <c r="DV21" s="173"/>
      <c r="DW21" s="173"/>
      <c r="DX21" s="173"/>
      <c r="DY21" s="173"/>
      <c r="DZ21" s="173"/>
    </row>
    <row r="22" spans="1:130" s="29" customFormat="1" ht="15.95" customHeight="1">
      <c r="A22" s="173"/>
      <c r="B22" s="30">
        <v>16</v>
      </c>
      <c r="C22" s="38">
        <f>คะแนนสอบ!C21</f>
        <v>2509</v>
      </c>
      <c r="D22" s="39" t="str">
        <f>คะแนนสอบ!D21</f>
        <v>เด็กชายวัชรากรณ์  ดวงดี</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28"/>
      <c r="DV22" s="173"/>
      <c r="DW22" s="173"/>
      <c r="DX22" s="173"/>
      <c r="DY22" s="173"/>
      <c r="DZ22" s="173"/>
    </row>
    <row r="23" spans="1:130" s="29" customFormat="1" ht="15.95" customHeight="1">
      <c r="A23" s="173"/>
      <c r="B23" s="30">
        <v>17</v>
      </c>
      <c r="C23" s="38">
        <f>คะแนนสอบ!C22</f>
        <v>2510</v>
      </c>
      <c r="D23" s="39" t="str">
        <f>คะแนนสอบ!D22</f>
        <v>เด็กชายกลวัชร  เพตรา</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28"/>
      <c r="DV23" s="173"/>
      <c r="DW23" s="173"/>
      <c r="DX23" s="173"/>
      <c r="DY23" s="173"/>
      <c r="DZ23" s="173"/>
    </row>
    <row r="24" spans="1:130" s="29" customFormat="1" ht="15.95" customHeight="1">
      <c r="A24" s="173"/>
      <c r="B24" s="30">
        <v>18</v>
      </c>
      <c r="C24" s="38">
        <f>คะแนนสอบ!C23</f>
        <v>2511</v>
      </c>
      <c r="D24" s="39" t="str">
        <f>คะแนนสอบ!D23</f>
        <v>เด็กชายภมรเทพ  พวงมาลัย</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28"/>
      <c r="DV24" s="173"/>
      <c r="DW24" s="173"/>
      <c r="DX24" s="173"/>
      <c r="DY24" s="173"/>
      <c r="DZ24" s="173"/>
    </row>
    <row r="25" spans="1:130" s="29" customFormat="1" ht="15.95" customHeight="1">
      <c r="A25" s="173"/>
      <c r="B25" s="30">
        <v>19</v>
      </c>
      <c r="C25" s="38">
        <f>คะแนนสอบ!C24</f>
        <v>2512</v>
      </c>
      <c r="D25" s="39" t="str">
        <f>คะแนนสอบ!D24</f>
        <v>เด็กชายสิรภัทร  สุขนิล</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28"/>
      <c r="DV25" s="173"/>
      <c r="DW25" s="173"/>
      <c r="DX25" s="173"/>
      <c r="DY25" s="173"/>
      <c r="DZ25" s="173"/>
    </row>
    <row r="26" spans="1:130" s="29" customFormat="1" ht="15.95" customHeight="1">
      <c r="A26" s="173"/>
      <c r="B26" s="30">
        <v>20</v>
      </c>
      <c r="C26" s="38">
        <f>คะแนนสอบ!C25</f>
        <v>2513</v>
      </c>
      <c r="D26" s="39" t="str">
        <f>คะแนนสอบ!D25</f>
        <v>เด็กชายธเนศ  ช้างจั่น</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28"/>
      <c r="DV26" s="173"/>
      <c r="DW26" s="173"/>
      <c r="DX26" s="173"/>
      <c r="DY26" s="173"/>
      <c r="DZ26" s="173"/>
    </row>
    <row r="27" spans="1:130" s="29" customFormat="1" ht="15.95" customHeight="1">
      <c r="A27" s="173"/>
      <c r="B27" s="30">
        <v>21</v>
      </c>
      <c r="C27" s="38">
        <f>คะแนนสอบ!C26</f>
        <v>2514</v>
      </c>
      <c r="D27" s="39" t="str">
        <f>คะแนนสอบ!D26</f>
        <v>เด็กชายวัชรากร  จูงาม</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28"/>
      <c r="DV27" s="173"/>
      <c r="DW27" s="173"/>
      <c r="DX27" s="173"/>
      <c r="DY27" s="173"/>
      <c r="DZ27" s="173"/>
    </row>
    <row r="28" spans="1:130" s="29" customFormat="1" ht="15.95" customHeight="1">
      <c r="A28" s="173"/>
      <c r="B28" s="30">
        <v>22</v>
      </c>
      <c r="C28" s="38">
        <f>คะแนนสอบ!C27</f>
        <v>2515</v>
      </c>
      <c r="D28" s="39" t="str">
        <f>คะแนนสอบ!D27</f>
        <v>เด็กชายวรกันต์  ยิ้มคุณ</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28"/>
      <c r="DV28" s="173"/>
      <c r="DW28" s="173"/>
      <c r="DX28" s="173"/>
      <c r="DY28" s="173"/>
      <c r="DZ28" s="173"/>
    </row>
    <row r="29" spans="1:130" s="29" customFormat="1" ht="15.95" customHeight="1">
      <c r="A29" s="173"/>
      <c r="B29" s="30">
        <v>23</v>
      </c>
      <c r="C29" s="38">
        <f>คะแนนสอบ!C28</f>
        <v>2516</v>
      </c>
      <c r="D29" s="39" t="str">
        <f>คะแนนสอบ!D28</f>
        <v>เด็กชายขจรศักดิ์  ศรีเพียงจันทร์</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28"/>
      <c r="DV29" s="173"/>
      <c r="DW29" s="173"/>
      <c r="DX29" s="173"/>
      <c r="DY29" s="173"/>
      <c r="DZ29" s="173"/>
    </row>
    <row r="30" spans="1:130" s="29" customFormat="1" ht="15.95" customHeight="1">
      <c r="A30" s="173"/>
      <c r="B30" s="30">
        <v>24</v>
      </c>
      <c r="C30" s="38">
        <f>คะแนนสอบ!C29</f>
        <v>2517</v>
      </c>
      <c r="D30" s="39" t="str">
        <f>คะแนนสอบ!D29</f>
        <v>เด็กชายรัชชานนท์  ยิ้มจันทร์</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28"/>
      <c r="DV30" s="173"/>
      <c r="DW30" s="173"/>
      <c r="DX30" s="173"/>
      <c r="DY30" s="173"/>
      <c r="DZ30" s="173"/>
    </row>
    <row r="31" spans="1:130" s="29" customFormat="1" ht="15.95" customHeight="1">
      <c r="A31" s="173"/>
      <c r="B31" s="30">
        <v>25</v>
      </c>
      <c r="C31" s="38">
        <f>คะแนนสอบ!C30</f>
        <v>2518</v>
      </c>
      <c r="D31" s="39" t="str">
        <f>คะแนนสอบ!D30</f>
        <v>เด็กหญิงวรัญญา  สืบสะอาด</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28"/>
      <c r="DV31" s="173"/>
      <c r="DW31" s="173"/>
      <c r="DX31" s="173"/>
      <c r="DY31" s="173"/>
      <c r="DZ31" s="173"/>
    </row>
    <row r="32" spans="1:130" s="29" customFormat="1" ht="15.95" customHeight="1">
      <c r="A32" s="173"/>
      <c r="B32" s="30">
        <v>26</v>
      </c>
      <c r="C32" s="38">
        <f>คะแนนสอบ!C31</f>
        <v>2519</v>
      </c>
      <c r="D32" s="39" t="str">
        <f>คะแนนสอบ!D31</f>
        <v>เด็กหญิงสุพิชฌาย์  อินหอม</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28"/>
      <c r="DV32" s="173"/>
      <c r="DW32" s="173"/>
      <c r="DX32" s="173"/>
      <c r="DY32" s="173"/>
      <c r="DZ32" s="173"/>
    </row>
    <row r="33" spans="1:130" s="29" customFormat="1" ht="15.95" customHeight="1">
      <c r="A33" s="173"/>
      <c r="B33" s="30">
        <v>27</v>
      </c>
      <c r="C33" s="38">
        <f>คะแนนสอบ!C32</f>
        <v>2520</v>
      </c>
      <c r="D33" s="39" t="str">
        <f>คะแนนสอบ!D32</f>
        <v>เด็กหญิงดิษญา  กลิ่นหอม</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28"/>
      <c r="DV33" s="173"/>
      <c r="DW33" s="173"/>
      <c r="DX33" s="173"/>
      <c r="DY33" s="173"/>
      <c r="DZ33" s="173"/>
    </row>
    <row r="34" spans="1:130" s="29" customFormat="1" ht="15.95" customHeight="1">
      <c r="A34" s="173"/>
      <c r="B34" s="30">
        <v>28</v>
      </c>
      <c r="C34" s="38">
        <f>คะแนนสอบ!C33</f>
        <v>2521</v>
      </c>
      <c r="D34" s="39" t="str">
        <f>คะแนนสอบ!D33</f>
        <v>เด็กหญิงลลิตา  ทองยาลา</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28"/>
      <c r="DV34" s="173"/>
      <c r="DW34" s="173"/>
      <c r="DX34" s="173"/>
      <c r="DY34" s="173"/>
      <c r="DZ34" s="173"/>
    </row>
    <row r="35" spans="1:130" s="29" customFormat="1" ht="15.95" customHeight="1">
      <c r="A35" s="173"/>
      <c r="B35" s="30">
        <v>29</v>
      </c>
      <c r="C35" s="38">
        <f>คะแนนสอบ!C34</f>
        <v>2522</v>
      </c>
      <c r="D35" s="39" t="str">
        <f>คะแนนสอบ!D34</f>
        <v>เด็กหญิงวรดา  บุญประจวบ</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28"/>
      <c r="DV35" s="173"/>
      <c r="DW35" s="173"/>
      <c r="DX35" s="173"/>
      <c r="DY35" s="173"/>
      <c r="DZ35" s="173"/>
    </row>
    <row r="36" spans="1:130" s="29" customFormat="1" ht="15.95" customHeight="1">
      <c r="A36" s="173"/>
      <c r="B36" s="30">
        <v>30</v>
      </c>
      <c r="C36" s="38">
        <f>คะแนนสอบ!C35</f>
        <v>2523</v>
      </c>
      <c r="D36" s="39" t="str">
        <f>คะแนนสอบ!D35</f>
        <v>เด็กหญิงอรจิรา  โต๊ะน้อย</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28"/>
      <c r="DV36" s="173"/>
      <c r="DW36" s="173"/>
      <c r="DX36" s="173"/>
      <c r="DY36" s="173"/>
      <c r="DZ36" s="173"/>
    </row>
    <row r="37" spans="1:130" s="29" customFormat="1" ht="15.95" customHeight="1">
      <c r="A37" s="173"/>
      <c r="B37" s="30">
        <v>31</v>
      </c>
      <c r="C37" s="38">
        <f>คะแนนสอบ!C36</f>
        <v>2524</v>
      </c>
      <c r="D37" s="39" t="str">
        <f>คะแนนสอบ!D36</f>
        <v>เด็กหญิงนุชจรีย์  ยิ้มจันทร์</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28"/>
      <c r="DV37" s="173"/>
      <c r="DW37" s="173"/>
      <c r="DX37" s="173"/>
      <c r="DY37" s="173"/>
      <c r="DZ37" s="173"/>
    </row>
    <row r="38" spans="1:130" s="29" customFormat="1" ht="15.95" customHeight="1">
      <c r="A38" s="173"/>
      <c r="B38" s="30">
        <v>32</v>
      </c>
      <c r="C38" s="38">
        <f>คะแนนสอบ!C37</f>
        <v>2525</v>
      </c>
      <c r="D38" s="39" t="str">
        <f>คะแนนสอบ!D37</f>
        <v>เด็กหญิงชนัญชิดา  ไพรีรณ</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28"/>
      <c r="DV38" s="173"/>
      <c r="DW38" s="173"/>
      <c r="DX38" s="173"/>
      <c r="DY38" s="173"/>
      <c r="DZ38" s="173"/>
    </row>
    <row r="39" spans="1:130" s="29" customFormat="1" ht="15.95" customHeight="1">
      <c r="A39" s="173"/>
      <c r="B39" s="30">
        <v>33</v>
      </c>
      <c r="C39" s="38">
        <f>คะแนนสอบ!C38</f>
        <v>2526</v>
      </c>
      <c r="D39" s="39" t="str">
        <f>คะแนนสอบ!D38</f>
        <v>เด็กหญิงกัณฐิกา  เพตรา</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28"/>
      <c r="DV39" s="173"/>
      <c r="DW39" s="173"/>
      <c r="DX39" s="173"/>
      <c r="DY39" s="173"/>
      <c r="DZ39" s="173"/>
    </row>
    <row r="40" spans="1:130" s="29" customFormat="1" ht="15.95" customHeight="1">
      <c r="A40" s="173"/>
      <c r="B40" s="30">
        <v>34</v>
      </c>
      <c r="C40" s="38">
        <f>คะแนนสอบ!C39</f>
        <v>2353</v>
      </c>
      <c r="D40" s="39" t="str">
        <f>คะแนนสอบ!D39</f>
        <v>เด็กชายรฐนนท์  มุกสิกพันธ์</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28"/>
      <c r="DV40" s="173"/>
      <c r="DW40" s="173"/>
      <c r="DX40" s="173"/>
      <c r="DY40" s="173"/>
      <c r="DZ40" s="173"/>
    </row>
    <row r="41" spans="1:130" s="29" customFormat="1" ht="15.95" customHeight="1">
      <c r="A41" s="173"/>
      <c r="B41" s="30">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28"/>
      <c r="DV41" s="173"/>
      <c r="DW41" s="173"/>
      <c r="DX41" s="173"/>
      <c r="DY41" s="173"/>
      <c r="DZ41" s="173"/>
    </row>
    <row r="42" spans="1:130" s="29" customFormat="1" ht="15.95" customHeight="1">
      <c r="A42" s="173"/>
      <c r="B42" s="30">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28"/>
      <c r="DV42" s="173"/>
      <c r="DW42" s="173"/>
      <c r="DX42" s="173"/>
      <c r="DY42" s="173"/>
      <c r="DZ42" s="173"/>
    </row>
    <row r="43" spans="1:130" s="29" customFormat="1" ht="15.95" customHeight="1">
      <c r="A43" s="173"/>
      <c r="B43" s="30">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28"/>
      <c r="DV43" s="173"/>
      <c r="DW43" s="173"/>
      <c r="DX43" s="173"/>
      <c r="DY43" s="173"/>
      <c r="DZ43" s="173"/>
    </row>
    <row r="44" spans="1:130" s="29" customFormat="1" ht="15.95" customHeight="1">
      <c r="A44" s="173"/>
      <c r="B44" s="30">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28"/>
      <c r="DV44" s="173"/>
      <c r="DW44" s="173"/>
      <c r="DX44" s="173"/>
      <c r="DY44" s="173"/>
      <c r="DZ44" s="173"/>
    </row>
    <row r="45" spans="1:130" s="29" customFormat="1" ht="15.95" customHeight="1">
      <c r="A45" s="173"/>
      <c r="B45" s="30">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28"/>
      <c r="DV45" s="173"/>
      <c r="DW45" s="173"/>
      <c r="DX45" s="173"/>
      <c r="DY45" s="173"/>
      <c r="DZ45" s="173"/>
    </row>
    <row r="46" spans="1:130" s="29" customFormat="1" ht="15.95" customHeight="1">
      <c r="A46" s="173"/>
      <c r="B46" s="30">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28"/>
      <c r="DV46" s="173"/>
      <c r="DW46" s="173"/>
      <c r="DX46" s="173"/>
      <c r="DY46" s="173"/>
      <c r="DZ46" s="173"/>
    </row>
    <row r="47" spans="1:130" s="29" customFormat="1" ht="15.95" customHeight="1">
      <c r="A47" s="173"/>
      <c r="B47" s="30">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28"/>
      <c r="DV47" s="173"/>
      <c r="DW47" s="173"/>
      <c r="DX47" s="173"/>
      <c r="DY47" s="173"/>
      <c r="DZ47" s="173"/>
    </row>
    <row r="48" spans="1:130" s="29" customFormat="1" ht="15.95" customHeight="1">
      <c r="A48" s="173"/>
      <c r="B48" s="30">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28"/>
      <c r="DV48" s="173"/>
      <c r="DW48" s="173"/>
      <c r="DX48" s="173"/>
      <c r="DY48" s="173"/>
      <c r="DZ48" s="173"/>
    </row>
    <row r="49" spans="1:130" s="29" customFormat="1" ht="15.95" customHeight="1">
      <c r="A49" s="173"/>
      <c r="B49" s="30">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28"/>
      <c r="DV49" s="173"/>
      <c r="DW49" s="173"/>
      <c r="DX49" s="173"/>
      <c r="DY49" s="173"/>
      <c r="DZ49" s="173"/>
    </row>
    <row r="50" spans="1:130" s="29" customFormat="1" ht="15.95" customHeight="1">
      <c r="A50" s="173"/>
      <c r="B50" s="30">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28"/>
      <c r="DV50" s="173"/>
      <c r="DW50" s="173"/>
      <c r="DX50" s="173"/>
      <c r="DY50" s="173"/>
      <c r="DZ50" s="173"/>
    </row>
    <row r="51" spans="1:130" s="29" customFormat="1" ht="15.95" customHeight="1">
      <c r="A51" s="173"/>
      <c r="B51" s="421">
        <v>45</v>
      </c>
      <c r="C51" s="38">
        <f>คะแนนสอบ!C50</f>
        <v>0</v>
      </c>
      <c r="D51" s="39">
        <f>คะแนนสอบ!D50</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28"/>
      <c r="DV51" s="173"/>
      <c r="DW51" s="173"/>
      <c r="DX51" s="173"/>
      <c r="DY51" s="173"/>
      <c r="DZ51" s="173"/>
    </row>
    <row r="52" spans="1:130" s="29" customFormat="1" ht="15.95" customHeight="1">
      <c r="A52" s="173"/>
      <c r="B52" s="421">
        <v>46</v>
      </c>
      <c r="C52" s="38">
        <f>คะแนนสอบ!C51</f>
        <v>0</v>
      </c>
      <c r="D52" s="39">
        <f>คะแนนสอบ!D51</f>
        <v>0</v>
      </c>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28"/>
      <c r="DV52" s="173"/>
      <c r="DW52" s="173"/>
      <c r="DX52" s="173"/>
      <c r="DY52" s="173"/>
      <c r="DZ52" s="173"/>
    </row>
    <row r="53" spans="1:130" s="29" customFormat="1" ht="15.95" customHeight="1">
      <c r="A53" s="173"/>
      <c r="B53" s="421">
        <v>47</v>
      </c>
      <c r="C53" s="38">
        <f>คะแนนสอบ!C52</f>
        <v>0</v>
      </c>
      <c r="D53" s="39">
        <f>คะแนนสอบ!D52</f>
        <v>0</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28"/>
      <c r="DV53" s="173"/>
      <c r="DW53" s="173"/>
      <c r="DX53" s="173"/>
      <c r="DY53" s="173"/>
      <c r="DZ53" s="173"/>
    </row>
    <row r="54" spans="1:130" s="29" customFormat="1" ht="15.95" customHeight="1">
      <c r="A54" s="173"/>
      <c r="B54" s="421">
        <v>48</v>
      </c>
      <c r="C54" s="38">
        <f>คะแนนสอบ!C53</f>
        <v>0</v>
      </c>
      <c r="D54" s="39">
        <f>คะแนนสอบ!D53</f>
        <v>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28"/>
      <c r="DV54" s="173"/>
      <c r="DW54" s="173"/>
      <c r="DX54" s="173"/>
      <c r="DY54" s="173"/>
      <c r="DZ54" s="173"/>
    </row>
    <row r="55" spans="1:130" s="29" customFormat="1" ht="15.95" customHeight="1">
      <c r="A55" s="173"/>
      <c r="B55" s="421">
        <v>49</v>
      </c>
      <c r="C55" s="38">
        <f>คะแนนสอบ!C54</f>
        <v>0</v>
      </c>
      <c r="D55" s="39">
        <f>คะแนนสอบ!D54</f>
        <v>0</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28"/>
      <c r="DV55" s="173"/>
      <c r="DW55" s="173"/>
      <c r="DX55" s="173"/>
      <c r="DY55" s="173"/>
      <c r="DZ55" s="173"/>
    </row>
    <row r="56" spans="1:130" s="29" customFormat="1" ht="15.95" customHeight="1">
      <c r="A56" s="173"/>
      <c r="B56" s="421">
        <v>50</v>
      </c>
      <c r="C56" s="38">
        <f>คะแนนสอบ!C55</f>
        <v>0</v>
      </c>
      <c r="D56" s="39">
        <f>คะแนนสอบ!D55</f>
        <v>0</v>
      </c>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28"/>
      <c r="DV56" s="173"/>
      <c r="DW56" s="173"/>
      <c r="DX56" s="173"/>
      <c r="DY56" s="173"/>
      <c r="DZ56" s="173"/>
    </row>
    <row r="57" spans="1:130" ht="15.75" customHeight="1">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22"/>
      <c r="DV57" s="172"/>
      <c r="DW57" s="172"/>
      <c r="DX57" s="172"/>
      <c r="DY57" s="172"/>
      <c r="DZ57" s="172"/>
    </row>
    <row r="58" spans="1:130">
      <c r="A58" s="172"/>
      <c r="B58" s="22"/>
      <c r="C58" s="22"/>
      <c r="D58" s="22"/>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22"/>
      <c r="DV58" s="172"/>
      <c r="DW58" s="172"/>
      <c r="DX58" s="172"/>
      <c r="DY58" s="172"/>
      <c r="DZ58" s="172"/>
    </row>
    <row r="59" spans="1:130">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4"/>
      <c r="DT59" s="174"/>
      <c r="DU59" s="172"/>
      <c r="DV59" s="172"/>
      <c r="DW59" s="172"/>
      <c r="DX59" s="172"/>
      <c r="DY59" s="172"/>
      <c r="DZ59" s="172"/>
    </row>
    <row r="60" spans="1:130">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2"/>
      <c r="DV60" s="172"/>
      <c r="DW60" s="172"/>
      <c r="DX60" s="172"/>
      <c r="DY60" s="172"/>
      <c r="DZ60" s="172"/>
    </row>
    <row r="61" spans="1:130">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172"/>
    </row>
    <row r="62" spans="1:130">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172"/>
      <c r="DI62" s="172"/>
      <c r="DJ62" s="172"/>
      <c r="DK62" s="172"/>
      <c r="DL62" s="172"/>
      <c r="DM62" s="172"/>
      <c r="DN62" s="172"/>
      <c r="DO62" s="172"/>
      <c r="DP62" s="172"/>
      <c r="DQ62" s="172"/>
      <c r="DR62" s="172"/>
      <c r="DS62" s="172"/>
      <c r="DT62" s="172"/>
      <c r="DU62" s="172"/>
      <c r="DV62" s="172"/>
      <c r="DW62" s="172"/>
      <c r="DX62" s="172"/>
      <c r="DY62" s="172"/>
      <c r="DZ62" s="172"/>
    </row>
    <row r="63" spans="1:130">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c r="DF63" s="172"/>
      <c r="DG63" s="172"/>
      <c r="DH63" s="172"/>
      <c r="DI63" s="172"/>
      <c r="DJ63" s="172"/>
      <c r="DK63" s="172"/>
      <c r="DL63" s="172"/>
      <c r="DM63" s="172"/>
      <c r="DN63" s="172"/>
      <c r="DO63" s="172"/>
      <c r="DP63" s="172"/>
      <c r="DQ63" s="172"/>
      <c r="DR63" s="172"/>
      <c r="DS63" s="172"/>
      <c r="DT63" s="172"/>
      <c r="DU63" s="172"/>
      <c r="DV63" s="172"/>
      <c r="DW63" s="172"/>
      <c r="DX63" s="172"/>
      <c r="DY63" s="172"/>
      <c r="DZ63" s="172"/>
    </row>
    <row r="64" spans="1:130">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c r="DF64" s="172"/>
      <c r="DG64" s="172"/>
      <c r="DH64" s="172"/>
      <c r="DI64" s="172"/>
      <c r="DJ64" s="172"/>
      <c r="DK64" s="172"/>
      <c r="DL64" s="172"/>
      <c r="DM64" s="172"/>
      <c r="DN64" s="172"/>
      <c r="DO64" s="172"/>
      <c r="DP64" s="172"/>
      <c r="DQ64" s="172"/>
      <c r="DR64" s="172"/>
      <c r="DS64" s="172"/>
      <c r="DT64" s="172"/>
      <c r="DU64" s="172"/>
      <c r="DV64" s="172"/>
      <c r="DW64" s="172"/>
      <c r="DX64" s="172"/>
      <c r="DY64" s="172"/>
      <c r="DZ64" s="172"/>
    </row>
    <row r="65" spans="1:130">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c r="DF65" s="172"/>
      <c r="DG65" s="172"/>
      <c r="DH65" s="172"/>
      <c r="DI65" s="172"/>
      <c r="DJ65" s="172"/>
      <c r="DK65" s="172"/>
      <c r="DL65" s="172"/>
      <c r="DM65" s="172"/>
      <c r="DN65" s="172"/>
      <c r="DO65" s="172"/>
      <c r="DP65" s="172"/>
      <c r="DQ65" s="172"/>
      <c r="DR65" s="172"/>
      <c r="DS65" s="172"/>
      <c r="DT65" s="172"/>
      <c r="DU65" s="172"/>
      <c r="DV65" s="172"/>
      <c r="DW65" s="172"/>
      <c r="DX65" s="172"/>
      <c r="DY65" s="172"/>
      <c r="DZ65" s="172"/>
    </row>
    <row r="66" spans="1:130">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c r="CH66" s="172"/>
      <c r="CI66" s="172"/>
      <c r="CJ66" s="172"/>
      <c r="CK66" s="172"/>
      <c r="CL66" s="172"/>
      <c r="CM66" s="172"/>
      <c r="CN66" s="172"/>
      <c r="CO66" s="172"/>
      <c r="CP66" s="172"/>
      <c r="CQ66" s="172"/>
      <c r="CR66" s="172"/>
      <c r="CS66" s="172"/>
      <c r="CT66" s="172"/>
      <c r="CU66" s="172"/>
      <c r="CV66" s="172"/>
      <c r="CW66" s="172"/>
      <c r="CX66" s="172"/>
      <c r="CY66" s="172"/>
      <c r="CZ66" s="172"/>
      <c r="DA66" s="172"/>
      <c r="DB66" s="172"/>
      <c r="DC66" s="172"/>
      <c r="DD66" s="172"/>
      <c r="DE66" s="172"/>
      <c r="DF66" s="172"/>
      <c r="DG66" s="172"/>
      <c r="DH66" s="172"/>
      <c r="DI66" s="172"/>
      <c r="DJ66" s="172"/>
      <c r="DK66" s="172"/>
      <c r="DL66" s="172"/>
      <c r="DM66" s="172"/>
      <c r="DN66" s="172"/>
      <c r="DO66" s="172"/>
      <c r="DP66" s="172"/>
      <c r="DQ66" s="172"/>
      <c r="DR66" s="172"/>
      <c r="DS66" s="172"/>
      <c r="DT66" s="172"/>
      <c r="DU66" s="172"/>
      <c r="DV66" s="172"/>
      <c r="DW66" s="172"/>
      <c r="DX66" s="172"/>
      <c r="DY66" s="172"/>
      <c r="DZ66" s="172"/>
    </row>
  </sheetData>
  <sheetProtection password="CCE8" sheet="1" objects="1" scenarios="1" selectLockedCells="1"/>
  <mergeCells count="19">
    <mergeCell ref="CO4:CV4"/>
    <mergeCell ref="CW4:DD4"/>
    <mergeCell ref="DE4:DL4"/>
    <mergeCell ref="BQ4:BX4"/>
    <mergeCell ref="DM4:DT4"/>
    <mergeCell ref="BY4:CF4"/>
    <mergeCell ref="CG4:CN4"/>
    <mergeCell ref="BA4:BH4"/>
    <mergeCell ref="BI4:BP4"/>
    <mergeCell ref="B2:B3"/>
    <mergeCell ref="B4:B6"/>
    <mergeCell ref="C4:C6"/>
    <mergeCell ref="E4:L4"/>
    <mergeCell ref="M4:T4"/>
    <mergeCell ref="U4:AB4"/>
    <mergeCell ref="AC4:AJ4"/>
    <mergeCell ref="AK4:AR4"/>
    <mergeCell ref="AS4:AZ4"/>
    <mergeCell ref="D4:D5"/>
  </mergeCells>
  <phoneticPr fontId="12" type="noConversion"/>
  <conditionalFormatting sqref="E7:DT56">
    <cfRule type="cellIs" dxfId="2610" priority="1" operator="lessThan">
      <formula>50%*E$6</formula>
    </cfRule>
  </conditionalFormatting>
  <dataValidations count="1">
    <dataValidation type="decimal" operator="lessThanOrEqual" allowBlank="1" showInputMessage="1" showErrorMessage="1" error="คะแนนที่ได้ต้องไม่เกินค่าของคะแนนเต็ม" sqref="E7:DT56" xr:uid="{00000000-0002-0000-0700-000000000000}">
      <formula1>E$6</formula1>
    </dataValidation>
  </dataValidations>
  <pageMargins left="0.55118110236220474" right="0.19685039370078741" top="0.19685039370078741" bottom="0" header="0.51181102362204722" footer="0.11811023622047245"/>
  <pageSetup paperSize="9" orientation="portrait" horizontalDpi="4294967293" r:id="rId1"/>
  <headerFooter alignWithMargins="0">
    <oddFooter>&amp;R&amp;F   &amp;D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1:M40"/>
  <sheetViews>
    <sheetView showGridLines="0" showRowColHeaders="0" showZeros="0" view="pageBreakPreview" topLeftCell="A6"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427"/>
      <c r="D5" s="427"/>
      <c r="E5" s="427"/>
      <c r="F5" s="427"/>
      <c r="G5" s="427"/>
      <c r="H5" s="427"/>
      <c r="I5" s="427"/>
      <c r="J5" s="427"/>
    </row>
    <row r="6" spans="2:13" ht="27.75" customHeight="1">
      <c r="B6" s="90"/>
      <c r="C6" s="91" t="s">
        <v>0</v>
      </c>
      <c r="D6" s="92" t="str">
        <f>'03'!$C52</f>
        <v/>
      </c>
      <c r="F6" s="767" t="str">
        <f>"เลขประจำตัว     "&amp;'ข้อมูลนักเรียน  '!B52</f>
        <v xml:space="preserve">เลขประจำตัว     </v>
      </c>
      <c r="G6" s="767"/>
      <c r="H6" s="93" t="s">
        <v>2</v>
      </c>
      <c r="I6" s="92">
        <f>'03'!$A52</f>
        <v>48</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'03'!$D52</f>
        <v/>
      </c>
      <c r="I8" s="104" t="str">
        <f t="shared" ref="I8:I22" si="0">IF(OR(M8="ร",M8="มส"),M8,IF(ISNA(VLOOKUP(H8,grad01,5,TRUE)),"",VLOOKUP(H8,grad01,5,TRUE)))</f>
        <v/>
      </c>
      <c r="J8" s="105"/>
      <c r="M8" s="88" t="str">
        <f>IF('ร,มส'!E54="","",'ร,มส'!E54)</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'03'!$E52</f>
        <v/>
      </c>
      <c r="I9" s="104" t="str">
        <f t="shared" si="0"/>
        <v/>
      </c>
      <c r="J9" s="105"/>
      <c r="M9" s="88" t="str">
        <f>IF('ร,มส'!F54="","",'ร,มส'!F54)</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'03'!$F52</f>
        <v/>
      </c>
      <c r="I10" s="104" t="str">
        <f t="shared" si="0"/>
        <v/>
      </c>
      <c r="J10" s="105"/>
      <c r="M10" s="88" t="str">
        <f>IF('ร,มส'!G54="","",'ร,มส'!G54)</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'03'!$G52</f>
        <v/>
      </c>
      <c r="I11" s="104" t="str">
        <f t="shared" si="0"/>
        <v/>
      </c>
      <c r="J11" s="105"/>
      <c r="M11" s="88" t="str">
        <f>IF('ร,มส'!H54="","",'ร,มส'!H54)</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'03'!$H52</f>
        <v/>
      </c>
      <c r="I12" s="104" t="str">
        <f t="shared" si="0"/>
        <v/>
      </c>
      <c r="J12" s="105"/>
      <c r="M12" s="88" t="str">
        <f>IF('ร,มส'!I54="","",'ร,มส'!I54)</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'03'!$I52</f>
        <v/>
      </c>
      <c r="I13" s="104" t="str">
        <f t="shared" si="0"/>
        <v/>
      </c>
      <c r="J13" s="105"/>
      <c r="M13" s="88" t="str">
        <f>IF('ร,มส'!J54="","",'ร,มส'!J54)</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'03'!$J52</f>
        <v/>
      </c>
      <c r="I14" s="104" t="str">
        <f t="shared" si="0"/>
        <v/>
      </c>
      <c r="J14" s="105"/>
      <c r="M14" s="88" t="str">
        <f>IF('ร,มส'!K54="","",'ร,มส'!K54)</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'03'!$K52</f>
        <v/>
      </c>
      <c r="I15" s="104" t="str">
        <f t="shared" si="0"/>
        <v/>
      </c>
      <c r="J15" s="105"/>
      <c r="M15" s="88" t="str">
        <f>IF('ร,มส'!L54="","",'ร,มส'!L54)</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'03'!$L52</f>
        <v/>
      </c>
      <c r="I16" s="104" t="str">
        <f t="shared" si="0"/>
        <v/>
      </c>
      <c r="J16" s="105"/>
      <c r="M16" s="88" t="str">
        <f>IF('ร,มส'!M54="","",'ร,มส'!M54)</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 t="shared" si="1"/>
        <v/>
      </c>
      <c r="G17" s="102" t="str">
        <f>'03'!$M$56</f>
        <v/>
      </c>
      <c r="H17" s="103" t="str">
        <f>'03'!$M52</f>
        <v/>
      </c>
      <c r="I17" s="104" t="str">
        <f t="shared" si="0"/>
        <v/>
      </c>
      <c r="J17" s="105"/>
      <c r="M17" s="88" t="str">
        <f>IF('ร,มส'!N54="","",'ร,มส'!N54)</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'03'!$N52</f>
        <v/>
      </c>
      <c r="I18" s="104" t="str">
        <f t="shared" si="0"/>
        <v/>
      </c>
      <c r="J18" s="105"/>
      <c r="M18" s="88" t="str">
        <f>IF('ร,มส'!O54="","",'ร,มส'!O54)</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'03'!$O52</f>
        <v/>
      </c>
      <c r="I19" s="104" t="str">
        <f t="shared" si="0"/>
        <v/>
      </c>
      <c r="J19" s="105"/>
      <c r="M19" s="88" t="str">
        <f>IF('ร,มส'!P54="","",'ร,มส'!P54)</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'03'!$P52</f>
        <v/>
      </c>
      <c r="I20" s="104" t="str">
        <f t="shared" si="0"/>
        <v/>
      </c>
      <c r="J20" s="105"/>
      <c r="M20" s="88" t="str">
        <f>IF('ร,มส'!Q54="","",'ร,มส'!Q54)</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'03'!$Q52</f>
        <v/>
      </c>
      <c r="I21" s="104" t="str">
        <f t="shared" si="0"/>
        <v/>
      </c>
      <c r="J21" s="105"/>
      <c r="M21" s="88" t="str">
        <f>IF('ร,มส'!R54="","",'ร,มส'!R54)</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'03'!$R52</f>
        <v/>
      </c>
      <c r="I22" s="104" t="str">
        <f t="shared" si="0"/>
        <v/>
      </c>
      <c r="J22" s="105"/>
      <c r="M22" s="88" t="str">
        <f>IF('ร,มส'!S54="","",'ร,มส'!S54)</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'02'!$S$52</f>
        <v/>
      </c>
      <c r="F25" s="768" t="s">
        <v>359</v>
      </c>
      <c r="G25" s="465" t="s">
        <v>354</v>
      </c>
      <c r="H25" s="466"/>
      <c r="I25" s="467"/>
      <c r="J25" s="462" t="str">
        <f>IF(ข้อมูลกิจกรรม!$Q$52="","",IF(ข้อมูลกิจกรรม!$Q$52=0,"ปรับปรุง",IF(ข้อมูลกิจกรรม!$Q$52=1,"พอใช้",IF(ข้อมูลกิจกรรม!$Q$52=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IF(เกณฑ์!E16="คะแนนร้อยละ",'03'!$U52,'02'!$AM52)</f>
        <v/>
      </c>
      <c r="F26" s="769"/>
      <c r="G26" s="465" t="s">
        <v>355</v>
      </c>
      <c r="H26" s="466"/>
      <c r="I26" s="467"/>
      <c r="J26" s="462" t="str">
        <f>IF(ข้อมูลกิจกรรม!$R$52="","",IF(ข้อมูลกิจกรรม!$R$52=0,"ปรับปรุง",IF(ข้อมูลกิจกรรม!$R$52=1,"พอใช้",IF(ข้อมูลกิจกรรม!$R$52=2,"ดี","ดีเยี่ยม"))))</f>
        <v/>
      </c>
    </row>
    <row r="27" spans="2:13" ht="21.75" customHeight="1">
      <c r="B27" s="756" t="s">
        <v>29</v>
      </c>
      <c r="C27" s="757"/>
      <c r="D27" s="99" t="str">
        <f>กิจกรรมพัฒนาผู้เรียน!E5</f>
        <v>แนะแนว</v>
      </c>
      <c r="E27" s="103" t="str">
        <f>ข้อมูลกิจกรรม!$D$52</f>
        <v/>
      </c>
      <c r="F27" s="769"/>
      <c r="G27" s="465" t="s">
        <v>356</v>
      </c>
      <c r="H27" s="466"/>
      <c r="I27" s="467"/>
      <c r="J27" s="462" t="str">
        <f>IF(ข้อมูลกิจกรรม!$S$52="","",IF(ข้อมูลกิจกรรม!$S$52=0,"ปรับปรุง",IF(ข้อมูลกิจกรรม!$S$52=1,"พอใช้",IF(ข้อมูลกิจกรรม!$S$52=2,"ดี","ดีเยี่ยม"))))</f>
        <v/>
      </c>
    </row>
    <row r="28" spans="2:13">
      <c r="B28" s="758"/>
      <c r="C28" s="759"/>
      <c r="D28" s="99" t="str">
        <f>กิจกรรมพัฒนาผู้เรียน!F5</f>
        <v>ลูกเสือฯ</v>
      </c>
      <c r="E28" s="103" t="str">
        <f>ข้อมูลกิจกรรม!$E$52</f>
        <v/>
      </c>
      <c r="F28" s="769"/>
      <c r="G28" s="465" t="s">
        <v>357</v>
      </c>
      <c r="H28" s="466"/>
      <c r="I28" s="467"/>
      <c r="J28" s="462" t="str">
        <f>IF(ข้อมูลกิจกรรม!$T$52="","",IF(ข้อมูลกิจกรรม!$T$52=0,"ปรับปรุง",IF(ข้อมูลกิจกรรม!$T$52=1,"พอใช้",IF(ข้อมูลกิจกรรม!$T$52=2,"ดี","ดีเยี่ยม"))))</f>
        <v/>
      </c>
    </row>
    <row r="29" spans="2:13">
      <c r="B29" s="758"/>
      <c r="C29" s="759"/>
      <c r="D29" s="99" t="str">
        <f>ข้อมูลกิจกรรม!$V$52</f>
        <v/>
      </c>
      <c r="E29" s="103" t="str">
        <f>ข้อมูลกิจกรรม!$F$52</f>
        <v/>
      </c>
      <c r="F29" s="770"/>
      <c r="G29" s="468" t="s">
        <v>358</v>
      </c>
      <c r="H29" s="469"/>
      <c r="I29" s="470"/>
      <c r="J29" s="426" t="str">
        <f>IF(ข้อมูลกิจกรรม!$U$52="","",IF(ข้อมูลกิจกรรม!$U$52=0,"ปรับปรุง",IF(ข้อมูลกิจกรรม!$U$52=1,"พอใช้",IF(ข้อมูลกิจกรรม!$U$52=2,"ดี","ดีเยี่ยม"))))</f>
        <v/>
      </c>
    </row>
    <row r="30" spans="2:13" ht="21.75" customHeight="1">
      <c r="B30" s="760"/>
      <c r="C30" s="761"/>
      <c r="D30" s="99" t="str">
        <f>ข้อมูลกิจกรรม!$W$52</f>
        <v/>
      </c>
      <c r="E30" s="103" t="str">
        <f>ข้อมูลกิจกรรม!$G$52</f>
        <v/>
      </c>
      <c r="F30" s="544" t="s">
        <v>425</v>
      </c>
      <c r="G30" s="545"/>
      <c r="H30" s="545"/>
      <c r="I30" s="546"/>
      <c r="J30" s="103" t="str">
        <f>IF(ข้อมูลกิจกรรม!$P$52="","",IF(ข้อมูลกิจกรรม!$P$52=0,"ไม่ผ่าน",IF(ข้อมูลกิจกรรม!$P$52=1,"ผ่าน",IF(ข้อมูลกิจกรรม!$P$52=2,"ดี","ดีเยี่ยม"))))</f>
        <v/>
      </c>
    </row>
    <row r="31" spans="2:13" ht="21.75" customHeight="1">
      <c r="B31" s="756" t="s">
        <v>30</v>
      </c>
      <c r="C31" s="757"/>
      <c r="D31" s="122" t="str">
        <f>"1." &amp;'ข้อมูลพื้นฐาน  '!I13</f>
        <v>1.รักชาติ  ศาสน์  กษัตริย์</v>
      </c>
      <c r="E31" s="103" t="str">
        <f>IF(ข้อมูลกิจกรรม!$H$52="","",IF(ข้อมูลกิจกรรม!$H$52=0,"ไม่ผ่าน",IF(ข้อมูลกิจกรรม!$H$52=1,"ผ่าน",IF(ข้อมูลกิจกรรม!$H$52=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$52="","",IF(ข้อมูลกิจกรรม!$I$52=0,"ไม่ผ่าน",IF(ข้อมูลกิจกรรม!$I$52=1,"ผ่าน",IF(ข้อมูลกิจกรรม!$I$52=2,"ดี","ดีเยี่ยม"))))</f>
        <v/>
      </c>
      <c r="F32" s="541"/>
      <c r="G32" s="474"/>
      <c r="H32" s="474"/>
      <c r="I32" s="474"/>
      <c r="J32" s="525"/>
    </row>
    <row r="33" spans="2:10" ht="21.75" customHeight="1">
      <c r="B33" s="758"/>
      <c r="C33" s="759"/>
      <c r="D33" s="122" t="str">
        <f>"3." &amp;'ข้อมูลพื้นฐาน  '!I15</f>
        <v>3.มีวินัย</v>
      </c>
      <c r="E33" s="103" t="str">
        <f>IF(ข้อมูลกิจกรรม!$J$52="","",IF(ข้อมูลกิจกรรม!$J$52=0,"ไม่ผ่าน",IF(ข้อมูลกิจกรรม!$J$52=1,"ผ่าน",IF(ข้อมูลกิจกรรม!$J$52=2,"ดี","ดีเยี่ยม"))))</f>
        <v/>
      </c>
      <c r="F33" s="121"/>
      <c r="J33" s="543"/>
    </row>
    <row r="34" spans="2:10">
      <c r="B34" s="758"/>
      <c r="C34" s="759"/>
      <c r="D34" s="122" t="str">
        <f>"4." &amp;'ข้อมูลพื้นฐาน  '!I16</f>
        <v>4.ใฝ่เรียนรู้</v>
      </c>
      <c r="E34" s="103" t="str">
        <f>IF(ข้อมูลกิจกรรม!$K$52="","",IF(ข้อมูลกิจกรรม!$K$52=0,"ไม่ผ่าน",IF(ข้อมูลกิจกรรม!$K$52=1,"ผ่าน",IF(ข้อมูลกิจกรรม!$K$52=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$52="","",IF(ข้อมูลกิจกรรม!$L$52=0,"ไม่ผ่าน",IF(ข้อมูลกิจกรรม!$L$52=1,"ผ่าน",IF(ข้อมูลกิจกรรม!$L$52=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$52="","",IF(ข้อมูลกิจกรรม!$M$52=0,"ไม่ผ่าน",IF(ข้อมูลกิจกรรม!$M$52=1,"ผ่าน",IF(ข้อมูลกิจกรรม!$M$52=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$52="","",IF(ข้อมูลกิจกรรม!$N$52=0,"ไม่ผ่าน",IF(ข้อมูลกิจกรรม!$N$52=1,"ผ่าน",IF(ข้อมูลกิจกรรม!$N$52=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$52="","",IF(ข้อมูลกิจกรรม!$O$52=0,"ไม่ผ่าน",IF(ข้อมูลกิจกรรม!$O$52=1,"ผ่าน",IF(ข้อมูลกิจกรรม!$O$52=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DcyN3t1apKQWHCM/adQQk3sL+2mTBGiJMP4UYWOkFJbLIz2z6f/Kyq5FZb79FGozVzMRw3p7Evm28/eTi3DUQw==" saltValue="FRTCpwSD01HyER2voISLx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11" priority="8" stopIfTrue="1" operator="lessThan">
      <formula>50</formula>
    </cfRule>
  </conditionalFormatting>
  <conditionalFormatting sqref="J23 I8:J22">
    <cfRule type="cellIs" dxfId="10" priority="7" stopIfTrue="1" operator="lessThan">
      <formula>1</formula>
    </cfRule>
  </conditionalFormatting>
  <conditionalFormatting sqref="I8:I22">
    <cfRule type="containsText" dxfId="9" priority="4" operator="containsText" text="มส">
      <formula>NOT(ISERROR(SEARCH("มส",I8)))</formula>
    </cfRule>
    <cfRule type="containsText" dxfId="8"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427"/>
      <c r="D5" s="427"/>
      <c r="E5" s="427"/>
      <c r="F5" s="427"/>
      <c r="G5" s="427"/>
      <c r="H5" s="427"/>
      <c r="I5" s="427"/>
      <c r="J5" s="427"/>
    </row>
    <row r="6" spans="2:13" ht="27.75" customHeight="1">
      <c r="B6" s="90"/>
      <c r="C6" s="91" t="s">
        <v>0</v>
      </c>
      <c r="D6" s="92" t="str">
        <f>'03'!$C53</f>
        <v/>
      </c>
      <c r="F6" s="767" t="str">
        <f>"เลขประจำตัว     "&amp;'ข้อมูลนักเรียน  '!B53</f>
        <v xml:space="preserve">เลขประจำตัว     </v>
      </c>
      <c r="G6" s="767"/>
      <c r="H6" s="93" t="s">
        <v>2</v>
      </c>
      <c r="I6" s="92">
        <f>'03'!$A53</f>
        <v>49</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'03'!$D53</f>
        <v/>
      </c>
      <c r="I8" s="104" t="str">
        <f t="shared" ref="I8:I22" si="0">IF(OR(M8="ร",M8="มส"),M8,IF(ISNA(VLOOKUP(H8,grad01,5,TRUE)),"",VLOOKUP(H8,grad01,5,TRUE)))</f>
        <v/>
      </c>
      <c r="J8" s="105"/>
      <c r="M8" s="88" t="str">
        <f>IF('ร,มส'!E55="","",'ร,มส'!E55)</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'03'!$E53</f>
        <v/>
      </c>
      <c r="I9" s="104" t="str">
        <f t="shared" si="0"/>
        <v/>
      </c>
      <c r="J9" s="105"/>
      <c r="M9" s="88" t="str">
        <f>IF('ร,มส'!F55="","",'ร,มส'!F55)</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'03'!$F53</f>
        <v/>
      </c>
      <c r="I10" s="104" t="str">
        <f t="shared" si="0"/>
        <v/>
      </c>
      <c r="J10" s="105"/>
      <c r="M10" s="88" t="str">
        <f>IF('ร,มส'!G55="","",'ร,มส'!G55)</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'03'!$G53</f>
        <v/>
      </c>
      <c r="I11" s="104" t="str">
        <f t="shared" si="0"/>
        <v/>
      </c>
      <c r="J11" s="105"/>
      <c r="M11" s="88" t="str">
        <f>IF('ร,มส'!H55="","",'ร,มส'!H55)</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'03'!$H53</f>
        <v/>
      </c>
      <c r="I12" s="104" t="str">
        <f t="shared" si="0"/>
        <v/>
      </c>
      <c r="J12" s="105"/>
      <c r="M12" s="88" t="str">
        <f>IF('ร,มส'!I55="","",'ร,มส'!I55)</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'03'!$I53</f>
        <v/>
      </c>
      <c r="I13" s="104" t="str">
        <f t="shared" si="0"/>
        <v/>
      </c>
      <c r="J13" s="105"/>
      <c r="M13" s="88" t="str">
        <f>IF('ร,มส'!J55="","",'ร,มส'!J55)</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'03'!$J53</f>
        <v/>
      </c>
      <c r="I14" s="104" t="str">
        <f t="shared" si="0"/>
        <v/>
      </c>
      <c r="J14" s="105"/>
      <c r="M14" s="88" t="str">
        <f>IF('ร,มส'!K55="","",'ร,มส'!K55)</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'03'!$K53</f>
        <v/>
      </c>
      <c r="I15" s="104" t="str">
        <f t="shared" si="0"/>
        <v/>
      </c>
      <c r="J15" s="105"/>
      <c r="M15" s="88" t="str">
        <f>IF('ร,มส'!L55="","",'ร,มส'!L55)</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'03'!$L53</f>
        <v/>
      </c>
      <c r="I16" s="104" t="str">
        <f t="shared" si="0"/>
        <v/>
      </c>
      <c r="J16" s="105"/>
      <c r="M16" s="88" t="str">
        <f>IF('ร,มส'!M55="","",'ร,มส'!M55)</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 t="shared" si="1"/>
        <v/>
      </c>
      <c r="G17" s="102" t="str">
        <f>'03'!$M$56</f>
        <v/>
      </c>
      <c r="H17" s="103" t="str">
        <f>'03'!$M53</f>
        <v/>
      </c>
      <c r="I17" s="104" t="str">
        <f t="shared" si="0"/>
        <v/>
      </c>
      <c r="J17" s="105"/>
      <c r="M17" s="88" t="str">
        <f>IF('ร,มส'!N55="","",'ร,มส'!N55)</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'03'!$N53</f>
        <v/>
      </c>
      <c r="I18" s="104" t="str">
        <f t="shared" si="0"/>
        <v/>
      </c>
      <c r="J18" s="105"/>
      <c r="M18" s="88" t="str">
        <f>IF('ร,มส'!O55="","",'ร,มส'!O55)</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'03'!$O53</f>
        <v/>
      </c>
      <c r="I19" s="104" t="str">
        <f t="shared" si="0"/>
        <v/>
      </c>
      <c r="J19" s="105"/>
      <c r="M19" s="88" t="str">
        <f>IF('ร,มส'!P55="","",'ร,มส'!P55)</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'03'!$P53</f>
        <v/>
      </c>
      <c r="I20" s="104" t="str">
        <f t="shared" si="0"/>
        <v/>
      </c>
      <c r="J20" s="105"/>
      <c r="M20" s="88" t="str">
        <f>IF('ร,มส'!Q55="","",'ร,มส'!Q55)</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'03'!$Q53</f>
        <v/>
      </c>
      <c r="I21" s="104" t="str">
        <f t="shared" si="0"/>
        <v/>
      </c>
      <c r="J21" s="105"/>
      <c r="M21" s="88" t="str">
        <f>IF('ร,มส'!R55="","",'ร,มส'!R55)</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'03'!$R53</f>
        <v/>
      </c>
      <c r="I22" s="104" t="str">
        <f t="shared" si="0"/>
        <v/>
      </c>
      <c r="J22" s="105"/>
      <c r="M22" s="88" t="str">
        <f>IF('ร,มส'!S55="","",'ร,มส'!S55)</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'02'!$S$53</f>
        <v/>
      </c>
      <c r="F25" s="768" t="s">
        <v>359</v>
      </c>
      <c r="G25" s="465" t="s">
        <v>354</v>
      </c>
      <c r="H25" s="466"/>
      <c r="I25" s="467"/>
      <c r="J25" s="462" t="str">
        <f>IF(ข้อมูลกิจกรรม!$Q$53="","",IF(ข้อมูลกิจกรรม!$Q$53=0,"ปรับปรุง",IF(ข้อมูลกิจกรรม!$Q$53=1,"พอใช้",IF(ข้อมูลกิจกรรม!$Q$53=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IF(เกณฑ์!E16="คะแนนร้อยละ",'03'!$U53,'02'!$AM53)</f>
        <v/>
      </c>
      <c r="F26" s="769"/>
      <c r="G26" s="465" t="s">
        <v>355</v>
      </c>
      <c r="H26" s="466"/>
      <c r="I26" s="467"/>
      <c r="J26" s="462" t="str">
        <f>IF(ข้อมูลกิจกรรม!$R$53="","",IF(ข้อมูลกิจกรรม!$R$53=0,"ปรับปรุง",IF(ข้อมูลกิจกรรม!$R$53=1,"พอใช้",IF(ข้อมูลกิจกรรม!$R$53=2,"ดี","ดีเยี่ยม"))))</f>
        <v/>
      </c>
    </row>
    <row r="27" spans="2:13" ht="21.75" customHeight="1">
      <c r="B27" s="756" t="s">
        <v>29</v>
      </c>
      <c r="C27" s="757"/>
      <c r="D27" s="99" t="str">
        <f>กิจกรรมพัฒนาผู้เรียน!E5</f>
        <v>แนะแนว</v>
      </c>
      <c r="E27" s="103" t="str">
        <f>ข้อมูลกิจกรรม!$D$53</f>
        <v/>
      </c>
      <c r="F27" s="769"/>
      <c r="G27" s="465" t="s">
        <v>356</v>
      </c>
      <c r="H27" s="466"/>
      <c r="I27" s="467"/>
      <c r="J27" s="462" t="str">
        <f>IF(ข้อมูลกิจกรรม!$S$53="","",IF(ข้อมูลกิจกรรม!$S$53=0,"ปรับปรุง",IF(ข้อมูลกิจกรรม!$S$53=1,"พอใช้",IF(ข้อมูลกิจกรรม!$S$53=2,"ดี","ดีเยี่ยม"))))</f>
        <v/>
      </c>
    </row>
    <row r="28" spans="2:13">
      <c r="B28" s="758"/>
      <c r="C28" s="759"/>
      <c r="D28" s="99" t="str">
        <f>กิจกรรมพัฒนาผู้เรียน!F5</f>
        <v>ลูกเสือฯ</v>
      </c>
      <c r="E28" s="103" t="str">
        <f>ข้อมูลกิจกรรม!$E$53</f>
        <v/>
      </c>
      <c r="F28" s="769"/>
      <c r="G28" s="465" t="s">
        <v>357</v>
      </c>
      <c r="H28" s="466"/>
      <c r="I28" s="467"/>
      <c r="J28" s="462" t="str">
        <f>IF(ข้อมูลกิจกรรม!$T$53="","",IF(ข้อมูลกิจกรรม!$T$53=0,"ปรับปรุง",IF(ข้อมูลกิจกรรม!$T$53=1,"พอใช้",IF(ข้อมูลกิจกรรม!$T$53=2,"ดี","ดีเยี่ยม"))))</f>
        <v/>
      </c>
    </row>
    <row r="29" spans="2:13">
      <c r="B29" s="758"/>
      <c r="C29" s="759"/>
      <c r="D29" s="99" t="str">
        <f>ข้อมูลกิจกรรม!$V$53</f>
        <v/>
      </c>
      <c r="E29" s="103" t="str">
        <f>ข้อมูลกิจกรรม!$F$53</f>
        <v/>
      </c>
      <c r="F29" s="770"/>
      <c r="G29" s="468" t="s">
        <v>358</v>
      </c>
      <c r="H29" s="469"/>
      <c r="I29" s="470"/>
      <c r="J29" s="426" t="str">
        <f>IF(ข้อมูลกิจกรรม!$U$53="","",IF(ข้อมูลกิจกรรม!$U$53=0,"ปรับปรุง",IF(ข้อมูลกิจกรรม!$U$53=1,"พอใช้",IF(ข้อมูลกิจกรรม!$U$53=2,"ดี","ดีเยี่ยม"))))</f>
        <v/>
      </c>
    </row>
    <row r="30" spans="2:13" ht="21.75" customHeight="1">
      <c r="B30" s="760"/>
      <c r="C30" s="761"/>
      <c r="D30" s="99" t="str">
        <f>ข้อมูลกิจกรรม!$W$53</f>
        <v/>
      </c>
      <c r="E30" s="103" t="str">
        <f>ข้อมูลกิจกรรม!$G$53</f>
        <v/>
      </c>
      <c r="F30" s="544" t="s">
        <v>425</v>
      </c>
      <c r="G30" s="545"/>
      <c r="H30" s="545"/>
      <c r="I30" s="546"/>
      <c r="J30" s="103" t="str">
        <f>IF(ข้อมูลกิจกรรม!$P$53="","",IF(ข้อมูลกิจกรรม!$P$53=0,"ไม่ผ่าน",IF(ข้อมูลกิจกรรม!$P$53=1,"ผ่าน",IF(ข้อมูลกิจกรรม!$P$53=2,"ดี","ดีเยี่ยม"))))</f>
        <v/>
      </c>
    </row>
    <row r="31" spans="2:13" ht="21.75" customHeight="1">
      <c r="B31" s="756" t="s">
        <v>30</v>
      </c>
      <c r="C31" s="757"/>
      <c r="D31" s="122" t="str">
        <f>"1." &amp;'ข้อมูลพื้นฐาน  '!I13</f>
        <v>1.รักชาติ  ศาสน์  กษัตริย์</v>
      </c>
      <c r="E31" s="103" t="str">
        <f>IF(ข้อมูลกิจกรรม!$H$53="","",IF(ข้อมูลกิจกรรม!$H$53=0,"ไม่ผ่าน",IF(ข้อมูลกิจกรรม!$H$53=1,"ผ่าน",IF(ข้อมูลกิจกรรม!$H$53=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$53="","",IF(ข้อมูลกิจกรรม!$I$53=0,"ไม่ผ่าน",IF(ข้อมูลกิจกรรม!$I$53=1,"ผ่าน",IF(ข้อมูลกิจกรรม!$I$53=2,"ดี","ดีเยี่ยม"))))</f>
        <v/>
      </c>
      <c r="F32" s="541"/>
      <c r="G32" s="474"/>
      <c r="H32" s="474"/>
      <c r="I32" s="474"/>
      <c r="J32" s="525"/>
    </row>
    <row r="33" spans="2:10" ht="21.75" customHeight="1">
      <c r="B33" s="758"/>
      <c r="C33" s="759"/>
      <c r="D33" s="122" t="str">
        <f>"3." &amp;'ข้อมูลพื้นฐาน  '!I15</f>
        <v>3.มีวินัย</v>
      </c>
      <c r="E33" s="103" t="str">
        <f>IF(ข้อมูลกิจกรรม!$J$53="","",IF(ข้อมูลกิจกรรม!$J$53=0,"ไม่ผ่าน",IF(ข้อมูลกิจกรรม!$J$53=1,"ผ่าน",IF(ข้อมูลกิจกรรม!$J$53=2,"ดี","ดีเยี่ยม"))))</f>
        <v/>
      </c>
      <c r="F33" s="121"/>
      <c r="J33" s="543"/>
    </row>
    <row r="34" spans="2:10">
      <c r="B34" s="758"/>
      <c r="C34" s="759"/>
      <c r="D34" s="122" t="str">
        <f>"4." &amp;'ข้อมูลพื้นฐาน  '!I16</f>
        <v>4.ใฝ่เรียนรู้</v>
      </c>
      <c r="E34" s="103" t="str">
        <f>IF(ข้อมูลกิจกรรม!$K$53="","",IF(ข้อมูลกิจกรรม!$K$53=0,"ไม่ผ่าน",IF(ข้อมูลกิจกรรม!$K$53=1,"ผ่าน",IF(ข้อมูลกิจกรรม!$K$53=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$53="","",IF(ข้อมูลกิจกรรม!$L$53=0,"ไม่ผ่าน",IF(ข้อมูลกิจกรรม!$L$53=1,"ผ่าน",IF(ข้อมูลกิจกรรม!$L$53=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$53="","",IF(ข้อมูลกิจกรรม!$M$53=0,"ไม่ผ่าน",IF(ข้อมูลกิจกรรม!$M$53=1,"ผ่าน",IF(ข้อมูลกิจกรรม!$M$53=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$53="","",IF(ข้อมูลกิจกรรม!$N$53=0,"ไม่ผ่าน",IF(ข้อมูลกิจกรรม!$N$53=1,"ผ่าน",IF(ข้อมูลกิจกรรม!$N$53=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$53="","",IF(ข้อมูลกิจกรรม!$O$53=0,"ไม่ผ่าน",IF(ข้อมูลกิจกรรม!$O$53=1,"ผ่าน",IF(ข้อมูลกิจกรรม!$O$53=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jSH7gBlPNC53jSPefv1NzGp9Xx0KAwghBqTzxYCb29VuA/WFGvuhpZDmkFD9lU98c5fjN/xkHOK4WTCwLaH9mQ==" saltValue="xAtEY+sNUn41ZZppSWOPI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7" priority="8" stopIfTrue="1" operator="lessThan">
      <formula>50</formula>
    </cfRule>
  </conditionalFormatting>
  <conditionalFormatting sqref="J23 I8:J22">
    <cfRule type="cellIs" dxfId="6" priority="7" stopIfTrue="1" operator="lessThan">
      <formula>1</formula>
    </cfRule>
  </conditionalFormatting>
  <conditionalFormatting sqref="I8:I22">
    <cfRule type="containsText" dxfId="5" priority="4" operator="containsText" text="มส">
      <formula>NOT(ISERROR(SEARCH("มส",I8)))</formula>
    </cfRule>
    <cfRule type="containsText" dxfId="4"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1:M40"/>
  <sheetViews>
    <sheetView showGridLines="0" showRowColHeaders="0" showZeros="0" view="pageBreakPreview" zoomScaleSheetLayoutView="100" workbookViewId="0">
      <selection activeCell="D27" sqref="D27"/>
    </sheetView>
  </sheetViews>
  <sheetFormatPr defaultColWidth="9.140625" defaultRowHeight="21.75"/>
  <cols>
    <col min="1" max="1" width="9.140625" style="88"/>
    <col min="2" max="2" width="5.7109375" style="88" customWidth="1"/>
    <col min="3" max="3" width="8.7109375" style="88" customWidth="1"/>
    <col min="4" max="4" width="27.85546875" style="88" customWidth="1"/>
    <col min="5" max="5" width="9.42578125" style="88" customWidth="1"/>
    <col min="6" max="6" width="9" style="88" customWidth="1"/>
    <col min="7" max="8" width="11.7109375" style="88" customWidth="1"/>
    <col min="9" max="9" width="10" style="88" customWidth="1"/>
    <col min="10" max="10" width="12.42578125" style="88" customWidth="1"/>
    <col min="11" max="11" width="1.5703125" style="88" customWidth="1"/>
    <col min="12" max="16384" width="9.140625" style="88"/>
  </cols>
  <sheetData>
    <row r="1" spans="2:13" ht="36" customHeight="1"/>
    <row r="2" spans="2:13">
      <c r="B2" s="771" t="str">
        <f>'1'!B2:J2</f>
        <v>แบบรายงานประจำตัวนักเรียน : ผลการพัฒนาคุณภาพผู้เรียนรายบุคคล</v>
      </c>
      <c r="C2" s="771"/>
      <c r="D2" s="771"/>
      <c r="E2" s="771"/>
      <c r="F2" s="771"/>
      <c r="G2" s="771"/>
      <c r="H2" s="771"/>
      <c r="I2" s="771"/>
      <c r="J2" s="771"/>
    </row>
    <row r="3" spans="2:13">
      <c r="B3" s="772" t="str">
        <f>'1'!B3:J3</f>
        <v>โรงเรียนวัดโฆสิตาราม  สำนักงานเขตพื้นที่การศึกษาประถมศึกษาชัยนาท</v>
      </c>
      <c r="C3" s="772"/>
      <c r="D3" s="772"/>
      <c r="E3" s="772"/>
      <c r="F3" s="772"/>
      <c r="G3" s="772"/>
      <c r="H3" s="772"/>
      <c r="I3" s="772"/>
      <c r="J3" s="772"/>
    </row>
    <row r="4" spans="2:13">
      <c r="B4" s="772" t="str">
        <f>'1'!B4:J4</f>
        <v>ระดับชั้นมัธยมศึกษาปีที่ 1    ปีการศึกษา   2568</v>
      </c>
      <c r="C4" s="772"/>
      <c r="D4" s="772"/>
      <c r="E4" s="772"/>
      <c r="F4" s="772"/>
      <c r="G4" s="772"/>
      <c r="H4" s="772"/>
      <c r="I4" s="772"/>
      <c r="J4" s="772"/>
    </row>
    <row r="5" spans="2:13">
      <c r="C5" s="427"/>
      <c r="D5" s="427"/>
      <c r="E5" s="427"/>
      <c r="F5" s="427"/>
      <c r="G5" s="427"/>
      <c r="H5" s="427"/>
      <c r="I5" s="427"/>
      <c r="J5" s="427"/>
    </row>
    <row r="6" spans="2:13" ht="27.75" customHeight="1">
      <c r="B6" s="90"/>
      <c r="C6" s="91" t="s">
        <v>0</v>
      </c>
      <c r="D6" s="92" t="str">
        <f>'03'!$C54</f>
        <v/>
      </c>
      <c r="F6" s="767" t="str">
        <f>"เลขประจำตัว     "&amp;'ข้อมูลนักเรียน  '!B54</f>
        <v xml:space="preserve">เลขประจำตัว     </v>
      </c>
      <c r="G6" s="767"/>
      <c r="H6" s="93" t="s">
        <v>2</v>
      </c>
      <c r="I6" s="92">
        <f>'03'!$A54</f>
        <v>50</v>
      </c>
      <c r="J6" s="94"/>
    </row>
    <row r="7" spans="2:13" ht="69.75" customHeight="1">
      <c r="B7" s="395" t="s">
        <v>346</v>
      </c>
      <c r="C7" s="95" t="s">
        <v>24</v>
      </c>
      <c r="D7" s="96" t="s">
        <v>33</v>
      </c>
      <c r="E7" s="97" t="str">
        <f>'1'!E7</f>
        <v>น้ำหนัก/หน่วยการเรียน</v>
      </c>
      <c r="F7" s="97" t="s">
        <v>25</v>
      </c>
      <c r="G7" s="97" t="s">
        <v>27</v>
      </c>
      <c r="H7" s="97" t="s">
        <v>26</v>
      </c>
      <c r="I7" s="97" t="s">
        <v>46</v>
      </c>
      <c r="J7" s="97" t="s">
        <v>22</v>
      </c>
    </row>
    <row r="8" spans="2:13" ht="19.5" customHeight="1">
      <c r="B8" s="394" t="str">
        <f>IF('ข้อมูลพื้นฐาน  '!B13="","",'ข้อมูลพื้นฐาน  '!B13)</f>
        <v>พื้นฐาน</v>
      </c>
      <c r="C8" s="98" t="str">
        <f>'ข้อมูลพื้นฐาน  '!D13</f>
        <v>ท21101</v>
      </c>
      <c r="D8" s="99" t="str">
        <f>'ข้อมูลพื้นฐาน  '!E13</f>
        <v>ภาษาไทย</v>
      </c>
      <c r="E8" s="100">
        <f>'1'!E8</f>
        <v>1.5</v>
      </c>
      <c r="F8" s="101" t="str">
        <f>IF(H8="","",100)</f>
        <v/>
      </c>
      <c r="G8" s="102" t="str">
        <f>'03'!$D$56</f>
        <v/>
      </c>
      <c r="H8" s="103" t="str">
        <f>'03'!$D54</f>
        <v/>
      </c>
      <c r="I8" s="104" t="str">
        <f t="shared" ref="I8:I22" si="0">IF(OR(M8="ร",M8="มส"),M8,IF(ISNA(VLOOKUP(H8,grad01,5,TRUE)),"",VLOOKUP(H8,grad01,5,TRUE)))</f>
        <v/>
      </c>
      <c r="J8" s="105"/>
      <c r="M8" s="88" t="str">
        <f>IF('ร,มส'!E56="","",'ร,มส'!E56)</f>
        <v/>
      </c>
    </row>
    <row r="9" spans="2:13" ht="19.5" customHeight="1">
      <c r="B9" s="394" t="str">
        <f>IF('ข้อมูลพื้นฐาน  '!B14="","",'ข้อมูลพื้นฐาน  '!B14)</f>
        <v>พื้นฐาน</v>
      </c>
      <c r="C9" s="98" t="str">
        <f>'ข้อมูลพื้นฐาน  '!D14</f>
        <v>ค21101</v>
      </c>
      <c r="D9" s="99" t="str">
        <f>'ข้อมูลพื้นฐาน  '!E14</f>
        <v>คณิตศาสตร์</v>
      </c>
      <c r="E9" s="100">
        <f>'1'!E9</f>
        <v>1.5</v>
      </c>
      <c r="F9" s="101" t="str">
        <f t="shared" ref="F9:F22" si="1">IF(H9="","",100)</f>
        <v/>
      </c>
      <c r="G9" s="102" t="str">
        <f>'03'!$E$56</f>
        <v/>
      </c>
      <c r="H9" s="103" t="str">
        <f>'03'!$E54</f>
        <v/>
      </c>
      <c r="I9" s="104" t="str">
        <f t="shared" si="0"/>
        <v/>
      </c>
      <c r="J9" s="105"/>
      <c r="M9" s="88" t="str">
        <f>IF('ร,มส'!F56="","",'ร,มส'!F56)</f>
        <v/>
      </c>
    </row>
    <row r="10" spans="2:13" ht="19.5" customHeight="1">
      <c r="B10" s="394" t="str">
        <f>IF('ข้อมูลพื้นฐาน  '!B15="","",'ข้อมูลพื้นฐาน  '!B15)</f>
        <v>พื้นฐาน</v>
      </c>
      <c r="C10" s="98" t="str">
        <f>'ข้อมูลพื้นฐาน  '!D15</f>
        <v>ว21101</v>
      </c>
      <c r="D10" s="99" t="str">
        <f>'ข้อมูลพื้นฐาน  '!E15</f>
        <v>วิทยาศาสตร์และเทคโนโลยี</v>
      </c>
      <c r="E10" s="100">
        <f>'1'!E10</f>
        <v>1.5</v>
      </c>
      <c r="F10" s="101" t="str">
        <f t="shared" si="1"/>
        <v/>
      </c>
      <c r="G10" s="102" t="str">
        <f>'03'!$F$56</f>
        <v/>
      </c>
      <c r="H10" s="103" t="str">
        <f>'03'!$F54</f>
        <v/>
      </c>
      <c r="I10" s="104" t="str">
        <f t="shared" si="0"/>
        <v/>
      </c>
      <c r="J10" s="105"/>
      <c r="M10" s="88" t="str">
        <f>IF('ร,มส'!G56="","",'ร,มส'!G56)</f>
        <v/>
      </c>
    </row>
    <row r="11" spans="2:13" ht="19.5" customHeight="1">
      <c r="B11" s="394" t="str">
        <f>IF('ข้อมูลพื้นฐาน  '!B16="","",'ข้อมูลพื้นฐาน  '!B16)</f>
        <v>พื้นฐาน</v>
      </c>
      <c r="C11" s="98" t="str">
        <f>'ข้อมูลพื้นฐาน  '!D16</f>
        <v>ว21103</v>
      </c>
      <c r="D11" s="99" t="str">
        <f>'ข้อมูลพื้นฐาน  '!E16</f>
        <v>การออกแบบและเทคโนโลยี</v>
      </c>
      <c r="E11" s="100">
        <f>'1'!E11</f>
        <v>0.5</v>
      </c>
      <c r="F11" s="101" t="str">
        <f t="shared" si="1"/>
        <v/>
      </c>
      <c r="G11" s="102" t="str">
        <f>'03'!$G$56</f>
        <v/>
      </c>
      <c r="H11" s="103" t="str">
        <f>'03'!$G54</f>
        <v/>
      </c>
      <c r="I11" s="104" t="str">
        <f t="shared" si="0"/>
        <v/>
      </c>
      <c r="J11" s="105"/>
      <c r="M11" s="88" t="str">
        <f>IF('ร,มส'!H56="","",'ร,มส'!H56)</f>
        <v/>
      </c>
    </row>
    <row r="12" spans="2:13" ht="19.5" customHeight="1">
      <c r="B12" s="394" t="str">
        <f>IF('ข้อมูลพื้นฐาน  '!B17="","",'ข้อมูลพื้นฐาน  '!B17)</f>
        <v>พื้นฐาน</v>
      </c>
      <c r="C12" s="98" t="str">
        <f>'ข้อมูลพื้นฐาน  '!D17</f>
        <v>ส21101</v>
      </c>
      <c r="D12" s="99" t="str">
        <f>'ข้อมูลพื้นฐาน  '!E17</f>
        <v>สังคมศึกษา ศาสนาและ วัฒนธรรม</v>
      </c>
      <c r="E12" s="100">
        <f>'1'!E12</f>
        <v>1.5</v>
      </c>
      <c r="F12" s="101" t="str">
        <f t="shared" si="1"/>
        <v/>
      </c>
      <c r="G12" s="102" t="str">
        <f>'03'!$H$56</f>
        <v/>
      </c>
      <c r="H12" s="103" t="str">
        <f>'03'!$H54</f>
        <v/>
      </c>
      <c r="I12" s="104" t="str">
        <f t="shared" si="0"/>
        <v/>
      </c>
      <c r="J12" s="105"/>
      <c r="M12" s="88" t="str">
        <f>IF('ร,มส'!I56="","",'ร,มส'!I56)</f>
        <v/>
      </c>
    </row>
    <row r="13" spans="2:13" ht="19.5" customHeight="1">
      <c r="B13" s="394" t="str">
        <f>IF('ข้อมูลพื้นฐาน  '!B18="","",'ข้อมูลพื้นฐาน  '!B18)</f>
        <v>พื้นฐาน</v>
      </c>
      <c r="C13" s="98" t="str">
        <f>'ข้อมูลพื้นฐาน  '!D18</f>
        <v>ส21102</v>
      </c>
      <c r="D13" s="99" t="str">
        <f>'ข้อมูลพื้นฐาน  '!E18</f>
        <v>ประวัติศาสตร์</v>
      </c>
      <c r="E13" s="100">
        <f>'1'!E13</f>
        <v>0.5</v>
      </c>
      <c r="F13" s="101" t="str">
        <f t="shared" si="1"/>
        <v/>
      </c>
      <c r="G13" s="102" t="str">
        <f>'03'!$I$56</f>
        <v/>
      </c>
      <c r="H13" s="103" t="str">
        <f>'03'!$I54</f>
        <v/>
      </c>
      <c r="I13" s="104" t="str">
        <f t="shared" si="0"/>
        <v/>
      </c>
      <c r="J13" s="105"/>
      <c r="M13" s="88" t="str">
        <f>IF('ร,มส'!J56="","",'ร,มส'!J56)</f>
        <v/>
      </c>
    </row>
    <row r="14" spans="2:13" ht="19.5" customHeight="1">
      <c r="B14" s="394" t="str">
        <f>IF('ข้อมูลพื้นฐาน  '!B19="","",'ข้อมูลพื้นฐาน  '!B19)</f>
        <v>พื้นฐาน</v>
      </c>
      <c r="C14" s="98" t="str">
        <f>'ข้อมูลพื้นฐาน  '!D19</f>
        <v>พ21101</v>
      </c>
      <c r="D14" s="99" t="str">
        <f>'ข้อมูลพื้นฐาน  '!E19</f>
        <v>สุขศึกษาและพลศึกษา</v>
      </c>
      <c r="E14" s="100">
        <f>'1'!E14</f>
        <v>1</v>
      </c>
      <c r="F14" s="101" t="str">
        <f t="shared" si="1"/>
        <v/>
      </c>
      <c r="G14" s="102" t="str">
        <f>'03'!$J$56</f>
        <v/>
      </c>
      <c r="H14" s="103" t="str">
        <f>'03'!$J54</f>
        <v/>
      </c>
      <c r="I14" s="104" t="str">
        <f t="shared" si="0"/>
        <v/>
      </c>
      <c r="J14" s="105"/>
      <c r="M14" s="88" t="str">
        <f>IF('ร,มส'!K56="","",'ร,มส'!K56)</f>
        <v/>
      </c>
    </row>
    <row r="15" spans="2:13" ht="19.5" customHeight="1">
      <c r="B15" s="394" t="str">
        <f>IF('ข้อมูลพื้นฐาน  '!B20="","",'ข้อมูลพื้นฐาน  '!B20)</f>
        <v>พื้นฐาน</v>
      </c>
      <c r="C15" s="98" t="str">
        <f>'ข้อมูลพื้นฐาน  '!D20</f>
        <v>ศ21101</v>
      </c>
      <c r="D15" s="99" t="str">
        <f>'ข้อมูลพื้นฐาน  '!E20</f>
        <v>ศิลปะ</v>
      </c>
      <c r="E15" s="100">
        <f>'1'!E15</f>
        <v>1</v>
      </c>
      <c r="F15" s="101" t="str">
        <f t="shared" si="1"/>
        <v/>
      </c>
      <c r="G15" s="102" t="str">
        <f>'03'!$K$56</f>
        <v/>
      </c>
      <c r="H15" s="103" t="str">
        <f>'03'!$K54</f>
        <v/>
      </c>
      <c r="I15" s="104" t="str">
        <f t="shared" si="0"/>
        <v/>
      </c>
      <c r="J15" s="105"/>
      <c r="M15" s="88" t="str">
        <f>IF('ร,มส'!L56="","",'ร,มส'!L56)</f>
        <v/>
      </c>
    </row>
    <row r="16" spans="2:13" ht="19.5" customHeight="1">
      <c r="B16" s="394" t="str">
        <f>IF('ข้อมูลพื้นฐาน  '!B21="","",'ข้อมูลพื้นฐาน  '!B21)</f>
        <v>พื้นฐาน</v>
      </c>
      <c r="C16" s="98" t="str">
        <f>'ข้อมูลพื้นฐาน  '!D21</f>
        <v>ง21101</v>
      </c>
      <c r="D16" s="99" t="str">
        <f>'ข้อมูลพื้นฐาน  '!E21</f>
        <v>การงานอาชีพ</v>
      </c>
      <c r="E16" s="100">
        <f>'1'!E16</f>
        <v>0.5</v>
      </c>
      <c r="F16" s="101" t="str">
        <f t="shared" si="1"/>
        <v/>
      </c>
      <c r="G16" s="102" t="str">
        <f>'03'!$L$56</f>
        <v/>
      </c>
      <c r="H16" s="103" t="str">
        <f>'03'!$L54</f>
        <v/>
      </c>
      <c r="I16" s="104" t="str">
        <f t="shared" si="0"/>
        <v/>
      </c>
      <c r="J16" s="105"/>
      <c r="M16" s="88" t="str">
        <f>IF('ร,มส'!M56="","",'ร,มส'!M56)</f>
        <v/>
      </c>
    </row>
    <row r="17" spans="2:13" ht="19.5" customHeight="1">
      <c r="B17" s="394" t="str">
        <f>IF('ข้อมูลพื้นฐาน  '!B22="","",'ข้อมูลพื้นฐาน  '!B22)</f>
        <v>พื้นฐาน</v>
      </c>
      <c r="C17" s="98" t="str">
        <f>'ข้อมูลพื้นฐาน  '!D22</f>
        <v>อ21101</v>
      </c>
      <c r="D17" s="99" t="str">
        <f>'ข้อมูลพื้นฐาน  '!E22</f>
        <v>ภาษาอังกฤษพื้นฐาน</v>
      </c>
      <c r="E17" s="100">
        <f>'1'!E17</f>
        <v>1.5</v>
      </c>
      <c r="F17" s="101" t="str">
        <f t="shared" si="1"/>
        <v/>
      </c>
      <c r="G17" s="102" t="str">
        <f>'03'!$M$56</f>
        <v/>
      </c>
      <c r="H17" s="103" t="str">
        <f>'03'!$M54</f>
        <v/>
      </c>
      <c r="I17" s="104" t="str">
        <f t="shared" si="0"/>
        <v/>
      </c>
      <c r="J17" s="105"/>
      <c r="M17" s="88" t="str">
        <f>IF('ร,มส'!N56="","",'ร,มส'!N56)</f>
        <v/>
      </c>
    </row>
    <row r="18" spans="2:13" ht="19.5" customHeight="1">
      <c r="B18" s="394" t="str">
        <f>IF('ข้อมูลพื้นฐาน  '!B23="","",'ข้อมูลพื้นฐาน  '!B23)</f>
        <v>เพิ่มเติม</v>
      </c>
      <c r="C18" s="98" t="str">
        <f>'ข้อมูลพื้นฐาน  '!D23</f>
        <v>ว21201</v>
      </c>
      <c r="D18" s="99" t="str">
        <f>'ข้อมูลพื้นฐาน  '!E23</f>
        <v>คอมพิวเตอร์</v>
      </c>
      <c r="E18" s="100">
        <f>'1'!E18</f>
        <v>1</v>
      </c>
      <c r="F18" s="101" t="str">
        <f>IF(H18="","",100)</f>
        <v/>
      </c>
      <c r="G18" s="102" t="str">
        <f>'03'!$N$56</f>
        <v/>
      </c>
      <c r="H18" s="103" t="str">
        <f>'03'!$N54</f>
        <v/>
      </c>
      <c r="I18" s="104" t="str">
        <f t="shared" si="0"/>
        <v/>
      </c>
      <c r="J18" s="105"/>
      <c r="M18" s="88" t="str">
        <f>IF('ร,มส'!O56="","",'ร,มส'!O56)</f>
        <v/>
      </c>
    </row>
    <row r="19" spans="2:13" ht="19.5" customHeight="1">
      <c r="B19" s="394" t="str">
        <f>IF('ข้อมูลพื้นฐาน  '!B24="","",'ข้อมูลพื้นฐาน  '!B24)</f>
        <v>เพิ่มเติม</v>
      </c>
      <c r="C19" s="98" t="str">
        <f>'ข้อมูลพื้นฐาน  '!D24</f>
        <v>จ21201</v>
      </c>
      <c r="D19" s="99" t="str">
        <f>'ข้อมูลพื้นฐาน  '!E24</f>
        <v>ภาษาจีน</v>
      </c>
      <c r="E19" s="100">
        <f>'1'!E19</f>
        <v>1</v>
      </c>
      <c r="F19" s="101" t="str">
        <f>IF(H19="","",100)</f>
        <v/>
      </c>
      <c r="G19" s="102" t="str">
        <f>'03'!$O$56</f>
        <v/>
      </c>
      <c r="H19" s="103" t="str">
        <f>'03'!$O54</f>
        <v/>
      </c>
      <c r="I19" s="104" t="str">
        <f t="shared" si="0"/>
        <v/>
      </c>
      <c r="J19" s="105"/>
      <c r="M19" s="88" t="str">
        <f>IF('ร,มส'!P56="","",'ร,มส'!P56)</f>
        <v/>
      </c>
    </row>
    <row r="20" spans="2:13" ht="19.5" customHeight="1">
      <c r="B20" s="394" t="str">
        <f>IF('ข้อมูลพื้นฐาน  '!B25="","",'ข้อมูลพื้นฐาน  '!B25)</f>
        <v>เพิ่มเติม</v>
      </c>
      <c r="C20" s="98" t="str">
        <f>'ข้อมูลพื้นฐาน  '!D25</f>
        <v>ส21211</v>
      </c>
      <c r="D20" s="99" t="str">
        <f>'ข้อมูลพื้นฐาน  '!E25</f>
        <v>การป้องกันการทุจริต</v>
      </c>
      <c r="E20" s="100">
        <f>'1'!E20</f>
        <v>0.5</v>
      </c>
      <c r="F20" s="101" t="str">
        <f>IF(H20="","",100)</f>
        <v/>
      </c>
      <c r="G20" s="102" t="str">
        <f>'03'!$P$56</f>
        <v/>
      </c>
      <c r="H20" s="103" t="str">
        <f>'03'!$P54</f>
        <v/>
      </c>
      <c r="I20" s="104" t="str">
        <f t="shared" si="0"/>
        <v/>
      </c>
      <c r="J20" s="105"/>
      <c r="M20" s="88" t="str">
        <f>IF('ร,มส'!Q56="","",'ร,มส'!Q56)</f>
        <v/>
      </c>
    </row>
    <row r="21" spans="2:13" ht="19.5" customHeight="1">
      <c r="B21" s="394" t="str">
        <f>IF('ข้อมูลพื้นฐาน  '!B26="","",'ข้อมูลพื้นฐาน  '!B26)</f>
        <v>เพิ่มเติม</v>
      </c>
      <c r="C21" s="98" t="str">
        <f>'ข้อมูลพื้นฐาน  '!D26</f>
        <v>ง21211</v>
      </c>
      <c r="D21" s="99" t="str">
        <f>'ข้อมูลพื้นฐาน  '!E26</f>
        <v>โครงงานอาชีพ</v>
      </c>
      <c r="E21" s="100">
        <f>'1'!E21</f>
        <v>0.5</v>
      </c>
      <c r="F21" s="101" t="str">
        <f>IF(H21="","",100)</f>
        <v/>
      </c>
      <c r="G21" s="102" t="str">
        <f>'03'!$Q$56</f>
        <v/>
      </c>
      <c r="H21" s="103" t="str">
        <f>'03'!$Q54</f>
        <v/>
      </c>
      <c r="I21" s="104" t="str">
        <f t="shared" si="0"/>
        <v/>
      </c>
      <c r="J21" s="105"/>
      <c r="M21" s="88" t="str">
        <f>IF('ร,มส'!R56="","",'ร,มส'!R56)</f>
        <v/>
      </c>
    </row>
    <row r="22" spans="2:13" ht="19.5" customHeight="1">
      <c r="B22" s="394" t="str">
        <f>IF('ข้อมูลพื้นฐาน  '!B27="","",'ข้อมูลพื้นฐาน  '!B27)</f>
        <v>เพิ่มเติม</v>
      </c>
      <c r="C22" s="98" t="str">
        <f>'ข้อมูลพื้นฐาน  '!D27</f>
        <v>พ21201</v>
      </c>
      <c r="D22" s="99" t="str">
        <f>'ข้อมูลพื้นฐาน  '!E27</f>
        <v>การว่ายน้ำเพื่อการเอาชีวิตรอด</v>
      </c>
      <c r="E22" s="100">
        <f>'1'!E22</f>
        <v>0.5</v>
      </c>
      <c r="F22" s="101" t="str">
        <f t="shared" si="1"/>
        <v/>
      </c>
      <c r="G22" s="102" t="str">
        <f>'03'!$R$56</f>
        <v/>
      </c>
      <c r="H22" s="103" t="str">
        <f>'03'!$R54</f>
        <v/>
      </c>
      <c r="I22" s="104" t="str">
        <f t="shared" si="0"/>
        <v/>
      </c>
      <c r="J22" s="105"/>
      <c r="M22" s="88" t="str">
        <f>IF('ร,มส'!S56="","",'ร,มส'!S56)</f>
        <v/>
      </c>
    </row>
    <row r="23" spans="2:13">
      <c r="B23" s="764" t="s">
        <v>3</v>
      </c>
      <c r="C23" s="765"/>
      <c r="D23" s="766"/>
      <c r="E23" s="106">
        <f>SUM(E8:E22)</f>
        <v>14.5</v>
      </c>
      <c r="F23" s="107">
        <f>SUM(F8:F22)</f>
        <v>0</v>
      </c>
      <c r="G23" s="108" t="str">
        <f>'03'!S56</f>
        <v/>
      </c>
      <c r="H23" s="109" t="str">
        <f>IF(SUM(H8:H22),SUM(H8:H22),"")</f>
        <v/>
      </c>
      <c r="I23" s="103"/>
      <c r="J23" s="110"/>
    </row>
    <row r="24" spans="2:13">
      <c r="B24" s="111" t="s">
        <v>16</v>
      </c>
      <c r="C24" s="112"/>
      <c r="D24" s="113"/>
      <c r="E24" s="114" t="str">
        <f>IF(H23="","",H23*100/F23)</f>
        <v/>
      </c>
      <c r="F24" s="412" t="s">
        <v>353</v>
      </c>
      <c r="G24" s="115"/>
      <c r="H24" s="116"/>
      <c r="I24" s="116"/>
      <c r="J24" s="117"/>
    </row>
    <row r="25" spans="2:13" ht="21.75" customHeight="1">
      <c r="B25" s="111" t="s">
        <v>10</v>
      </c>
      <c r="C25" s="112"/>
      <c r="D25" s="113"/>
      <c r="E25" s="108" t="str">
        <f>'02'!$S$54</f>
        <v/>
      </c>
      <c r="F25" s="768" t="s">
        <v>359</v>
      </c>
      <c r="G25" s="465" t="s">
        <v>354</v>
      </c>
      <c r="H25" s="466"/>
      <c r="I25" s="467"/>
      <c r="J25" s="462" t="str">
        <f>IF(ข้อมูลกิจกรรม!$Q$54="","",IF(ข้อมูลกิจกรรม!$Q$54=0,"ปรับปรุง",IF(ข้อมูลกิจกรรม!$Q$54=1,"พอใช้",IF(ข้อมูลกิจกรรม!$Q$54=2,"ดี","ดีเยี่ยม"))))</f>
        <v/>
      </c>
    </row>
    <row r="26" spans="2:13" ht="21.75" customHeight="1">
      <c r="B26" s="367" t="s">
        <v>341</v>
      </c>
      <c r="C26" s="112"/>
      <c r="D26" s="368" t="str">
        <f>IF(เกณฑ์!E16="คะแนนร้อยละ","(ตามคะแนนร้อยละ) สอบได้ลำดับที่","(ตามเกรดเฉลี่ย) สอบได้ลำดับที่")</f>
        <v>(ตามเกรดเฉลี่ย) สอบได้ลำดับที่</v>
      </c>
      <c r="E26" s="104" t="str">
        <f>IF(เกณฑ์!E16="คะแนนร้อยละ",'03'!$U54,'02'!$AM54)</f>
        <v/>
      </c>
      <c r="F26" s="769"/>
      <c r="G26" s="465" t="s">
        <v>355</v>
      </c>
      <c r="H26" s="466"/>
      <c r="I26" s="467"/>
      <c r="J26" s="462" t="str">
        <f>IF(ข้อมูลกิจกรรม!$R$54="","",IF(ข้อมูลกิจกรรม!$R$54=0,"ปรับปรุง",IF(ข้อมูลกิจกรรม!$R$54=1,"พอใช้",IF(ข้อมูลกิจกรรม!$R$54=2,"ดี","ดีเยี่ยม"))))</f>
        <v/>
      </c>
    </row>
    <row r="27" spans="2:13" ht="21.75" customHeight="1">
      <c r="B27" s="756" t="s">
        <v>29</v>
      </c>
      <c r="C27" s="757"/>
      <c r="D27" s="99" t="str">
        <f>กิจกรรมพัฒนาผู้เรียน!E5</f>
        <v>แนะแนว</v>
      </c>
      <c r="E27" s="103" t="str">
        <f>ข้อมูลกิจกรรม!$D$54</f>
        <v/>
      </c>
      <c r="F27" s="769"/>
      <c r="G27" s="465" t="s">
        <v>356</v>
      </c>
      <c r="H27" s="466"/>
      <c r="I27" s="467"/>
      <c r="J27" s="462" t="str">
        <f>IF(ข้อมูลกิจกรรม!$S$54="","",IF(ข้อมูลกิจกรรม!$S$54=0,"ปรับปรุง",IF(ข้อมูลกิจกรรม!$S$54=1,"พอใช้",IF(ข้อมูลกิจกรรม!$S$54=2,"ดี","ดีเยี่ยม"))))</f>
        <v/>
      </c>
    </row>
    <row r="28" spans="2:13">
      <c r="B28" s="758"/>
      <c r="C28" s="759"/>
      <c r="D28" s="99" t="str">
        <f>กิจกรรมพัฒนาผู้เรียน!F5</f>
        <v>ลูกเสือฯ</v>
      </c>
      <c r="E28" s="103" t="str">
        <f>ข้อมูลกิจกรรม!$E$54</f>
        <v/>
      </c>
      <c r="F28" s="769"/>
      <c r="G28" s="465" t="s">
        <v>357</v>
      </c>
      <c r="H28" s="466"/>
      <c r="I28" s="467"/>
      <c r="J28" s="462" t="str">
        <f>IF(ข้อมูลกิจกรรม!$T$54="","",IF(ข้อมูลกิจกรรม!$T$54=0,"ปรับปรุง",IF(ข้อมูลกิจกรรม!$T$54=1,"พอใช้",IF(ข้อมูลกิจกรรม!$T$54=2,"ดี","ดีเยี่ยม"))))</f>
        <v/>
      </c>
    </row>
    <row r="29" spans="2:13">
      <c r="B29" s="758"/>
      <c r="C29" s="759"/>
      <c r="D29" s="99" t="str">
        <f>ข้อมูลกิจกรรม!$V$54</f>
        <v/>
      </c>
      <c r="E29" s="103" t="str">
        <f>ข้อมูลกิจกรรม!$F$54</f>
        <v/>
      </c>
      <c r="F29" s="770"/>
      <c r="G29" s="468" t="s">
        <v>358</v>
      </c>
      <c r="H29" s="469"/>
      <c r="I29" s="470"/>
      <c r="J29" s="426" t="str">
        <f>IF(ข้อมูลกิจกรรม!$U$54="","",IF(ข้อมูลกิจกรรม!$U$54=0,"ปรับปรุง",IF(ข้อมูลกิจกรรม!$U$54=1,"พอใช้",IF(ข้อมูลกิจกรรม!$U$54=2,"ดี","ดีเยี่ยม"))))</f>
        <v/>
      </c>
    </row>
    <row r="30" spans="2:13" ht="21.75" customHeight="1">
      <c r="B30" s="760"/>
      <c r="C30" s="761"/>
      <c r="D30" s="99" t="str">
        <f>ข้อมูลกิจกรรม!$W$54</f>
        <v/>
      </c>
      <c r="E30" s="103" t="str">
        <f>ข้อมูลกิจกรรม!$G$54</f>
        <v/>
      </c>
      <c r="F30" s="544" t="s">
        <v>425</v>
      </c>
      <c r="G30" s="545"/>
      <c r="H30" s="545"/>
      <c r="I30" s="546"/>
      <c r="J30" s="103" t="str">
        <f>IF(ข้อมูลกิจกรรม!$P$54="","",IF(ข้อมูลกิจกรรม!$P$54=0,"ไม่ผ่าน",IF(ข้อมูลกิจกรรม!$P$54=1,"ผ่าน",IF(ข้อมูลกิจกรรม!$P$54=2,"ดี","ดีเยี่ยม"))))</f>
        <v/>
      </c>
    </row>
    <row r="31" spans="2:13" ht="21.75" customHeight="1">
      <c r="B31" s="756" t="s">
        <v>30</v>
      </c>
      <c r="C31" s="757"/>
      <c r="D31" s="122" t="str">
        <f>"1." &amp;'ข้อมูลพื้นฐาน  '!I13</f>
        <v>1.รักชาติ  ศาสน์  กษัตริย์</v>
      </c>
      <c r="E31" s="103" t="str">
        <f>IF(ข้อมูลกิจกรรม!$H$54="","",IF(ข้อมูลกิจกรรม!$H$54=0,"ไม่ผ่าน",IF(ข้อมูลกิจกรรม!$H$54=1,"ผ่าน",IF(ข้อมูลกิจกรรม!$H$54=2,"ดี","ดีเยี่ยม"))))</f>
        <v/>
      </c>
      <c r="F31" s="541"/>
      <c r="G31" s="542"/>
      <c r="H31" s="542"/>
      <c r="I31" s="474"/>
      <c r="J31" s="525"/>
    </row>
    <row r="32" spans="2:13" ht="21.75" customHeight="1">
      <c r="B32" s="758"/>
      <c r="C32" s="759"/>
      <c r="D32" s="122" t="str">
        <f>"2." &amp;'ข้อมูลพื้นฐาน  '!I14</f>
        <v>2.ซื่อสัตย์สุจริต</v>
      </c>
      <c r="E32" s="103" t="str">
        <f>IF(ข้อมูลกิจกรรม!$I$54="","",IF(ข้อมูลกิจกรรม!$I$54=0,"ไม่ผ่าน",IF(ข้อมูลกิจกรรม!$I$54=1,"ผ่าน",IF(ข้อมูลกิจกรรม!$I$54=2,"ดี","ดีเยี่ยม"))))</f>
        <v/>
      </c>
      <c r="F32" s="541"/>
      <c r="G32" s="474"/>
      <c r="H32" s="474"/>
      <c r="I32" s="474"/>
      <c r="J32" s="525"/>
    </row>
    <row r="33" spans="2:10" ht="21.75" customHeight="1">
      <c r="B33" s="758"/>
      <c r="C33" s="759"/>
      <c r="D33" s="122" t="str">
        <f>"3." &amp;'ข้อมูลพื้นฐาน  '!I15</f>
        <v>3.มีวินัย</v>
      </c>
      <c r="E33" s="103" t="str">
        <f>IF(ข้อมูลกิจกรรม!$J$54="","",IF(ข้อมูลกิจกรรม!$J$54=0,"ไม่ผ่าน",IF(ข้อมูลกิจกรรม!$J$54=1,"ผ่าน",IF(ข้อมูลกิจกรรม!$J$54=2,"ดี","ดีเยี่ยม"))))</f>
        <v/>
      </c>
      <c r="F33" s="121"/>
      <c r="J33" s="543"/>
    </row>
    <row r="34" spans="2:10">
      <c r="B34" s="758"/>
      <c r="C34" s="759"/>
      <c r="D34" s="122" t="str">
        <f>"4." &amp;'ข้อมูลพื้นฐาน  '!I16</f>
        <v>4.ใฝ่เรียนรู้</v>
      </c>
      <c r="E34" s="103" t="str">
        <f>IF(ข้อมูลกิจกรรม!$K$54="","",IF(ข้อมูลกิจกรรม!$K$54=0,"ไม่ผ่าน",IF(ข้อมูลกิจกรรม!$K$54=1,"ผ่าน",IF(ข้อมูลกิจกรรม!$K$54=2,"ดี","ดีเยี่ยม"))))</f>
        <v/>
      </c>
      <c r="F34" s="121"/>
      <c r="G34" s="118" t="str">
        <f>IF('ข้อมูลพื้นฐาน  '!E8="","","ลงชื่อ")</f>
        <v>ลงชื่อ</v>
      </c>
      <c r="J34" s="476" t="str">
        <f>IF('ข้อมูลพื้นฐาน  '!E8="","",'ข้อมูลพื้นฐาน  '!D8)</f>
        <v>ครูประจำชั้น</v>
      </c>
    </row>
    <row r="35" spans="2:10">
      <c r="B35" s="758"/>
      <c r="C35" s="759"/>
      <c r="D35" s="122" t="str">
        <f>"5." &amp;'ข้อมูลพื้นฐาน  '!I17</f>
        <v>5.อยู่อย่างพอเพียง</v>
      </c>
      <c r="E35" s="103" t="str">
        <f>IF(ข้อมูลกิจกรรม!$L$54="","",IF(ข้อมูลกิจกรรม!$L$54=0,"ไม่ผ่าน",IF(ข้อมูลกิจกรรม!$L$54=1,"ผ่าน",IF(ข้อมูลกิจกรรม!$L$54=2,"ดี","ดีเยี่ยม"))))</f>
        <v/>
      </c>
      <c r="G35" s="755" t="str">
        <f>IF('ข้อมูลพื้นฐาน  '!E8="","","(" &amp;'ข้อมูลพื้นฐาน  '!E8  &amp;")")</f>
        <v>(นางปาวณีย์  อยู่ปรางค์)</v>
      </c>
      <c r="H35" s="755"/>
      <c r="I35" s="755"/>
      <c r="J35" s="119"/>
    </row>
    <row r="36" spans="2:10">
      <c r="B36" s="758"/>
      <c r="C36" s="759"/>
      <c r="D36" s="122" t="str">
        <f>"6." &amp;'ข้อมูลพื้นฐาน  '!I18</f>
        <v>6.มุ่งมั่นในการทำงาน</v>
      </c>
      <c r="E36" s="103" t="str">
        <f>IF(ข้อมูลกิจกรรม!$M$54="","",IF(ข้อมูลกิจกรรม!$M$54=0,"ไม่ผ่าน",IF(ข้อมูลกิจกรรม!$M$54=1,"ผ่าน",IF(ข้อมูลกิจกรรม!$M$54=2,"ดี","ดีเยี่ยม"))))</f>
        <v/>
      </c>
      <c r="G36" s="119" t="str">
        <f>IF('ข้อมูลพื้นฐาน  '!E7="","","ลงชื่อ ")</f>
        <v xml:space="preserve">ลงชื่อ </v>
      </c>
      <c r="J36" s="477" t="str">
        <f>IF('ข้อมูลพื้นฐาน  '!E7="","",'ข้อมูลพื้นฐาน  '!D7)</f>
        <v>หัวหน้างานวิชาการ</v>
      </c>
    </row>
    <row r="37" spans="2:10">
      <c r="B37" s="758"/>
      <c r="C37" s="759"/>
      <c r="D37" s="122" t="str">
        <f>"7." &amp;'ข้อมูลพื้นฐาน  '!I19</f>
        <v>7.รักความเป็นไทย</v>
      </c>
      <c r="E37" s="103" t="str">
        <f>IF(ข้อมูลกิจกรรม!$N$54="","",IF(ข้อมูลกิจกรรม!$N$54=0,"ไม่ผ่าน",IF(ข้อมูลกิจกรรม!$N$54=1,"ผ่าน",IF(ข้อมูลกิจกรรม!$N$54=2,"ดี","ดีเยี่ยม"))))</f>
        <v/>
      </c>
      <c r="G37" s="755" t="str">
        <f>IF('ข้อมูลพื้นฐาน  '!E7="","","(" &amp;'ข้อมูลพื้นฐาน  '!E7  &amp;")")</f>
        <v>(นางปาวณีย์  อยู่ปรางค์)</v>
      </c>
      <c r="H37" s="755"/>
      <c r="I37" s="755"/>
      <c r="J37" s="119"/>
    </row>
    <row r="38" spans="2:10">
      <c r="B38" s="760"/>
      <c r="C38" s="761"/>
      <c r="D38" s="122" t="str">
        <f>"8." &amp;'ข้อมูลพื้นฐาน  '!I20</f>
        <v>8.มีจิตสาธารณะ</v>
      </c>
      <c r="E38" s="103" t="str">
        <f>IF(ข้อมูลกิจกรรม!$O$54="","",IF(ข้อมูลกิจกรรม!$O$54=0,"ไม่ผ่าน",IF(ข้อมูลกิจกรรม!$O$54=1,"ผ่าน",IF(ข้อมูลกิจกรรม!$O$54=2,"ดี","ดีเยี่ยม"))))</f>
        <v/>
      </c>
      <c r="F38" s="121"/>
      <c r="G38" s="119" t="str">
        <f>IF('ข้อมูลพื้นฐาน  '!E5="","","ลงชื่อ")</f>
        <v>ลงชื่อ</v>
      </c>
      <c r="J38" s="120"/>
    </row>
    <row r="39" spans="2:10" ht="21.75" customHeight="1">
      <c r="B39" s="475"/>
      <c r="C39" s="471"/>
      <c r="E39" s="472"/>
      <c r="F39" s="119"/>
      <c r="G39" s="755" t="str">
        <f>IF('ข้อมูลพื้นฐาน  '!E5="","","(" &amp;'ข้อมูลพื้นฐาน  '!E5  &amp;")")</f>
        <v>(นายเชิดชัย  ช้ำเกตุ)</v>
      </c>
      <c r="H39" s="755"/>
      <c r="I39" s="755"/>
      <c r="J39" s="120"/>
    </row>
    <row r="40" spans="2:10">
      <c r="B40" s="473"/>
      <c r="C40" s="119" t="str">
        <f>IF(เกณฑ์!E18="ไม่แจ้งผู้ปกครองนักเรียน","","ลงชื่อ  ..………………………….  ผู้ปกครองนักเรียน")</f>
        <v/>
      </c>
      <c r="E40" s="474"/>
      <c r="F40" s="755" t="str">
        <f>IF('ข้อมูลพื้นฐาน  '!E5="","",'ข้อมูลพื้นฐาน  '!E6&amp;'ข้อมูลพื้นฐาน  '!D3)</f>
        <v>ผู้อำนวยการสถานศึกษาโรงเรียนวัดโฆสิตาราม</v>
      </c>
      <c r="G40" s="755"/>
      <c r="H40" s="755"/>
      <c r="I40" s="755"/>
      <c r="J40" s="755"/>
    </row>
  </sheetData>
  <sheetProtection algorithmName="SHA-512" hashValue="HwO/Xt0Ej/moYDoORLCIIxtL0bTdRtEKu1mV7/f1KLIriGg6pw2oSNzp64PJDjzThq0pCug1vkU3D+wosCGDew==" saltValue="owSN32mplXBvnJbj+Uqg8w==" spinCount="100000" sheet="1" objects="1" scenarios="1" selectLockedCells="1"/>
  <mergeCells count="12">
    <mergeCell ref="B31:C38"/>
    <mergeCell ref="G35:I35"/>
    <mergeCell ref="G37:I37"/>
    <mergeCell ref="G39:I39"/>
    <mergeCell ref="F40:J40"/>
    <mergeCell ref="B27:C30"/>
    <mergeCell ref="F25:F29"/>
    <mergeCell ref="B2:J2"/>
    <mergeCell ref="B3:J3"/>
    <mergeCell ref="B4:J4"/>
    <mergeCell ref="F6:G6"/>
    <mergeCell ref="B23:D23"/>
  </mergeCells>
  <conditionalFormatting sqref="E24 G24 H8:H22">
    <cfRule type="cellIs" dxfId="3" priority="8" stopIfTrue="1" operator="lessThan">
      <formula>50</formula>
    </cfRule>
  </conditionalFormatting>
  <conditionalFormatting sqref="J23 I8:J22">
    <cfRule type="cellIs" dxfId="2" priority="7" stopIfTrue="1" operator="lessThan">
      <formula>1</formula>
    </cfRule>
  </conditionalFormatting>
  <conditionalFormatting sqref="I8:I22">
    <cfRule type="containsText" dxfId="1" priority="4" operator="containsText" text="มส">
      <formula>NOT(ISERROR(SEARCH("มส",I8)))</formula>
    </cfRule>
    <cfRule type="containsText" dxfId="0" priority="5" operator="containsText" text="ร">
      <formula>NOT(ISERROR(SEARCH("ร",I8)))</formula>
    </cfRule>
  </conditionalFormatting>
  <pageMargins left="0.74803149606299213" right="0.19685039370078741" top="0.59055118110236227" bottom="0.19685039370078741" header="0.51181102362204722" footer="0.51181102362204722"/>
  <pageSetup paperSize="9" scale="95" orientation="portrait" horizontalDpi="180" verticalDpi="18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T48"/>
  <sheetViews>
    <sheetView showGridLines="0" showRowColHeaders="0" topLeftCell="A16" zoomScale="120" zoomScaleNormal="120" workbookViewId="0">
      <selection activeCell="G19" sqref="G19"/>
    </sheetView>
  </sheetViews>
  <sheetFormatPr defaultColWidth="9.140625" defaultRowHeight="22.5"/>
  <cols>
    <col min="1" max="1" width="5.140625" style="210" customWidth="1"/>
    <col min="2" max="2" width="3.28515625" style="210" customWidth="1"/>
    <col min="3" max="15" width="7.42578125" style="210" customWidth="1"/>
    <col min="16" max="16" width="2.85546875" style="210" customWidth="1"/>
    <col min="17" max="30" width="7.42578125" style="210" customWidth="1"/>
    <col min="31" max="16384" width="9.140625" style="210"/>
  </cols>
  <sheetData>
    <row r="1" spans="1:18" ht="34.5" customHeight="1">
      <c r="A1" s="223"/>
      <c r="B1" s="223"/>
      <c r="C1" s="223"/>
      <c r="D1" s="223"/>
      <c r="E1" s="223"/>
      <c r="F1" s="223"/>
      <c r="G1" s="223"/>
      <c r="H1" s="223"/>
      <c r="I1" s="223"/>
      <c r="J1" s="223"/>
      <c r="K1" s="223"/>
      <c r="L1" s="223"/>
      <c r="M1" s="223"/>
      <c r="N1" s="223"/>
      <c r="O1" s="223"/>
      <c r="P1" s="223"/>
      <c r="Q1" s="223"/>
      <c r="R1" s="223"/>
    </row>
    <row r="2" spans="1:18">
      <c r="A2" s="223"/>
      <c r="B2" s="211"/>
      <c r="C2" s="774" t="s">
        <v>204</v>
      </c>
      <c r="D2" s="774"/>
      <c r="E2" s="774"/>
      <c r="F2" s="774"/>
      <c r="G2" s="774"/>
      <c r="H2" s="774"/>
      <c r="I2" s="774"/>
      <c r="J2" s="774"/>
      <c r="K2" s="774"/>
      <c r="L2" s="774"/>
      <c r="M2" s="774"/>
      <c r="N2" s="774"/>
      <c r="O2" s="774"/>
      <c r="P2" s="211"/>
      <c r="Q2" s="223"/>
      <c r="R2" s="223"/>
    </row>
    <row r="3" spans="1:18">
      <c r="A3" s="223"/>
      <c r="B3" s="211"/>
      <c r="C3" s="774"/>
      <c r="D3" s="774"/>
      <c r="E3" s="774"/>
      <c r="F3" s="774"/>
      <c r="G3" s="774"/>
      <c r="H3" s="774"/>
      <c r="I3" s="774"/>
      <c r="J3" s="774"/>
      <c r="K3" s="774"/>
      <c r="L3" s="774"/>
      <c r="M3" s="774"/>
      <c r="N3" s="774"/>
      <c r="O3" s="774"/>
      <c r="P3" s="211"/>
      <c r="Q3" s="223"/>
      <c r="R3" s="223"/>
    </row>
    <row r="4" spans="1:18">
      <c r="A4" s="223"/>
      <c r="B4" s="209"/>
      <c r="C4" s="212"/>
      <c r="D4" s="212"/>
      <c r="E4" s="212"/>
      <c r="F4" s="212"/>
      <c r="G4" s="212"/>
      <c r="H4" s="212"/>
      <c r="I4" s="212"/>
      <c r="J4" s="212"/>
      <c r="K4" s="212"/>
      <c r="L4" s="212"/>
      <c r="M4" s="212"/>
      <c r="N4" s="212"/>
      <c r="O4" s="212"/>
      <c r="P4" s="209"/>
      <c r="Q4" s="223"/>
      <c r="R4" s="223"/>
    </row>
    <row r="5" spans="1:18">
      <c r="A5" s="223"/>
      <c r="B5" s="209"/>
      <c r="C5" s="213" t="s">
        <v>0</v>
      </c>
      <c r="E5" s="213" t="s">
        <v>150</v>
      </c>
      <c r="J5" s="213"/>
      <c r="K5" s="213"/>
      <c r="L5" s="213"/>
      <c r="M5" s="213"/>
      <c r="N5" s="213"/>
      <c r="O5" s="213"/>
      <c r="P5" s="209"/>
      <c r="Q5" s="223"/>
      <c r="R5" s="223"/>
    </row>
    <row r="6" spans="1:18">
      <c r="A6" s="223"/>
      <c r="B6" s="209"/>
      <c r="C6" s="213"/>
      <c r="D6" s="213"/>
      <c r="E6" s="213"/>
      <c r="F6" s="213"/>
      <c r="H6" s="213"/>
      <c r="I6" s="213"/>
      <c r="J6" s="213"/>
      <c r="K6" s="213"/>
      <c r="L6" s="213"/>
      <c r="M6" s="213"/>
      <c r="N6" s="213"/>
      <c r="O6" s="213"/>
      <c r="P6" s="209"/>
      <c r="Q6" s="223"/>
      <c r="R6" s="223"/>
    </row>
    <row r="7" spans="1:18">
      <c r="A7" s="223"/>
      <c r="B7" s="209"/>
      <c r="C7" s="213" t="s">
        <v>178</v>
      </c>
      <c r="D7" s="213"/>
      <c r="E7" s="209"/>
      <c r="H7" s="213"/>
      <c r="I7" s="213"/>
      <c r="J7" s="213"/>
      <c r="K7" s="213"/>
      <c r="L7" s="213"/>
      <c r="M7" s="213"/>
      <c r="N7" s="213"/>
      <c r="O7" s="213"/>
      <c r="P7" s="209"/>
      <c r="Q7" s="223"/>
      <c r="R7" s="223"/>
    </row>
    <row r="8" spans="1:18">
      <c r="A8" s="223"/>
      <c r="B8" s="209"/>
      <c r="D8" s="213" t="s">
        <v>179</v>
      </c>
      <c r="E8" s="209"/>
      <c r="F8" s="213" t="s">
        <v>180</v>
      </c>
      <c r="H8" s="213"/>
      <c r="I8" s="213"/>
      <c r="J8" s="213"/>
      <c r="K8" s="213"/>
      <c r="L8" s="213"/>
      <c r="M8" s="213"/>
      <c r="N8" s="213"/>
      <c r="O8" s="213"/>
      <c r="P8" s="209"/>
      <c r="Q8" s="223"/>
      <c r="R8" s="223"/>
    </row>
    <row r="9" spans="1:18">
      <c r="A9" s="223"/>
      <c r="B9" s="209"/>
      <c r="D9" s="213" t="s">
        <v>181</v>
      </c>
      <c r="E9" s="209"/>
      <c r="F9" s="213" t="s">
        <v>182</v>
      </c>
      <c r="H9" s="213"/>
      <c r="I9" s="213"/>
      <c r="J9" s="213"/>
      <c r="K9" s="213"/>
      <c r="L9" s="213"/>
      <c r="M9" s="213"/>
      <c r="N9" s="213"/>
      <c r="O9" s="213"/>
      <c r="P9" s="209"/>
      <c r="Q9" s="223"/>
      <c r="R9" s="223"/>
    </row>
    <row r="10" spans="1:18">
      <c r="A10" s="223"/>
      <c r="B10" s="209"/>
      <c r="F10" s="213" t="s">
        <v>183</v>
      </c>
      <c r="H10" s="213"/>
      <c r="I10" s="213"/>
      <c r="J10" s="213"/>
      <c r="K10" s="213"/>
      <c r="L10" s="213"/>
      <c r="M10" s="213"/>
      <c r="N10" s="213"/>
      <c r="O10" s="213"/>
      <c r="P10" s="209"/>
      <c r="Q10" s="223"/>
      <c r="R10" s="223"/>
    </row>
    <row r="11" spans="1:18">
      <c r="A11" s="223"/>
      <c r="B11" s="209"/>
      <c r="C11" s="213"/>
      <c r="F11" s="213" t="s">
        <v>184</v>
      </c>
      <c r="H11" s="213"/>
      <c r="I11" s="213"/>
      <c r="J11" s="213"/>
      <c r="K11" s="213"/>
      <c r="L11" s="213"/>
      <c r="M11" s="213"/>
      <c r="N11" s="213"/>
      <c r="O11" s="213"/>
      <c r="P11" s="209"/>
      <c r="Q11" s="223"/>
      <c r="R11" s="223"/>
    </row>
    <row r="12" spans="1:18">
      <c r="A12" s="223"/>
      <c r="B12" s="209"/>
      <c r="C12" s="213"/>
      <c r="D12" s="209"/>
      <c r="E12" s="213"/>
      <c r="F12" s="213"/>
      <c r="G12" s="213"/>
      <c r="H12" s="213"/>
      <c r="I12" s="213"/>
      <c r="J12" s="213"/>
      <c r="K12" s="213"/>
      <c r="L12" s="213"/>
      <c r="M12" s="213"/>
      <c r="N12" s="213"/>
      <c r="O12" s="213"/>
      <c r="P12" s="209"/>
      <c r="Q12" s="223"/>
      <c r="R12" s="223"/>
    </row>
    <row r="13" spans="1:18">
      <c r="A13" s="223"/>
      <c r="B13" s="209"/>
      <c r="C13" s="213" t="s">
        <v>185</v>
      </c>
      <c r="D13" s="209"/>
      <c r="E13" s="209"/>
      <c r="F13" s="213"/>
      <c r="G13" s="213"/>
      <c r="H13" s="213"/>
      <c r="I13" s="213"/>
      <c r="J13" s="213"/>
      <c r="K13" s="213"/>
      <c r="L13" s="213"/>
      <c r="M13" s="213"/>
      <c r="N13" s="213"/>
      <c r="O13" s="213"/>
      <c r="P13" s="209"/>
      <c r="Q13" s="223"/>
      <c r="R13" s="223"/>
    </row>
    <row r="14" spans="1:18">
      <c r="A14" s="223"/>
      <c r="B14" s="209"/>
      <c r="C14" s="209"/>
      <c r="D14" s="209" t="s">
        <v>186</v>
      </c>
      <c r="E14" s="209"/>
      <c r="F14" s="213" t="s">
        <v>187</v>
      </c>
      <c r="G14" s="213"/>
      <c r="H14" s="213"/>
      <c r="I14" s="213"/>
      <c r="J14" s="213"/>
      <c r="K14" s="213"/>
      <c r="L14" s="213"/>
      <c r="M14" s="213"/>
      <c r="N14" s="213"/>
      <c r="O14" s="213"/>
      <c r="P14" s="209"/>
      <c r="Q14" s="223"/>
      <c r="R14" s="223"/>
    </row>
    <row r="15" spans="1:18">
      <c r="A15" s="223"/>
      <c r="B15" s="209"/>
      <c r="C15" s="209"/>
      <c r="D15" s="209" t="s">
        <v>188</v>
      </c>
      <c r="E15" s="209"/>
      <c r="F15" s="213" t="s">
        <v>189</v>
      </c>
      <c r="G15" s="213"/>
      <c r="H15" s="213"/>
      <c r="I15" s="213"/>
      <c r="J15" s="213"/>
      <c r="K15" s="213"/>
      <c r="L15" s="213"/>
      <c r="M15" s="213"/>
      <c r="N15" s="213"/>
      <c r="O15" s="213"/>
      <c r="P15" s="209"/>
      <c r="Q15" s="223"/>
      <c r="R15" s="223"/>
    </row>
    <row r="16" spans="1:18">
      <c r="A16" s="223"/>
      <c r="B16" s="209"/>
      <c r="C16" s="209"/>
      <c r="D16" s="209" t="s">
        <v>190</v>
      </c>
      <c r="E16" s="209"/>
      <c r="F16" s="213" t="s">
        <v>191</v>
      </c>
      <c r="G16" s="213"/>
      <c r="H16" s="213"/>
      <c r="I16" s="213"/>
      <c r="J16" s="213"/>
      <c r="K16" s="213"/>
      <c r="L16" s="213"/>
      <c r="M16" s="213"/>
      <c r="N16" s="213"/>
      <c r="O16" s="213"/>
      <c r="P16" s="209"/>
      <c r="Q16" s="223"/>
      <c r="R16" s="223"/>
    </row>
    <row r="17" spans="1:20">
      <c r="A17" s="223"/>
      <c r="B17" s="209"/>
      <c r="C17" s="209"/>
      <c r="D17" s="213" t="s">
        <v>192</v>
      </c>
      <c r="E17" s="213"/>
      <c r="F17" s="213" t="s">
        <v>193</v>
      </c>
      <c r="G17" s="213"/>
      <c r="H17" s="213"/>
      <c r="I17" s="213"/>
      <c r="J17" s="213"/>
      <c r="K17" s="213"/>
      <c r="L17" s="213"/>
      <c r="M17" s="213"/>
      <c r="N17" s="213"/>
      <c r="O17" s="213"/>
      <c r="P17" s="209"/>
      <c r="Q17" s="223"/>
      <c r="R17" s="223"/>
    </row>
    <row r="18" spans="1:20">
      <c r="A18" s="223"/>
      <c r="B18" s="209"/>
      <c r="C18" s="213"/>
      <c r="D18" s="213" t="s">
        <v>194</v>
      </c>
      <c r="E18" s="213"/>
      <c r="F18" s="213" t="s">
        <v>195</v>
      </c>
      <c r="G18" s="213"/>
      <c r="H18" s="213"/>
      <c r="I18" s="213"/>
      <c r="J18" s="213"/>
      <c r="K18" s="213"/>
      <c r="L18" s="213"/>
      <c r="M18" s="213"/>
      <c r="N18" s="213"/>
      <c r="O18" s="213"/>
      <c r="P18" s="209"/>
      <c r="Q18" s="223"/>
      <c r="R18" s="223"/>
    </row>
    <row r="19" spans="1:20">
      <c r="A19" s="223"/>
      <c r="B19" s="209"/>
      <c r="C19" s="213"/>
      <c r="D19" s="213"/>
      <c r="E19" s="213"/>
      <c r="F19" s="213"/>
      <c r="G19" s="213"/>
      <c r="H19" s="213"/>
      <c r="I19" s="213"/>
      <c r="J19" s="213"/>
      <c r="K19" s="213"/>
      <c r="L19" s="213"/>
      <c r="M19" s="213"/>
      <c r="N19" s="213"/>
      <c r="O19" s="213"/>
      <c r="P19" s="209"/>
      <c r="Q19" s="223"/>
      <c r="R19" s="223"/>
    </row>
    <row r="20" spans="1:20">
      <c r="A20" s="223"/>
      <c r="B20" s="209"/>
      <c r="C20" s="213" t="s">
        <v>196</v>
      </c>
      <c r="D20" s="213"/>
      <c r="E20" s="213" t="s">
        <v>197</v>
      </c>
      <c r="F20" s="213"/>
      <c r="G20" s="213"/>
      <c r="H20" s="213"/>
      <c r="I20" s="213"/>
      <c r="J20" s="213"/>
      <c r="K20" s="213"/>
      <c r="L20" s="213"/>
      <c r="M20" s="213"/>
      <c r="N20" s="213"/>
      <c r="O20" s="213"/>
      <c r="P20" s="209"/>
      <c r="Q20" s="223"/>
      <c r="R20" s="223"/>
    </row>
    <row r="21" spans="1:20">
      <c r="A21" s="223"/>
      <c r="B21" s="209"/>
      <c r="C21" s="213"/>
      <c r="D21" s="213"/>
      <c r="E21" s="213"/>
      <c r="F21" s="213" t="s">
        <v>198</v>
      </c>
      <c r="G21" s="213"/>
      <c r="H21" s="773" t="s">
        <v>306</v>
      </c>
      <c r="I21" s="773"/>
      <c r="J21" s="773"/>
      <c r="K21" s="773"/>
      <c r="L21" s="773"/>
      <c r="M21" s="335"/>
      <c r="N21" s="213"/>
      <c r="O21" s="213"/>
      <c r="P21" s="209"/>
      <c r="Q21" s="223"/>
      <c r="R21" s="223"/>
    </row>
    <row r="22" spans="1:20">
      <c r="A22" s="223"/>
      <c r="B22" s="209"/>
      <c r="C22" s="213"/>
      <c r="D22" s="213"/>
      <c r="E22" s="213"/>
      <c r="F22" s="335"/>
      <c r="G22" s="335"/>
      <c r="H22" s="773" t="s">
        <v>307</v>
      </c>
      <c r="I22" s="773"/>
      <c r="J22" s="773"/>
      <c r="K22" s="773"/>
      <c r="L22" s="773"/>
      <c r="M22" s="335"/>
      <c r="N22" s="335"/>
      <c r="O22" s="335"/>
      <c r="P22" s="209"/>
      <c r="Q22" s="223"/>
      <c r="R22" s="223"/>
    </row>
    <row r="23" spans="1:20">
      <c r="A23" s="223"/>
      <c r="B23" s="209"/>
      <c r="C23" s="213"/>
      <c r="D23" s="213"/>
      <c r="E23" s="213" t="s">
        <v>308</v>
      </c>
      <c r="F23" s="213"/>
      <c r="G23" s="213"/>
      <c r="H23" s="213"/>
      <c r="I23" s="213"/>
      <c r="J23" s="213"/>
      <c r="K23" s="213"/>
      <c r="L23" s="213"/>
      <c r="M23" s="213"/>
      <c r="N23" s="213"/>
      <c r="O23" s="213"/>
      <c r="P23" s="209"/>
      <c r="Q23" s="223"/>
      <c r="R23" s="223"/>
    </row>
    <row r="24" spans="1:20" ht="25.5">
      <c r="A24" s="223"/>
      <c r="B24" s="209"/>
      <c r="C24" s="213"/>
      <c r="D24" s="213"/>
      <c r="E24" s="213"/>
      <c r="F24" s="213" t="s">
        <v>198</v>
      </c>
      <c r="G24" s="213"/>
      <c r="H24" s="773" t="s">
        <v>309</v>
      </c>
      <c r="I24" s="773"/>
      <c r="J24" s="773"/>
      <c r="K24" s="773"/>
      <c r="L24" s="773"/>
      <c r="M24" s="335"/>
      <c r="N24" s="335"/>
      <c r="O24" s="335"/>
      <c r="P24" s="271"/>
      <c r="Q24" s="223"/>
      <c r="R24" s="223"/>
      <c r="S24" s="269"/>
      <c r="T24" s="269"/>
    </row>
    <row r="25" spans="1:20">
      <c r="A25" s="223"/>
      <c r="B25" s="209"/>
      <c r="C25" s="213"/>
      <c r="D25" s="213"/>
      <c r="E25" s="213"/>
      <c r="F25" s="773"/>
      <c r="G25" s="773"/>
      <c r="H25" s="773"/>
      <c r="I25" s="773"/>
      <c r="J25" s="773"/>
      <c r="K25" s="773"/>
      <c r="L25" s="773"/>
      <c r="M25" s="773"/>
      <c r="N25" s="773"/>
      <c r="O25" s="213"/>
      <c r="P25" s="209"/>
      <c r="Q25" s="223"/>
      <c r="R25" s="223"/>
    </row>
    <row r="26" spans="1:20">
      <c r="A26" s="223"/>
      <c r="B26" s="209"/>
      <c r="C26" s="213"/>
      <c r="D26" s="213"/>
      <c r="E26" s="213" t="s">
        <v>310</v>
      </c>
      <c r="F26" s="213"/>
      <c r="G26" s="213"/>
      <c r="H26" s="213"/>
      <c r="I26" s="213"/>
      <c r="J26" s="213"/>
      <c r="K26" s="213"/>
      <c r="L26" s="213"/>
      <c r="M26" s="213"/>
      <c r="N26" s="213"/>
      <c r="O26" s="213"/>
      <c r="P26" s="209"/>
      <c r="Q26" s="223"/>
      <c r="R26" s="223"/>
    </row>
    <row r="27" spans="1:20">
      <c r="A27" s="223"/>
      <c r="B27" s="209"/>
      <c r="C27" s="213"/>
      <c r="D27" s="213"/>
      <c r="E27" s="213"/>
      <c r="F27" s="213" t="s">
        <v>252</v>
      </c>
      <c r="G27" s="213"/>
      <c r="H27" s="213"/>
      <c r="I27" s="773" t="s">
        <v>309</v>
      </c>
      <c r="J27" s="773"/>
      <c r="K27" s="773"/>
      <c r="L27" s="773"/>
      <c r="M27" s="773"/>
      <c r="N27" s="213"/>
      <c r="O27" s="213"/>
      <c r="P27" s="209"/>
      <c r="Q27" s="223"/>
      <c r="R27" s="223"/>
    </row>
    <row r="28" spans="1:20">
      <c r="A28" s="223"/>
      <c r="B28" s="209"/>
      <c r="C28" s="213"/>
      <c r="D28" s="213"/>
      <c r="E28" s="213"/>
      <c r="F28" s="213"/>
      <c r="G28" s="213"/>
      <c r="H28" s="213"/>
      <c r="I28" s="213"/>
      <c r="J28" s="213"/>
      <c r="K28" s="213"/>
      <c r="L28" s="213"/>
      <c r="M28" s="213"/>
      <c r="N28" s="213"/>
      <c r="O28" s="213"/>
      <c r="P28" s="209"/>
      <c r="Q28" s="223"/>
      <c r="R28" s="223"/>
    </row>
    <row r="29" spans="1:20">
      <c r="A29" s="223"/>
      <c r="B29" s="209"/>
      <c r="C29" s="213" t="s">
        <v>199</v>
      </c>
      <c r="D29" s="213"/>
      <c r="E29" s="213" t="s">
        <v>200</v>
      </c>
      <c r="F29" s="213"/>
      <c r="G29" s="213"/>
      <c r="H29" s="213"/>
      <c r="I29" s="213"/>
      <c r="J29" s="213"/>
      <c r="K29" s="213"/>
      <c r="L29" s="213"/>
      <c r="M29" s="213"/>
      <c r="N29" s="213"/>
      <c r="O29" s="213"/>
      <c r="P29" s="209"/>
      <c r="Q29" s="223"/>
      <c r="R29" s="223"/>
    </row>
    <row r="30" spans="1:20">
      <c r="A30" s="223"/>
      <c r="B30" s="209"/>
      <c r="C30" s="213"/>
      <c r="D30" s="213"/>
      <c r="E30" s="213" t="s">
        <v>201</v>
      </c>
      <c r="F30" s="272" t="s">
        <v>202</v>
      </c>
      <c r="G30" s="213"/>
      <c r="H30" s="213"/>
      <c r="I30" s="213"/>
      <c r="J30" s="213"/>
      <c r="K30" s="213"/>
      <c r="L30" s="213"/>
      <c r="M30" s="213"/>
      <c r="N30" s="213"/>
      <c r="O30" s="213"/>
      <c r="P30" s="209"/>
      <c r="Q30" s="223"/>
      <c r="R30" s="223"/>
    </row>
    <row r="31" spans="1:20">
      <c r="A31" s="223"/>
      <c r="B31" s="209"/>
      <c r="C31" s="213"/>
      <c r="D31" s="213"/>
      <c r="E31" s="213" t="s">
        <v>203</v>
      </c>
      <c r="F31" s="272" t="s">
        <v>202</v>
      </c>
      <c r="G31" s="213"/>
      <c r="H31" s="213"/>
      <c r="I31" s="213"/>
      <c r="J31" s="213"/>
      <c r="K31" s="213"/>
      <c r="L31" s="213"/>
      <c r="M31" s="213"/>
      <c r="N31" s="213"/>
      <c r="O31" s="213"/>
      <c r="P31" s="209"/>
      <c r="Q31" s="223"/>
      <c r="R31" s="223"/>
    </row>
    <row r="32" spans="1:20">
      <c r="A32" s="223"/>
      <c r="B32" s="209"/>
      <c r="C32" s="213"/>
      <c r="D32" s="213"/>
      <c r="E32" s="213"/>
      <c r="F32" s="213"/>
      <c r="G32" s="213"/>
      <c r="H32" s="213"/>
      <c r="I32" s="213"/>
      <c r="J32" s="213"/>
      <c r="K32" s="213"/>
      <c r="L32" s="213"/>
      <c r="M32" s="213"/>
      <c r="N32" s="213"/>
      <c r="O32" s="213"/>
      <c r="P32" s="209"/>
      <c r="Q32" s="223"/>
      <c r="R32" s="223"/>
    </row>
    <row r="33" spans="1:18">
      <c r="A33" s="223"/>
      <c r="B33" s="223"/>
      <c r="C33" s="223"/>
      <c r="D33" s="223"/>
      <c r="E33" s="223"/>
      <c r="F33" s="223"/>
      <c r="G33" s="223"/>
      <c r="H33" s="223"/>
      <c r="I33" s="223"/>
      <c r="J33" s="223"/>
      <c r="K33" s="223"/>
      <c r="L33" s="223"/>
      <c r="M33" s="223"/>
      <c r="N33" s="223"/>
      <c r="O33" s="223"/>
      <c r="P33" s="223"/>
      <c r="Q33" s="223"/>
      <c r="R33" s="223"/>
    </row>
    <row r="34" spans="1:18">
      <c r="A34" s="223"/>
      <c r="B34" s="223"/>
      <c r="C34" s="223"/>
      <c r="D34" s="223"/>
      <c r="E34" s="223"/>
      <c r="F34" s="223"/>
      <c r="G34" s="223"/>
      <c r="H34" s="223"/>
      <c r="I34" s="223"/>
      <c r="J34" s="223"/>
      <c r="K34" s="223"/>
      <c r="L34" s="223"/>
      <c r="M34" s="223"/>
      <c r="N34" s="223"/>
      <c r="O34" s="223"/>
      <c r="P34" s="223"/>
      <c r="Q34" s="223"/>
      <c r="R34" s="223"/>
    </row>
    <row r="35" spans="1:18">
      <c r="A35" s="223"/>
      <c r="B35" s="223"/>
      <c r="C35" s="223"/>
      <c r="D35" s="223"/>
      <c r="E35" s="223"/>
      <c r="F35" s="223"/>
      <c r="G35" s="223"/>
      <c r="H35" s="223"/>
      <c r="I35" s="223"/>
      <c r="J35" s="223"/>
      <c r="K35" s="223"/>
      <c r="L35" s="223"/>
      <c r="M35" s="223"/>
      <c r="N35" s="223"/>
      <c r="O35" s="223"/>
      <c r="P35" s="223"/>
      <c r="Q35" s="223"/>
      <c r="R35" s="223"/>
    </row>
    <row r="36" spans="1:18">
      <c r="A36" s="223"/>
      <c r="B36" s="223"/>
      <c r="C36" s="223"/>
      <c r="D36" s="223"/>
      <c r="E36" s="223"/>
      <c r="F36" s="223"/>
      <c r="G36" s="223"/>
      <c r="H36" s="223"/>
      <c r="I36" s="223"/>
      <c r="J36" s="223"/>
      <c r="K36" s="223"/>
      <c r="L36" s="223"/>
      <c r="M36" s="223"/>
      <c r="N36" s="223"/>
      <c r="O36" s="223"/>
      <c r="P36" s="223"/>
      <c r="Q36" s="223"/>
      <c r="R36" s="223"/>
    </row>
    <row r="37" spans="1:18">
      <c r="A37" s="223"/>
      <c r="B37" s="223"/>
      <c r="C37" s="223"/>
      <c r="D37" s="223"/>
      <c r="E37" s="223"/>
      <c r="F37" s="223"/>
      <c r="G37" s="223"/>
      <c r="H37" s="223"/>
      <c r="I37" s="223"/>
      <c r="J37" s="223"/>
      <c r="K37" s="223"/>
      <c r="L37" s="223"/>
      <c r="M37" s="223"/>
      <c r="N37" s="223"/>
      <c r="O37" s="223"/>
      <c r="P37" s="223"/>
      <c r="Q37" s="223"/>
      <c r="R37" s="223"/>
    </row>
    <row r="38" spans="1:18">
      <c r="A38" s="223"/>
      <c r="B38" s="223"/>
      <c r="C38" s="223"/>
      <c r="D38" s="223"/>
      <c r="E38" s="223"/>
      <c r="F38" s="223"/>
      <c r="G38" s="223"/>
      <c r="H38" s="223"/>
      <c r="I38" s="223"/>
      <c r="J38" s="223"/>
      <c r="K38" s="223"/>
      <c r="L38" s="223"/>
      <c r="M38" s="223"/>
      <c r="N38" s="223"/>
      <c r="O38" s="223"/>
      <c r="P38" s="223"/>
      <c r="Q38" s="223"/>
      <c r="R38" s="223"/>
    </row>
    <row r="39" spans="1:18">
      <c r="A39" s="223"/>
      <c r="B39" s="223"/>
      <c r="C39" s="223"/>
      <c r="D39" s="223"/>
      <c r="E39" s="223"/>
      <c r="F39" s="223"/>
      <c r="G39" s="223"/>
      <c r="H39" s="223"/>
      <c r="I39" s="223"/>
      <c r="J39" s="223"/>
      <c r="K39" s="223"/>
      <c r="L39" s="223"/>
      <c r="M39" s="223"/>
      <c r="N39" s="223"/>
      <c r="O39" s="223"/>
      <c r="P39" s="223"/>
      <c r="Q39" s="223"/>
      <c r="R39" s="223"/>
    </row>
    <row r="40" spans="1:18">
      <c r="A40" s="223"/>
      <c r="B40" s="223"/>
      <c r="C40" s="223"/>
      <c r="D40" s="223"/>
      <c r="E40" s="223"/>
      <c r="F40" s="223"/>
      <c r="G40" s="223"/>
      <c r="H40" s="223"/>
      <c r="I40" s="223"/>
      <c r="J40" s="223"/>
      <c r="K40" s="223"/>
      <c r="L40" s="223"/>
      <c r="M40" s="223"/>
      <c r="N40" s="223"/>
      <c r="O40" s="223"/>
      <c r="P40" s="223"/>
      <c r="Q40" s="223"/>
      <c r="R40" s="223"/>
    </row>
    <row r="41" spans="1:18">
      <c r="A41" s="223"/>
      <c r="B41" s="223"/>
      <c r="C41" s="223"/>
      <c r="D41" s="223"/>
      <c r="E41" s="223"/>
      <c r="F41" s="223"/>
      <c r="G41" s="223"/>
      <c r="H41" s="223"/>
      <c r="I41" s="223"/>
      <c r="J41" s="223"/>
      <c r="K41" s="223"/>
      <c r="L41" s="223"/>
      <c r="M41" s="223"/>
      <c r="N41" s="223"/>
      <c r="O41" s="223"/>
      <c r="P41" s="223"/>
      <c r="Q41" s="223"/>
      <c r="R41" s="223"/>
    </row>
    <row r="42" spans="1:18">
      <c r="A42" s="223"/>
      <c r="B42" s="223"/>
      <c r="C42" s="223"/>
      <c r="D42" s="223"/>
      <c r="E42" s="223"/>
      <c r="F42" s="223"/>
      <c r="G42" s="223"/>
      <c r="H42" s="223"/>
      <c r="I42" s="223"/>
      <c r="J42" s="223"/>
      <c r="K42" s="223"/>
      <c r="L42" s="223"/>
      <c r="M42" s="223"/>
      <c r="N42" s="223"/>
      <c r="O42" s="223"/>
      <c r="P42" s="223"/>
      <c r="Q42" s="223"/>
      <c r="R42" s="223"/>
    </row>
    <row r="43" spans="1:18">
      <c r="A43" s="223"/>
      <c r="B43" s="223"/>
      <c r="C43" s="223"/>
      <c r="D43" s="223"/>
      <c r="E43" s="223"/>
      <c r="F43" s="223"/>
      <c r="G43" s="223"/>
      <c r="H43" s="223"/>
      <c r="I43" s="223"/>
      <c r="J43" s="223"/>
      <c r="K43" s="223"/>
      <c r="L43" s="223"/>
      <c r="M43" s="223"/>
      <c r="N43" s="223"/>
      <c r="O43" s="223"/>
      <c r="P43" s="223"/>
      <c r="Q43" s="223"/>
      <c r="R43" s="223"/>
    </row>
    <row r="44" spans="1:18">
      <c r="A44" s="223"/>
      <c r="B44" s="223"/>
      <c r="C44" s="223"/>
      <c r="D44" s="223"/>
      <c r="E44" s="223"/>
      <c r="F44" s="223"/>
      <c r="G44" s="223"/>
      <c r="H44" s="223"/>
      <c r="I44" s="223"/>
      <c r="J44" s="223"/>
      <c r="K44" s="223"/>
      <c r="L44" s="223"/>
      <c r="M44" s="223"/>
      <c r="N44" s="223"/>
      <c r="O44" s="223"/>
      <c r="P44" s="223"/>
      <c r="Q44" s="223"/>
      <c r="R44" s="223"/>
    </row>
    <row r="45" spans="1:18">
      <c r="A45" s="223"/>
      <c r="B45" s="223"/>
      <c r="C45" s="223"/>
      <c r="D45" s="223"/>
      <c r="E45" s="223"/>
      <c r="F45" s="223"/>
      <c r="G45" s="223"/>
      <c r="H45" s="223"/>
      <c r="I45" s="223"/>
      <c r="J45" s="223"/>
      <c r="K45" s="223"/>
      <c r="L45" s="223"/>
      <c r="M45" s="223"/>
      <c r="N45" s="223"/>
      <c r="O45" s="223"/>
      <c r="P45" s="223"/>
      <c r="Q45" s="223"/>
      <c r="R45" s="223"/>
    </row>
    <row r="46" spans="1:18">
      <c r="A46" s="223"/>
      <c r="B46" s="223"/>
      <c r="C46" s="223"/>
      <c r="D46" s="223"/>
      <c r="E46" s="223"/>
      <c r="F46" s="223"/>
      <c r="G46" s="223"/>
      <c r="H46" s="223"/>
      <c r="I46" s="223"/>
      <c r="J46" s="223"/>
      <c r="K46" s="223"/>
      <c r="L46" s="223"/>
      <c r="M46" s="223"/>
      <c r="N46" s="223"/>
      <c r="O46" s="223"/>
      <c r="P46" s="223"/>
      <c r="Q46" s="223"/>
      <c r="R46" s="223"/>
    </row>
    <row r="47" spans="1:18">
      <c r="A47" s="223"/>
      <c r="B47" s="223"/>
      <c r="C47" s="223"/>
      <c r="D47" s="223"/>
      <c r="E47" s="223"/>
      <c r="F47" s="223"/>
      <c r="G47" s="223"/>
      <c r="H47" s="223"/>
      <c r="I47" s="223"/>
      <c r="J47" s="223"/>
      <c r="K47" s="223"/>
      <c r="L47" s="223"/>
      <c r="M47" s="223"/>
      <c r="N47" s="223"/>
      <c r="O47" s="223"/>
      <c r="P47" s="223"/>
      <c r="Q47" s="223"/>
      <c r="R47" s="223"/>
    </row>
    <row r="48" spans="1:18">
      <c r="A48" s="223"/>
      <c r="B48" s="223"/>
      <c r="C48" s="223"/>
      <c r="D48" s="223"/>
      <c r="E48" s="223"/>
      <c r="F48" s="223"/>
      <c r="G48" s="223"/>
      <c r="H48" s="223"/>
      <c r="I48" s="223"/>
      <c r="J48" s="223"/>
      <c r="K48" s="223"/>
      <c r="L48" s="223"/>
      <c r="M48" s="223"/>
      <c r="N48" s="223"/>
      <c r="O48" s="223"/>
      <c r="P48" s="223"/>
      <c r="Q48" s="223"/>
      <c r="R48" s="223"/>
    </row>
  </sheetData>
  <sheetProtection password="DBF3" sheet="1" objects="1" scenarios="1"/>
  <mergeCells count="6">
    <mergeCell ref="I27:M27"/>
    <mergeCell ref="C2:O3"/>
    <mergeCell ref="F25:N25"/>
    <mergeCell ref="H21:L21"/>
    <mergeCell ref="H22:L22"/>
    <mergeCell ref="H24:L24"/>
  </mergeCells>
  <hyperlinks>
    <hyperlink ref="F30" r:id="rId1" xr:uid="{00000000-0004-0000-5300-000000000000}"/>
    <hyperlink ref="F31" r:id="rId2" xr:uid="{00000000-0004-0000-5300-000001000000}"/>
    <hyperlink ref="I27:M27" r:id="rId3" display="http://madoodadi.wordpress.com/" xr:uid="{00000000-0004-0000-5300-000002000000}"/>
    <hyperlink ref="H21" r:id="rId4" xr:uid="{00000000-0004-0000-5300-000003000000}"/>
    <hyperlink ref="H24" r:id="rId5" xr:uid="{00000000-0004-0000-5300-000004000000}"/>
    <hyperlink ref="H22" r:id="rId6" xr:uid="{00000000-0004-0000-5300-000005000000}"/>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CG66"/>
  <sheetViews>
    <sheetView showGridLines="0" showRowColHeaders="0" showZeros="0" workbookViewId="0">
      <pane xSplit="4" ySplit="6" topLeftCell="E7" activePane="bottomRight" state="frozen"/>
      <selection activeCell="AF5" sqref="AF5"/>
      <selection pane="topRight" activeCell="AF5" sqref="AF5"/>
      <selection pane="bottomLeft" activeCell="AF5" sqref="AF5"/>
      <selection pane="bottomRight" activeCell="E7" sqref="E7"/>
    </sheetView>
  </sheetViews>
  <sheetFormatPr defaultColWidth="9.140625" defaultRowHeight="21.75"/>
  <cols>
    <col min="1" max="1" width="6.28515625" style="23" customWidth="1"/>
    <col min="2" max="2" width="4.140625" style="23" customWidth="1"/>
    <col min="3" max="3" width="12.7109375" style="23" customWidth="1"/>
    <col min="4" max="4" width="33.85546875" style="23" customWidth="1"/>
    <col min="5" max="79" width="7.85546875" style="23" customWidth="1"/>
    <col min="80" max="80" width="4.5703125" style="23" customWidth="1"/>
    <col min="81" max="81" width="1.85546875" style="23" customWidth="1"/>
    <col min="82" max="16384" width="9.140625" style="23"/>
  </cols>
  <sheetData>
    <row r="1" spans="1:85" ht="33" customHeight="1">
      <c r="A1" s="172"/>
      <c r="B1" s="172"/>
      <c r="C1" s="172"/>
      <c r="D1" s="172"/>
      <c r="E1" s="333" t="s">
        <v>395</v>
      </c>
      <c r="F1" s="172"/>
      <c r="G1" s="172"/>
      <c r="H1" s="172"/>
      <c r="I1" s="172"/>
      <c r="J1" s="172"/>
      <c r="K1" s="172"/>
      <c r="L1" s="172"/>
      <c r="M1" s="172"/>
      <c r="N1" s="172"/>
      <c r="O1" s="172"/>
      <c r="P1" s="172"/>
      <c r="Q1" s="172"/>
      <c r="R1" s="172"/>
      <c r="S1" s="172"/>
      <c r="T1" s="172"/>
      <c r="U1" s="172"/>
      <c r="V1" s="172"/>
      <c r="W1" s="172"/>
      <c r="X1" s="333" t="s">
        <v>397</v>
      </c>
      <c r="Y1" s="172"/>
      <c r="Z1" s="172"/>
      <c r="AA1" s="172"/>
      <c r="AB1" s="333" t="s">
        <v>396</v>
      </c>
      <c r="AC1" s="441"/>
      <c r="AD1" s="441"/>
      <c r="AE1" s="441"/>
      <c r="AF1" s="441"/>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row>
    <row r="2" spans="1:85" ht="18.95" customHeight="1">
      <c r="A2" s="172"/>
      <c r="B2" s="600"/>
      <c r="C2" s="20" t="str">
        <f>"แบบบันทึกผลการประเมินสมรรถนะสำคัญของผู้เรียน  " &amp;'ข้อมูลพื้นฐาน  '!D9 &amp;"   ปีการศึกษา  "   &amp;'ข้อมูลพื้นฐาน  '!F9</f>
        <v>แบบบันทึกผลการประเมินสมรรถนะสำคัญของผู้เรียน  ภาคเรียนที่ 2   ปีการศึกษา  2568</v>
      </c>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2"/>
      <c r="CC2" s="172"/>
      <c r="CD2" s="172"/>
      <c r="CE2" s="172"/>
      <c r="CF2" s="172"/>
      <c r="CG2" s="172"/>
    </row>
    <row r="3" spans="1:85" ht="18.95" customHeight="1">
      <c r="A3" s="172"/>
      <c r="B3" s="600"/>
      <c r="C3" s="20" t="str">
        <f>'ข้อมูลพื้นฐาน  '!C10 &amp;'ข้อมูลพื้นฐาน  '!D10      &amp;"  "&amp;'ข้อมูลพื้นฐาน  '!D3  &amp;"   "&amp;'ข้อมูลพื้นฐาน  '!D4</f>
        <v>ระดับชั้นมัธยมศึกษาปีที่ 1  โรงเรียนวัดโฆสิตาราม   สำนักงานเขตพื้นที่การศึกษาประถมศึกษาชัยนาท</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2"/>
      <c r="CC3" s="172"/>
      <c r="CD3" s="172"/>
      <c r="CE3" s="172"/>
      <c r="CF3" s="172"/>
      <c r="CG3" s="172"/>
    </row>
    <row r="4" spans="1:85" ht="21" customHeight="1">
      <c r="A4" s="172"/>
      <c r="B4" s="601" t="s">
        <v>2</v>
      </c>
      <c r="C4" s="602" t="s">
        <v>28</v>
      </c>
      <c r="D4" s="603" t="s">
        <v>6</v>
      </c>
      <c r="E4" s="597" t="str">
        <f>'ข้อมูลพื้นฐาน  '!$E13</f>
        <v>ภาษาไทย</v>
      </c>
      <c r="F4" s="598"/>
      <c r="G4" s="598"/>
      <c r="H4" s="598"/>
      <c r="I4" s="598"/>
      <c r="J4" s="597" t="str">
        <f>'ข้อมูลพื้นฐาน  '!$E14</f>
        <v>คณิตศาสตร์</v>
      </c>
      <c r="K4" s="598"/>
      <c r="L4" s="598"/>
      <c r="M4" s="598"/>
      <c r="N4" s="598"/>
      <c r="O4" s="597" t="str">
        <f>'ข้อมูลพื้นฐาน  '!$E15</f>
        <v>วิทยาศาสตร์และเทคโนโลยี</v>
      </c>
      <c r="P4" s="598"/>
      <c r="Q4" s="598"/>
      <c r="R4" s="598"/>
      <c r="S4" s="598"/>
      <c r="T4" s="597" t="str">
        <f>'ข้อมูลพื้นฐาน  '!$E16</f>
        <v>การออกแบบและเทคโนโลยี</v>
      </c>
      <c r="U4" s="598"/>
      <c r="V4" s="598"/>
      <c r="W4" s="598"/>
      <c r="X4" s="598"/>
      <c r="Y4" s="597" t="str">
        <f>'ข้อมูลพื้นฐาน  '!$E17</f>
        <v>สังคมศึกษา ศาสนาและ วัฒนธรรม</v>
      </c>
      <c r="Z4" s="598"/>
      <c r="AA4" s="598"/>
      <c r="AB4" s="598"/>
      <c r="AC4" s="598"/>
      <c r="AD4" s="597" t="str">
        <f>'ข้อมูลพื้นฐาน  '!$E18</f>
        <v>ประวัติศาสตร์</v>
      </c>
      <c r="AE4" s="598"/>
      <c r="AF4" s="598"/>
      <c r="AG4" s="598"/>
      <c r="AH4" s="598"/>
      <c r="AI4" s="597" t="str">
        <f>'ข้อมูลพื้นฐาน  '!$E19</f>
        <v>สุขศึกษาและพลศึกษา</v>
      </c>
      <c r="AJ4" s="598"/>
      <c r="AK4" s="598"/>
      <c r="AL4" s="598"/>
      <c r="AM4" s="598"/>
      <c r="AN4" s="597" t="str">
        <f>'ข้อมูลพื้นฐาน  '!$E20</f>
        <v>ศิลปะ</v>
      </c>
      <c r="AO4" s="598"/>
      <c r="AP4" s="598"/>
      <c r="AQ4" s="598"/>
      <c r="AR4" s="598"/>
      <c r="AS4" s="597" t="str">
        <f>'ข้อมูลพื้นฐาน  '!$E21</f>
        <v>การงานอาชีพ</v>
      </c>
      <c r="AT4" s="598"/>
      <c r="AU4" s="598"/>
      <c r="AV4" s="598"/>
      <c r="AW4" s="598"/>
      <c r="AX4" s="597" t="str">
        <f>'ข้อมูลพื้นฐาน  '!$E22</f>
        <v>ภาษาอังกฤษพื้นฐาน</v>
      </c>
      <c r="AY4" s="598"/>
      <c r="AZ4" s="598"/>
      <c r="BA4" s="598"/>
      <c r="BB4" s="598"/>
      <c r="BC4" s="597" t="str">
        <f>'ข้อมูลพื้นฐาน  '!$E23</f>
        <v>คอมพิวเตอร์</v>
      </c>
      <c r="BD4" s="598"/>
      <c r="BE4" s="598"/>
      <c r="BF4" s="598"/>
      <c r="BG4" s="598"/>
      <c r="BH4" s="597" t="str">
        <f>'ข้อมูลพื้นฐาน  '!$E24</f>
        <v>ภาษาจีน</v>
      </c>
      <c r="BI4" s="598"/>
      <c r="BJ4" s="598"/>
      <c r="BK4" s="598"/>
      <c r="BL4" s="598"/>
      <c r="BM4" s="597" t="str">
        <f>'ข้อมูลพื้นฐาน  '!$E25</f>
        <v>การป้องกันการทุจริต</v>
      </c>
      <c r="BN4" s="598"/>
      <c r="BO4" s="598"/>
      <c r="BP4" s="598"/>
      <c r="BQ4" s="598"/>
      <c r="BR4" s="597" t="str">
        <f>'ข้อมูลพื้นฐาน  '!$E26</f>
        <v>โครงงานอาชีพ</v>
      </c>
      <c r="BS4" s="598"/>
      <c r="BT4" s="598"/>
      <c r="BU4" s="598"/>
      <c r="BV4" s="598"/>
      <c r="BW4" s="609" t="str">
        <f>'ข้อมูลพื้นฐาน  '!$E27</f>
        <v>การว่ายน้ำเพื่อการเอาชีวิตรอด</v>
      </c>
      <c r="BX4" s="609"/>
      <c r="BY4" s="609"/>
      <c r="BZ4" s="609"/>
      <c r="CA4" s="609"/>
      <c r="CB4" s="22"/>
      <c r="CC4" s="172"/>
      <c r="CD4" s="172"/>
      <c r="CE4" s="172"/>
      <c r="CF4" s="172"/>
      <c r="CG4" s="172"/>
    </row>
    <row r="5" spans="1:85" ht="21" customHeight="1">
      <c r="A5" s="172"/>
      <c r="B5" s="601"/>
      <c r="C5" s="602"/>
      <c r="D5" s="604"/>
      <c r="E5" s="400" t="s">
        <v>365</v>
      </c>
      <c r="F5" s="400" t="s">
        <v>366</v>
      </c>
      <c r="G5" s="400" t="s">
        <v>367</v>
      </c>
      <c r="H5" s="400" t="s">
        <v>368</v>
      </c>
      <c r="I5" s="400" t="s">
        <v>369</v>
      </c>
      <c r="J5" s="400" t="s">
        <v>365</v>
      </c>
      <c r="K5" s="400" t="s">
        <v>366</v>
      </c>
      <c r="L5" s="400" t="s">
        <v>367</v>
      </c>
      <c r="M5" s="400" t="s">
        <v>368</v>
      </c>
      <c r="N5" s="400" t="s">
        <v>369</v>
      </c>
      <c r="O5" s="400" t="s">
        <v>365</v>
      </c>
      <c r="P5" s="400" t="s">
        <v>366</v>
      </c>
      <c r="Q5" s="400" t="s">
        <v>367</v>
      </c>
      <c r="R5" s="400" t="s">
        <v>368</v>
      </c>
      <c r="S5" s="400" t="s">
        <v>369</v>
      </c>
      <c r="T5" s="400" t="s">
        <v>365</v>
      </c>
      <c r="U5" s="400" t="s">
        <v>366</v>
      </c>
      <c r="V5" s="400" t="s">
        <v>367</v>
      </c>
      <c r="W5" s="400" t="s">
        <v>368</v>
      </c>
      <c r="X5" s="400" t="s">
        <v>369</v>
      </c>
      <c r="Y5" s="400" t="s">
        <v>365</v>
      </c>
      <c r="Z5" s="400" t="s">
        <v>366</v>
      </c>
      <c r="AA5" s="400" t="s">
        <v>367</v>
      </c>
      <c r="AB5" s="400" t="s">
        <v>368</v>
      </c>
      <c r="AC5" s="400" t="s">
        <v>369</v>
      </c>
      <c r="AD5" s="400" t="s">
        <v>365</v>
      </c>
      <c r="AE5" s="400" t="s">
        <v>366</v>
      </c>
      <c r="AF5" s="400" t="s">
        <v>367</v>
      </c>
      <c r="AG5" s="400" t="s">
        <v>368</v>
      </c>
      <c r="AH5" s="400" t="s">
        <v>369</v>
      </c>
      <c r="AI5" s="400" t="s">
        <v>365</v>
      </c>
      <c r="AJ5" s="400" t="s">
        <v>366</v>
      </c>
      <c r="AK5" s="400" t="s">
        <v>367</v>
      </c>
      <c r="AL5" s="400" t="s">
        <v>368</v>
      </c>
      <c r="AM5" s="400" t="s">
        <v>369</v>
      </c>
      <c r="AN5" s="400" t="s">
        <v>365</v>
      </c>
      <c r="AO5" s="400" t="s">
        <v>366</v>
      </c>
      <c r="AP5" s="400" t="s">
        <v>367</v>
      </c>
      <c r="AQ5" s="400" t="s">
        <v>368</v>
      </c>
      <c r="AR5" s="400" t="s">
        <v>369</v>
      </c>
      <c r="AS5" s="400" t="s">
        <v>365</v>
      </c>
      <c r="AT5" s="400" t="s">
        <v>366</v>
      </c>
      <c r="AU5" s="400" t="s">
        <v>367</v>
      </c>
      <c r="AV5" s="400" t="s">
        <v>368</v>
      </c>
      <c r="AW5" s="400" t="s">
        <v>369</v>
      </c>
      <c r="AX5" s="400" t="s">
        <v>365</v>
      </c>
      <c r="AY5" s="400" t="s">
        <v>366</v>
      </c>
      <c r="AZ5" s="400" t="s">
        <v>367</v>
      </c>
      <c r="BA5" s="400" t="s">
        <v>368</v>
      </c>
      <c r="BB5" s="400" t="s">
        <v>369</v>
      </c>
      <c r="BC5" s="444" t="s">
        <v>365</v>
      </c>
      <c r="BD5" s="444" t="s">
        <v>366</v>
      </c>
      <c r="BE5" s="444" t="s">
        <v>367</v>
      </c>
      <c r="BF5" s="444" t="s">
        <v>368</v>
      </c>
      <c r="BG5" s="444" t="s">
        <v>369</v>
      </c>
      <c r="BH5" s="444" t="s">
        <v>365</v>
      </c>
      <c r="BI5" s="444" t="s">
        <v>366</v>
      </c>
      <c r="BJ5" s="444" t="s">
        <v>367</v>
      </c>
      <c r="BK5" s="444" t="s">
        <v>368</v>
      </c>
      <c r="BL5" s="444" t="s">
        <v>369</v>
      </c>
      <c r="BM5" s="444" t="s">
        <v>365</v>
      </c>
      <c r="BN5" s="444" t="s">
        <v>366</v>
      </c>
      <c r="BO5" s="444" t="s">
        <v>367</v>
      </c>
      <c r="BP5" s="444" t="s">
        <v>368</v>
      </c>
      <c r="BQ5" s="444" t="s">
        <v>369</v>
      </c>
      <c r="BR5" s="444" t="s">
        <v>365</v>
      </c>
      <c r="BS5" s="444" t="s">
        <v>366</v>
      </c>
      <c r="BT5" s="444" t="s">
        <v>367</v>
      </c>
      <c r="BU5" s="444" t="s">
        <v>368</v>
      </c>
      <c r="BV5" s="444" t="s">
        <v>369</v>
      </c>
      <c r="BW5" s="400" t="s">
        <v>365</v>
      </c>
      <c r="BX5" s="400" t="s">
        <v>366</v>
      </c>
      <c r="BY5" s="400" t="s">
        <v>367</v>
      </c>
      <c r="BZ5" s="400" t="s">
        <v>368</v>
      </c>
      <c r="CA5" s="400" t="s">
        <v>369</v>
      </c>
      <c r="CB5" s="22"/>
      <c r="CC5" s="172"/>
      <c r="CD5" s="172"/>
      <c r="CE5" s="172"/>
      <c r="CF5" s="172"/>
      <c r="CG5" s="172"/>
    </row>
    <row r="6" spans="1:85" ht="21" customHeight="1">
      <c r="A6" s="172"/>
      <c r="B6" s="601"/>
      <c r="C6" s="602"/>
      <c r="D6" s="189" t="s">
        <v>25</v>
      </c>
      <c r="E6" s="195">
        <v>10</v>
      </c>
      <c r="F6" s="195">
        <v>10</v>
      </c>
      <c r="G6" s="195">
        <v>10</v>
      </c>
      <c r="H6" s="195">
        <v>10</v>
      </c>
      <c r="I6" s="195">
        <v>10</v>
      </c>
      <c r="J6" s="195">
        <v>10</v>
      </c>
      <c r="K6" s="195">
        <v>10</v>
      </c>
      <c r="L6" s="195">
        <v>10</v>
      </c>
      <c r="M6" s="195">
        <v>10</v>
      </c>
      <c r="N6" s="195">
        <v>10</v>
      </c>
      <c r="O6" s="195">
        <v>10</v>
      </c>
      <c r="P6" s="195">
        <v>10</v>
      </c>
      <c r="Q6" s="195">
        <v>10</v>
      </c>
      <c r="R6" s="195">
        <v>10</v>
      </c>
      <c r="S6" s="195">
        <v>10</v>
      </c>
      <c r="T6" s="195">
        <v>10</v>
      </c>
      <c r="U6" s="195">
        <v>10</v>
      </c>
      <c r="V6" s="195">
        <v>10</v>
      </c>
      <c r="W6" s="195">
        <v>10</v>
      </c>
      <c r="X6" s="195">
        <v>10</v>
      </c>
      <c r="Y6" s="195">
        <v>10</v>
      </c>
      <c r="Z6" s="195">
        <v>10</v>
      </c>
      <c r="AA6" s="195">
        <v>10</v>
      </c>
      <c r="AB6" s="195">
        <v>10</v>
      </c>
      <c r="AC6" s="195">
        <v>10</v>
      </c>
      <c r="AD6" s="195">
        <v>10</v>
      </c>
      <c r="AE6" s="195">
        <v>10</v>
      </c>
      <c r="AF6" s="195">
        <v>10</v>
      </c>
      <c r="AG6" s="195">
        <v>10</v>
      </c>
      <c r="AH6" s="195">
        <v>10</v>
      </c>
      <c r="AI6" s="195">
        <v>10</v>
      </c>
      <c r="AJ6" s="195">
        <v>10</v>
      </c>
      <c r="AK6" s="195">
        <v>10</v>
      </c>
      <c r="AL6" s="195">
        <v>10</v>
      </c>
      <c r="AM6" s="195">
        <v>10</v>
      </c>
      <c r="AN6" s="195">
        <v>10</v>
      </c>
      <c r="AO6" s="195">
        <v>10</v>
      </c>
      <c r="AP6" s="195">
        <v>10</v>
      </c>
      <c r="AQ6" s="195">
        <v>10</v>
      </c>
      <c r="AR6" s="195">
        <v>10</v>
      </c>
      <c r="AS6" s="195">
        <v>10</v>
      </c>
      <c r="AT6" s="195">
        <v>10</v>
      </c>
      <c r="AU6" s="195">
        <v>10</v>
      </c>
      <c r="AV6" s="195">
        <v>10</v>
      </c>
      <c r="AW6" s="195">
        <v>10</v>
      </c>
      <c r="AX6" s="195">
        <v>10</v>
      </c>
      <c r="AY6" s="195">
        <v>10</v>
      </c>
      <c r="AZ6" s="195">
        <v>10</v>
      </c>
      <c r="BA6" s="195">
        <v>10</v>
      </c>
      <c r="BB6" s="195">
        <v>10</v>
      </c>
      <c r="BC6" s="195">
        <v>10</v>
      </c>
      <c r="BD6" s="195">
        <v>10</v>
      </c>
      <c r="BE6" s="195">
        <v>10</v>
      </c>
      <c r="BF6" s="195">
        <v>10</v>
      </c>
      <c r="BG6" s="195">
        <v>10</v>
      </c>
      <c r="BH6" s="195">
        <v>10</v>
      </c>
      <c r="BI6" s="195">
        <v>10</v>
      </c>
      <c r="BJ6" s="195">
        <v>10</v>
      </c>
      <c r="BK6" s="195">
        <v>10</v>
      </c>
      <c r="BL6" s="195">
        <v>10</v>
      </c>
      <c r="BM6" s="195">
        <v>10</v>
      </c>
      <c r="BN6" s="195">
        <v>10</v>
      </c>
      <c r="BO6" s="195">
        <v>10</v>
      </c>
      <c r="BP6" s="195">
        <v>10</v>
      </c>
      <c r="BQ6" s="195">
        <v>10</v>
      </c>
      <c r="BR6" s="195">
        <v>10</v>
      </c>
      <c r="BS6" s="195">
        <v>10</v>
      </c>
      <c r="BT6" s="195">
        <v>10</v>
      </c>
      <c r="BU6" s="195">
        <v>10</v>
      </c>
      <c r="BV6" s="195">
        <v>10</v>
      </c>
      <c r="BW6" s="195">
        <v>10</v>
      </c>
      <c r="BX6" s="195">
        <v>10</v>
      </c>
      <c r="BY6" s="195">
        <v>10</v>
      </c>
      <c r="BZ6" s="195">
        <v>10</v>
      </c>
      <c r="CA6" s="195">
        <v>10</v>
      </c>
      <c r="CB6" s="22"/>
      <c r="CC6" s="172"/>
      <c r="CD6" s="172"/>
      <c r="CE6" s="172"/>
      <c r="CF6" s="172"/>
      <c r="CG6" s="172"/>
    </row>
    <row r="7" spans="1:85" s="29" customFormat="1" ht="15.95" customHeight="1">
      <c r="A7" s="173"/>
      <c r="B7" s="400">
        <v>1</v>
      </c>
      <c r="C7" s="38">
        <f>คะแนนสอบ!C6</f>
        <v>2284</v>
      </c>
      <c r="D7" s="39" t="str">
        <f>คะแนนสอบ!D6</f>
        <v>เด็กชายทนากรณ์   แย้มพรม</v>
      </c>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28"/>
      <c r="CC7" s="173"/>
      <c r="CD7" s="173"/>
      <c r="CE7" s="173"/>
      <c r="CF7" s="173"/>
      <c r="CG7" s="173"/>
    </row>
    <row r="8" spans="1:85" s="29" customFormat="1" ht="15.95" customHeight="1">
      <c r="A8" s="173"/>
      <c r="B8" s="397">
        <v>2</v>
      </c>
      <c r="C8" s="38">
        <f>คะแนนสอบ!C7</f>
        <v>2285</v>
      </c>
      <c r="D8" s="39" t="str">
        <f>คะแนนสอบ!D7</f>
        <v>เด็กชายนครินทร์  จุ้ยทองหลาง</v>
      </c>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28"/>
      <c r="CC8" s="173"/>
      <c r="CD8" s="173"/>
      <c r="CE8" s="173"/>
      <c r="CF8" s="173"/>
      <c r="CG8" s="173"/>
    </row>
    <row r="9" spans="1:85" s="29" customFormat="1" ht="15.95" customHeight="1">
      <c r="A9" s="173"/>
      <c r="B9" s="397">
        <v>3</v>
      </c>
      <c r="C9" s="38">
        <f>คะแนนสอบ!C8</f>
        <v>2288</v>
      </c>
      <c r="D9" s="39" t="str">
        <f>คะแนนสอบ!D8</f>
        <v>เด็กหญิงลลิตาพร   อ่อนเจริญ</v>
      </c>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28"/>
      <c r="CC9" s="173"/>
      <c r="CD9" s="173"/>
      <c r="CE9" s="173"/>
      <c r="CF9" s="173"/>
      <c r="CG9" s="173"/>
    </row>
    <row r="10" spans="1:85" s="29" customFormat="1" ht="15.95" customHeight="1">
      <c r="A10" s="173"/>
      <c r="B10" s="397">
        <v>4</v>
      </c>
      <c r="C10" s="38">
        <f>คะแนนสอบ!C9</f>
        <v>2290</v>
      </c>
      <c r="D10" s="39" t="str">
        <f>คะแนนสอบ!D9</f>
        <v>เด็กหญิงอรุณวรรณ  ทองเสม</v>
      </c>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28"/>
      <c r="CC10" s="173"/>
      <c r="CD10" s="173"/>
      <c r="CE10" s="173"/>
      <c r="CF10" s="173"/>
      <c r="CG10" s="173"/>
    </row>
    <row r="11" spans="1:85" s="29" customFormat="1" ht="15.95" customHeight="1">
      <c r="A11" s="173"/>
      <c r="B11" s="397">
        <v>5</v>
      </c>
      <c r="C11" s="38">
        <f>คะแนนสอบ!C10</f>
        <v>2353</v>
      </c>
      <c r="D11" s="39" t="str">
        <f>คะแนนสอบ!D10</f>
        <v>เด็กชายรฐนนท์  มุกสิกพันธ์</v>
      </c>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28"/>
      <c r="CC11" s="173"/>
      <c r="CD11" s="173"/>
      <c r="CE11" s="173"/>
      <c r="CF11" s="173"/>
      <c r="CG11" s="173"/>
    </row>
    <row r="12" spans="1:85" s="29" customFormat="1" ht="15.95" customHeight="1">
      <c r="A12" s="173"/>
      <c r="B12" s="397">
        <v>6</v>
      </c>
      <c r="C12" s="38">
        <f>คะแนนสอบ!C11</f>
        <v>2399</v>
      </c>
      <c r="D12" s="39" t="str">
        <f>คะแนนสอบ!D11</f>
        <v>เด็กหญิงพรธีรา  บุญผ่อง</v>
      </c>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28"/>
      <c r="CC12" s="173"/>
      <c r="CD12" s="173"/>
      <c r="CE12" s="173"/>
      <c r="CF12" s="173"/>
      <c r="CG12" s="173"/>
    </row>
    <row r="13" spans="1:85" s="29" customFormat="1" ht="15.95" customHeight="1">
      <c r="A13" s="173"/>
      <c r="B13" s="397">
        <v>7</v>
      </c>
      <c r="C13" s="38">
        <f>คะแนนสอบ!C12</f>
        <v>2438</v>
      </c>
      <c r="D13" s="39" t="str">
        <f>คะแนนสอบ!D12</f>
        <v>เด็กหญิงพิชชาพา  อินเอม</v>
      </c>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28"/>
      <c r="CC13" s="173"/>
      <c r="CD13" s="173"/>
      <c r="CE13" s="173"/>
      <c r="CF13" s="173"/>
      <c r="CG13" s="173"/>
    </row>
    <row r="14" spans="1:85" s="29" customFormat="1" ht="15.95" customHeight="1">
      <c r="A14" s="173"/>
      <c r="B14" s="397">
        <v>8</v>
      </c>
      <c r="C14" s="38">
        <f>คะแนนสอบ!C13</f>
        <v>2439</v>
      </c>
      <c r="D14" s="39" t="str">
        <f>คะแนนสอบ!D13</f>
        <v>เด็กชายณัฐชนน  ศุกประเสริฐ</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28"/>
      <c r="CC14" s="173"/>
      <c r="CD14" s="173"/>
      <c r="CE14" s="173"/>
      <c r="CF14" s="173"/>
      <c r="CG14" s="173"/>
    </row>
    <row r="15" spans="1:85" s="29" customFormat="1" ht="15.95" customHeight="1">
      <c r="A15" s="173"/>
      <c r="B15" s="397">
        <v>9</v>
      </c>
      <c r="C15" s="38">
        <f>คะแนนสอบ!C14</f>
        <v>2440</v>
      </c>
      <c r="D15" s="39" t="str">
        <f>คะแนนสอบ!D14</f>
        <v>เด็กหญิงนิธิมา  เภตรา</v>
      </c>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28"/>
      <c r="CC15" s="173"/>
      <c r="CD15" s="173"/>
      <c r="CE15" s="173"/>
      <c r="CF15" s="173"/>
      <c r="CG15" s="173"/>
    </row>
    <row r="16" spans="1:85" s="29" customFormat="1" ht="15.95" customHeight="1">
      <c r="A16" s="173"/>
      <c r="B16" s="397">
        <v>10</v>
      </c>
      <c r="C16" s="38">
        <f>คะแนนสอบ!C15</f>
        <v>2441</v>
      </c>
      <c r="D16" s="39" t="str">
        <f>คะแนนสอบ!D15</f>
        <v>เด็กชายวิชัย  บุญยงค์</v>
      </c>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28"/>
      <c r="CC16" s="173"/>
      <c r="CD16" s="173"/>
      <c r="CE16" s="173"/>
      <c r="CF16" s="173"/>
      <c r="CG16" s="173"/>
    </row>
    <row r="17" spans="1:85" s="29" customFormat="1" ht="15.95" customHeight="1">
      <c r="A17" s="173"/>
      <c r="B17" s="397">
        <v>11</v>
      </c>
      <c r="C17" s="38">
        <f>คะแนนสอบ!C16</f>
        <v>2442</v>
      </c>
      <c r="D17" s="39" t="str">
        <f>คะแนนสอบ!D16</f>
        <v>เด็กชายอภิวัฒน์  ศาลาคำ</v>
      </c>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28"/>
      <c r="CC17" s="173"/>
      <c r="CD17" s="173"/>
      <c r="CE17" s="173"/>
      <c r="CF17" s="173"/>
      <c r="CG17" s="173"/>
    </row>
    <row r="18" spans="1:85" s="29" customFormat="1" ht="15.95" customHeight="1">
      <c r="A18" s="173"/>
      <c r="B18" s="397">
        <v>12</v>
      </c>
      <c r="C18" s="38">
        <f>คะแนนสอบ!C17</f>
        <v>2505</v>
      </c>
      <c r="D18" s="39" t="str">
        <f>คะแนนสอบ!D17</f>
        <v>เด็กชายกฤษฎา  แสงสว่าง</v>
      </c>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28"/>
      <c r="CC18" s="173"/>
      <c r="CD18" s="173"/>
      <c r="CE18" s="173"/>
      <c r="CF18" s="173"/>
      <c r="CG18" s="173"/>
    </row>
    <row r="19" spans="1:85" s="29" customFormat="1" ht="15.95" customHeight="1">
      <c r="A19" s="173"/>
      <c r="B19" s="397">
        <v>13</v>
      </c>
      <c r="C19" s="38">
        <f>คะแนนสอบ!C18</f>
        <v>2506</v>
      </c>
      <c r="D19" s="39" t="str">
        <f>คะแนนสอบ!D18</f>
        <v>เด็กชายยุทธกานต์  แซ่เตีย</v>
      </c>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28"/>
      <c r="CC19" s="173"/>
      <c r="CD19" s="173"/>
      <c r="CE19" s="173"/>
      <c r="CF19" s="173"/>
      <c r="CG19" s="173"/>
    </row>
    <row r="20" spans="1:85" s="29" customFormat="1" ht="15.95" customHeight="1">
      <c r="A20" s="173"/>
      <c r="B20" s="397">
        <v>14</v>
      </c>
      <c r="C20" s="38">
        <f>คะแนนสอบ!C19</f>
        <v>2507</v>
      </c>
      <c r="D20" s="39" t="str">
        <f>คะแนนสอบ!D19</f>
        <v>เด็กชายจิรายุ  ศิริสุทธิ์</v>
      </c>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28"/>
      <c r="CC20" s="173"/>
      <c r="CD20" s="173"/>
      <c r="CE20" s="173"/>
      <c r="CF20" s="173"/>
      <c r="CG20" s="173"/>
    </row>
    <row r="21" spans="1:85" s="29" customFormat="1" ht="15.95" customHeight="1">
      <c r="A21" s="173"/>
      <c r="B21" s="397">
        <v>15</v>
      </c>
      <c r="C21" s="38">
        <f>คะแนนสอบ!C20</f>
        <v>2508</v>
      </c>
      <c r="D21" s="39" t="str">
        <f>คะแนนสอบ!D20</f>
        <v>เด็กชายพชรพงษ์  พงษ์นารายณ์</v>
      </c>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28"/>
      <c r="CC21" s="173"/>
      <c r="CD21" s="173"/>
      <c r="CE21" s="173"/>
      <c r="CF21" s="173"/>
      <c r="CG21" s="173"/>
    </row>
    <row r="22" spans="1:85" s="29" customFormat="1" ht="15.95" customHeight="1">
      <c r="A22" s="173"/>
      <c r="B22" s="397">
        <v>16</v>
      </c>
      <c r="C22" s="38">
        <f>คะแนนสอบ!C21</f>
        <v>2509</v>
      </c>
      <c r="D22" s="39" t="str">
        <f>คะแนนสอบ!D21</f>
        <v>เด็กชายวัชรากรณ์  ดวงดี</v>
      </c>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28"/>
      <c r="CC22" s="173"/>
      <c r="CD22" s="173"/>
      <c r="CE22" s="173"/>
      <c r="CF22" s="173"/>
      <c r="CG22" s="173"/>
    </row>
    <row r="23" spans="1:85" s="29" customFormat="1" ht="15.95" customHeight="1">
      <c r="A23" s="173"/>
      <c r="B23" s="397">
        <v>17</v>
      </c>
      <c r="C23" s="38">
        <f>คะแนนสอบ!C22</f>
        <v>2510</v>
      </c>
      <c r="D23" s="39" t="str">
        <f>คะแนนสอบ!D22</f>
        <v>เด็กชายกลวัชร  เพตรา</v>
      </c>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28"/>
      <c r="CC23" s="173"/>
      <c r="CD23" s="173"/>
      <c r="CE23" s="173"/>
      <c r="CF23" s="173"/>
      <c r="CG23" s="173"/>
    </row>
    <row r="24" spans="1:85" s="29" customFormat="1" ht="15.95" customHeight="1">
      <c r="A24" s="173"/>
      <c r="B24" s="397">
        <v>18</v>
      </c>
      <c r="C24" s="38">
        <f>คะแนนสอบ!C23</f>
        <v>2511</v>
      </c>
      <c r="D24" s="39" t="str">
        <f>คะแนนสอบ!D23</f>
        <v>เด็กชายภมรเทพ  พวงมาลัย</v>
      </c>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28"/>
      <c r="CC24" s="173"/>
      <c r="CD24" s="173"/>
      <c r="CE24" s="173"/>
      <c r="CF24" s="173"/>
      <c r="CG24" s="173"/>
    </row>
    <row r="25" spans="1:85" s="29" customFormat="1" ht="15.95" customHeight="1">
      <c r="A25" s="173"/>
      <c r="B25" s="397">
        <v>19</v>
      </c>
      <c r="C25" s="38">
        <f>คะแนนสอบ!C24</f>
        <v>2512</v>
      </c>
      <c r="D25" s="39" t="str">
        <f>คะแนนสอบ!D24</f>
        <v>เด็กชายสิรภัทร  สุขนิล</v>
      </c>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28"/>
      <c r="CC25" s="173"/>
      <c r="CD25" s="173"/>
      <c r="CE25" s="173"/>
      <c r="CF25" s="173"/>
      <c r="CG25" s="173"/>
    </row>
    <row r="26" spans="1:85" s="29" customFormat="1" ht="15.95" customHeight="1">
      <c r="A26" s="173"/>
      <c r="B26" s="397">
        <v>20</v>
      </c>
      <c r="C26" s="38">
        <f>คะแนนสอบ!C25</f>
        <v>2513</v>
      </c>
      <c r="D26" s="39" t="str">
        <f>คะแนนสอบ!D25</f>
        <v>เด็กชายธเนศ  ช้างจั่น</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28"/>
      <c r="CC26" s="173"/>
      <c r="CD26" s="173"/>
      <c r="CE26" s="173"/>
      <c r="CF26" s="173"/>
      <c r="CG26" s="173"/>
    </row>
    <row r="27" spans="1:85" s="29" customFormat="1" ht="15.95" customHeight="1">
      <c r="A27" s="173"/>
      <c r="B27" s="397">
        <v>21</v>
      </c>
      <c r="C27" s="38">
        <f>คะแนนสอบ!C26</f>
        <v>2514</v>
      </c>
      <c r="D27" s="39" t="str">
        <f>คะแนนสอบ!D26</f>
        <v>เด็กชายวัชรากร  จูงาม</v>
      </c>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28"/>
      <c r="CC27" s="173"/>
      <c r="CD27" s="173"/>
      <c r="CE27" s="173"/>
      <c r="CF27" s="173"/>
      <c r="CG27" s="173"/>
    </row>
    <row r="28" spans="1:85" s="29" customFormat="1" ht="15.95" customHeight="1">
      <c r="A28" s="173"/>
      <c r="B28" s="397">
        <v>22</v>
      </c>
      <c r="C28" s="38">
        <f>คะแนนสอบ!C27</f>
        <v>2515</v>
      </c>
      <c r="D28" s="39" t="str">
        <f>คะแนนสอบ!D27</f>
        <v>เด็กชายวรกันต์  ยิ้มคุณ</v>
      </c>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28"/>
      <c r="CC28" s="173"/>
      <c r="CD28" s="173"/>
      <c r="CE28" s="173"/>
      <c r="CF28" s="173"/>
      <c r="CG28" s="173"/>
    </row>
    <row r="29" spans="1:85" s="29" customFormat="1" ht="15.95" customHeight="1">
      <c r="A29" s="173"/>
      <c r="B29" s="397">
        <v>23</v>
      </c>
      <c r="C29" s="38">
        <f>คะแนนสอบ!C28</f>
        <v>2516</v>
      </c>
      <c r="D29" s="39" t="str">
        <f>คะแนนสอบ!D28</f>
        <v>เด็กชายขจรศักดิ์  ศรีเพียงจันทร์</v>
      </c>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28"/>
      <c r="CC29" s="173"/>
      <c r="CD29" s="173"/>
      <c r="CE29" s="173"/>
      <c r="CF29" s="173"/>
      <c r="CG29" s="173"/>
    </row>
    <row r="30" spans="1:85" s="29" customFormat="1" ht="15.95" customHeight="1">
      <c r="A30" s="173"/>
      <c r="B30" s="397">
        <v>24</v>
      </c>
      <c r="C30" s="38">
        <f>คะแนนสอบ!C29</f>
        <v>2517</v>
      </c>
      <c r="D30" s="39" t="str">
        <f>คะแนนสอบ!D29</f>
        <v>เด็กชายรัชชานนท์  ยิ้มจันทร์</v>
      </c>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28"/>
      <c r="CC30" s="173"/>
      <c r="CD30" s="173"/>
      <c r="CE30" s="173"/>
      <c r="CF30" s="173"/>
      <c r="CG30" s="173"/>
    </row>
    <row r="31" spans="1:85" s="29" customFormat="1" ht="15.95" customHeight="1">
      <c r="A31" s="173"/>
      <c r="B31" s="397">
        <v>25</v>
      </c>
      <c r="C31" s="38">
        <f>คะแนนสอบ!C30</f>
        <v>2518</v>
      </c>
      <c r="D31" s="39" t="str">
        <f>คะแนนสอบ!D30</f>
        <v>เด็กหญิงวรัญญา  สืบสะอาด</v>
      </c>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28"/>
      <c r="CC31" s="173"/>
      <c r="CD31" s="173"/>
      <c r="CE31" s="173"/>
      <c r="CF31" s="173"/>
      <c r="CG31" s="173"/>
    </row>
    <row r="32" spans="1:85" s="29" customFormat="1" ht="15.95" customHeight="1">
      <c r="A32" s="173"/>
      <c r="B32" s="397">
        <v>26</v>
      </c>
      <c r="C32" s="38">
        <f>คะแนนสอบ!C31</f>
        <v>2519</v>
      </c>
      <c r="D32" s="39" t="str">
        <f>คะแนนสอบ!D31</f>
        <v>เด็กหญิงสุพิชฌาย์  อินหอม</v>
      </c>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28"/>
      <c r="CC32" s="173"/>
      <c r="CD32" s="173"/>
      <c r="CE32" s="173"/>
      <c r="CF32" s="173"/>
      <c r="CG32" s="173"/>
    </row>
    <row r="33" spans="1:85" s="29" customFormat="1" ht="15.95" customHeight="1">
      <c r="A33" s="173"/>
      <c r="B33" s="397">
        <v>27</v>
      </c>
      <c r="C33" s="38">
        <f>คะแนนสอบ!C32</f>
        <v>2520</v>
      </c>
      <c r="D33" s="39" t="str">
        <f>คะแนนสอบ!D32</f>
        <v>เด็กหญิงดิษญา  กลิ่นหอม</v>
      </c>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28"/>
      <c r="CC33" s="173"/>
      <c r="CD33" s="173"/>
      <c r="CE33" s="173"/>
      <c r="CF33" s="173"/>
      <c r="CG33" s="173"/>
    </row>
    <row r="34" spans="1:85" s="29" customFormat="1" ht="15.95" customHeight="1">
      <c r="A34" s="173"/>
      <c r="B34" s="397">
        <v>28</v>
      </c>
      <c r="C34" s="38">
        <f>คะแนนสอบ!C33</f>
        <v>2521</v>
      </c>
      <c r="D34" s="39" t="str">
        <f>คะแนนสอบ!D33</f>
        <v>เด็กหญิงลลิตา  ทองยาลา</v>
      </c>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28"/>
      <c r="CC34" s="173"/>
      <c r="CD34" s="173"/>
      <c r="CE34" s="173"/>
      <c r="CF34" s="173"/>
      <c r="CG34" s="173"/>
    </row>
    <row r="35" spans="1:85" s="29" customFormat="1" ht="15.95" customHeight="1">
      <c r="A35" s="173"/>
      <c r="B35" s="397">
        <v>29</v>
      </c>
      <c r="C35" s="38">
        <f>คะแนนสอบ!C34</f>
        <v>2522</v>
      </c>
      <c r="D35" s="39" t="str">
        <f>คะแนนสอบ!D34</f>
        <v>เด็กหญิงวรดา  บุญประจวบ</v>
      </c>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28"/>
      <c r="CC35" s="173"/>
      <c r="CD35" s="173"/>
      <c r="CE35" s="173"/>
      <c r="CF35" s="173"/>
      <c r="CG35" s="173"/>
    </row>
    <row r="36" spans="1:85" s="29" customFormat="1" ht="15.95" customHeight="1">
      <c r="A36" s="173"/>
      <c r="B36" s="397">
        <v>30</v>
      </c>
      <c r="C36" s="38">
        <f>คะแนนสอบ!C35</f>
        <v>2523</v>
      </c>
      <c r="D36" s="39" t="str">
        <f>คะแนนสอบ!D35</f>
        <v>เด็กหญิงอรจิรา  โต๊ะน้อย</v>
      </c>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28"/>
      <c r="CC36" s="173"/>
      <c r="CD36" s="173"/>
      <c r="CE36" s="173"/>
      <c r="CF36" s="173"/>
      <c r="CG36" s="173"/>
    </row>
    <row r="37" spans="1:85" s="29" customFormat="1" ht="15.95" customHeight="1">
      <c r="A37" s="173"/>
      <c r="B37" s="397">
        <v>31</v>
      </c>
      <c r="C37" s="38">
        <f>คะแนนสอบ!C36</f>
        <v>2524</v>
      </c>
      <c r="D37" s="39" t="str">
        <f>คะแนนสอบ!D36</f>
        <v>เด็กหญิงนุชจรีย์  ยิ้มจันทร์</v>
      </c>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28"/>
      <c r="CC37" s="173"/>
      <c r="CD37" s="173"/>
      <c r="CE37" s="173"/>
      <c r="CF37" s="173"/>
      <c r="CG37" s="173"/>
    </row>
    <row r="38" spans="1:85" s="29" customFormat="1" ht="15.95" customHeight="1">
      <c r="A38" s="173"/>
      <c r="B38" s="397">
        <v>32</v>
      </c>
      <c r="C38" s="38">
        <f>คะแนนสอบ!C37</f>
        <v>2525</v>
      </c>
      <c r="D38" s="39" t="str">
        <f>คะแนนสอบ!D37</f>
        <v>เด็กหญิงชนัญชิดา  ไพรีรณ</v>
      </c>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28"/>
      <c r="CC38" s="173"/>
      <c r="CD38" s="173"/>
      <c r="CE38" s="173"/>
      <c r="CF38" s="173"/>
      <c r="CG38" s="173"/>
    </row>
    <row r="39" spans="1:85" s="29" customFormat="1" ht="15.95" customHeight="1">
      <c r="A39" s="173"/>
      <c r="B39" s="397">
        <v>33</v>
      </c>
      <c r="C39" s="38">
        <f>คะแนนสอบ!C38</f>
        <v>2526</v>
      </c>
      <c r="D39" s="39" t="str">
        <f>คะแนนสอบ!D38</f>
        <v>เด็กหญิงกัณฐิกา  เพตรา</v>
      </c>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28"/>
      <c r="CC39" s="173"/>
      <c r="CD39" s="173"/>
      <c r="CE39" s="173"/>
      <c r="CF39" s="173"/>
      <c r="CG39" s="173"/>
    </row>
    <row r="40" spans="1:85" s="29" customFormat="1" ht="15.95" customHeight="1">
      <c r="A40" s="173"/>
      <c r="B40" s="397">
        <v>34</v>
      </c>
      <c r="C40" s="38">
        <f>คะแนนสอบ!C39</f>
        <v>2353</v>
      </c>
      <c r="D40" s="39" t="str">
        <f>คะแนนสอบ!D39</f>
        <v>เด็กชายรฐนนท์  มุกสิกพันธ์</v>
      </c>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28"/>
      <c r="CC40" s="173"/>
      <c r="CD40" s="173"/>
      <c r="CE40" s="173"/>
      <c r="CF40" s="173"/>
      <c r="CG40" s="173"/>
    </row>
    <row r="41" spans="1:85" s="29" customFormat="1" ht="15.95" customHeight="1">
      <c r="A41" s="173"/>
      <c r="B41" s="397">
        <v>35</v>
      </c>
      <c r="C41" s="38">
        <f>คะแนนสอบ!C40</f>
        <v>0</v>
      </c>
      <c r="D41" s="39">
        <f>คะแนนสอบ!D40</f>
        <v>0</v>
      </c>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28"/>
      <c r="CC41" s="173"/>
      <c r="CD41" s="173"/>
      <c r="CE41" s="173"/>
      <c r="CF41" s="173"/>
      <c r="CG41" s="173"/>
    </row>
    <row r="42" spans="1:85" s="29" customFormat="1" ht="15.95" customHeight="1">
      <c r="A42" s="173"/>
      <c r="B42" s="397">
        <v>36</v>
      </c>
      <c r="C42" s="38">
        <f>คะแนนสอบ!C41</f>
        <v>0</v>
      </c>
      <c r="D42" s="39">
        <f>คะแนนสอบ!D41</f>
        <v>0</v>
      </c>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28"/>
      <c r="CC42" s="173"/>
      <c r="CD42" s="173"/>
      <c r="CE42" s="173"/>
      <c r="CF42" s="173"/>
      <c r="CG42" s="173"/>
    </row>
    <row r="43" spans="1:85" s="29" customFormat="1" ht="15.95" customHeight="1">
      <c r="A43" s="173"/>
      <c r="B43" s="397">
        <v>37</v>
      </c>
      <c r="C43" s="38">
        <f>คะแนนสอบ!C42</f>
        <v>0</v>
      </c>
      <c r="D43" s="39">
        <f>คะแนนสอบ!D42</f>
        <v>0</v>
      </c>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28"/>
      <c r="CC43" s="173"/>
      <c r="CD43" s="173"/>
      <c r="CE43" s="173"/>
      <c r="CF43" s="173"/>
      <c r="CG43" s="173"/>
    </row>
    <row r="44" spans="1:85" s="29" customFormat="1" ht="15.95" customHeight="1">
      <c r="A44" s="173"/>
      <c r="B44" s="397">
        <v>38</v>
      </c>
      <c r="C44" s="38">
        <f>คะแนนสอบ!C43</f>
        <v>0</v>
      </c>
      <c r="D44" s="39">
        <f>คะแนนสอบ!D43</f>
        <v>0</v>
      </c>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28"/>
      <c r="CC44" s="173"/>
      <c r="CD44" s="173"/>
      <c r="CE44" s="173"/>
      <c r="CF44" s="173"/>
      <c r="CG44" s="173"/>
    </row>
    <row r="45" spans="1:85" s="29" customFormat="1" ht="15.95" customHeight="1">
      <c r="A45" s="173"/>
      <c r="B45" s="397">
        <v>39</v>
      </c>
      <c r="C45" s="38">
        <f>คะแนนสอบ!C44</f>
        <v>0</v>
      </c>
      <c r="D45" s="39">
        <f>คะแนนสอบ!D44</f>
        <v>0</v>
      </c>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28"/>
      <c r="CC45" s="173"/>
      <c r="CD45" s="173"/>
      <c r="CE45" s="173"/>
      <c r="CF45" s="173"/>
      <c r="CG45" s="173"/>
    </row>
    <row r="46" spans="1:85" s="29" customFormat="1" ht="15.95" customHeight="1">
      <c r="A46" s="173"/>
      <c r="B46" s="397">
        <v>40</v>
      </c>
      <c r="C46" s="38">
        <f>คะแนนสอบ!C45</f>
        <v>0</v>
      </c>
      <c r="D46" s="39">
        <f>คะแนนสอบ!D45</f>
        <v>0</v>
      </c>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28"/>
      <c r="CC46" s="173"/>
      <c r="CD46" s="173"/>
      <c r="CE46" s="173"/>
      <c r="CF46" s="173"/>
      <c r="CG46" s="173"/>
    </row>
    <row r="47" spans="1:85" s="29" customFormat="1" ht="15.95" customHeight="1">
      <c r="A47" s="173"/>
      <c r="B47" s="397">
        <v>41</v>
      </c>
      <c r="C47" s="38">
        <f>คะแนนสอบ!C46</f>
        <v>0</v>
      </c>
      <c r="D47" s="39">
        <f>คะแนนสอบ!D46</f>
        <v>0</v>
      </c>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28"/>
      <c r="CC47" s="173"/>
      <c r="CD47" s="173"/>
      <c r="CE47" s="173"/>
      <c r="CF47" s="173"/>
      <c r="CG47" s="173"/>
    </row>
    <row r="48" spans="1:85" s="29" customFormat="1" ht="15.95" customHeight="1">
      <c r="A48" s="173"/>
      <c r="B48" s="397">
        <v>42</v>
      </c>
      <c r="C48" s="38">
        <f>คะแนนสอบ!C47</f>
        <v>0</v>
      </c>
      <c r="D48" s="39">
        <f>คะแนนสอบ!D47</f>
        <v>0</v>
      </c>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28"/>
      <c r="CC48" s="173"/>
      <c r="CD48" s="173"/>
      <c r="CE48" s="173"/>
      <c r="CF48" s="173"/>
      <c r="CG48" s="173"/>
    </row>
    <row r="49" spans="1:85" s="29" customFormat="1" ht="15.95" customHeight="1">
      <c r="A49" s="173"/>
      <c r="B49" s="397">
        <v>43</v>
      </c>
      <c r="C49" s="38">
        <f>คะแนนสอบ!C48</f>
        <v>0</v>
      </c>
      <c r="D49" s="39">
        <f>คะแนนสอบ!D48</f>
        <v>0</v>
      </c>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28"/>
      <c r="CC49" s="173"/>
      <c r="CD49" s="173"/>
      <c r="CE49" s="173"/>
      <c r="CF49" s="173"/>
      <c r="CG49" s="173"/>
    </row>
    <row r="50" spans="1:85" s="29" customFormat="1" ht="15.95" customHeight="1">
      <c r="A50" s="173"/>
      <c r="B50" s="397">
        <v>44</v>
      </c>
      <c r="C50" s="38">
        <f>คะแนนสอบ!C49</f>
        <v>0</v>
      </c>
      <c r="D50" s="39">
        <f>คะแนนสอบ!D49</f>
        <v>0</v>
      </c>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28"/>
      <c r="CC50" s="173"/>
      <c r="CD50" s="173"/>
      <c r="CE50" s="173"/>
      <c r="CF50" s="173"/>
      <c r="CG50" s="173"/>
    </row>
    <row r="51" spans="1:85" s="29" customFormat="1" ht="15.95" customHeight="1">
      <c r="A51" s="173"/>
      <c r="B51" s="421">
        <v>45</v>
      </c>
      <c r="C51" s="38">
        <f>คะแนนสอบ!C50</f>
        <v>0</v>
      </c>
      <c r="D51" s="39">
        <f>คะแนนสอบ!D50</f>
        <v>0</v>
      </c>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28"/>
      <c r="CC51" s="173"/>
      <c r="CD51" s="173"/>
      <c r="CE51" s="173"/>
      <c r="CF51" s="173"/>
      <c r="CG51" s="173"/>
    </row>
    <row r="52" spans="1:85" s="29" customFormat="1" ht="15.95" customHeight="1">
      <c r="A52" s="173"/>
      <c r="B52" s="421">
        <v>46</v>
      </c>
      <c r="C52" s="38">
        <f>คะแนนสอบ!C51</f>
        <v>0</v>
      </c>
      <c r="D52" s="39">
        <f>คะแนนสอบ!D51</f>
        <v>0</v>
      </c>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28"/>
      <c r="CC52" s="173"/>
      <c r="CD52" s="173"/>
      <c r="CE52" s="173"/>
      <c r="CF52" s="173"/>
      <c r="CG52" s="173"/>
    </row>
    <row r="53" spans="1:85" s="29" customFormat="1" ht="15.95" customHeight="1">
      <c r="A53" s="173"/>
      <c r="B53" s="421">
        <v>47</v>
      </c>
      <c r="C53" s="38">
        <f>คะแนนสอบ!C52</f>
        <v>0</v>
      </c>
      <c r="D53" s="39">
        <f>คะแนนสอบ!D52</f>
        <v>0</v>
      </c>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28"/>
      <c r="CC53" s="173"/>
      <c r="CD53" s="173"/>
      <c r="CE53" s="173"/>
      <c r="CF53" s="173"/>
      <c r="CG53" s="173"/>
    </row>
    <row r="54" spans="1:85" s="29" customFormat="1" ht="15.95" customHeight="1">
      <c r="A54" s="173"/>
      <c r="B54" s="421">
        <v>48</v>
      </c>
      <c r="C54" s="38">
        <f>คะแนนสอบ!C53</f>
        <v>0</v>
      </c>
      <c r="D54" s="39">
        <f>คะแนนสอบ!D53</f>
        <v>0</v>
      </c>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28"/>
      <c r="CC54" s="173"/>
      <c r="CD54" s="173"/>
      <c r="CE54" s="173"/>
      <c r="CF54" s="173"/>
      <c r="CG54" s="173"/>
    </row>
    <row r="55" spans="1:85" s="29" customFormat="1" ht="15.95" customHeight="1">
      <c r="A55" s="173"/>
      <c r="B55" s="421">
        <v>49</v>
      </c>
      <c r="C55" s="38">
        <f>คะแนนสอบ!C54</f>
        <v>0</v>
      </c>
      <c r="D55" s="39">
        <f>คะแนนสอบ!D54</f>
        <v>0</v>
      </c>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28"/>
      <c r="CC55" s="173"/>
      <c r="CD55" s="173"/>
      <c r="CE55" s="173"/>
      <c r="CF55" s="173"/>
      <c r="CG55" s="173"/>
    </row>
    <row r="56" spans="1:85" s="29" customFormat="1" ht="15.95" customHeight="1">
      <c r="A56" s="173"/>
      <c r="B56" s="421">
        <v>50</v>
      </c>
      <c r="C56" s="38">
        <f>คะแนนสอบ!C55</f>
        <v>0</v>
      </c>
      <c r="D56" s="39">
        <f>คะแนนสอบ!D55</f>
        <v>0</v>
      </c>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28"/>
      <c r="CC56" s="173"/>
      <c r="CD56" s="173"/>
      <c r="CE56" s="173"/>
      <c r="CF56" s="173"/>
      <c r="CG56" s="173"/>
    </row>
    <row r="57" spans="1:85" ht="15.75" customHeight="1">
      <c r="A57" s="172"/>
      <c r="B57" s="22"/>
      <c r="C57" s="22"/>
      <c r="D57" s="22"/>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22"/>
      <c r="CC57" s="172"/>
      <c r="CD57" s="172"/>
      <c r="CE57" s="172"/>
      <c r="CF57" s="172"/>
      <c r="CG57" s="172"/>
    </row>
    <row r="58" spans="1:85">
      <c r="A58" s="172"/>
      <c r="B58" s="22"/>
      <c r="C58" s="22"/>
      <c r="D58" s="22"/>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22"/>
      <c r="CC58" s="172"/>
      <c r="CD58" s="172"/>
      <c r="CE58" s="172"/>
      <c r="CF58" s="172"/>
      <c r="CG58" s="172"/>
    </row>
    <row r="59" spans="1:85">
      <c r="A59" s="172"/>
      <c r="B59" s="172"/>
      <c r="C59" s="172"/>
      <c r="D59" s="172"/>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2"/>
      <c r="CC59" s="172"/>
      <c r="CD59" s="172"/>
      <c r="CE59" s="172"/>
      <c r="CF59" s="172"/>
      <c r="CG59" s="172"/>
    </row>
    <row r="60" spans="1:85">
      <c r="A60" s="172"/>
      <c r="B60" s="172"/>
      <c r="C60" s="172"/>
      <c r="D60" s="172"/>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2"/>
      <c r="CC60" s="172"/>
      <c r="CD60" s="172"/>
      <c r="CE60" s="172"/>
      <c r="CF60" s="172"/>
      <c r="CG60" s="172"/>
    </row>
    <row r="61" spans="1:85">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row>
    <row r="62" spans="1:85">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row>
    <row r="63" spans="1:85">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row>
    <row r="64" spans="1:85">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row>
    <row r="65" spans="1:8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row>
    <row r="66" spans="1:85">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row>
  </sheetData>
  <sheetProtection password="CCE8" sheet="1" objects="1" scenarios="1" selectLockedCells="1"/>
  <mergeCells count="19">
    <mergeCell ref="AS4:AW4"/>
    <mergeCell ref="AX4:BB4"/>
    <mergeCell ref="BW4:CA4"/>
    <mergeCell ref="O4:S4"/>
    <mergeCell ref="T4:X4"/>
    <mergeCell ref="Y4:AC4"/>
    <mergeCell ref="AD4:AH4"/>
    <mergeCell ref="AI4:AM4"/>
    <mergeCell ref="AN4:AR4"/>
    <mergeCell ref="BC4:BG4"/>
    <mergeCell ref="BH4:BL4"/>
    <mergeCell ref="BM4:BQ4"/>
    <mergeCell ref="BR4:BV4"/>
    <mergeCell ref="J4:N4"/>
    <mergeCell ref="B2:B3"/>
    <mergeCell ref="B4:B6"/>
    <mergeCell ref="C4:C6"/>
    <mergeCell ref="D4:D5"/>
    <mergeCell ref="E4:I4"/>
  </mergeCells>
  <conditionalFormatting sqref="E7:CA56">
    <cfRule type="cellIs" dxfId="2609" priority="1" operator="lessThan">
      <formula>50%*E$6</formula>
    </cfRule>
  </conditionalFormatting>
  <dataValidations count="1">
    <dataValidation type="decimal" operator="lessThanOrEqual" allowBlank="1" showInputMessage="1" showErrorMessage="1" error="คะแนนที่ได้ต้องไม่เกินค่าของคะแนนเต็ม" sqref="E7:CA56" xr:uid="{00000000-0002-0000-0800-000000000000}">
      <formula1>E$6</formula1>
    </dataValidation>
  </dataValidations>
  <hyperlinks>
    <hyperlink ref="AB1" r:id="rId1" xr:uid="{00000000-0004-0000-0800-000000000000}"/>
    <hyperlink ref="AB1:AF1" r:id="rId2" display="http://wnpschool.wordpress.com/ " xr:uid="{00000000-0004-0000-0800-000001000000}"/>
  </hyperlinks>
  <pageMargins left="0.55118110236220474" right="0.19685039370078741" top="0.19685039370078741" bottom="0" header="0.51181102362204722" footer="0.11811023622047245"/>
  <pageSetup paperSize="9" orientation="portrait" horizontalDpi="4294967293" r:id="rId3"/>
  <headerFooter alignWithMargins="0">
    <oddFooter>&amp;R&amp;F   &amp;D</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102</vt:i4>
      </vt:variant>
    </vt:vector>
  </HeadingPairs>
  <TitlesOfParts>
    <vt:vector size="185" baseType="lpstr">
      <vt:lpstr>lists</vt:lpstr>
      <vt:lpstr>โปรแกรม</vt:lpstr>
      <vt:lpstr>ข้อมูลพื้นฐาน  </vt:lpstr>
      <vt:lpstr>เกณฑ์</vt:lpstr>
      <vt:lpstr>คะแนนสอบ</vt:lpstr>
      <vt:lpstr>ร,มส</vt:lpstr>
      <vt:lpstr>คะแนนอ่านคิดเขียน</vt:lpstr>
      <vt:lpstr>คะแนนคุณลักษณะ</vt:lpstr>
      <vt:lpstr>คะแนนสมรรถนะ</vt:lpstr>
      <vt:lpstr>คะแนนสมรรถนะ (2)</vt:lpstr>
      <vt:lpstr>กิจกรรมพัฒนาผู้เรียน</vt:lpstr>
      <vt:lpstr>ข้อมูลกิจกรรม</vt:lpstr>
      <vt:lpstr>แผนภูมิ</vt:lpstr>
      <vt:lpstr>ข้อมูลนักเรียน  </vt:lpstr>
      <vt:lpstr>022</vt:lpstr>
      <vt:lpstr>01</vt:lpstr>
      <vt:lpstr>02</vt:lpstr>
      <vt:lpstr>03</vt:lpstr>
      <vt:lpstr>04</vt:lpstr>
      <vt:lpstr>05</vt:lpstr>
      <vt:lpstr>06</vt:lpstr>
      <vt:lpstr>06-1</vt:lpstr>
      <vt:lpstr>รายงาน 1 </vt:lpstr>
      <vt:lpstr>รายงาน 2</vt:lpstr>
      <vt:lpstr>รายงาน 3</vt:lpstr>
      <vt:lpstr>รายงาน 4</vt:lpstr>
      <vt:lpstr>01-1</vt:lpstr>
      <vt:lpstr>รายงาน 1-1</vt:lpstr>
      <vt:lpstr>รายงาน 5</vt:lpstr>
      <vt:lpstr>รายงาน 6</vt:lpstr>
      <vt:lpstr>รายงาน 1-2</vt:lpstr>
      <vt:lpstr>07-2</vt:lpstr>
      <vt:lpstr>รายงาน 7</vt:lpstr>
      <vt:lpstr>1</vt:lpstr>
      <vt:lpstr>2</vt:lpstr>
      <vt:lpstr>3</vt:lpstr>
      <vt:lpstr>4</vt:lpstr>
      <vt:lpstr>5</vt:lpstr>
      <vt:lpstr>6</vt:lpstr>
      <vt:lpstr>7</vt:lpstr>
      <vt:lpstr>8</vt:lpstr>
      <vt:lpstr>9</vt:lpstr>
      <vt:lpstr>10</vt:lpstr>
      <vt:lpstr>11</vt:lpstr>
      <vt:lpstr>12</vt:lpstr>
      <vt:lpstr>13</vt:lpstr>
      <vt:lpstr>14</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AboutMe</vt:lpstr>
      <vt:lpstr>administ</vt:lpstr>
      <vt:lpstr>class</vt:lpstr>
      <vt:lpstr>class2</vt:lpstr>
      <vt:lpstr>date</vt:lpstr>
      <vt:lpstr>grad01</vt:lpstr>
      <vt:lpstr>grad02</vt:lpstr>
      <vt:lpstr>grad03</vt:lpstr>
      <vt:lpstr>grad04</vt:lpstr>
      <vt:lpstr>gradero</vt:lpstr>
      <vt:lpstr>graderoso</vt:lpstr>
      <vt:lpstr>mm</vt:lpstr>
      <vt:lpstr>post</vt:lpstr>
      <vt:lpstr>'01-1'!Print_Area</vt:lpstr>
      <vt:lpstr>'1'!Print_Area</vt:lpstr>
      <vt:lpstr>'10'!Print_Area</vt:lpstr>
      <vt:lpstr>'11'!Print_Area</vt:lpstr>
      <vt:lpstr>'12'!Print_Area</vt:lpstr>
      <vt:lpstr>'13'!Print_Area</vt:lpstr>
      <vt:lpstr>'14'!Print_Area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คะแนนสอบ!Print_Area</vt:lpstr>
      <vt:lpstr>โปรแกรม!Print_Area</vt:lpstr>
      <vt:lpstr>แผนภูมิ!Print_Area</vt:lpstr>
      <vt:lpstr>'รายงาน 1 '!Print_Area</vt:lpstr>
      <vt:lpstr>'รายงาน 1-1'!Print_Area</vt:lpstr>
      <vt:lpstr>'รายงาน 1-2'!Print_Area</vt:lpstr>
      <vt:lpstr>'รายงาน 2'!Print_Area</vt:lpstr>
      <vt:lpstr>'รายงาน 3'!Print_Area</vt:lpstr>
      <vt:lpstr>'รายงาน 4'!Print_Area</vt:lpstr>
      <vt:lpstr>'รายงาน 5'!Print_Area</vt:lpstr>
      <vt:lpstr>'รายงาน 6'!Print_Area</vt:lpstr>
      <vt:lpstr>'รายงาน 7'!Print_Area</vt:lpstr>
      <vt:lpstr>'02'!Print_Titles</vt:lpstr>
      <vt:lpstr>'022'!Print_Titles</vt:lpstr>
      <vt:lpstr>'03'!Print_Titles</vt:lpstr>
      <vt:lpstr>'04'!Print_Titles</vt:lpstr>
      <vt:lpstr>'05'!Print_Titles</vt:lpstr>
      <vt:lpstr>'06'!Print_Titles</vt:lpstr>
      <vt:lpstr>กิจกรรมพัฒนาผู้เรียน!Print_Titles</vt:lpstr>
      <vt:lpstr>ข้อมูลกิจกรรม!Print_Titles</vt:lpstr>
      <vt:lpstr>'ข้อมูลนักเรียน  '!Print_Titles</vt:lpstr>
      <vt:lpstr>คะแนนคุณลักษณะ!Print_Titles</vt:lpstr>
      <vt:lpstr>คะแนนสมรรถนะ!Print_Titles</vt:lpstr>
      <vt:lpstr>'คะแนนสมรรถนะ (2)'!Print_Titles</vt:lpstr>
      <vt:lpstr>คะแนนสอบ!Print_Titles</vt:lpstr>
      <vt:lpstr>คะแนนอ่านคิดเขียน!Print_Titles</vt:lpstr>
      <vt:lpstr>'ร,มส'!Print_Titles</vt:lpstr>
      <vt:lpstr>'รายงาน 2'!Print_Titles</vt:lpstr>
      <vt:lpstr>'รายงาน 3'!Print_Titles</vt:lpstr>
      <vt:lpstr>'รายงาน 4'!Print_Titles</vt:lpstr>
      <vt:lpstr>'รายงาน 5'!Print_Titles</vt:lpstr>
      <vt:lpstr>'รายงาน 6'!Print_Titles</vt:lpstr>
      <vt:lpstr>'รายงาน 7'!Print_Titles</vt:lpstr>
      <vt:lpstr>ranktype</vt:lpstr>
      <vt:lpstr>reporttype</vt:lpstr>
      <vt:lpstr>section</vt:lpstr>
      <vt:lpstr>subjecttype</vt:lpstr>
      <vt:lpstr>teacher</vt:lpstr>
      <vt:lpstr>typekun</vt:lpstr>
      <vt:lpstr>years</vt:lpstr>
    </vt:vector>
  </TitlesOfParts>
  <Company>INTERNET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INTERNET</dc:creator>
  <cp:lastModifiedBy>KOSI 1</cp:lastModifiedBy>
  <cp:lastPrinted>2023-03-20T12:55:16Z</cp:lastPrinted>
  <dcterms:created xsi:type="dcterms:W3CDTF">2002-06-12T02:05:31Z</dcterms:created>
  <dcterms:modified xsi:type="dcterms:W3CDTF">2025-08-17T08:34:37Z</dcterms:modified>
</cp:coreProperties>
</file>